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izvršenje" sheetId="1" r:id="rId1"/>
    <sheet name="bilješka" sheetId="2" r:id="rId2"/>
    <sheet name="sporovi" sheetId="3" r:id="rId3"/>
  </sheets>
  <calcPr calcId="162913"/>
</workbook>
</file>

<file path=xl/calcChain.xml><?xml version="1.0" encoding="utf-8"?>
<calcChain xmlns="http://schemas.openxmlformats.org/spreadsheetml/2006/main">
  <c r="F32" i="3"/>
  <c r="E32"/>
  <c r="AA13" i="1"/>
  <c r="AA95" l="1"/>
  <c r="AA17" l="1"/>
  <c r="T211" l="1"/>
  <c r="U211"/>
  <c r="V211"/>
  <c r="W211"/>
  <c r="X211"/>
  <c r="Y211"/>
  <c r="Z211"/>
  <c r="S211"/>
  <c r="L211"/>
  <c r="M211"/>
  <c r="N211"/>
  <c r="O211"/>
  <c r="P211"/>
  <c r="K211"/>
  <c r="H210"/>
  <c r="G210"/>
  <c r="D211"/>
  <c r="E211"/>
  <c r="C211"/>
  <c r="E94" l="1"/>
  <c r="U190" l="1"/>
  <c r="V190"/>
  <c r="W190"/>
  <c r="S252" l="1"/>
  <c r="L252"/>
  <c r="M252"/>
  <c r="N252"/>
  <c r="O252"/>
  <c r="P252"/>
  <c r="T250"/>
  <c r="U250"/>
  <c r="V250"/>
  <c r="X250"/>
  <c r="Y250"/>
  <c r="Z250"/>
  <c r="S250"/>
  <c r="L250"/>
  <c r="M250"/>
  <c r="N250"/>
  <c r="O250"/>
  <c r="P250"/>
  <c r="K250"/>
  <c r="D250"/>
  <c r="G43"/>
  <c r="T15"/>
  <c r="U15"/>
  <c r="V15"/>
  <c r="W15"/>
  <c r="X15"/>
  <c r="Y15"/>
  <c r="Z15"/>
  <c r="S15"/>
  <c r="L15"/>
  <c r="M15"/>
  <c r="N15"/>
  <c r="O15"/>
  <c r="P15"/>
  <c r="K15"/>
  <c r="H12"/>
  <c r="H13"/>
  <c r="H14"/>
  <c r="G12"/>
  <c r="G13"/>
  <c r="G14"/>
  <c r="D15"/>
  <c r="E15"/>
  <c r="C15"/>
  <c r="AA15" l="1"/>
  <c r="M80" l="1"/>
  <c r="E80"/>
  <c r="K252" l="1"/>
  <c r="D252"/>
  <c r="T244"/>
  <c r="U244"/>
  <c r="V244"/>
  <c r="W244"/>
  <c r="X244"/>
  <c r="Y244"/>
  <c r="Z244"/>
  <c r="AA244"/>
  <c r="S244"/>
  <c r="L244"/>
  <c r="M244"/>
  <c r="N244"/>
  <c r="O244"/>
  <c r="P244"/>
  <c r="K244"/>
  <c r="D244"/>
  <c r="E244"/>
  <c r="C244"/>
  <c r="H243"/>
  <c r="H244"/>
  <c r="Q233"/>
  <c r="Q232"/>
  <c r="Q200"/>
  <c r="Q199"/>
  <c r="Q167"/>
  <c r="Q166"/>
  <c r="Q134"/>
  <c r="Q133"/>
  <c r="Q101"/>
  <c r="Q100"/>
  <c r="Q68"/>
  <c r="Q67"/>
  <c r="Q35"/>
  <c r="Q34"/>
  <c r="Q2"/>
  <c r="Q1"/>
  <c r="I233"/>
  <c r="I232"/>
  <c r="I200"/>
  <c r="I199"/>
  <c r="I167"/>
  <c r="I166"/>
  <c r="I134"/>
  <c r="I133"/>
  <c r="I101"/>
  <c r="I100"/>
  <c r="I68"/>
  <c r="I67"/>
  <c r="I35"/>
  <c r="I34"/>
  <c r="I2"/>
  <c r="I1"/>
  <c r="A233"/>
  <c r="A232"/>
  <c r="A200"/>
  <c r="A199"/>
  <c r="A167"/>
  <c r="A166"/>
  <c r="A134"/>
  <c r="A133"/>
  <c r="A101"/>
  <c r="A100"/>
  <c r="A68"/>
  <c r="A67"/>
  <c r="A35"/>
  <c r="A34"/>
  <c r="P233"/>
  <c r="AA233" s="1"/>
  <c r="P200"/>
  <c r="AA200" s="1"/>
  <c r="P167"/>
  <c r="AA167" s="1"/>
  <c r="P134"/>
  <c r="AA134" s="1"/>
  <c r="P101"/>
  <c r="AA101" s="1"/>
  <c r="P68"/>
  <c r="AA68" s="1"/>
  <c r="AA40"/>
  <c r="AA72" s="1"/>
  <c r="AA106" s="1"/>
  <c r="AA139" s="1"/>
  <c r="AA172" s="1"/>
  <c r="AA205" s="1"/>
  <c r="AA238" s="1"/>
  <c r="Z40"/>
  <c r="Z72" s="1"/>
  <c r="Z106" s="1"/>
  <c r="Z139" s="1"/>
  <c r="Z172" s="1"/>
  <c r="Z205" s="1"/>
  <c r="Z238" s="1"/>
  <c r="Y40"/>
  <c r="Y72" s="1"/>
  <c r="Y106" s="1"/>
  <c r="Y139" s="1"/>
  <c r="Y172" s="1"/>
  <c r="Y205" s="1"/>
  <c r="Y238" s="1"/>
  <c r="X40"/>
  <c r="X72" s="1"/>
  <c r="X106" s="1"/>
  <c r="X139" s="1"/>
  <c r="X172" s="1"/>
  <c r="X205" s="1"/>
  <c r="X238" s="1"/>
  <c r="X39"/>
  <c r="X71" s="1"/>
  <c r="X105" s="1"/>
  <c r="X138" s="1"/>
  <c r="X171" s="1"/>
  <c r="X204" s="1"/>
  <c r="X237" s="1"/>
  <c r="W40"/>
  <c r="W72" s="1"/>
  <c r="W106" s="1"/>
  <c r="W139" s="1"/>
  <c r="W172" s="1"/>
  <c r="W205" s="1"/>
  <c r="W238" s="1"/>
  <c r="V40"/>
  <c r="V72" s="1"/>
  <c r="V106" s="1"/>
  <c r="V139" s="1"/>
  <c r="V172" s="1"/>
  <c r="V205" s="1"/>
  <c r="V238" s="1"/>
  <c r="U40"/>
  <c r="U72" s="1"/>
  <c r="U106" s="1"/>
  <c r="U139" s="1"/>
  <c r="U172" s="1"/>
  <c r="U205" s="1"/>
  <c r="U238" s="1"/>
  <c r="T40"/>
  <c r="T72" s="1"/>
  <c r="T106" s="1"/>
  <c r="T139" s="1"/>
  <c r="T172" s="1"/>
  <c r="T205" s="1"/>
  <c r="T238" s="1"/>
  <c r="S40"/>
  <c r="S72" s="1"/>
  <c r="S106" s="1"/>
  <c r="S139" s="1"/>
  <c r="S172" s="1"/>
  <c r="S205" s="1"/>
  <c r="S238" s="1"/>
  <c r="S39"/>
  <c r="S71" s="1"/>
  <c r="S105" s="1"/>
  <c r="S138" s="1"/>
  <c r="S171" s="1"/>
  <c r="S204" s="1"/>
  <c r="S237" s="1"/>
  <c r="P40"/>
  <c r="P72" s="1"/>
  <c r="P106" s="1"/>
  <c r="P139" s="1"/>
  <c r="P172" s="1"/>
  <c r="P205" s="1"/>
  <c r="P238" s="1"/>
  <c r="O40"/>
  <c r="O72" s="1"/>
  <c r="O106" s="1"/>
  <c r="O139" s="1"/>
  <c r="O172" s="1"/>
  <c r="O205" s="1"/>
  <c r="O238" s="1"/>
  <c r="N40"/>
  <c r="N72" s="1"/>
  <c r="N106" s="1"/>
  <c r="N139" s="1"/>
  <c r="N172" s="1"/>
  <c r="N205" s="1"/>
  <c r="N238" s="1"/>
  <c r="M40"/>
  <c r="M72" s="1"/>
  <c r="M106" s="1"/>
  <c r="M139" s="1"/>
  <c r="M172" s="1"/>
  <c r="M205" s="1"/>
  <c r="M238" s="1"/>
  <c r="M39"/>
  <c r="M71" s="1"/>
  <c r="M105" s="1"/>
  <c r="M138" s="1"/>
  <c r="M171" s="1"/>
  <c r="M204" s="1"/>
  <c r="M237" s="1"/>
  <c r="L40"/>
  <c r="L72" s="1"/>
  <c r="L106" s="1"/>
  <c r="L139" s="1"/>
  <c r="L172" s="1"/>
  <c r="L205" s="1"/>
  <c r="L238" s="1"/>
  <c r="K40"/>
  <c r="K72" s="1"/>
  <c r="K106" s="1"/>
  <c r="K139" s="1"/>
  <c r="K172" s="1"/>
  <c r="K205" s="1"/>
  <c r="K238" s="1"/>
  <c r="K39"/>
  <c r="K71" s="1"/>
  <c r="K105" s="1"/>
  <c r="K138" s="1"/>
  <c r="K171" s="1"/>
  <c r="K204" s="1"/>
  <c r="K237" s="1"/>
  <c r="R37"/>
  <c r="J37"/>
  <c r="H40"/>
  <c r="H72" s="1"/>
  <c r="H106" s="1"/>
  <c r="H139" s="1"/>
  <c r="H172" s="1"/>
  <c r="H205" s="1"/>
  <c r="H238" s="1"/>
  <c r="H39"/>
  <c r="H71" s="1"/>
  <c r="H105" s="1"/>
  <c r="H138" s="1"/>
  <c r="H171" s="1"/>
  <c r="H204" s="1"/>
  <c r="H237" s="1"/>
  <c r="G40"/>
  <c r="G72" s="1"/>
  <c r="G106" s="1"/>
  <c r="G139" s="1"/>
  <c r="G172" s="1"/>
  <c r="G205" s="1"/>
  <c r="G238" s="1"/>
  <c r="G39"/>
  <c r="G71" s="1"/>
  <c r="G105" s="1"/>
  <c r="G138" s="1"/>
  <c r="G171" s="1"/>
  <c r="G204" s="1"/>
  <c r="G237" s="1"/>
  <c r="E40"/>
  <c r="E72" s="1"/>
  <c r="E106" s="1"/>
  <c r="E139" s="1"/>
  <c r="E172" s="1"/>
  <c r="E205" s="1"/>
  <c r="E238" s="1"/>
  <c r="E39"/>
  <c r="E71" s="1"/>
  <c r="E105" s="1"/>
  <c r="E138" s="1"/>
  <c r="E171" s="1"/>
  <c r="E204" s="1"/>
  <c r="E237" s="1"/>
  <c r="D40"/>
  <c r="D72" s="1"/>
  <c r="D106" s="1"/>
  <c r="D139" s="1"/>
  <c r="D172" s="1"/>
  <c r="D205" s="1"/>
  <c r="D238" s="1"/>
  <c r="D39"/>
  <c r="D71" s="1"/>
  <c r="D105" s="1"/>
  <c r="D138" s="1"/>
  <c r="D171" s="1"/>
  <c r="D204" s="1"/>
  <c r="D237" s="1"/>
  <c r="C40"/>
  <c r="C72" s="1"/>
  <c r="C106" s="1"/>
  <c r="C139" s="1"/>
  <c r="C172" s="1"/>
  <c r="C205" s="1"/>
  <c r="C238" s="1"/>
  <c r="C39"/>
  <c r="C71" s="1"/>
  <c r="C105" s="1"/>
  <c r="C138" s="1"/>
  <c r="C171" s="1"/>
  <c r="C204" s="1"/>
  <c r="C237" s="1"/>
  <c r="B37"/>
  <c r="J70" s="1"/>
  <c r="P35"/>
  <c r="AA35" s="1"/>
  <c r="T252"/>
  <c r="U252"/>
  <c r="V252"/>
  <c r="W252"/>
  <c r="X252"/>
  <c r="Y252"/>
  <c r="Z252"/>
  <c r="AA252"/>
  <c r="H242"/>
  <c r="H32"/>
  <c r="H30"/>
  <c r="H10"/>
  <c r="H245" l="1"/>
  <c r="B70"/>
  <c r="R70"/>
  <c r="T33"/>
  <c r="U33"/>
  <c r="V33"/>
  <c r="W33"/>
  <c r="X33"/>
  <c r="Y33"/>
  <c r="Z33"/>
  <c r="S33"/>
  <c r="L33"/>
  <c r="M33"/>
  <c r="N33"/>
  <c r="O33"/>
  <c r="P33"/>
  <c r="K33"/>
  <c r="H31"/>
  <c r="G31"/>
  <c r="D33"/>
  <c r="E33"/>
  <c r="C33"/>
  <c r="B103" l="1"/>
  <c r="J103"/>
  <c r="R103"/>
  <c r="T24"/>
  <c r="T221"/>
  <c r="U221"/>
  <c r="V221"/>
  <c r="W221"/>
  <c r="X221"/>
  <c r="Y221"/>
  <c r="Z221"/>
  <c r="T218"/>
  <c r="U218"/>
  <c r="V218"/>
  <c r="W218"/>
  <c r="X218"/>
  <c r="Y218"/>
  <c r="Z218"/>
  <c r="AA16"/>
  <c r="AA18" s="1"/>
  <c r="B136" l="1"/>
  <c r="J136"/>
  <c r="R136"/>
  <c r="AA96"/>
  <c r="H96"/>
  <c r="G96"/>
  <c r="AA86"/>
  <c r="H16"/>
  <c r="G16"/>
  <c r="H19"/>
  <c r="AA11"/>
  <c r="H11"/>
  <c r="G11"/>
  <c r="D221"/>
  <c r="E221"/>
  <c r="C221"/>
  <c r="H216"/>
  <c r="H217"/>
  <c r="H219"/>
  <c r="H220"/>
  <c r="H222"/>
  <c r="H223"/>
  <c r="H224"/>
  <c r="H225"/>
  <c r="H229"/>
  <c r="H239"/>
  <c r="H240"/>
  <c r="H215"/>
  <c r="H189"/>
  <c r="H193"/>
  <c r="H194"/>
  <c r="H196"/>
  <c r="H198"/>
  <c r="H209"/>
  <c r="H188"/>
  <c r="H156"/>
  <c r="H157"/>
  <c r="H158"/>
  <c r="H159"/>
  <c r="H160"/>
  <c r="H164"/>
  <c r="H165"/>
  <c r="H175"/>
  <c r="H177"/>
  <c r="H179"/>
  <c r="H180"/>
  <c r="H182"/>
  <c r="H183"/>
  <c r="H184"/>
  <c r="H185"/>
  <c r="H186"/>
  <c r="H155"/>
  <c r="H123"/>
  <c r="H124"/>
  <c r="H126"/>
  <c r="H127"/>
  <c r="H129"/>
  <c r="H130"/>
  <c r="H131"/>
  <c r="H132"/>
  <c r="H141"/>
  <c r="H142"/>
  <c r="H144"/>
  <c r="H146"/>
  <c r="H147"/>
  <c r="H148"/>
  <c r="H149"/>
  <c r="H151"/>
  <c r="H152"/>
  <c r="H122"/>
  <c r="H89"/>
  <c r="H90"/>
  <c r="H91"/>
  <c r="H92"/>
  <c r="H93"/>
  <c r="H97"/>
  <c r="H98"/>
  <c r="H99"/>
  <c r="H108"/>
  <c r="H109"/>
  <c r="H111"/>
  <c r="H113"/>
  <c r="H117"/>
  <c r="H118"/>
  <c r="H119"/>
  <c r="H120"/>
  <c r="H52"/>
  <c r="H55"/>
  <c r="H56"/>
  <c r="H57"/>
  <c r="H58"/>
  <c r="H59"/>
  <c r="H62"/>
  <c r="H63"/>
  <c r="H64"/>
  <c r="H74"/>
  <c r="H75"/>
  <c r="H76"/>
  <c r="H77"/>
  <c r="H78"/>
  <c r="H79"/>
  <c r="H81"/>
  <c r="H83"/>
  <c r="H84"/>
  <c r="H51"/>
  <c r="H9"/>
  <c r="H20"/>
  <c r="H23"/>
  <c r="H26"/>
  <c r="H29"/>
  <c r="H41"/>
  <c r="H45"/>
  <c r="G216"/>
  <c r="G217"/>
  <c r="G219"/>
  <c r="G220"/>
  <c r="G222"/>
  <c r="G223"/>
  <c r="G224"/>
  <c r="G225"/>
  <c r="G229"/>
  <c r="G239"/>
  <c r="G240"/>
  <c r="G215"/>
  <c r="G189"/>
  <c r="G193"/>
  <c r="G194"/>
  <c r="G196"/>
  <c r="G198"/>
  <c r="G209"/>
  <c r="G188"/>
  <c r="G156"/>
  <c r="G157"/>
  <c r="G158"/>
  <c r="G159"/>
  <c r="G160"/>
  <c r="G164"/>
  <c r="G165"/>
  <c r="G175"/>
  <c r="G177"/>
  <c r="G179"/>
  <c r="G180"/>
  <c r="G182"/>
  <c r="G183"/>
  <c r="G184"/>
  <c r="G185"/>
  <c r="G186"/>
  <c r="G155"/>
  <c r="G123"/>
  <c r="G124"/>
  <c r="G126"/>
  <c r="G127"/>
  <c r="G129"/>
  <c r="G130"/>
  <c r="G131"/>
  <c r="G132"/>
  <c r="G141"/>
  <c r="G142"/>
  <c r="G144"/>
  <c r="G146"/>
  <c r="G147"/>
  <c r="G148"/>
  <c r="G149"/>
  <c r="G151"/>
  <c r="G152"/>
  <c r="G122"/>
  <c r="G89"/>
  <c r="G90"/>
  <c r="G91"/>
  <c r="G92"/>
  <c r="G93"/>
  <c r="G97"/>
  <c r="G98"/>
  <c r="G99"/>
  <c r="G108"/>
  <c r="G109"/>
  <c r="G111"/>
  <c r="G113"/>
  <c r="G117"/>
  <c r="G118"/>
  <c r="G119"/>
  <c r="G120"/>
  <c r="G52"/>
  <c r="G55"/>
  <c r="G56"/>
  <c r="G57"/>
  <c r="G58"/>
  <c r="G59"/>
  <c r="G62"/>
  <c r="G63"/>
  <c r="G64"/>
  <c r="G74"/>
  <c r="G75"/>
  <c r="G76"/>
  <c r="G77"/>
  <c r="G78"/>
  <c r="G79"/>
  <c r="G81"/>
  <c r="G83"/>
  <c r="G84"/>
  <c r="G51"/>
  <c r="G9"/>
  <c r="G20"/>
  <c r="G23"/>
  <c r="G26"/>
  <c r="G29"/>
  <c r="G41"/>
  <c r="G45"/>
  <c r="AA216"/>
  <c r="AA217"/>
  <c r="AA219"/>
  <c r="AA220"/>
  <c r="AA222"/>
  <c r="AA223"/>
  <c r="AA224"/>
  <c r="AA225"/>
  <c r="AA226" s="1"/>
  <c r="AA229"/>
  <c r="AA230" s="1"/>
  <c r="AA239"/>
  <c r="AA240"/>
  <c r="AA215"/>
  <c r="AA189"/>
  <c r="AA193"/>
  <c r="AA194"/>
  <c r="AA196"/>
  <c r="AA197" s="1"/>
  <c r="AA198"/>
  <c r="AA206" s="1"/>
  <c r="AA209"/>
  <c r="AA211" s="1"/>
  <c r="AA188"/>
  <c r="AA156"/>
  <c r="AA157"/>
  <c r="AA158"/>
  <c r="AA159"/>
  <c r="AA160"/>
  <c r="AA164"/>
  <c r="AA165"/>
  <c r="AA175"/>
  <c r="AA176" s="1"/>
  <c r="AA177"/>
  <c r="AA178" s="1"/>
  <c r="AA179"/>
  <c r="AA180"/>
  <c r="AA182"/>
  <c r="AA183"/>
  <c r="AA184"/>
  <c r="AA185"/>
  <c r="AA186"/>
  <c r="AA155"/>
  <c r="AA129"/>
  <c r="AA130"/>
  <c r="AA131"/>
  <c r="AA132"/>
  <c r="AA141"/>
  <c r="AA142"/>
  <c r="AA144"/>
  <c r="AA145" s="1"/>
  <c r="AA146"/>
  <c r="AA147"/>
  <c r="AA148"/>
  <c r="AA149"/>
  <c r="AA151"/>
  <c r="AA152"/>
  <c r="AA123"/>
  <c r="AA124"/>
  <c r="AA126"/>
  <c r="AA127"/>
  <c r="AA122"/>
  <c r="AA89"/>
  <c r="AA90"/>
  <c r="AA91"/>
  <c r="AA92"/>
  <c r="AA93"/>
  <c r="AA97"/>
  <c r="AA98"/>
  <c r="AA99"/>
  <c r="AA108"/>
  <c r="AA109"/>
  <c r="AA111"/>
  <c r="AA112" s="1"/>
  <c r="AA113"/>
  <c r="AA114" s="1"/>
  <c r="AA117"/>
  <c r="AA118"/>
  <c r="AA119"/>
  <c r="AA120"/>
  <c r="AA52"/>
  <c r="AA55"/>
  <c r="AA56"/>
  <c r="AA57"/>
  <c r="AA58"/>
  <c r="AA59"/>
  <c r="AA62"/>
  <c r="AA63"/>
  <c r="AA64"/>
  <c r="AA74"/>
  <c r="AA75"/>
  <c r="AA76"/>
  <c r="AA77"/>
  <c r="AA78"/>
  <c r="AA79"/>
  <c r="AA81"/>
  <c r="AA82" s="1"/>
  <c r="AA83"/>
  <c r="AA84"/>
  <c r="AA51"/>
  <c r="AA9"/>
  <c r="AA20"/>
  <c r="AA21" s="1"/>
  <c r="AA23"/>
  <c r="AA24" s="1"/>
  <c r="AA26"/>
  <c r="AA27" s="1"/>
  <c r="AA29"/>
  <c r="AA33" s="1"/>
  <c r="AA41"/>
  <c r="AA42" s="1"/>
  <c r="AA45"/>
  <c r="AA46" s="1"/>
  <c r="AA47" s="1"/>
  <c r="J3"/>
  <c r="R3"/>
  <c r="T241"/>
  <c r="U241"/>
  <c r="V241"/>
  <c r="W241"/>
  <c r="X241"/>
  <c r="Y241"/>
  <c r="Z241"/>
  <c r="T230"/>
  <c r="U230"/>
  <c r="V230"/>
  <c r="W230"/>
  <c r="X230"/>
  <c r="Y230"/>
  <c r="Z230"/>
  <c r="T226"/>
  <c r="U226"/>
  <c r="V226"/>
  <c r="W226"/>
  <c r="X226"/>
  <c r="Y226"/>
  <c r="Z226"/>
  <c r="T206"/>
  <c r="U206"/>
  <c r="V206"/>
  <c r="W206"/>
  <c r="X206"/>
  <c r="Y206"/>
  <c r="Z206"/>
  <c r="T197"/>
  <c r="U197"/>
  <c r="V197"/>
  <c r="W197"/>
  <c r="X197"/>
  <c r="Y197"/>
  <c r="Z197"/>
  <c r="T195"/>
  <c r="U195"/>
  <c r="V195"/>
  <c r="W195"/>
  <c r="X195"/>
  <c r="Y195"/>
  <c r="Z195"/>
  <c r="T190"/>
  <c r="X190"/>
  <c r="Y190"/>
  <c r="Z190"/>
  <c r="T187"/>
  <c r="U187"/>
  <c r="V187"/>
  <c r="W187"/>
  <c r="X187"/>
  <c r="Y187"/>
  <c r="Z187"/>
  <c r="T181"/>
  <c r="U181"/>
  <c r="V181"/>
  <c r="W181"/>
  <c r="X181"/>
  <c r="Y181"/>
  <c r="Z181"/>
  <c r="T178"/>
  <c r="U178"/>
  <c r="V178"/>
  <c r="W178"/>
  <c r="X178"/>
  <c r="Y178"/>
  <c r="Z178"/>
  <c r="T176"/>
  <c r="U176"/>
  <c r="V176"/>
  <c r="W176"/>
  <c r="X176"/>
  <c r="Y176"/>
  <c r="Z176"/>
  <c r="T173"/>
  <c r="U173"/>
  <c r="V173"/>
  <c r="W173"/>
  <c r="X173"/>
  <c r="Y173"/>
  <c r="Z173"/>
  <c r="T161"/>
  <c r="U161"/>
  <c r="V161"/>
  <c r="W161"/>
  <c r="X161"/>
  <c r="Y161"/>
  <c r="Z161"/>
  <c r="T153"/>
  <c r="U153"/>
  <c r="V153"/>
  <c r="W153"/>
  <c r="X153"/>
  <c r="Y153"/>
  <c r="Z153"/>
  <c r="T150"/>
  <c r="U150"/>
  <c r="V150"/>
  <c r="W150"/>
  <c r="X150"/>
  <c r="Y150"/>
  <c r="Z150"/>
  <c r="T145"/>
  <c r="U145"/>
  <c r="V145"/>
  <c r="W145"/>
  <c r="X145"/>
  <c r="Y145"/>
  <c r="Z145"/>
  <c r="T143"/>
  <c r="U143"/>
  <c r="V143"/>
  <c r="W143"/>
  <c r="X143"/>
  <c r="Y143"/>
  <c r="Z143"/>
  <c r="T140"/>
  <c r="U140"/>
  <c r="V140"/>
  <c r="W140"/>
  <c r="X140"/>
  <c r="Y140"/>
  <c r="Z140"/>
  <c r="T128"/>
  <c r="U128"/>
  <c r="V128"/>
  <c r="W128"/>
  <c r="X128"/>
  <c r="Y128"/>
  <c r="Z128"/>
  <c r="T125"/>
  <c r="U125"/>
  <c r="V125"/>
  <c r="W125"/>
  <c r="X125"/>
  <c r="Y125"/>
  <c r="Z125"/>
  <c r="T121"/>
  <c r="U121"/>
  <c r="V121"/>
  <c r="W121"/>
  <c r="X121"/>
  <c r="Y121"/>
  <c r="Z121"/>
  <c r="T114"/>
  <c r="U114"/>
  <c r="V114"/>
  <c r="W114"/>
  <c r="X114"/>
  <c r="Y114"/>
  <c r="Z114"/>
  <c r="T112"/>
  <c r="U112"/>
  <c r="V112"/>
  <c r="W112"/>
  <c r="X112"/>
  <c r="Y112"/>
  <c r="Z112"/>
  <c r="T110"/>
  <c r="U110"/>
  <c r="V110"/>
  <c r="W110"/>
  <c r="X110"/>
  <c r="Y110"/>
  <c r="Z110"/>
  <c r="T107"/>
  <c r="U107"/>
  <c r="V107"/>
  <c r="W107"/>
  <c r="X107"/>
  <c r="Y107"/>
  <c r="Z107"/>
  <c r="T94"/>
  <c r="U94"/>
  <c r="V94"/>
  <c r="W94"/>
  <c r="X94"/>
  <c r="Y94"/>
  <c r="Z94"/>
  <c r="T85"/>
  <c r="U85"/>
  <c r="V85"/>
  <c r="W85"/>
  <c r="X85"/>
  <c r="Y85"/>
  <c r="Z85"/>
  <c r="T82"/>
  <c r="U82"/>
  <c r="V82"/>
  <c r="W82"/>
  <c r="X82"/>
  <c r="Y82"/>
  <c r="Z82"/>
  <c r="T80"/>
  <c r="U80"/>
  <c r="V80"/>
  <c r="W80"/>
  <c r="X80"/>
  <c r="Y80"/>
  <c r="Z80"/>
  <c r="T65"/>
  <c r="U65"/>
  <c r="V65"/>
  <c r="W65"/>
  <c r="X65"/>
  <c r="Y65"/>
  <c r="Z65"/>
  <c r="T60"/>
  <c r="U60"/>
  <c r="V60"/>
  <c r="W60"/>
  <c r="X60"/>
  <c r="Y60"/>
  <c r="Z60"/>
  <c r="T53"/>
  <c r="U53"/>
  <c r="V53"/>
  <c r="W53"/>
  <c r="X53"/>
  <c r="Y53"/>
  <c r="Z53"/>
  <c r="T46"/>
  <c r="T47" s="1"/>
  <c r="U46"/>
  <c r="U47" s="1"/>
  <c r="V46"/>
  <c r="V47" s="1"/>
  <c r="W46"/>
  <c r="W47" s="1"/>
  <c r="X46"/>
  <c r="X47" s="1"/>
  <c r="Y46"/>
  <c r="Y47" s="1"/>
  <c r="Z46"/>
  <c r="Z47" s="1"/>
  <c r="T42"/>
  <c r="U42"/>
  <c r="V42"/>
  <c r="W42"/>
  <c r="X42"/>
  <c r="Y42"/>
  <c r="Z42"/>
  <c r="T27"/>
  <c r="U27"/>
  <c r="V27"/>
  <c r="W27"/>
  <c r="X27"/>
  <c r="Y27"/>
  <c r="Z27"/>
  <c r="U24"/>
  <c r="V24"/>
  <c r="W24"/>
  <c r="X24"/>
  <c r="Y24"/>
  <c r="Z24"/>
  <c r="T21"/>
  <c r="U21"/>
  <c r="V21"/>
  <c r="W21"/>
  <c r="X21"/>
  <c r="Y21"/>
  <c r="Z21"/>
  <c r="R251"/>
  <c r="R249"/>
  <c r="S241"/>
  <c r="S230"/>
  <c r="S226"/>
  <c r="S221"/>
  <c r="S218"/>
  <c r="S206"/>
  <c r="S197"/>
  <c r="S195"/>
  <c r="S190"/>
  <c r="S187"/>
  <c r="S181"/>
  <c r="S178"/>
  <c r="S176"/>
  <c r="S173"/>
  <c r="S161"/>
  <c r="S153"/>
  <c r="S150"/>
  <c r="S145"/>
  <c r="S143"/>
  <c r="S140"/>
  <c r="S128"/>
  <c r="S125"/>
  <c r="S121"/>
  <c r="S114"/>
  <c r="S112"/>
  <c r="S110"/>
  <c r="S107"/>
  <c r="S94"/>
  <c r="S85"/>
  <c r="S82"/>
  <c r="S80"/>
  <c r="S65"/>
  <c r="S60"/>
  <c r="S53"/>
  <c r="S46"/>
  <c r="S47" s="1"/>
  <c r="S42"/>
  <c r="S27"/>
  <c r="S24"/>
  <c r="S21"/>
  <c r="L241"/>
  <c r="M241"/>
  <c r="N241"/>
  <c r="O241"/>
  <c r="P241"/>
  <c r="K241"/>
  <c r="L230"/>
  <c r="M230"/>
  <c r="N230"/>
  <c r="O230"/>
  <c r="P230"/>
  <c r="K230"/>
  <c r="L226"/>
  <c r="M226"/>
  <c r="N226"/>
  <c r="O226"/>
  <c r="P226"/>
  <c r="K226"/>
  <c r="L221"/>
  <c r="M221"/>
  <c r="N221"/>
  <c r="O221"/>
  <c r="P221"/>
  <c r="K221"/>
  <c r="L218"/>
  <c r="M218"/>
  <c r="N218"/>
  <c r="O218"/>
  <c r="P218"/>
  <c r="K218"/>
  <c r="L206"/>
  <c r="M206"/>
  <c r="N206"/>
  <c r="O206"/>
  <c r="P206"/>
  <c r="L197"/>
  <c r="M197"/>
  <c r="N197"/>
  <c r="O197"/>
  <c r="P197"/>
  <c r="L195"/>
  <c r="M195"/>
  <c r="N195"/>
  <c r="O195"/>
  <c r="P195"/>
  <c r="K195"/>
  <c r="L190"/>
  <c r="M190"/>
  <c r="N190"/>
  <c r="O190"/>
  <c r="P190"/>
  <c r="K190"/>
  <c r="L187"/>
  <c r="M187"/>
  <c r="N187"/>
  <c r="O187"/>
  <c r="P187"/>
  <c r="K187"/>
  <c r="L181"/>
  <c r="M181"/>
  <c r="N181"/>
  <c r="O181"/>
  <c r="P181"/>
  <c r="K181"/>
  <c r="L178"/>
  <c r="M178"/>
  <c r="N178"/>
  <c r="O178"/>
  <c r="P178"/>
  <c r="L176"/>
  <c r="M176"/>
  <c r="N176"/>
  <c r="O176"/>
  <c r="P176"/>
  <c r="L173"/>
  <c r="M173"/>
  <c r="N173"/>
  <c r="O173"/>
  <c r="P173"/>
  <c r="K173"/>
  <c r="L161"/>
  <c r="M161"/>
  <c r="N161"/>
  <c r="O161"/>
  <c r="P161"/>
  <c r="K161"/>
  <c r="L153"/>
  <c r="M153"/>
  <c r="N153"/>
  <c r="O153"/>
  <c r="P153"/>
  <c r="K153"/>
  <c r="L150"/>
  <c r="M150"/>
  <c r="N150"/>
  <c r="O150"/>
  <c r="P150"/>
  <c r="K150"/>
  <c r="L145"/>
  <c r="M145"/>
  <c r="N145"/>
  <c r="O145"/>
  <c r="P145"/>
  <c r="K145"/>
  <c r="L143"/>
  <c r="M143"/>
  <c r="N143"/>
  <c r="O143"/>
  <c r="P143"/>
  <c r="K143"/>
  <c r="L140"/>
  <c r="M140"/>
  <c r="N140"/>
  <c r="O140"/>
  <c r="P140"/>
  <c r="K140"/>
  <c r="L128"/>
  <c r="M128"/>
  <c r="N128"/>
  <c r="O128"/>
  <c r="P128"/>
  <c r="K128"/>
  <c r="L125"/>
  <c r="M125"/>
  <c r="N125"/>
  <c r="O125"/>
  <c r="P125"/>
  <c r="K125"/>
  <c r="L121"/>
  <c r="M121"/>
  <c r="N121"/>
  <c r="O121"/>
  <c r="P121"/>
  <c r="K121"/>
  <c r="L114"/>
  <c r="M114"/>
  <c r="N114"/>
  <c r="O114"/>
  <c r="P114"/>
  <c r="K114"/>
  <c r="L112"/>
  <c r="M112"/>
  <c r="N112"/>
  <c r="O112"/>
  <c r="P112"/>
  <c r="K112"/>
  <c r="L110"/>
  <c r="M110"/>
  <c r="N110"/>
  <c r="O110"/>
  <c r="P110"/>
  <c r="K110"/>
  <c r="L107"/>
  <c r="M107"/>
  <c r="N107"/>
  <c r="O107"/>
  <c r="P107"/>
  <c r="K107"/>
  <c r="L94"/>
  <c r="M94"/>
  <c r="N94"/>
  <c r="N115" s="1"/>
  <c r="O94"/>
  <c r="P94"/>
  <c r="K94"/>
  <c r="L85"/>
  <c r="M85"/>
  <c r="N85"/>
  <c r="O85"/>
  <c r="P85"/>
  <c r="K85"/>
  <c r="L82"/>
  <c r="M82"/>
  <c r="N82"/>
  <c r="O82"/>
  <c r="P82"/>
  <c r="K82"/>
  <c r="L80"/>
  <c r="N80"/>
  <c r="O80"/>
  <c r="P80"/>
  <c r="K80"/>
  <c r="L65"/>
  <c r="M65"/>
  <c r="N65"/>
  <c r="O65"/>
  <c r="P65"/>
  <c r="K65"/>
  <c r="L60"/>
  <c r="M60"/>
  <c r="N60"/>
  <c r="O60"/>
  <c r="P60"/>
  <c r="K60"/>
  <c r="L53"/>
  <c r="M53"/>
  <c r="N53"/>
  <c r="O53"/>
  <c r="P53"/>
  <c r="K53"/>
  <c r="L46"/>
  <c r="L47" s="1"/>
  <c r="M46"/>
  <c r="M47" s="1"/>
  <c r="N46"/>
  <c r="N47" s="1"/>
  <c r="O46"/>
  <c r="O47" s="1"/>
  <c r="P46"/>
  <c r="P47" s="1"/>
  <c r="L42"/>
  <c r="M42"/>
  <c r="N42"/>
  <c r="O42"/>
  <c r="P42"/>
  <c r="L27"/>
  <c r="M27"/>
  <c r="N27"/>
  <c r="O27"/>
  <c r="P27"/>
  <c r="L24"/>
  <c r="M24"/>
  <c r="N24"/>
  <c r="O24"/>
  <c r="P24"/>
  <c r="L21"/>
  <c r="M21"/>
  <c r="N21"/>
  <c r="O21"/>
  <c r="P21"/>
  <c r="P2"/>
  <c r="AA2" s="1"/>
  <c r="J251"/>
  <c r="J249"/>
  <c r="K206"/>
  <c r="K197"/>
  <c r="K178"/>
  <c r="K176"/>
  <c r="K46"/>
  <c r="K47" s="1"/>
  <c r="K42"/>
  <c r="K27"/>
  <c r="K24"/>
  <c r="K21"/>
  <c r="D226"/>
  <c r="E226"/>
  <c r="C226"/>
  <c r="D230"/>
  <c r="E230"/>
  <c r="H231" s="1"/>
  <c r="C230"/>
  <c r="D241"/>
  <c r="E241"/>
  <c r="C241"/>
  <c r="B251"/>
  <c r="B249"/>
  <c r="H221"/>
  <c r="D218"/>
  <c r="E218"/>
  <c r="C218"/>
  <c r="H212"/>
  <c r="F211"/>
  <c r="D206"/>
  <c r="H206" s="1"/>
  <c r="E206"/>
  <c r="F206"/>
  <c r="C206"/>
  <c r="G206" s="1"/>
  <c r="D197"/>
  <c r="E197"/>
  <c r="F197"/>
  <c r="C197"/>
  <c r="D195"/>
  <c r="E195"/>
  <c r="F195"/>
  <c r="C195"/>
  <c r="D190"/>
  <c r="E190"/>
  <c r="F190"/>
  <c r="C190"/>
  <c r="D187"/>
  <c r="E187"/>
  <c r="F187"/>
  <c r="C187"/>
  <c r="D181"/>
  <c r="E181"/>
  <c r="F181"/>
  <c r="C181"/>
  <c r="D178"/>
  <c r="E178"/>
  <c r="F178"/>
  <c r="C178"/>
  <c r="D176"/>
  <c r="E176"/>
  <c r="F176"/>
  <c r="C176"/>
  <c r="D173"/>
  <c r="E173"/>
  <c r="H174" s="1"/>
  <c r="F173"/>
  <c r="C173"/>
  <c r="D161"/>
  <c r="E161"/>
  <c r="F161"/>
  <c r="C161"/>
  <c r="D153"/>
  <c r="E153"/>
  <c r="F153"/>
  <c r="C153"/>
  <c r="D150"/>
  <c r="E150"/>
  <c r="F150"/>
  <c r="C150"/>
  <c r="D145"/>
  <c r="E145"/>
  <c r="F145"/>
  <c r="C145"/>
  <c r="D143"/>
  <c r="E143"/>
  <c r="F143"/>
  <c r="C143"/>
  <c r="D140"/>
  <c r="E140"/>
  <c r="F140"/>
  <c r="C140"/>
  <c r="D128"/>
  <c r="E128"/>
  <c r="F128"/>
  <c r="C128"/>
  <c r="D125"/>
  <c r="E125"/>
  <c r="F125"/>
  <c r="C125"/>
  <c r="D121"/>
  <c r="E121"/>
  <c r="C121"/>
  <c r="D114"/>
  <c r="E114"/>
  <c r="F114"/>
  <c r="C114"/>
  <c r="D112"/>
  <c r="E112"/>
  <c r="F112"/>
  <c r="C112"/>
  <c r="D110"/>
  <c r="E110"/>
  <c r="C110"/>
  <c r="D107"/>
  <c r="E107"/>
  <c r="F107"/>
  <c r="C107"/>
  <c r="D94"/>
  <c r="F94"/>
  <c r="C94"/>
  <c r="F118"/>
  <c r="F121" s="1"/>
  <c r="D85"/>
  <c r="E85"/>
  <c r="F85"/>
  <c r="C85"/>
  <c r="D82"/>
  <c r="E82"/>
  <c r="F82"/>
  <c r="C82"/>
  <c r="D80"/>
  <c r="F80"/>
  <c r="C80"/>
  <c r="D65"/>
  <c r="E65"/>
  <c r="H66" s="1"/>
  <c r="F65"/>
  <c r="C65"/>
  <c r="D60"/>
  <c r="E60"/>
  <c r="H61" s="1"/>
  <c r="F60"/>
  <c r="C60"/>
  <c r="D53"/>
  <c r="E53"/>
  <c r="F53"/>
  <c r="C53"/>
  <c r="D46"/>
  <c r="E46"/>
  <c r="H48" s="1"/>
  <c r="F46"/>
  <c r="F47" s="1"/>
  <c r="D42"/>
  <c r="E42"/>
  <c r="H43" s="1"/>
  <c r="F42"/>
  <c r="F33"/>
  <c r="D27"/>
  <c r="E27"/>
  <c r="H28" s="1"/>
  <c r="F27"/>
  <c r="D24"/>
  <c r="E24"/>
  <c r="H25" s="1"/>
  <c r="F24"/>
  <c r="D21"/>
  <c r="E21"/>
  <c r="F21"/>
  <c r="F15"/>
  <c r="H8"/>
  <c r="C46"/>
  <c r="C42"/>
  <c r="C27"/>
  <c r="C24"/>
  <c r="C21"/>
  <c r="G7"/>
  <c r="S44" l="1"/>
  <c r="C115"/>
  <c r="K115"/>
  <c r="P115"/>
  <c r="L115"/>
  <c r="Z115"/>
  <c r="V115"/>
  <c r="M115"/>
  <c r="S115"/>
  <c r="Y115"/>
  <c r="U115"/>
  <c r="D115"/>
  <c r="O115"/>
  <c r="X115"/>
  <c r="T115"/>
  <c r="E115"/>
  <c r="H116" s="1"/>
  <c r="W115"/>
  <c r="V44"/>
  <c r="W191"/>
  <c r="V191"/>
  <c r="Z44"/>
  <c r="T44"/>
  <c r="U191"/>
  <c r="M44"/>
  <c r="M49" s="1"/>
  <c r="M249" s="1"/>
  <c r="K44"/>
  <c r="K49" s="1"/>
  <c r="K249" s="1"/>
  <c r="L44"/>
  <c r="L49" s="1"/>
  <c r="L249" s="1"/>
  <c r="D44"/>
  <c r="D49" s="1"/>
  <c r="O44"/>
  <c r="O49" s="1"/>
  <c r="O249" s="1"/>
  <c r="U44"/>
  <c r="Y44"/>
  <c r="C44"/>
  <c r="C49" s="1"/>
  <c r="P44"/>
  <c r="P49" s="1"/>
  <c r="P249" s="1"/>
  <c r="N44"/>
  <c r="N49" s="1"/>
  <c r="N249" s="1"/>
  <c r="X44"/>
  <c r="W44"/>
  <c r="E44"/>
  <c r="E49" s="1"/>
  <c r="E249" s="1"/>
  <c r="H250" s="1"/>
  <c r="AA44"/>
  <c r="H22"/>
  <c r="G18"/>
  <c r="G221"/>
  <c r="R169"/>
  <c r="B169"/>
  <c r="J169"/>
  <c r="H15"/>
  <c r="H54"/>
  <c r="AA221"/>
  <c r="AA218"/>
  <c r="H128"/>
  <c r="AA190"/>
  <c r="H218"/>
  <c r="Z227"/>
  <c r="Z246" s="1"/>
  <c r="V227"/>
  <c r="V246" s="1"/>
  <c r="H82"/>
  <c r="H226"/>
  <c r="H176"/>
  <c r="AA143"/>
  <c r="H85"/>
  <c r="H65"/>
  <c r="H33"/>
  <c r="G176"/>
  <c r="H18"/>
  <c r="H241"/>
  <c r="H230"/>
  <c r="AA140"/>
  <c r="G112"/>
  <c r="H112"/>
  <c r="G85"/>
  <c r="G82"/>
  <c r="H47"/>
  <c r="H42"/>
  <c r="G114"/>
  <c r="H114"/>
  <c r="H80"/>
  <c r="G65"/>
  <c r="AA125"/>
  <c r="AA53"/>
  <c r="H211"/>
  <c r="H197"/>
  <c r="H195"/>
  <c r="H190"/>
  <c r="H187"/>
  <c r="H181"/>
  <c r="H178"/>
  <c r="H173"/>
  <c r="H161"/>
  <c r="H153"/>
  <c r="H150"/>
  <c r="H145"/>
  <c r="H143"/>
  <c r="H140"/>
  <c r="H125"/>
  <c r="H110"/>
  <c r="H121"/>
  <c r="H107"/>
  <c r="H94"/>
  <c r="H86"/>
  <c r="G80"/>
  <c r="G60"/>
  <c r="H60"/>
  <c r="H53"/>
  <c r="G53"/>
  <c r="G47"/>
  <c r="G24"/>
  <c r="H24"/>
  <c r="H21"/>
  <c r="H7"/>
  <c r="H27"/>
  <c r="W87"/>
  <c r="Z162"/>
  <c r="V162"/>
  <c r="X191"/>
  <c r="T191"/>
  <c r="Z207"/>
  <c r="V207"/>
  <c r="Y227"/>
  <c r="Y246" s="1"/>
  <c r="U227"/>
  <c r="U246" s="1"/>
  <c r="AA107"/>
  <c r="AA128"/>
  <c r="AA161"/>
  <c r="AA181"/>
  <c r="AA173"/>
  <c r="AA195"/>
  <c r="AA207" s="1"/>
  <c r="G15"/>
  <c r="G33"/>
  <c r="G86"/>
  <c r="G94"/>
  <c r="G107"/>
  <c r="G110"/>
  <c r="G241"/>
  <c r="G230"/>
  <c r="G226"/>
  <c r="Z87"/>
  <c r="V87"/>
  <c r="Y162"/>
  <c r="U162"/>
  <c r="Y207"/>
  <c r="U207"/>
  <c r="X227"/>
  <c r="X246" s="1"/>
  <c r="T227"/>
  <c r="T246" s="1"/>
  <c r="AA121"/>
  <c r="AA110"/>
  <c r="AA94"/>
  <c r="AA187"/>
  <c r="AA85"/>
  <c r="AA153"/>
  <c r="AA150"/>
  <c r="AA241"/>
  <c r="AA80"/>
  <c r="AA60"/>
  <c r="AA65"/>
  <c r="G27"/>
  <c r="G125"/>
  <c r="G140"/>
  <c r="G145"/>
  <c r="G161"/>
  <c r="G21"/>
  <c r="G42"/>
  <c r="Y87"/>
  <c r="U87"/>
  <c r="X162"/>
  <c r="T162"/>
  <c r="Z191"/>
  <c r="X207"/>
  <c r="T207"/>
  <c r="W227"/>
  <c r="W246" s="1"/>
  <c r="G121"/>
  <c r="G128"/>
  <c r="G143"/>
  <c r="G150"/>
  <c r="G153"/>
  <c r="G173"/>
  <c r="G181"/>
  <c r="G187"/>
  <c r="G190"/>
  <c r="G195"/>
  <c r="G197"/>
  <c r="G211"/>
  <c r="G218"/>
  <c r="X87"/>
  <c r="T87"/>
  <c r="W162"/>
  <c r="Y191"/>
  <c r="W207"/>
  <c r="H46"/>
  <c r="G46"/>
  <c r="G178"/>
  <c r="P87"/>
  <c r="L87"/>
  <c r="N162"/>
  <c r="P207"/>
  <c r="L207"/>
  <c r="K87"/>
  <c r="O162"/>
  <c r="K227"/>
  <c r="K246" s="1"/>
  <c r="M227"/>
  <c r="M246" s="1"/>
  <c r="P227"/>
  <c r="P246" s="1"/>
  <c r="L227"/>
  <c r="L246" s="1"/>
  <c r="O87"/>
  <c r="P191"/>
  <c r="L191"/>
  <c r="S87"/>
  <c r="M207"/>
  <c r="K191"/>
  <c r="N87"/>
  <c r="P162"/>
  <c r="L162"/>
  <c r="O191"/>
  <c r="N207"/>
  <c r="N227"/>
  <c r="N246" s="1"/>
  <c r="S207"/>
  <c r="O73"/>
  <c r="M191"/>
  <c r="O207"/>
  <c r="N191"/>
  <c r="M87"/>
  <c r="K162"/>
  <c r="M162"/>
  <c r="K207"/>
  <c r="O227"/>
  <c r="O246" s="1"/>
  <c r="K73"/>
  <c r="M73"/>
  <c r="S73"/>
  <c r="S162"/>
  <c r="S227"/>
  <c r="S246" s="1"/>
  <c r="X73"/>
  <c r="T73"/>
  <c r="N73"/>
  <c r="Y73"/>
  <c r="U73"/>
  <c r="Z73"/>
  <c r="V73"/>
  <c r="P73"/>
  <c r="L73"/>
  <c r="S191"/>
  <c r="W73"/>
  <c r="C207"/>
  <c r="D73"/>
  <c r="E87"/>
  <c r="H88" s="1"/>
  <c r="D87"/>
  <c r="F162"/>
  <c r="C162"/>
  <c r="E162"/>
  <c r="H163" s="1"/>
  <c r="D207"/>
  <c r="F207"/>
  <c r="C227"/>
  <c r="C246" s="1"/>
  <c r="E227"/>
  <c r="E246" s="1"/>
  <c r="E73"/>
  <c r="C87"/>
  <c r="D162"/>
  <c r="E207"/>
  <c r="H208" s="1"/>
  <c r="D227"/>
  <c r="D246" s="1"/>
  <c r="F110"/>
  <c r="F115" s="1"/>
  <c r="C191"/>
  <c r="E191"/>
  <c r="H192" s="1"/>
  <c r="F191"/>
  <c r="D191"/>
  <c r="F44"/>
  <c r="F49" s="1"/>
  <c r="F73"/>
  <c r="C73"/>
  <c r="AA115" l="1"/>
  <c r="X49"/>
  <c r="X249" s="1"/>
  <c r="S49"/>
  <c r="S249" s="1"/>
  <c r="AA49"/>
  <c r="AA249" s="1"/>
  <c r="W49"/>
  <c r="W249" s="1"/>
  <c r="T49"/>
  <c r="T249" s="1"/>
  <c r="U49"/>
  <c r="U249" s="1"/>
  <c r="V49"/>
  <c r="V249" s="1"/>
  <c r="Y49"/>
  <c r="Y249" s="1"/>
  <c r="Z49"/>
  <c r="Z249" s="1"/>
  <c r="J202"/>
  <c r="R202"/>
  <c r="B202"/>
  <c r="C213"/>
  <c r="N213"/>
  <c r="N247" s="1"/>
  <c r="N251" s="1"/>
  <c r="N253" s="1"/>
  <c r="N256" s="1"/>
  <c r="S213"/>
  <c r="S247" s="1"/>
  <c r="S251" s="1"/>
  <c r="W213"/>
  <c r="W247" s="1"/>
  <c r="W251" s="1"/>
  <c r="O213"/>
  <c r="O247" s="1"/>
  <c r="O251" s="1"/>
  <c r="O253" s="1"/>
  <c r="O256" s="1"/>
  <c r="X213"/>
  <c r="X247" s="1"/>
  <c r="X251" s="1"/>
  <c r="V213"/>
  <c r="V247" s="1"/>
  <c r="V251" s="1"/>
  <c r="AA227"/>
  <c r="AA246" s="1"/>
  <c r="Z213"/>
  <c r="Z247" s="1"/>
  <c r="Z251" s="1"/>
  <c r="D213"/>
  <c r="M213"/>
  <c r="M247" s="1"/>
  <c r="M251" s="1"/>
  <c r="M253" s="1"/>
  <c r="M256" s="1"/>
  <c r="P213"/>
  <c r="P247" s="1"/>
  <c r="P251" s="1"/>
  <c r="P253" s="1"/>
  <c r="P256" s="1"/>
  <c r="T213"/>
  <c r="T247" s="1"/>
  <c r="T251" s="1"/>
  <c r="K213"/>
  <c r="K247" s="1"/>
  <c r="K251" s="1"/>
  <c r="K253" s="1"/>
  <c r="K256" s="1"/>
  <c r="L213"/>
  <c r="L247" s="1"/>
  <c r="L251" s="1"/>
  <c r="L253" s="1"/>
  <c r="L256" s="1"/>
  <c r="Y213"/>
  <c r="Y247" s="1"/>
  <c r="Y251" s="1"/>
  <c r="U213"/>
  <c r="U247" s="1"/>
  <c r="U251" s="1"/>
  <c r="E213"/>
  <c r="H228"/>
  <c r="AA87"/>
  <c r="H207"/>
  <c r="AA191"/>
  <c r="H191"/>
  <c r="H162"/>
  <c r="H115"/>
  <c r="H87"/>
  <c r="G87"/>
  <c r="G73"/>
  <c r="AA73"/>
  <c r="H73"/>
  <c r="AA162"/>
  <c r="G115"/>
  <c r="G207"/>
  <c r="H227"/>
  <c r="G162"/>
  <c r="G227"/>
  <c r="G44"/>
  <c r="H44"/>
  <c r="G191"/>
  <c r="H49"/>
  <c r="G49"/>
  <c r="X253" l="1"/>
  <c r="X256" s="1"/>
  <c r="V253"/>
  <c r="V256" s="1"/>
  <c r="Z253"/>
  <c r="Z256" s="1"/>
  <c r="T253"/>
  <c r="T256" s="1"/>
  <c r="S253"/>
  <c r="S256" s="1"/>
  <c r="U253"/>
  <c r="U256" s="1"/>
  <c r="Y253"/>
  <c r="Y256" s="1"/>
  <c r="W253"/>
  <c r="W256" s="1"/>
  <c r="E247"/>
  <c r="E251" s="1"/>
  <c r="H252" s="1"/>
  <c r="B235"/>
  <c r="J235"/>
  <c r="R235"/>
  <c r="G246"/>
  <c r="H246"/>
  <c r="AA213"/>
  <c r="AA247" s="1"/>
  <c r="AA251" s="1"/>
  <c r="AA253" s="1"/>
  <c r="AA256" s="1"/>
  <c r="D247"/>
  <c r="H213"/>
  <c r="C247"/>
  <c r="G213"/>
  <c r="D249"/>
  <c r="C249"/>
  <c r="G249" s="1"/>
  <c r="E253" l="1"/>
  <c r="E256" s="1"/>
  <c r="D251"/>
  <c r="H251" s="1"/>
  <c r="H247"/>
  <c r="H249"/>
  <c r="C251"/>
  <c r="G251" s="1"/>
  <c r="G247"/>
  <c r="D253" l="1"/>
  <c r="C253"/>
  <c r="G253" l="1"/>
  <c r="C256"/>
  <c r="H253"/>
  <c r="D256"/>
</calcChain>
</file>

<file path=xl/sharedStrings.xml><?xml version="1.0" encoding="utf-8"?>
<sst xmlns="http://schemas.openxmlformats.org/spreadsheetml/2006/main" count="868" uniqueCount="304">
  <si>
    <t>TEKUĆE POMOĆI OD HZMO-a, HZZ-a,HZZO-a</t>
  </si>
  <si>
    <t>KAMATE NA DEPOZITE PO VIĐENJU</t>
  </si>
  <si>
    <t>PRIHODI OD PRUŽENIH USLUGA</t>
  </si>
  <si>
    <t>TEKUĆE DONACIJE OD OSTALIH SUBJ.IZVAN PR.</t>
  </si>
  <si>
    <t>PRIH. NADLEŽNOG PROR. ZA FIN.RASH.POSL.</t>
  </si>
  <si>
    <t>OSTALI PRIHODI</t>
  </si>
  <si>
    <t>P R I H O D I   UKUPNO</t>
  </si>
  <si>
    <t>KONTO</t>
  </si>
  <si>
    <t>NAZIV KONTA</t>
  </si>
  <si>
    <t>POMOĆI OD IZVANPRORAČUNSKIH KORISNIKA</t>
  </si>
  <si>
    <t>POMOĆI PROR.KOR.IZ PROR. KOJI NIJE NADLEŽAN</t>
  </si>
  <si>
    <t>TEKUĆE POMOĆI IZ DRŽ.PROR. PROR.KOR.JLP(R)S</t>
  </si>
  <si>
    <t>PRIHODI OD FINANCIJSKE IMOVINE</t>
  </si>
  <si>
    <t>PRIH. OD PRODAJE PR. I ROBE TE PRUŽENIH USL.</t>
  </si>
  <si>
    <t>DONACIJE OD PRAV. I FIZ. OSOBA IZVAN OPĆEG PROR.</t>
  </si>
  <si>
    <t>PRIH. IZ NADLEŽNOG PROR. ZA FINANC. RED. DJEL.</t>
  </si>
  <si>
    <t>P R I H O D I    P O S L O V A NJ A</t>
  </si>
  <si>
    <t>PLAĆE ZA ZAPOSLENE</t>
  </si>
  <si>
    <t>PLAĆE ZA PREKOVREMENI RAD</t>
  </si>
  <si>
    <t>PLAĆE ( BRUTO )</t>
  </si>
  <si>
    <t>NAGRADE</t>
  </si>
  <si>
    <t>DAROVI</t>
  </si>
  <si>
    <t>OTPREMNINE</t>
  </si>
  <si>
    <t>NAKNADE ZA BOLEST, INVAL. I SMRTNI SLUČAJ</t>
  </si>
  <si>
    <t>REGRES ZA GODIŠNJI ODMOR</t>
  </si>
  <si>
    <t>OSTALI RASHODI ZA ZAPOSLENE</t>
  </si>
  <si>
    <t>DOPRINOSI ZA OBVEZNO ZDRAVSTVENO OSIGURANJE</t>
  </si>
  <si>
    <t>DOPR. ZA OBV. ZDRAV. OSIG. ZAŠTITE ZDRAVLJA NA R.</t>
  </si>
  <si>
    <t>DOPR. ZA OBVEZNO OSIGUR. U SLUČAJU NEZAPOSL.</t>
  </si>
  <si>
    <t>DOPRINOSI NA PLAĆE</t>
  </si>
  <si>
    <t>RASHODI ZA ZAPOSLENE</t>
  </si>
  <si>
    <t>DNEVNICE ZA SLUŽBENI PUT U ZEMLJI</t>
  </si>
  <si>
    <t>DNEVNICE ZA SLUŽBENI PUT U INOZEMSTVU</t>
  </si>
  <si>
    <t>NAKNADE ZA SMJEŠTAJ NA SLUŽB. PUTU U ZEMLJI</t>
  </si>
  <si>
    <t>NAKNADE ZA SMJEŠTAJ NA SLUŽB. PUTU U INOZ.</t>
  </si>
  <si>
    <t>NAKNADE ZA PRIJEVOZ NA SLUŽB. PUTU U ZEMLJI</t>
  </si>
  <si>
    <t>NAKNADE ZA PRIJEVOZ NA SLUŽB. PUTU U INOZ.</t>
  </si>
  <si>
    <t>SLUŽBENA PUTOVANJA</t>
  </si>
  <si>
    <t>NAKNADE ZA PRIJEVOZ NA POSAO I S POSLA</t>
  </si>
  <si>
    <t>NAKN. ZA PRIJEVOZ, RAD NA TERENU I ODVOJENI Ž.</t>
  </si>
  <si>
    <t>SEMINARI, SAVJETOVANJA I SIMPOZIJI</t>
  </si>
  <si>
    <t>TEČAJEVI I STRUČNI ISPITI</t>
  </si>
  <si>
    <t>STRUČNO USAVRŠAVANJE ZAPOSLENIKA</t>
  </si>
  <si>
    <t>OSTALE NAKNADE TROŠKOVA ZAPOSLENIMA</t>
  </si>
  <si>
    <t>NAKNADE TROŠKOVA ZAPOSLENIMA</t>
  </si>
  <si>
    <t>UREDSKI MATERIJAL</t>
  </si>
  <si>
    <t>LITERATURA ( publikacije, časopisi, knjige i ostalo )</t>
  </si>
  <si>
    <t>MATERIJAL I SREDSTVA ZA ČIŠĆENJE I ODRŽAV.</t>
  </si>
  <si>
    <t>MATERIJAL ZA HIGIJENSKE POTREBE I NJEGU</t>
  </si>
  <si>
    <t>OSTALI MATERIJAL ZA POTREBE REDOVNOG POSLOV.</t>
  </si>
  <si>
    <t>UREDSKI MATERIJAL I OSTALI MATERIJALNI RASHODI</t>
  </si>
  <si>
    <t>ELEKTRIČNA ENERGIJA</t>
  </si>
  <si>
    <t>PLIN</t>
  </si>
  <si>
    <t>MOTORNI BENZIN I DIZEL GORIVO</t>
  </si>
  <si>
    <t>ENERGIJA</t>
  </si>
  <si>
    <t>MATER. I DIJELOVI ZA TEK.I INV. ODRŽAV. GRAĐ.OBJ.</t>
  </si>
  <si>
    <t>MATERIJAL I DIJELOVI ZA TEK. I INVEST. ODRŽAV.</t>
  </si>
  <si>
    <t>SITNI INVENTAR</t>
  </si>
  <si>
    <t>SITNI INVENTAR I AUTO GUME</t>
  </si>
  <si>
    <t>SLUŽBENA, RADNA I ZAŠTITNA ODJEĆA I OBUĆA</t>
  </si>
  <si>
    <t>RASHODI ZA MATERIJAL I ENERGIJU</t>
  </si>
  <si>
    <t>USLUGE TELEFONA, TELEFAKSA</t>
  </si>
  <si>
    <t>USLUGE INTERNETA</t>
  </si>
  <si>
    <t>POŠTARINA ( pisma, tiskanice i sl. )</t>
  </si>
  <si>
    <t>OSTALE USLUGE ZA KOMUNIKACIJU I PRIJEVOZ</t>
  </si>
  <si>
    <t>USLUGE TELEFONA, POŠTE I PRIJEVOZA</t>
  </si>
  <si>
    <t>USLUGE TEK. I INV. ODRŽAV. GRAĐ. OBJEKATA</t>
  </si>
  <si>
    <t>USLUGE TEK. I INV. ODRŽAV. POSTROJENJA I OPREME</t>
  </si>
  <si>
    <t>OSTALE USLUGE TEK. I INV. ODRŽAVANJA</t>
  </si>
  <si>
    <t>USLUGE TEKUĆEG I INVESTICIJSKOG ODRŽAVANJA</t>
  </si>
  <si>
    <t>OSTALE USLUGE PROMIDŽBE I INFORMIRANJA</t>
  </si>
  <si>
    <t>USLUGE PROMIDŽBE I INFORMIRANJA</t>
  </si>
  <si>
    <t>OPSKRBA VODOM</t>
  </si>
  <si>
    <t>IZNOŠENJE I ODVOZ SMEĆA</t>
  </si>
  <si>
    <t>DIMNJAČARSKE I EKOLOŠKE USLUGE</t>
  </si>
  <si>
    <t>OSTALE KOMUNALNE USLUGE</t>
  </si>
  <si>
    <t>KOMUNALNE USLUGE</t>
  </si>
  <si>
    <t>ZAKUPNINE I NAJAMNINE ZA GRAĐEV. OBJEKTE</t>
  </si>
  <si>
    <t>LICENCE</t>
  </si>
  <si>
    <t>ZAKUPNINE I NAJAMNINE</t>
  </si>
  <si>
    <t>OBVEZNI I PREVENTIVNI ZDRAV. PREGLEDI ZAPOSL.</t>
  </si>
  <si>
    <t>ZDRAVSTVENE I VETERINARSKE USLUGE</t>
  </si>
  <si>
    <t>AUTORSKI UGOVORI</t>
  </si>
  <si>
    <t>UGOVORI O DJELU</t>
  </si>
  <si>
    <t>USLUGE ODVJETNIKA I PRAVNOG SAVJETOVANJA</t>
  </si>
  <si>
    <t>OSTALE INTELEKTUALNE USLUGE</t>
  </si>
  <si>
    <t>INTELEKTUALNE I OSOBNE USLUGE</t>
  </si>
  <si>
    <t>USLUGE AŽURIRANJA RAČUNALNIH BAZA</t>
  </si>
  <si>
    <t>OSTALE RAČUNALNE USLUGE</t>
  </si>
  <si>
    <t>RAČUNALNE USLUGE</t>
  </si>
  <si>
    <t>GRAF. I TISK. USLUGE, USL. KOPIRANJA, UVEZIV. I SL.</t>
  </si>
  <si>
    <t>FILM I IZRADA FOTOGRAFIJA</t>
  </si>
  <si>
    <t>UREĐENJE PROSTORA</t>
  </si>
  <si>
    <t>USLUGE ČIŠĆENJA, PRANJA I SLIČNO</t>
  </si>
  <si>
    <t>USLUGE ČUVANJA IMOVINE I OSOBA</t>
  </si>
  <si>
    <t>OSTALE NESPOMENUTE USLUGE</t>
  </si>
  <si>
    <t>OSTALE USLUGE</t>
  </si>
  <si>
    <t>RASHODI ZA USLUGE</t>
  </si>
  <si>
    <t>NAKNADE TROŠKOVA SLUŽBENOG PUTA</t>
  </si>
  <si>
    <t>NAKNADE OSTALIH TROŠKOVA</t>
  </si>
  <si>
    <t>NAKN. TROŠKOVA OSOBAMA IZVAN RADNOG ODN.</t>
  </si>
  <si>
    <t>REPREZENTACIJA</t>
  </si>
  <si>
    <t>PREMIJE OSIGURANJA ZAPOSLENIH</t>
  </si>
  <si>
    <t xml:space="preserve">PREMIJE OSIGURANJA  </t>
  </si>
  <si>
    <t>TUZEMNE ČLANARINE</t>
  </si>
  <si>
    <t>MEĐUNARODNE ČLANARINE</t>
  </si>
  <si>
    <t>ČLANARINE I NORME</t>
  </si>
  <si>
    <t>UPRAVNE I ADMINISTRATIVNE PRISTOJBE</t>
  </si>
  <si>
    <t>SUDSKE PRISTOJBE</t>
  </si>
  <si>
    <t>JAVNOBILJEŽNIČKE PRISTOJBE</t>
  </si>
  <si>
    <t>NOVČANA NAKN. POSLOD. ZBOG NEZAPOŠLJAV. INVAL.</t>
  </si>
  <si>
    <t>OSTALE PRISTOJBE I NAKNADE</t>
  </si>
  <si>
    <t>PRISTOJBE I NAKNADE</t>
  </si>
  <si>
    <t>RASHODI PROTOKOLA ( vijenci, cvijeće... )</t>
  </si>
  <si>
    <t>OSTALI NESPOMENUTI RASHODI POSLOVANJA</t>
  </si>
  <si>
    <t>USLUGE BANAKA</t>
  </si>
  <si>
    <t>USLUGE PLATNOG PROMETA</t>
  </si>
  <si>
    <t>BANKARSKE USLUGE I USLUGE PLATNOG PROMETA</t>
  </si>
  <si>
    <t>ZATEZNE KAMATE IZ POSLOVNIH ODNOSA</t>
  </si>
  <si>
    <t xml:space="preserve">ZATEZNE KAMATE  </t>
  </si>
  <si>
    <t>OSTALI NESPOMENUTI FINANCIJSKI RASHODI</t>
  </si>
  <si>
    <t>OSTALI FINANCIJSKI RASHODI</t>
  </si>
  <si>
    <t>RASHODI POSLOVANJA</t>
  </si>
  <si>
    <t>OSTALE NAKNADE IZ PRORAČUNA U NOVCU</t>
  </si>
  <si>
    <t>OSTALE NAKNADE GRAĐANIMA I KUĆ. IZ PRORAČUNA</t>
  </si>
  <si>
    <t>RAČUNALA I RAČUNALNA OPREMA</t>
  </si>
  <si>
    <t>UREDSKI NAMJEŠTAJ</t>
  </si>
  <si>
    <t>OSTALA UREDSKA OPREMA</t>
  </si>
  <si>
    <t>UREDSKA OPREMA I NAMJEŠTAJ</t>
  </si>
  <si>
    <t>RADIO I TV PRIJEMNICI</t>
  </si>
  <si>
    <t>TELEFONI I OSTALI KOMUNIK. UREĐAJI</t>
  </si>
  <si>
    <t>KOMUNIKACIJSKA OPREMA</t>
  </si>
  <si>
    <t>R A S H O D I    UKUPNO</t>
  </si>
  <si>
    <t>RASHODI ZA NABAVU NEFINANCIJSKE IMOVINE</t>
  </si>
  <si>
    <t>VIŠAK  -  MANJAK PRIHODA NAD RASHODIMA</t>
  </si>
  <si>
    <t>ULAGANJA U RAČUNALNE PROGRAME</t>
  </si>
  <si>
    <t>ZVUČNI I TEKSTUALNI ZAPISI</t>
  </si>
  <si>
    <t>NEMATERIJALNA PROIZVEDENA IMOVINA</t>
  </si>
  <si>
    <t>KNJIGE, UMJETNIČKA DJELA I OSTALE IZL. VRIJ.</t>
  </si>
  <si>
    <t xml:space="preserve">KNJIGE  </t>
  </si>
  <si>
    <t>POSTROJENJA I OPREMA</t>
  </si>
  <si>
    <t>UREĐAJI, STROJEVI I OPREMA ZA OSTALE NAMJENE</t>
  </si>
  <si>
    <t>OPREMA</t>
  </si>
  <si>
    <t>OPREMA ZA ODRŽAVANJE I ZAŠTITU</t>
  </si>
  <si>
    <t>MEDICINSKA I LABORATORIJSKA OPREMA</t>
  </si>
  <si>
    <t>SPORTSKA I GLAZBENA OPREMA</t>
  </si>
  <si>
    <t>str.1</t>
  </si>
  <si>
    <t>str. 2</t>
  </si>
  <si>
    <t>str. 3</t>
  </si>
  <si>
    <t>str. 4</t>
  </si>
  <si>
    <t>str. 5</t>
  </si>
  <si>
    <t>str. 6</t>
  </si>
  <si>
    <t>str. 7</t>
  </si>
  <si>
    <t>RIZNICA</t>
  </si>
  <si>
    <t>OSTALO</t>
  </si>
  <si>
    <t>ŽUPANIJSKI PRORAČUN</t>
  </si>
  <si>
    <t>DECENTRALIZ.</t>
  </si>
  <si>
    <t>VLASTITI PRIHODI</t>
  </si>
  <si>
    <t>ZAKUP</t>
  </si>
  <si>
    <t>KAZALIŠTE</t>
  </si>
  <si>
    <t>IZLETI</t>
  </si>
  <si>
    <t>IZVRŠENO</t>
  </si>
  <si>
    <t>PLAN</t>
  </si>
  <si>
    <t>INDEKS</t>
  </si>
  <si>
    <t xml:space="preserve">INDEKS </t>
  </si>
  <si>
    <t>IZVR / PLAN</t>
  </si>
  <si>
    <t>Donos viška prihoda prethodnih godina</t>
  </si>
  <si>
    <t>Višak prihoda za prijenos</t>
  </si>
  <si>
    <t>TEK.POM. PROR.KOR.IZ PROR. JLP(R)S KOJI NIJE NADL.</t>
  </si>
  <si>
    <t>TEK.POM. OD PROR.KOR. DRUGOG PROR. TEM EU SR.</t>
  </si>
  <si>
    <t>NAMIRNICE</t>
  </si>
  <si>
    <t>MATER. I DIJELOVI ZA TEK.I INV. ODRŽAV. OPREME</t>
  </si>
  <si>
    <t>PRIH. NADLEŽNOG PROR. ZA FIN.NEFIN.IMOV.</t>
  </si>
  <si>
    <t>Shema ŠK.VOĆE</t>
  </si>
  <si>
    <t>PLAĆE</t>
  </si>
  <si>
    <t>PRIHODI - PLAN</t>
  </si>
  <si>
    <t>RASHODI - PLAN</t>
  </si>
  <si>
    <t>str. 8</t>
  </si>
  <si>
    <t>MEDICINSKA  ŠKOLA BJELOVAR</t>
  </si>
  <si>
    <t>BJELOVAR, POLJANA DR. FRANJE TUĐMANA 8</t>
  </si>
  <si>
    <t>TEK.POM. OD IZVANPROR. KOR. TEM EU SR.</t>
  </si>
  <si>
    <t>DODATNA ULAGANJA NA GRAĐ.OBJEKTIMA</t>
  </si>
  <si>
    <t>ŠKOLARINA</t>
  </si>
  <si>
    <t>UNIFORME</t>
  </si>
  <si>
    <t>2020.</t>
  </si>
  <si>
    <t>2020/2019.</t>
  </si>
  <si>
    <t>DRŽAVNI PRORAČUN/ GRAD.pror.</t>
  </si>
  <si>
    <t>KAP. POMOĆI TEMELJEM PRIJENOSA EU SRED.</t>
  </si>
  <si>
    <t>PROJEKT RCK</t>
  </si>
  <si>
    <t>VIŠAK PRIHODA POSLOVANJA -obljetnica</t>
  </si>
  <si>
    <t>TEK.POM. OD PROR. KOR.  DR. PROR.TEM EU SR.</t>
  </si>
  <si>
    <t>POMOĆNI I SANITETSKI MATERIJAL</t>
  </si>
  <si>
    <t>OSTALE NAKNADE GRAĐANIMA I KUĆ.</t>
  </si>
  <si>
    <r>
      <t xml:space="preserve">PRIHODI I RASHODI </t>
    </r>
    <r>
      <rPr>
        <b/>
        <sz val="10"/>
        <color theme="1"/>
        <rFont val="Arial Black"/>
        <family val="2"/>
        <charset val="238"/>
      </rPr>
      <t xml:space="preserve"> I - XII 2020.</t>
    </r>
  </si>
  <si>
    <t>I - XII 2019.</t>
  </si>
  <si>
    <t>I - XII 2020.</t>
  </si>
  <si>
    <t>PR. RCK-1</t>
  </si>
  <si>
    <t>PR. RCK-2</t>
  </si>
  <si>
    <t>ELEKTRONSKI MEDIJI</t>
  </si>
  <si>
    <t>VIŠAK PRIHODA POSLOVANJA</t>
  </si>
  <si>
    <t xml:space="preserve">VIŠAK PRIHODA POSLOVANJA </t>
  </si>
  <si>
    <t>OIB: 00916951686</t>
  </si>
  <si>
    <t>IBAN:HR7223400091110694426</t>
  </si>
  <si>
    <t>šifra škole:07-004-503</t>
  </si>
  <si>
    <t>Bilješke uz financijska izvješća</t>
  </si>
  <si>
    <t>BILJEŠKE UZ BILANCU</t>
  </si>
  <si>
    <t>Povećanje vrijednosti imovine se sastoji od:</t>
  </si>
  <si>
    <t>Financijska imovina je povećana prema slijedećim stavkama:</t>
  </si>
  <si>
    <t>Povećanje obveza se sastoji od slijedećih stavaka:</t>
  </si>
  <si>
    <t>Ugovornih odnosa koji bi mogli postati obveza ili imovina NEMA.</t>
  </si>
  <si>
    <t>BILJEŠKE UZ IZVJEŠTAJ O PRIHODIMA I RASHODIMA, PRIMICIMA I IZDACIMA</t>
  </si>
  <si>
    <t>i rashode po računima, usporedbu sa prethodnom godinom te usporedbu s planom, po izvorima</t>
  </si>
  <si>
    <t>Višak prihoda se sastoji od:</t>
  </si>
  <si>
    <t>BJELOVAR</t>
  </si>
  <si>
    <t>POPIS SUDSKIH SPOROVA U TIJEKU</t>
  </si>
  <si>
    <t>Red.broj</t>
  </si>
  <si>
    <t>Tužitelj</t>
  </si>
  <si>
    <t>Tuženik</t>
  </si>
  <si>
    <t>Opis</t>
  </si>
  <si>
    <t>Glavnica</t>
  </si>
  <si>
    <t>Financ. učinak</t>
  </si>
  <si>
    <t>Procj. Odljeva</t>
  </si>
  <si>
    <t>Početak spora</t>
  </si>
  <si>
    <t>1.</t>
  </si>
  <si>
    <t>Zaposlenik</t>
  </si>
  <si>
    <t>razlika plaće</t>
  </si>
  <si>
    <t>06-2021.</t>
  </si>
  <si>
    <t>12-2020.</t>
  </si>
  <si>
    <t>U K U P N O</t>
  </si>
  <si>
    <t>Medicinska škola Bjelovar</t>
  </si>
  <si>
    <t>MEDICINSKA ŠKOLA BJELOVAR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</si>
  <si>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</si>
  <si>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</si>
  <si>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</si>
  <si>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</si>
  <si>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</si>
  <si>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</si>
  <si>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</si>
  <si>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</si>
  <si>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</si>
  <si>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</si>
  <si>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</si>
  <si>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</si>
  <si>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</si>
  <si>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</si>
  <si>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</si>
  <si>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</si>
  <si>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</si>
  <si>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</si>
  <si>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</si>
  <si>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01-2021.</t>
  </si>
  <si>
    <t>za razdoblje 01.01. - 31.12.2020.</t>
  </si>
  <si>
    <t>1. Imovina je povećana za 1.485.833,73 kn</t>
  </si>
  <si>
    <t xml:space="preserve">         - povećanja nefinancijske imovine za 63.263,95 kn</t>
  </si>
  <si>
    <t xml:space="preserve">         - povećanja financijske imovine za 1.422.569,78 kn</t>
  </si>
  <si>
    <t>Amortizacija je obračunata u iznosu 306.304,89 kn</t>
  </si>
  <si>
    <t>Otpisana dugotrajna imovina je imala knjigovodstvenu  vrijednost 1.905,81 kn</t>
  </si>
  <si>
    <t>Nefinancijske imovine je kupljeno ili pribavljeno bez naknade u iznosu 371.474,65 kn</t>
  </si>
  <si>
    <t xml:space="preserve">  - iznos novca na žiro računu je veći za 1.420.920,09  kn</t>
  </si>
  <si>
    <t xml:space="preserve">           - iznos novca na redovnom žiro računu je smanjen 69.323,37 kn</t>
  </si>
  <si>
    <t xml:space="preserve">           - iznos novca na projektu ERASMUS+ nauči,razmijeni - 31.12.2020. je 81.130,20 kn</t>
  </si>
  <si>
    <t xml:space="preserve">           - iznos novca na projektu ERASMUS+područje mladih - 31.12.2020. je 165.871,63 kn</t>
  </si>
  <si>
    <t xml:space="preserve">    - potraživanja za naknade koje se refundiraju su veća za 3.860,94 kn</t>
  </si>
  <si>
    <t xml:space="preserve">    - potraživanja za više plaćene poreze i doprinose iznose 635,08 kn</t>
  </si>
  <si>
    <t xml:space="preserve">    - potraživanja od pruženih usluga su manja za 850,00  kn</t>
  </si>
  <si>
    <t xml:space="preserve">    - rashodi budućih razdoblja su manji  za 1.996,33 kn</t>
  </si>
  <si>
    <t>2. Obveze su povećane za 1.183.298,38 kn</t>
  </si>
  <si>
    <t xml:space="preserve">        - obveze za zaposlene ( plaće i naknade za 12/2020.) su veće za 6.289,72 kn</t>
  </si>
  <si>
    <t xml:space="preserve">       - obveze za materijalne rashode su manje za 9.945,39 kn</t>
  </si>
  <si>
    <t xml:space="preserve">       - obveze za financijske rashode su manje  za 396,55 kn</t>
  </si>
  <si>
    <t xml:space="preserve">       - ostale tekuće obveze su veće za 1.209.231,65 kn i to za:</t>
  </si>
  <si>
    <t xml:space="preserve">                   - obveze za EU predujmove - Regionalni centar kompetencija / izgradnja za 165.189,95 kn</t>
  </si>
  <si>
    <t xml:space="preserve">                   - obveze za EU predujmove - Regionalni centar kompetencija / uspostava za 1.040.051,68 kn</t>
  </si>
  <si>
    <t xml:space="preserve">                   - obveze proračunskog korisnika za povrat u proračun ( bolovanje ) 4.496,02 kn</t>
  </si>
  <si>
    <t xml:space="preserve">                   - ostale nespomenute obveze su manje za 506,00 kn</t>
  </si>
  <si>
    <t xml:space="preserve">       -obveza za nabavu nefinancijske su manje za 21.881,05 kn</t>
  </si>
  <si>
    <t>Sudski sporovi su navedeni na listu "sporovi"</t>
  </si>
  <si>
    <t>Tabela PPRIHODI I RASHODI  I - XII 2020. je sastavni dio ovih bilješki i detaljno prikazuje prihode</t>
  </si>
  <si>
    <t>financiranja, a nalazi se na listu  "izvršenje".</t>
  </si>
  <si>
    <t>Sredstva su namjenska i biti će utrošena u 2021.godini</t>
  </si>
  <si>
    <t>Sredstva će biti nadoknađena iz drugih vlastitih prihoda.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</si>
  <si>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Manjka prihoda nad rashodima iz državnog proračuna u iznosu </t>
    </r>
    <r>
      <rPr>
        <b/>
        <sz val="11"/>
        <color theme="1"/>
        <rFont val="Calibri"/>
        <family val="2"/>
        <charset val="238"/>
        <scheme val="minor"/>
      </rPr>
      <t>37.819,24</t>
    </r>
    <r>
      <rPr>
        <sz val="11"/>
        <color theme="1"/>
        <rFont val="Calibri"/>
        <family val="2"/>
        <charset val="238"/>
        <scheme val="minor"/>
      </rPr>
      <t xml:space="preserve"> kn</t>
    </r>
  </si>
  <si>
    <t>te obilježavanje obljetnice škole, a prenesena u 2020. godinu kao višak prihoda nad rashodima</t>
  </si>
  <si>
    <t>u iznosu 39.055,00 kn. Još je preostalo 1.235,76 kn od obljetnice škole.</t>
  </si>
  <si>
    <t xml:space="preserve">Sredstva su primljena u prosincu 2019.godine za opremanje kabineta, a u vezi kurikularne reforme </t>
  </si>
  <si>
    <r>
      <t>22.025,81 kn</t>
    </r>
    <r>
      <rPr>
        <sz val="11"/>
        <color theme="1"/>
        <rFont val="Calibri"/>
        <family val="2"/>
        <charset val="238"/>
        <scheme val="minor"/>
      </rPr>
      <t xml:space="preserve"> i utrošiti će se namjensi za nabavu materijala za vježbe i druge rashode učenika.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</si>
  <si>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Viška prihoda nad rashodima od uplata učenika za povećane troškove školovanja u iznosu  </t>
    </r>
  </si>
  <si>
    <t>ali zbog pandemije projekti nisu realizirani.</t>
  </si>
  <si>
    <t xml:space="preserve">Škola je prijavljena na dva projekta iz grupe ERASMUS+ projekata i primila sredstva, </t>
  </si>
  <si>
    <r>
      <rPr>
        <sz val="7"/>
        <color theme="1"/>
        <rFont val="Times New Roman"/>
        <family val="1"/>
        <charset val="238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Viška prihoda primljenog od NSB-a u iznosu </t>
    </r>
    <r>
      <rPr>
        <b/>
        <sz val="11"/>
        <color theme="1"/>
        <rFont val="Calibri"/>
        <family val="2"/>
        <charset val="238"/>
        <scheme val="minor"/>
      </rPr>
      <t>2.500,00</t>
    </r>
    <r>
      <rPr>
        <sz val="11"/>
        <color theme="1"/>
        <rFont val="Calibri"/>
        <family val="2"/>
        <charset val="238"/>
        <scheme val="minor"/>
      </rPr>
      <t xml:space="preserve"> kn za aktivnosti knjižnice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</si>
  <si>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Viška prihoda od uplate učenika za kupnju uniformi u iznosu </t>
    </r>
    <r>
      <rPr>
        <b/>
        <sz val="11"/>
        <color theme="1"/>
        <rFont val="Calibri"/>
        <family val="2"/>
        <charset val="238"/>
        <scheme val="minor"/>
      </rPr>
      <t xml:space="preserve">6.600,00 </t>
    </r>
    <r>
      <rPr>
        <sz val="11"/>
        <color theme="1"/>
        <rFont val="Calibri"/>
        <family val="2"/>
        <charset val="238"/>
        <scheme val="minor"/>
      </rPr>
      <t>kn</t>
    </r>
  </si>
  <si>
    <t>manjak prihoda nad rashodima.</t>
  </si>
  <si>
    <t xml:space="preserve">Učenici su sredstva uplatili u 2020.godini, a uniforme kupljene u 2019.godini i donesene kao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</si>
  <si>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Manjka prihoda od uplate učenika za stručne ekskurzije u iznosu </t>
    </r>
    <r>
      <rPr>
        <b/>
        <sz val="11"/>
        <color theme="1"/>
        <rFont val="Calibri"/>
        <family val="2"/>
        <charset val="238"/>
        <scheme val="minor"/>
      </rPr>
      <t xml:space="preserve">187,00 </t>
    </r>
    <r>
      <rPr>
        <sz val="11"/>
        <color theme="1"/>
        <rFont val="Calibri"/>
        <family val="2"/>
        <charset val="238"/>
        <scheme val="minor"/>
      </rPr>
      <t>kn</t>
    </r>
  </si>
  <si>
    <r>
      <t xml:space="preserve">U 2020. godini je ostvaren višak prihoda nad rashodima u iznosu </t>
    </r>
    <r>
      <rPr>
        <b/>
        <sz val="11"/>
        <color theme="1"/>
        <rFont val="Calibri"/>
        <family val="2"/>
        <charset val="238"/>
        <scheme val="minor"/>
      </rPr>
      <t>240.121,40</t>
    </r>
    <r>
      <rPr>
        <sz val="11"/>
        <color theme="1"/>
        <rFont val="Calibri"/>
        <family val="2"/>
        <charset val="238"/>
        <scheme val="minor"/>
      </rPr>
      <t xml:space="preserve"> kn.</t>
    </r>
  </si>
  <si>
    <r>
      <t xml:space="preserve">Viška prihoda od projekta ERASMUS+ u iznosu </t>
    </r>
    <r>
      <rPr>
        <b/>
        <sz val="11"/>
        <color theme="1"/>
        <rFont val="Calibri"/>
        <family val="2"/>
        <charset val="238"/>
        <scheme val="minor"/>
      </rPr>
      <t xml:space="preserve">247.001,83 </t>
    </r>
    <r>
      <rPr>
        <sz val="11"/>
        <color theme="1"/>
        <rFont val="Calibri"/>
        <family val="2"/>
        <charset val="238"/>
        <scheme val="minor"/>
      </rPr>
      <t>kn.</t>
    </r>
  </si>
  <si>
    <t>U Bjelovaru, 31.01.2021.</t>
  </si>
  <si>
    <t>U školi se provode četiri projekta financirana sredstvima EU.</t>
  </si>
  <si>
    <t>1. Izgradnja Regionalnog centra kompetentnosti vrijednosti 32.019.270,00 kn u razdoblju 2020. - 2023. god.</t>
  </si>
  <si>
    <t>2. Uspostava Regionalnog centra kompetentnosti vrijednosti 29.000.000,00 kn u razdoblju 2020. - 2024. god.</t>
  </si>
  <si>
    <t>3. ERASMUS+ nauči, razmijeni, podijeli - vrijednosti 121.500,00 kn</t>
  </si>
  <si>
    <t>4. ERASMUS+ područje mladih - vrijednosti 166.500,00 kn</t>
  </si>
  <si>
    <t xml:space="preserve">           - iznos novca na projektu Regionalni centar kompeten. / izgradnja- 31.12.2020. je 203.189,95 kn</t>
  </si>
  <si>
    <t xml:space="preserve">           - iznos novca na projektu Regionalni centar kompeten. / uspostava- 31.12.2020. je 1.040.051,68 kn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</si>
</sst>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4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 Black"/>
      <family val="2"/>
      <charset val="238"/>
    </font>
    <font>
      <sz val="7.5"/>
      <color theme="1"/>
      <name val="Arial Narrow"/>
      <family val="2"/>
      <charset val="238"/>
    </font>
    <font>
      <b/>
      <sz val="7.5"/>
      <color theme="1"/>
      <name val="Arial Narrow"/>
      <family val="2"/>
      <charset val="238"/>
    </font>
    <font>
      <b/>
      <sz val="11"/>
      <color theme="8" tint="-0.249977111117893"/>
      <name val="Calibri"/>
      <family val="2"/>
      <charset val="238"/>
      <scheme val="minor"/>
    </font>
    <font>
      <sz val="9"/>
      <color theme="8" tint="-0.249977111117893"/>
      <name val="Calibri"/>
      <family val="2"/>
      <charset val="238"/>
      <scheme val="minor"/>
    </font>
    <font>
      <b/>
      <sz val="9"/>
      <color theme="8" tint="-0.249977111117893"/>
      <name val="Calibri"/>
      <family val="2"/>
      <charset val="238"/>
      <scheme val="minor"/>
    </font>
    <font>
      <b/>
      <sz val="8"/>
      <color theme="8" tint="-0.249977111117893"/>
      <name val="Arial Narrow"/>
      <family val="2"/>
      <charset val="238"/>
    </font>
    <font>
      <b/>
      <sz val="7.5"/>
      <color theme="8" tint="-0.249977111117893"/>
      <name val="Arial Narrow"/>
      <family val="2"/>
      <charset val="238"/>
    </font>
    <font>
      <sz val="8"/>
      <color theme="8" tint="-0.249977111117893"/>
      <name val="Arial Narrow"/>
      <family val="2"/>
      <charset val="238"/>
    </font>
    <font>
      <sz val="11"/>
      <color theme="8" tint="-0.249977111117893"/>
      <name val="Calibri"/>
      <family val="2"/>
      <charset val="238"/>
      <scheme val="minor"/>
    </font>
    <font>
      <sz val="7.5"/>
      <color theme="8" tint="-0.249977111117893"/>
      <name val="Arial Narrow"/>
      <family val="2"/>
      <charset val="238"/>
    </font>
    <font>
      <b/>
      <sz val="8"/>
      <color theme="8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Arial Narrow"/>
      <family val="2"/>
      <charset val="238"/>
    </font>
    <font>
      <sz val="7.5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7.5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color theme="8" tint="-0.249977111117893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8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Arial Narrow"/>
      <family val="2"/>
      <charset val="238"/>
    </font>
    <font>
      <sz val="7"/>
      <color theme="8" tint="-0.249977111117893"/>
      <name val="Arial Narrow"/>
      <family val="2"/>
      <charset val="238"/>
    </font>
    <font>
      <b/>
      <sz val="7"/>
      <color theme="8" tint="-0.249977111117893"/>
      <name val="Arial Narrow"/>
      <family val="2"/>
      <charset val="238"/>
    </font>
    <font>
      <b/>
      <sz val="7"/>
      <color theme="8" tint="-0.249977111117893"/>
      <name val="Calibri"/>
      <family val="2"/>
      <charset val="238"/>
      <scheme val="minor"/>
    </font>
    <font>
      <b/>
      <sz val="7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sz val="6"/>
      <color theme="8" tint="-0.249977111117893"/>
      <name val="Arial Narrow"/>
      <family val="2"/>
      <charset val="238"/>
    </font>
    <font>
      <b/>
      <sz val="7.5"/>
      <color theme="8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43" fontId="2" fillId="0" borderId="0" xfId="1" applyFont="1"/>
    <xf numFmtId="43" fontId="2" fillId="0" borderId="2" xfId="1" applyFont="1" applyBorder="1"/>
    <xf numFmtId="0" fontId="2" fillId="0" borderId="4" xfId="0" applyFont="1" applyBorder="1"/>
    <xf numFmtId="0" fontId="5" fillId="0" borderId="5" xfId="0" applyFont="1" applyBorder="1" applyAlignment="1">
      <alignment horizontal="center"/>
    </xf>
    <xf numFmtId="43" fontId="2" fillId="0" borderId="0" xfId="1" applyFont="1" applyBorder="1"/>
    <xf numFmtId="43" fontId="2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6" fillId="0" borderId="1" xfId="0" applyFont="1" applyBorder="1"/>
    <xf numFmtId="43" fontId="3" fillId="0" borderId="0" xfId="1" applyFont="1" applyBorder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43" fontId="3" fillId="0" borderId="2" xfId="1" applyFont="1" applyBorder="1"/>
    <xf numFmtId="43" fontId="2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2" fillId="0" borderId="9" xfId="1" applyFont="1" applyBorder="1"/>
    <xf numFmtId="43" fontId="2" fillId="0" borderId="1" xfId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/>
    <xf numFmtId="43" fontId="7" fillId="0" borderId="1" xfId="1" applyFont="1" applyBorder="1" applyAlignment="1">
      <alignment horizontal="center"/>
    </xf>
    <xf numFmtId="43" fontId="7" fillId="0" borderId="9" xfId="1" applyFont="1" applyBorder="1"/>
    <xf numFmtId="43" fontId="7" fillId="0" borderId="1" xfId="1" applyFont="1" applyBorder="1"/>
    <xf numFmtId="43" fontId="8" fillId="0" borderId="1" xfId="1" applyFont="1" applyBorder="1"/>
    <xf numFmtId="43" fontId="7" fillId="0" borderId="0" xfId="1" applyFont="1" applyBorder="1"/>
    <xf numFmtId="43" fontId="7" fillId="0" borderId="0" xfId="1" applyFont="1" applyAlignment="1">
      <alignment horizontal="left"/>
    </xf>
    <xf numFmtId="43" fontId="2" fillId="0" borderId="1" xfId="1" applyFont="1" applyBorder="1" applyAlignment="1">
      <alignment horizontal="center" wrapText="1"/>
    </xf>
    <xf numFmtId="43" fontId="9" fillId="0" borderId="1" xfId="1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43" fontId="10" fillId="0" borderId="1" xfId="1" applyFont="1" applyBorder="1" applyAlignment="1"/>
    <xf numFmtId="43" fontId="7" fillId="0" borderId="1" xfId="1" applyFont="1" applyBorder="1" applyAlignment="1"/>
    <xf numFmtId="164" fontId="2" fillId="0" borderId="0" xfId="1" applyNumberFormat="1" applyFont="1"/>
    <xf numFmtId="164" fontId="5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164" fontId="2" fillId="0" borderId="1" xfId="1" applyNumberFormat="1" applyFont="1" applyBorder="1"/>
    <xf numFmtId="164" fontId="3" fillId="0" borderId="1" xfId="1" applyNumberFormat="1" applyFont="1" applyBorder="1"/>
    <xf numFmtId="0" fontId="0" fillId="0" borderId="2" xfId="0" applyFont="1" applyBorder="1" applyAlignment="1">
      <alignment horizontal="center"/>
    </xf>
    <xf numFmtId="43" fontId="8" fillId="0" borderId="2" xfId="1" applyFont="1" applyBorder="1"/>
    <xf numFmtId="0" fontId="0" fillId="0" borderId="1" xfId="0" applyBorder="1"/>
    <xf numFmtId="43" fontId="0" fillId="0" borderId="1" xfId="0" applyNumberFormat="1" applyBorder="1"/>
    <xf numFmtId="0" fontId="7" fillId="0" borderId="3" xfId="0" applyFont="1" applyBorder="1" applyAlignment="1">
      <alignment horizontal="center"/>
    </xf>
    <xf numFmtId="0" fontId="7" fillId="0" borderId="0" xfId="0" applyFont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7" fillId="0" borderId="2" xfId="0" applyFont="1" applyBorder="1"/>
    <xf numFmtId="0" fontId="8" fillId="0" borderId="2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2" fillId="0" borderId="0" xfId="0" applyFont="1" applyAlignment="1">
      <alignment horizontal="left"/>
    </xf>
    <xf numFmtId="43" fontId="12" fillId="0" borderId="0" xfId="1" applyFont="1"/>
    <xf numFmtId="43" fontId="12" fillId="0" borderId="1" xfId="1" applyFont="1" applyBorder="1" applyAlignment="1">
      <alignment horizontal="center"/>
    </xf>
    <xf numFmtId="43" fontId="12" fillId="0" borderId="9" xfId="1" applyFont="1" applyBorder="1"/>
    <xf numFmtId="43" fontId="12" fillId="0" borderId="1" xfId="1" applyFont="1" applyBorder="1"/>
    <xf numFmtId="43" fontId="13" fillId="0" borderId="1" xfId="1" applyFont="1" applyBorder="1"/>
    <xf numFmtId="43" fontId="13" fillId="0" borderId="2" xfId="1" applyFont="1" applyBorder="1"/>
    <xf numFmtId="43" fontId="5" fillId="0" borderId="1" xfId="0" applyNumberFormat="1" applyFont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43" fontId="16" fillId="0" borderId="1" xfId="1" applyFont="1" applyBorder="1"/>
    <xf numFmtId="43" fontId="16" fillId="0" borderId="0" xfId="1" applyFont="1" applyBorder="1"/>
    <xf numFmtId="164" fontId="16" fillId="0" borderId="1" xfId="1" applyNumberFormat="1" applyFont="1" applyBorder="1"/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43" fontId="18" fillId="0" borderId="1" xfId="1" applyFont="1" applyBorder="1"/>
    <xf numFmtId="43" fontId="17" fillId="0" borderId="1" xfId="1" applyFont="1" applyBorder="1"/>
    <xf numFmtId="0" fontId="14" fillId="0" borderId="0" xfId="0" applyFont="1"/>
    <xf numFmtId="43" fontId="19" fillId="0" borderId="1" xfId="1" applyFont="1" applyBorder="1"/>
    <xf numFmtId="0" fontId="20" fillId="0" borderId="1" xfId="0" applyFont="1" applyBorder="1" applyAlignment="1">
      <alignment horizontal="center"/>
    </xf>
    <xf numFmtId="43" fontId="15" fillId="0" borderId="1" xfId="1" applyFont="1" applyBorder="1"/>
    <xf numFmtId="43" fontId="15" fillId="0" borderId="0" xfId="1" applyFont="1" applyBorder="1"/>
    <xf numFmtId="164" fontId="15" fillId="0" borderId="1" xfId="1" applyNumberFormat="1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43" fontId="21" fillId="0" borderId="1" xfId="1" applyFont="1" applyBorder="1"/>
    <xf numFmtId="0" fontId="20" fillId="0" borderId="0" xfId="0" applyFont="1"/>
    <xf numFmtId="43" fontId="3" fillId="0" borderId="9" xfId="1" applyFont="1" applyBorder="1"/>
    <xf numFmtId="43" fontId="13" fillId="0" borderId="9" xfId="1" applyFont="1" applyBorder="1"/>
    <xf numFmtId="43" fontId="8" fillId="0" borderId="9" xfId="1" applyFont="1" applyBorder="1"/>
    <xf numFmtId="43" fontId="2" fillId="0" borderId="1" xfId="0" applyNumberFormat="1" applyFont="1" applyBorder="1"/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43" fontId="24" fillId="0" borderId="1" xfId="1" applyFont="1" applyBorder="1"/>
    <xf numFmtId="43" fontId="24" fillId="0" borderId="0" xfId="1" applyFont="1" applyBorder="1"/>
    <xf numFmtId="164" fontId="24" fillId="0" borderId="1" xfId="1" applyNumberFormat="1" applyFont="1" applyBorder="1"/>
    <xf numFmtId="43" fontId="26" fillId="0" borderId="1" xfId="1" applyFont="1" applyBorder="1"/>
    <xf numFmtId="43" fontId="25" fillId="0" borderId="1" xfId="1" applyFont="1" applyBorder="1"/>
    <xf numFmtId="0" fontId="23" fillId="0" borderId="0" xfId="0" applyFont="1"/>
    <xf numFmtId="0" fontId="27" fillId="0" borderId="1" xfId="0" applyFont="1" applyBorder="1" applyAlignment="1">
      <alignment horizontal="center"/>
    </xf>
    <xf numFmtId="0" fontId="28" fillId="0" borderId="1" xfId="0" applyFont="1" applyBorder="1"/>
    <xf numFmtId="43" fontId="28" fillId="0" borderId="1" xfId="1" applyFont="1" applyBorder="1"/>
    <xf numFmtId="43" fontId="28" fillId="0" borderId="0" xfId="1" applyFont="1" applyBorder="1"/>
    <xf numFmtId="164" fontId="28" fillId="0" borderId="1" xfId="1" applyNumberFormat="1" applyFont="1" applyBorder="1"/>
    <xf numFmtId="43" fontId="29" fillId="0" borderId="1" xfId="1" applyFont="1" applyBorder="1"/>
    <xf numFmtId="0" fontId="27" fillId="0" borderId="0" xfId="0" applyFont="1"/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43" fontId="12" fillId="0" borderId="0" xfId="1" applyFont="1" applyBorder="1"/>
    <xf numFmtId="164" fontId="21" fillId="0" borderId="1" xfId="1" applyNumberFormat="1" applyFont="1" applyBorder="1"/>
    <xf numFmtId="43" fontId="33" fillId="0" borderId="1" xfId="0" applyNumberFormat="1" applyFont="1" applyBorder="1"/>
    <xf numFmtId="0" fontId="7" fillId="0" borderId="0" xfId="0" applyFont="1" applyAlignment="1">
      <alignment horizontal="left"/>
    </xf>
    <xf numFmtId="0" fontId="25" fillId="0" borderId="1" xfId="0" applyFont="1" applyBorder="1"/>
    <xf numFmtId="0" fontId="5" fillId="0" borderId="1" xfId="0" applyFont="1" applyBorder="1"/>
    <xf numFmtId="0" fontId="34" fillId="0" borderId="1" xfId="0" applyFont="1" applyBorder="1"/>
    <xf numFmtId="0" fontId="35" fillId="0" borderId="1" xfId="0" applyFont="1" applyBorder="1"/>
    <xf numFmtId="0" fontId="36" fillId="0" borderId="1" xfId="0" applyFont="1" applyBorder="1"/>
    <xf numFmtId="0" fontId="22" fillId="0" borderId="1" xfId="0" applyFont="1" applyBorder="1"/>
    <xf numFmtId="43" fontId="37" fillId="0" borderId="1" xfId="1" applyFont="1" applyBorder="1"/>
    <xf numFmtId="43" fontId="38" fillId="0" borderId="1" xfId="1" applyFont="1" applyBorder="1"/>
    <xf numFmtId="164" fontId="39" fillId="0" borderId="1" xfId="1" applyNumberFormat="1" applyFont="1" applyBorder="1"/>
    <xf numFmtId="43" fontId="40" fillId="0" borderId="1" xfId="1" applyFont="1" applyBorder="1"/>
    <xf numFmtId="43" fontId="41" fillId="0" borderId="1" xfId="1" applyFont="1" applyBorder="1"/>
    <xf numFmtId="0" fontId="0" fillId="0" borderId="0" xfId="0" applyBorder="1"/>
    <xf numFmtId="4" fontId="5" fillId="0" borderId="0" xfId="0" applyNumberFormat="1" applyFont="1" applyBorder="1"/>
    <xf numFmtId="2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43" fontId="42" fillId="0" borderId="1" xfId="1" applyFont="1" applyBorder="1"/>
    <xf numFmtId="164" fontId="43" fillId="0" borderId="1" xfId="1" applyNumberFormat="1" applyFont="1" applyBorder="1"/>
    <xf numFmtId="0" fontId="25" fillId="0" borderId="1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43" fontId="0" fillId="0" borderId="1" xfId="1" applyFont="1" applyBorder="1"/>
    <xf numFmtId="43" fontId="0" fillId="0" borderId="2" xfId="1" applyFont="1" applyBorder="1"/>
    <xf numFmtId="43" fontId="0" fillId="0" borderId="10" xfId="0" applyNumberFormat="1" applyBorder="1"/>
    <xf numFmtId="17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center" indent="7"/>
    </xf>
    <xf numFmtId="0" fontId="1" fillId="0" borderId="0" xfId="0" applyFont="1" applyAlignment="1">
      <alignment horizontal="left" vertical="center" indent="7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0" fillId="0" borderId="6" xfId="1" applyFont="1" applyBorder="1" applyAlignment="1">
      <alignment horizontal="center" wrapText="1"/>
    </xf>
    <xf numFmtId="43" fontId="10" fillId="0" borderId="8" xfId="1" applyFont="1" applyBorder="1" applyAlignment="1">
      <alignment horizontal="center" wrapText="1"/>
    </xf>
    <xf numFmtId="43" fontId="10" fillId="0" borderId="7" xfId="1" applyFont="1" applyBorder="1" applyAlignment="1">
      <alignment horizontal="center" wrapText="1"/>
    </xf>
    <xf numFmtId="43" fontId="7" fillId="0" borderId="6" xfId="1" applyFont="1" applyBorder="1" applyAlignment="1">
      <alignment horizontal="center" wrapText="1"/>
    </xf>
    <xf numFmtId="43" fontId="7" fillId="0" borderId="7" xfId="1" applyFont="1" applyBorder="1" applyAlignment="1">
      <alignment horizontal="center" wrapText="1"/>
    </xf>
    <xf numFmtId="43" fontId="7" fillId="0" borderId="8" xfId="1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0"/>
  <sheetViews>
    <sheetView zoomScaleNormal="100" workbookViewId="0">
      <selection activeCell="A3" sqref="A3"/>
    </sheetView>
  </sheetViews>
  <sheetFormatPr defaultRowHeight="15"/>
  <cols>
    <col min="1" max="1" width="8" style="1" customWidth="1"/>
    <col min="2" max="2" width="40.28515625" style="3" customWidth="1"/>
    <col min="3" max="3" width="16" style="7" customWidth="1"/>
    <col min="4" max="4" width="15.42578125" style="7" customWidth="1"/>
    <col min="5" max="5" width="16.5703125" style="7" customWidth="1"/>
    <col min="6" max="6" width="1.42578125" style="11" customWidth="1"/>
    <col min="7" max="7" width="13.5703125" style="44" bestFit="1" customWidth="1"/>
    <col min="8" max="8" width="13.5703125" style="7" bestFit="1" customWidth="1"/>
    <col min="10" max="10" width="42.7109375" customWidth="1"/>
    <col min="11" max="11" width="13.28515625" customWidth="1"/>
    <col min="12" max="12" width="13.140625" customWidth="1"/>
    <col min="13" max="13" width="14.140625" customWidth="1"/>
    <col min="14" max="14" width="13.5703125" customWidth="1"/>
    <col min="15" max="16" width="11.7109375" customWidth="1"/>
    <col min="17" max="17" width="8.42578125" style="54" customWidth="1"/>
    <col min="18" max="18" width="34.42578125" style="54" customWidth="1"/>
    <col min="19" max="19" width="10.28515625" style="68" customWidth="1"/>
    <col min="20" max="20" width="10" style="32" customWidth="1"/>
    <col min="21" max="21" width="9" style="32" customWidth="1"/>
    <col min="22" max="22" width="9.7109375" style="32" customWidth="1"/>
    <col min="23" max="23" width="10" style="32" customWidth="1"/>
    <col min="24" max="24" width="8.7109375" style="32" customWidth="1"/>
    <col min="25" max="25" width="10" style="32" customWidth="1"/>
    <col min="26" max="26" width="9.140625" style="68" customWidth="1"/>
    <col min="27" max="27" width="10.7109375" style="32" customWidth="1"/>
  </cols>
  <sheetData>
    <row r="1" spans="1:27">
      <c r="A1" s="162" t="s">
        <v>178</v>
      </c>
      <c r="B1" s="162"/>
      <c r="C1" s="162"/>
      <c r="D1" s="162"/>
      <c r="I1" s="162" t="str">
        <f>A1</f>
        <v>MEDICINSKA  ŠKOLA BJELOVAR</v>
      </c>
      <c r="J1" s="162"/>
      <c r="K1" s="162"/>
      <c r="L1" s="162"/>
      <c r="M1" s="7"/>
      <c r="N1" s="7"/>
      <c r="O1" s="7"/>
      <c r="P1" s="7"/>
      <c r="Q1" s="163" t="str">
        <f>A1</f>
        <v>MEDICINSKA  ŠKOLA BJELOVAR</v>
      </c>
      <c r="R1" s="163"/>
      <c r="S1" s="163"/>
      <c r="T1" s="163"/>
      <c r="U1" s="38"/>
      <c r="V1" s="38"/>
    </row>
    <row r="2" spans="1:27">
      <c r="A2" s="164" t="s">
        <v>179</v>
      </c>
      <c r="B2" s="164"/>
      <c r="C2" s="164"/>
      <c r="D2" s="164"/>
      <c r="H2" s="28" t="s">
        <v>146</v>
      </c>
      <c r="I2" s="164" t="str">
        <f>A2</f>
        <v>BJELOVAR, POLJANA DR. FRANJE TUĐMANA 8</v>
      </c>
      <c r="J2" s="164"/>
      <c r="K2" s="164"/>
      <c r="L2" s="164"/>
      <c r="M2" s="7"/>
      <c r="N2" s="7"/>
      <c r="O2" s="7"/>
      <c r="P2" s="28" t="str">
        <f>H2</f>
        <v>str.1</v>
      </c>
      <c r="Q2" s="163" t="str">
        <f>A2</f>
        <v>BJELOVAR, POLJANA DR. FRANJE TUĐMANA 8</v>
      </c>
      <c r="R2" s="163"/>
      <c r="S2" s="163"/>
      <c r="T2" s="163"/>
      <c r="U2" s="38"/>
      <c r="V2" s="38"/>
      <c r="AA2" s="31" t="str">
        <f>P2</f>
        <v>str.1</v>
      </c>
    </row>
    <row r="3" spans="1:27" ht="15.75">
      <c r="A3" s="20"/>
      <c r="B3" s="154" t="s">
        <v>193</v>
      </c>
      <c r="C3" s="154"/>
      <c r="D3" s="154"/>
      <c r="E3" s="154"/>
      <c r="F3" s="154"/>
      <c r="G3" s="154"/>
      <c r="H3" s="154"/>
      <c r="I3" s="23"/>
      <c r="J3" s="154" t="str">
        <f>B3</f>
        <v>PRIHODI I RASHODI  I - XII 2020.</v>
      </c>
      <c r="K3" s="154"/>
      <c r="L3" s="154"/>
      <c r="M3" s="154"/>
      <c r="N3" s="154"/>
      <c r="O3" s="154"/>
      <c r="P3" s="154"/>
      <c r="Q3" s="61"/>
      <c r="R3" s="155" t="str">
        <f>B3</f>
        <v>PRIHODI I RASHODI  I - XII 2020.</v>
      </c>
      <c r="S3" s="155"/>
      <c r="T3" s="155"/>
      <c r="U3" s="155"/>
      <c r="V3" s="155"/>
      <c r="W3" s="155"/>
      <c r="X3" s="155"/>
      <c r="Y3" s="155"/>
      <c r="Z3" s="155"/>
      <c r="AA3" s="155"/>
    </row>
    <row r="4" spans="1:27">
      <c r="I4" s="1"/>
      <c r="J4" s="3"/>
      <c r="K4" s="7"/>
      <c r="L4" s="7"/>
      <c r="M4" s="7"/>
      <c r="N4" s="7"/>
      <c r="O4" s="7"/>
      <c r="P4" s="7"/>
      <c r="Q4" s="62"/>
    </row>
    <row r="5" spans="1:27" ht="15" customHeight="1">
      <c r="A5" s="4"/>
      <c r="B5" s="9"/>
      <c r="C5" s="39" t="s">
        <v>161</v>
      </c>
      <c r="D5" s="39" t="s">
        <v>162</v>
      </c>
      <c r="E5" s="39" t="s">
        <v>161</v>
      </c>
      <c r="G5" s="45" t="s">
        <v>163</v>
      </c>
      <c r="H5" s="30" t="s">
        <v>164</v>
      </c>
      <c r="I5" s="4"/>
      <c r="J5" s="9"/>
      <c r="K5" s="156" t="s">
        <v>186</v>
      </c>
      <c r="L5" s="157"/>
      <c r="M5" s="156" t="s">
        <v>155</v>
      </c>
      <c r="N5" s="158"/>
      <c r="O5" s="158"/>
      <c r="P5" s="157"/>
      <c r="Q5" s="63"/>
      <c r="R5" s="55"/>
      <c r="S5" s="159" t="s">
        <v>157</v>
      </c>
      <c r="T5" s="160"/>
      <c r="U5" s="160"/>
      <c r="V5" s="160"/>
      <c r="W5" s="161"/>
      <c r="X5" s="160" t="s">
        <v>5</v>
      </c>
      <c r="Y5" s="160"/>
      <c r="Z5" s="160"/>
      <c r="AA5" s="161"/>
    </row>
    <row r="6" spans="1:27">
      <c r="A6" s="6" t="s">
        <v>7</v>
      </c>
      <c r="B6" s="10" t="s">
        <v>8</v>
      </c>
      <c r="C6" s="40" t="s">
        <v>194</v>
      </c>
      <c r="D6" s="40" t="s">
        <v>184</v>
      </c>
      <c r="E6" s="40" t="s">
        <v>195</v>
      </c>
      <c r="G6" s="46" t="s">
        <v>185</v>
      </c>
      <c r="H6" s="41" t="s">
        <v>165</v>
      </c>
      <c r="I6" s="6" t="s">
        <v>7</v>
      </c>
      <c r="J6" s="10" t="s">
        <v>8</v>
      </c>
      <c r="K6" s="41" t="s">
        <v>153</v>
      </c>
      <c r="L6" s="41" t="s">
        <v>154</v>
      </c>
      <c r="M6" s="42" t="s">
        <v>156</v>
      </c>
      <c r="N6" s="42" t="s">
        <v>188</v>
      </c>
      <c r="O6" s="41" t="s">
        <v>173</v>
      </c>
      <c r="P6" s="41" t="s">
        <v>154</v>
      </c>
      <c r="Q6" s="53" t="s">
        <v>7</v>
      </c>
      <c r="R6" s="56" t="s">
        <v>8</v>
      </c>
      <c r="S6" s="69" t="s">
        <v>196</v>
      </c>
      <c r="T6" s="33" t="s">
        <v>197</v>
      </c>
      <c r="U6" s="33" t="s">
        <v>158</v>
      </c>
      <c r="V6" s="33" t="s">
        <v>182</v>
      </c>
      <c r="W6" s="43" t="s">
        <v>154</v>
      </c>
      <c r="X6" s="43" t="s">
        <v>159</v>
      </c>
      <c r="Y6" s="33" t="s">
        <v>160</v>
      </c>
      <c r="Z6" s="69" t="s">
        <v>183</v>
      </c>
      <c r="AA6" s="33" t="s">
        <v>154</v>
      </c>
    </row>
    <row r="7" spans="1:27" s="2" customFormat="1">
      <c r="A7" s="15">
        <v>634</v>
      </c>
      <c r="B7" s="16" t="s">
        <v>9</v>
      </c>
      <c r="C7" s="17"/>
      <c r="D7" s="17">
        <v>0</v>
      </c>
      <c r="E7" s="17"/>
      <c r="F7" s="19"/>
      <c r="G7" s="48">
        <f t="shared" ref="G7:G49" si="0">IF(C7&lt;&gt;0,E7/C7*100,0)</f>
        <v>0</v>
      </c>
      <c r="H7" s="48">
        <f t="shared" ref="H7:H49" si="1">IF(D7&lt;&gt;0,E7/D7*100,0)</f>
        <v>0</v>
      </c>
      <c r="I7" s="15">
        <v>634</v>
      </c>
      <c r="J7" s="16" t="s">
        <v>9</v>
      </c>
      <c r="K7" s="17"/>
      <c r="L7" s="17"/>
      <c r="M7" s="17"/>
      <c r="N7" s="17"/>
      <c r="O7" s="17"/>
      <c r="P7" s="17"/>
      <c r="Q7" s="65">
        <v>634</v>
      </c>
      <c r="R7" s="58" t="s">
        <v>9</v>
      </c>
      <c r="S7" s="72"/>
      <c r="T7" s="36"/>
      <c r="U7" s="36"/>
      <c r="V7" s="36"/>
      <c r="W7" s="36"/>
      <c r="X7" s="36"/>
      <c r="Y7" s="36"/>
      <c r="Z7" s="72"/>
      <c r="AA7" s="36"/>
    </row>
    <row r="8" spans="1:27" s="96" customFormat="1">
      <c r="A8" s="89">
        <v>634140</v>
      </c>
      <c r="B8" s="79" t="s">
        <v>0</v>
      </c>
      <c r="C8" s="90"/>
      <c r="D8" s="90">
        <v>0</v>
      </c>
      <c r="E8" s="90"/>
      <c r="F8" s="91"/>
      <c r="G8" s="92"/>
      <c r="H8" s="82">
        <f>IF(D8&lt;&gt;0,E7/D8*100,0)</f>
        <v>0</v>
      </c>
      <c r="I8" s="89">
        <v>634140</v>
      </c>
      <c r="J8" s="79" t="s">
        <v>0</v>
      </c>
      <c r="K8" s="90"/>
      <c r="L8" s="90"/>
      <c r="M8" s="90"/>
      <c r="N8" s="90"/>
      <c r="O8" s="90"/>
      <c r="P8" s="90"/>
      <c r="Q8" s="93">
        <v>634140</v>
      </c>
      <c r="R8" s="94" t="s">
        <v>0</v>
      </c>
      <c r="S8" s="95"/>
      <c r="T8" s="88"/>
      <c r="U8" s="88"/>
      <c r="V8" s="88"/>
      <c r="W8" s="88"/>
      <c r="X8" s="88"/>
      <c r="Y8" s="88"/>
      <c r="Z8" s="95"/>
      <c r="AA8" s="88"/>
    </row>
    <row r="9" spans="1:27">
      <c r="A9" s="13">
        <v>636120</v>
      </c>
      <c r="B9" s="14" t="s">
        <v>11</v>
      </c>
      <c r="C9" s="12">
        <v>5610433.46</v>
      </c>
      <c r="D9" s="12">
        <v>6448000</v>
      </c>
      <c r="E9" s="12">
        <v>6042560.3700000001</v>
      </c>
      <c r="G9" s="47">
        <f t="shared" si="0"/>
        <v>107.70220185447133</v>
      </c>
      <c r="H9" s="47">
        <f t="shared" si="1"/>
        <v>93.712164547146401</v>
      </c>
      <c r="I9" s="13">
        <v>636120</v>
      </c>
      <c r="J9" s="14" t="s">
        <v>11</v>
      </c>
      <c r="K9" s="12">
        <v>6031951.6200000001</v>
      </c>
      <c r="L9" s="12">
        <v>10608.75</v>
      </c>
      <c r="M9" s="12"/>
      <c r="N9" s="12"/>
      <c r="O9" s="12"/>
      <c r="P9" s="12"/>
      <c r="Q9" s="64">
        <v>636120</v>
      </c>
      <c r="R9" s="57" t="s">
        <v>11</v>
      </c>
      <c r="S9" s="71"/>
      <c r="T9" s="35"/>
      <c r="U9" s="35"/>
      <c r="V9" s="35"/>
      <c r="W9" s="35"/>
      <c r="X9" s="35"/>
      <c r="Y9" s="35"/>
      <c r="Z9" s="71"/>
      <c r="AA9" s="35">
        <f t="shared" ref="AA9:AA45" si="2">E9-K9-L9-M9-N9-O9-P9-S9-T9-U9-V9-W9-X9-Y9-Z9</f>
        <v>0</v>
      </c>
    </row>
    <row r="10" spans="1:27" s="96" customFormat="1">
      <c r="A10" s="89">
        <v>636120</v>
      </c>
      <c r="B10" s="79" t="s">
        <v>11</v>
      </c>
      <c r="C10" s="90"/>
      <c r="D10" s="90">
        <v>6448000</v>
      </c>
      <c r="E10" s="90"/>
      <c r="F10" s="91"/>
      <c r="G10" s="92"/>
      <c r="H10" s="92">
        <f>IF(D10&lt;&gt;0,E9/D10*100,0)</f>
        <v>93.712164547146401</v>
      </c>
      <c r="I10" s="89">
        <v>636120</v>
      </c>
      <c r="J10" s="79" t="s">
        <v>11</v>
      </c>
      <c r="K10" s="90">
        <v>6248000</v>
      </c>
      <c r="L10" s="90">
        <v>35000</v>
      </c>
      <c r="M10" s="90"/>
      <c r="N10" s="90"/>
      <c r="O10" s="90"/>
      <c r="P10" s="90"/>
      <c r="Q10" s="93">
        <v>636120</v>
      </c>
      <c r="R10" s="125" t="s">
        <v>11</v>
      </c>
      <c r="S10" s="95"/>
      <c r="T10" s="88">
        <v>165000</v>
      </c>
      <c r="U10" s="88"/>
      <c r="V10" s="88"/>
      <c r="W10" s="88"/>
      <c r="X10" s="88"/>
      <c r="Y10" s="88"/>
      <c r="Z10" s="95"/>
      <c r="AA10" s="88"/>
    </row>
    <row r="11" spans="1:27">
      <c r="A11" s="13">
        <v>636130</v>
      </c>
      <c r="B11" s="14" t="s">
        <v>168</v>
      </c>
      <c r="C11" s="12"/>
      <c r="D11" s="12">
        <v>5000</v>
      </c>
      <c r="E11" s="12"/>
      <c r="G11" s="47">
        <f t="shared" si="0"/>
        <v>0</v>
      </c>
      <c r="H11" s="47">
        <f t="shared" si="1"/>
        <v>0</v>
      </c>
      <c r="I11" s="13">
        <v>636130</v>
      </c>
      <c r="J11" s="14" t="s">
        <v>168</v>
      </c>
      <c r="K11" s="12"/>
      <c r="L11" s="12"/>
      <c r="M11" s="12"/>
      <c r="N11" s="12"/>
      <c r="O11" s="12"/>
      <c r="P11" s="12"/>
      <c r="Q11" s="64">
        <v>636130</v>
      </c>
      <c r="R11" s="57" t="s">
        <v>168</v>
      </c>
      <c r="S11" s="71">
        <v>0</v>
      </c>
      <c r="T11" s="35"/>
      <c r="U11" s="35"/>
      <c r="V11" s="35"/>
      <c r="W11" s="35"/>
      <c r="X11" s="35"/>
      <c r="Y11" s="35"/>
      <c r="Z11" s="71"/>
      <c r="AA11" s="35">
        <f t="shared" si="2"/>
        <v>0</v>
      </c>
    </row>
    <row r="12" spans="1:27" s="96" customFormat="1">
      <c r="A12" s="89">
        <v>636130</v>
      </c>
      <c r="B12" s="79" t="s">
        <v>168</v>
      </c>
      <c r="C12" s="90"/>
      <c r="D12" s="90">
        <v>5000</v>
      </c>
      <c r="E12" s="90"/>
      <c r="F12" s="91"/>
      <c r="G12" s="47">
        <f t="shared" si="0"/>
        <v>0</v>
      </c>
      <c r="H12" s="47">
        <f t="shared" si="1"/>
        <v>0</v>
      </c>
      <c r="I12" s="89">
        <v>636130</v>
      </c>
      <c r="J12" s="79" t="s">
        <v>168</v>
      </c>
      <c r="K12" s="90"/>
      <c r="L12" s="90">
        <v>5000</v>
      </c>
      <c r="M12" s="90"/>
      <c r="N12" s="90"/>
      <c r="O12" s="90"/>
      <c r="P12" s="90"/>
      <c r="Q12" s="93">
        <v>636130</v>
      </c>
      <c r="R12" s="94" t="s">
        <v>168</v>
      </c>
      <c r="S12" s="95"/>
      <c r="T12" s="88"/>
      <c r="U12" s="88"/>
      <c r="V12" s="88"/>
      <c r="W12" s="88"/>
      <c r="X12" s="88"/>
      <c r="Y12" s="88"/>
      <c r="Z12" s="95"/>
      <c r="AA12" s="35"/>
    </row>
    <row r="13" spans="1:27" s="108" customFormat="1">
      <c r="A13" s="101">
        <v>636220</v>
      </c>
      <c r="B13" s="14" t="s">
        <v>168</v>
      </c>
      <c r="C13" s="103">
        <v>3167.3</v>
      </c>
      <c r="D13" s="103">
        <v>10000</v>
      </c>
      <c r="E13" s="103">
        <v>4893.3</v>
      </c>
      <c r="F13" s="104"/>
      <c r="G13" s="47">
        <f t="shared" si="0"/>
        <v>154.49436428503773</v>
      </c>
      <c r="H13" s="47">
        <f t="shared" si="1"/>
        <v>48.933000000000007</v>
      </c>
      <c r="I13" s="101">
        <v>636220</v>
      </c>
      <c r="J13" s="14" t="s">
        <v>168</v>
      </c>
      <c r="K13" s="103"/>
      <c r="L13" s="103">
        <v>4893.3</v>
      </c>
      <c r="M13" s="103"/>
      <c r="N13" s="103"/>
      <c r="O13" s="103"/>
      <c r="P13" s="103"/>
      <c r="Q13" s="140">
        <v>636220</v>
      </c>
      <c r="R13" s="124" t="s">
        <v>168</v>
      </c>
      <c r="S13" s="106"/>
      <c r="T13" s="107"/>
      <c r="U13" s="107"/>
      <c r="V13" s="107"/>
      <c r="W13" s="107"/>
      <c r="X13" s="107"/>
      <c r="Y13" s="107"/>
      <c r="Z13" s="106"/>
      <c r="AA13" s="35">
        <f t="shared" si="2"/>
        <v>0</v>
      </c>
    </row>
    <row r="14" spans="1:27" s="96" customFormat="1">
      <c r="A14" s="89">
        <v>636220</v>
      </c>
      <c r="B14" s="79" t="s">
        <v>168</v>
      </c>
      <c r="C14" s="90"/>
      <c r="D14" s="90">
        <v>10000</v>
      </c>
      <c r="E14" s="90"/>
      <c r="F14" s="91"/>
      <c r="G14" s="47">
        <f t="shared" si="0"/>
        <v>0</v>
      </c>
      <c r="H14" s="47">
        <f t="shared" si="1"/>
        <v>0</v>
      </c>
      <c r="I14" s="89">
        <v>636220</v>
      </c>
      <c r="J14" s="79" t="s">
        <v>168</v>
      </c>
      <c r="K14" s="90"/>
      <c r="L14" s="90">
        <v>10000</v>
      </c>
      <c r="M14" s="90"/>
      <c r="N14" s="90"/>
      <c r="O14" s="90"/>
      <c r="P14" s="90"/>
      <c r="Q14" s="89">
        <v>636220</v>
      </c>
      <c r="R14" s="125" t="s">
        <v>168</v>
      </c>
      <c r="S14" s="130"/>
      <c r="T14" s="88"/>
      <c r="U14" s="88"/>
      <c r="V14" s="88"/>
      <c r="W14" s="88"/>
      <c r="X14" s="88"/>
      <c r="Y14" s="88"/>
      <c r="Z14" s="95"/>
      <c r="AA14" s="35"/>
    </row>
    <row r="15" spans="1:27" s="2" customFormat="1">
      <c r="A15" s="15">
        <v>636</v>
      </c>
      <c r="B15" s="16" t="s">
        <v>10</v>
      </c>
      <c r="C15" s="17">
        <f>C9+C11+C13</f>
        <v>5613600.7599999998</v>
      </c>
      <c r="D15" s="17">
        <f t="shared" ref="D15:E15" si="3">D9+D11+D13</f>
        <v>6463000</v>
      </c>
      <c r="E15" s="17">
        <f t="shared" si="3"/>
        <v>6047453.6699999999</v>
      </c>
      <c r="F15" s="19">
        <f t="shared" ref="F15" si="4">F9</f>
        <v>0</v>
      </c>
      <c r="G15" s="48">
        <f t="shared" si="0"/>
        <v>107.72860287983859</v>
      </c>
      <c r="H15" s="48">
        <f t="shared" si="1"/>
        <v>93.57038016401053</v>
      </c>
      <c r="I15" s="15">
        <v>636</v>
      </c>
      <c r="J15" s="16" t="s">
        <v>10</v>
      </c>
      <c r="K15" s="17">
        <f>K9+K11+K13</f>
        <v>6031951.6200000001</v>
      </c>
      <c r="L15" s="17">
        <f t="shared" ref="L15:P15" si="5">L9+L11+L13</f>
        <v>15502.05</v>
      </c>
      <c r="M15" s="17">
        <f t="shared" si="5"/>
        <v>0</v>
      </c>
      <c r="N15" s="17">
        <f t="shared" si="5"/>
        <v>0</v>
      </c>
      <c r="O15" s="17">
        <f t="shared" si="5"/>
        <v>0</v>
      </c>
      <c r="P15" s="17">
        <f t="shared" si="5"/>
        <v>0</v>
      </c>
      <c r="Q15" s="65">
        <v>636</v>
      </c>
      <c r="R15" s="58" t="s">
        <v>10</v>
      </c>
      <c r="S15" s="72">
        <f>S9+S11+S13</f>
        <v>0</v>
      </c>
      <c r="T15" s="72">
        <f t="shared" ref="T15:Z15" si="6">T9+T11+T13</f>
        <v>0</v>
      </c>
      <c r="U15" s="72">
        <f t="shared" si="6"/>
        <v>0</v>
      </c>
      <c r="V15" s="72">
        <f t="shared" si="6"/>
        <v>0</v>
      </c>
      <c r="W15" s="72">
        <f t="shared" si="6"/>
        <v>0</v>
      </c>
      <c r="X15" s="72">
        <f t="shared" si="6"/>
        <v>0</v>
      </c>
      <c r="Y15" s="72">
        <f t="shared" si="6"/>
        <v>0</v>
      </c>
      <c r="Z15" s="72">
        <f t="shared" si="6"/>
        <v>0</v>
      </c>
      <c r="AA15" s="36">
        <f t="shared" si="2"/>
        <v>-1.8553691916167736E-10</v>
      </c>
    </row>
    <row r="16" spans="1:27" s="2" customFormat="1">
      <c r="A16" s="15">
        <v>638110</v>
      </c>
      <c r="B16" s="16" t="s">
        <v>180</v>
      </c>
      <c r="C16" s="17"/>
      <c r="D16" s="17">
        <v>1057766</v>
      </c>
      <c r="E16" s="17">
        <v>65177.58</v>
      </c>
      <c r="F16" s="19"/>
      <c r="G16" s="48">
        <f t="shared" si="0"/>
        <v>0</v>
      </c>
      <c r="H16" s="48">
        <f t="shared" si="1"/>
        <v>6.1618146168434231</v>
      </c>
      <c r="I16" s="15">
        <v>638110</v>
      </c>
      <c r="J16" s="16" t="s">
        <v>169</v>
      </c>
      <c r="K16" s="17"/>
      <c r="L16" s="17"/>
      <c r="M16" s="17"/>
      <c r="N16" s="17"/>
      <c r="O16" s="17"/>
      <c r="P16" s="17"/>
      <c r="Q16" s="65">
        <v>638110</v>
      </c>
      <c r="R16" s="126" t="s">
        <v>169</v>
      </c>
      <c r="S16" s="72">
        <v>65177.58</v>
      </c>
      <c r="T16" s="36"/>
      <c r="U16" s="36"/>
      <c r="V16" s="36"/>
      <c r="W16" s="36"/>
      <c r="X16" s="36"/>
      <c r="Y16" s="36"/>
      <c r="Z16" s="72"/>
      <c r="AA16" s="36">
        <f t="shared" si="2"/>
        <v>0</v>
      </c>
    </row>
    <row r="17" spans="1:27" s="2" customFormat="1">
      <c r="A17" s="15">
        <v>638130</v>
      </c>
      <c r="B17" s="16" t="s">
        <v>190</v>
      </c>
      <c r="C17" s="17">
        <v>9020</v>
      </c>
      <c r="D17" s="17">
        <v>288000</v>
      </c>
      <c r="E17" s="17">
        <v>287414</v>
      </c>
      <c r="F17" s="19"/>
      <c r="G17" s="48"/>
      <c r="H17" s="48"/>
      <c r="I17" s="15">
        <v>638130</v>
      </c>
      <c r="J17" s="16" t="s">
        <v>190</v>
      </c>
      <c r="K17" s="17"/>
      <c r="L17" s="17"/>
      <c r="M17" s="17"/>
      <c r="N17" s="17"/>
      <c r="O17" s="17"/>
      <c r="P17" s="17"/>
      <c r="Q17" s="65">
        <v>638130</v>
      </c>
      <c r="R17" s="16" t="s">
        <v>190</v>
      </c>
      <c r="S17" s="72"/>
      <c r="T17" s="36"/>
      <c r="U17" s="36"/>
      <c r="V17" s="36"/>
      <c r="W17" s="72">
        <v>287414</v>
      </c>
      <c r="X17" s="36"/>
      <c r="Y17" s="36"/>
      <c r="Z17" s="72"/>
      <c r="AA17" s="36">
        <f t="shared" si="2"/>
        <v>0</v>
      </c>
    </row>
    <row r="18" spans="1:27" s="2" customFormat="1">
      <c r="A18" s="15">
        <v>638210</v>
      </c>
      <c r="B18" s="16" t="s">
        <v>187</v>
      </c>
      <c r="C18" s="17"/>
      <c r="D18" s="17">
        <v>277690</v>
      </c>
      <c r="E18" s="17">
        <v>283375</v>
      </c>
      <c r="F18" s="19"/>
      <c r="G18" s="48">
        <f t="shared" si="0"/>
        <v>0</v>
      </c>
      <c r="H18" s="48">
        <f t="shared" si="1"/>
        <v>102.04724693002989</v>
      </c>
      <c r="I18" s="15">
        <v>638210</v>
      </c>
      <c r="J18" s="16" t="s">
        <v>187</v>
      </c>
      <c r="K18" s="17"/>
      <c r="L18" s="17"/>
      <c r="M18" s="17"/>
      <c r="N18" s="17"/>
      <c r="O18" s="17"/>
      <c r="P18" s="17"/>
      <c r="Q18" s="65">
        <v>638210</v>
      </c>
      <c r="R18" s="126" t="s">
        <v>187</v>
      </c>
      <c r="S18" s="72">
        <v>283375</v>
      </c>
      <c r="T18" s="36"/>
      <c r="U18" s="36"/>
      <c r="V18" s="36"/>
      <c r="W18" s="132"/>
      <c r="X18" s="36"/>
      <c r="Y18" s="36"/>
      <c r="Z18" s="72"/>
      <c r="AA18" s="36">
        <f t="shared" ref="AA18" si="7">AA16</f>
        <v>0</v>
      </c>
    </row>
    <row r="19" spans="1:27" s="87" customFormat="1">
      <c r="A19" s="89">
        <v>638</v>
      </c>
      <c r="B19" s="79" t="s">
        <v>169</v>
      </c>
      <c r="C19" s="80"/>
      <c r="D19" s="90">
        <v>1623456</v>
      </c>
      <c r="E19" s="80"/>
      <c r="F19" s="81"/>
      <c r="G19" s="82"/>
      <c r="H19" s="92">
        <f>IF(D19&lt;&gt;0,E18/D19*100,0)</f>
        <v>17.455046518045453</v>
      </c>
      <c r="I19" s="78">
        <v>638</v>
      </c>
      <c r="J19" s="79" t="s">
        <v>169</v>
      </c>
      <c r="K19" s="80"/>
      <c r="L19" s="80"/>
      <c r="M19" s="80"/>
      <c r="N19" s="80"/>
      <c r="O19" s="80"/>
      <c r="P19" s="80"/>
      <c r="Q19" s="84">
        <v>638</v>
      </c>
      <c r="R19" s="94" t="s">
        <v>169</v>
      </c>
      <c r="S19" s="130">
        <v>400456</v>
      </c>
      <c r="T19" s="85">
        <v>935000</v>
      </c>
      <c r="U19" s="86"/>
      <c r="V19" s="86"/>
      <c r="W19" s="85">
        <v>288000</v>
      </c>
      <c r="X19" s="86"/>
      <c r="Y19" s="86"/>
      <c r="Z19" s="85"/>
      <c r="AA19" s="86"/>
    </row>
    <row r="20" spans="1:27">
      <c r="A20" s="13">
        <v>641320</v>
      </c>
      <c r="B20" s="14" t="s">
        <v>1</v>
      </c>
      <c r="C20" s="12">
        <v>970.42</v>
      </c>
      <c r="D20" s="12">
        <v>2000</v>
      </c>
      <c r="E20" s="12">
        <v>1575.98</v>
      </c>
      <c r="G20" s="47">
        <f t="shared" si="0"/>
        <v>162.40184662311165</v>
      </c>
      <c r="H20" s="47">
        <f t="shared" si="1"/>
        <v>78.798999999999992</v>
      </c>
      <c r="I20" s="13">
        <v>641320</v>
      </c>
      <c r="J20" s="14" t="s">
        <v>1</v>
      </c>
      <c r="K20" s="12"/>
      <c r="L20" s="12"/>
      <c r="M20" s="12"/>
      <c r="N20" s="12"/>
      <c r="O20" s="12"/>
      <c r="P20" s="12"/>
      <c r="Q20" s="64">
        <v>641320</v>
      </c>
      <c r="R20" s="57" t="s">
        <v>1</v>
      </c>
      <c r="S20" s="133"/>
      <c r="T20" s="35"/>
      <c r="U20" s="35"/>
      <c r="V20" s="35"/>
      <c r="W20" s="35">
        <v>1575.98</v>
      </c>
      <c r="X20" s="35"/>
      <c r="Y20" s="35"/>
      <c r="Z20" s="71"/>
      <c r="AA20" s="35">
        <f t="shared" si="2"/>
        <v>0</v>
      </c>
    </row>
    <row r="21" spans="1:27" s="2" customFormat="1">
      <c r="A21" s="15">
        <v>641</v>
      </c>
      <c r="B21" s="16" t="s">
        <v>12</v>
      </c>
      <c r="C21" s="17">
        <f>C20</f>
        <v>970.42</v>
      </c>
      <c r="D21" s="17">
        <f t="shared" ref="D21:F21" si="8">D20</f>
        <v>2000</v>
      </c>
      <c r="E21" s="17">
        <f t="shared" si="8"/>
        <v>1575.98</v>
      </c>
      <c r="F21" s="19">
        <f t="shared" si="8"/>
        <v>0</v>
      </c>
      <c r="G21" s="48">
        <f t="shared" si="0"/>
        <v>162.40184662311165</v>
      </c>
      <c r="H21" s="48">
        <f t="shared" si="1"/>
        <v>78.798999999999992</v>
      </c>
      <c r="I21" s="15">
        <v>641</v>
      </c>
      <c r="J21" s="16" t="s">
        <v>12</v>
      </c>
      <c r="K21" s="17">
        <f>K20</f>
        <v>0</v>
      </c>
      <c r="L21" s="17">
        <f t="shared" ref="L21:P21" si="9">L20</f>
        <v>0</v>
      </c>
      <c r="M21" s="17">
        <f t="shared" si="9"/>
        <v>0</v>
      </c>
      <c r="N21" s="17">
        <f t="shared" si="9"/>
        <v>0</v>
      </c>
      <c r="O21" s="17">
        <f t="shared" si="9"/>
        <v>0</v>
      </c>
      <c r="P21" s="17">
        <f t="shared" si="9"/>
        <v>0</v>
      </c>
      <c r="Q21" s="65">
        <v>641</v>
      </c>
      <c r="R21" s="58" t="s">
        <v>12</v>
      </c>
      <c r="S21" s="72">
        <f>S20</f>
        <v>0</v>
      </c>
      <c r="T21" s="36">
        <f t="shared" ref="T21:AA21" si="10">T20</f>
        <v>0</v>
      </c>
      <c r="U21" s="36">
        <f t="shared" si="10"/>
        <v>0</v>
      </c>
      <c r="V21" s="36">
        <f t="shared" si="10"/>
        <v>0</v>
      </c>
      <c r="W21" s="36">
        <f t="shared" si="10"/>
        <v>1575.98</v>
      </c>
      <c r="X21" s="36">
        <f t="shared" si="10"/>
        <v>0</v>
      </c>
      <c r="Y21" s="36">
        <f t="shared" si="10"/>
        <v>0</v>
      </c>
      <c r="Z21" s="72">
        <f t="shared" si="10"/>
        <v>0</v>
      </c>
      <c r="AA21" s="36">
        <f t="shared" si="10"/>
        <v>0</v>
      </c>
    </row>
    <row r="22" spans="1:27" s="87" customFormat="1">
      <c r="A22" s="89">
        <v>641320</v>
      </c>
      <c r="B22" s="79" t="s">
        <v>1</v>
      </c>
      <c r="C22" s="80"/>
      <c r="D22" s="90">
        <v>2000</v>
      </c>
      <c r="E22" s="80"/>
      <c r="F22" s="81"/>
      <c r="G22" s="82"/>
      <c r="H22" s="92">
        <f>IF(D22&lt;&gt;0,E21/D22*100,0)</f>
        <v>78.798999999999992</v>
      </c>
      <c r="I22" s="89">
        <v>641320</v>
      </c>
      <c r="J22" s="79" t="s">
        <v>1</v>
      </c>
      <c r="K22" s="80"/>
      <c r="L22" s="80"/>
      <c r="M22" s="80"/>
      <c r="N22" s="80"/>
      <c r="O22" s="80"/>
      <c r="P22" s="80"/>
      <c r="Q22" s="93">
        <v>641320</v>
      </c>
      <c r="R22" s="94" t="s">
        <v>1</v>
      </c>
      <c r="S22" s="85"/>
      <c r="T22" s="86"/>
      <c r="U22" s="88"/>
      <c r="V22" s="86"/>
      <c r="W22" s="86">
        <v>2000</v>
      </c>
      <c r="X22" s="86"/>
      <c r="Y22" s="86"/>
      <c r="Z22" s="85"/>
      <c r="AA22" s="86"/>
    </row>
    <row r="23" spans="1:27">
      <c r="A23" s="13">
        <v>661510</v>
      </c>
      <c r="B23" s="14" t="s">
        <v>2</v>
      </c>
      <c r="C23" s="12">
        <v>138630</v>
      </c>
      <c r="D23" s="12">
        <v>159000</v>
      </c>
      <c r="E23" s="12">
        <v>100730</v>
      </c>
      <c r="G23" s="47">
        <f t="shared" si="0"/>
        <v>72.661040178893458</v>
      </c>
      <c r="H23" s="47">
        <f t="shared" si="1"/>
        <v>63.352201257861637</v>
      </c>
      <c r="I23" s="13">
        <v>661510</v>
      </c>
      <c r="J23" s="14" t="s">
        <v>2</v>
      </c>
      <c r="K23" s="12"/>
      <c r="L23" s="12"/>
      <c r="M23" s="12"/>
      <c r="N23" s="12"/>
      <c r="O23" s="12"/>
      <c r="P23" s="12"/>
      <c r="Q23" s="64">
        <v>661510</v>
      </c>
      <c r="R23" s="57" t="s">
        <v>2</v>
      </c>
      <c r="S23" s="71"/>
      <c r="T23" s="35"/>
      <c r="U23" s="71">
        <v>20850</v>
      </c>
      <c r="V23" s="35">
        <v>61400</v>
      </c>
      <c r="W23" s="35">
        <v>18480</v>
      </c>
      <c r="X23" s="35"/>
      <c r="Y23" s="35"/>
      <c r="Z23" s="71"/>
      <c r="AA23" s="35">
        <f t="shared" si="2"/>
        <v>0</v>
      </c>
    </row>
    <row r="24" spans="1:27" s="2" customFormat="1">
      <c r="A24" s="15">
        <v>661</v>
      </c>
      <c r="B24" s="16" t="s">
        <v>13</v>
      </c>
      <c r="C24" s="17">
        <f>C23</f>
        <v>138630</v>
      </c>
      <c r="D24" s="17">
        <f t="shared" ref="D24:F24" si="11">D23</f>
        <v>159000</v>
      </c>
      <c r="E24" s="17">
        <f t="shared" si="11"/>
        <v>100730</v>
      </c>
      <c r="F24" s="19">
        <f t="shared" si="11"/>
        <v>0</v>
      </c>
      <c r="G24" s="48">
        <f t="shared" si="0"/>
        <v>72.661040178893458</v>
      </c>
      <c r="H24" s="48">
        <f t="shared" si="1"/>
        <v>63.352201257861637</v>
      </c>
      <c r="I24" s="15">
        <v>661</v>
      </c>
      <c r="J24" s="16" t="s">
        <v>13</v>
      </c>
      <c r="K24" s="17">
        <f>K23</f>
        <v>0</v>
      </c>
      <c r="L24" s="17">
        <f t="shared" ref="L24:P24" si="12">L23</f>
        <v>0</v>
      </c>
      <c r="M24" s="17">
        <f t="shared" si="12"/>
        <v>0</v>
      </c>
      <c r="N24" s="17">
        <f t="shared" si="12"/>
        <v>0</v>
      </c>
      <c r="O24" s="17">
        <f t="shared" si="12"/>
        <v>0</v>
      </c>
      <c r="P24" s="17">
        <f t="shared" si="12"/>
        <v>0</v>
      </c>
      <c r="Q24" s="65">
        <v>661</v>
      </c>
      <c r="R24" s="58" t="s">
        <v>13</v>
      </c>
      <c r="S24" s="72">
        <f>S23</f>
        <v>0</v>
      </c>
      <c r="T24" s="36">
        <f>T23</f>
        <v>0</v>
      </c>
      <c r="U24" s="72">
        <f t="shared" ref="U24:AA24" si="13">U23</f>
        <v>20850</v>
      </c>
      <c r="V24" s="36">
        <f t="shared" si="13"/>
        <v>61400</v>
      </c>
      <c r="W24" s="36">
        <f t="shared" si="13"/>
        <v>18480</v>
      </c>
      <c r="X24" s="36">
        <f t="shared" si="13"/>
        <v>0</v>
      </c>
      <c r="Y24" s="36">
        <f t="shared" si="13"/>
        <v>0</v>
      </c>
      <c r="Z24" s="72">
        <f t="shared" si="13"/>
        <v>0</v>
      </c>
      <c r="AA24" s="36">
        <f t="shared" si="13"/>
        <v>0</v>
      </c>
    </row>
    <row r="25" spans="1:27" s="96" customFormat="1">
      <c r="A25" s="89">
        <v>661510</v>
      </c>
      <c r="B25" s="79" t="s">
        <v>2</v>
      </c>
      <c r="C25" s="90"/>
      <c r="D25" s="90">
        <v>159000</v>
      </c>
      <c r="E25" s="90"/>
      <c r="F25" s="91"/>
      <c r="G25" s="92"/>
      <c r="H25" s="92">
        <f>IF(D25&lt;&gt;0,E24/D25*100,0)</f>
        <v>63.352201257861637</v>
      </c>
      <c r="I25" s="89">
        <v>661510</v>
      </c>
      <c r="J25" s="79" t="s">
        <v>2</v>
      </c>
      <c r="K25" s="90"/>
      <c r="L25" s="90"/>
      <c r="M25" s="90"/>
      <c r="N25" s="90"/>
      <c r="O25" s="90"/>
      <c r="P25" s="90"/>
      <c r="Q25" s="93">
        <v>661510</v>
      </c>
      <c r="R25" s="94" t="s">
        <v>2</v>
      </c>
      <c r="S25" s="95"/>
      <c r="T25" s="88"/>
      <c r="U25" s="95">
        <v>48000</v>
      </c>
      <c r="V25" s="88">
        <v>72000</v>
      </c>
      <c r="W25" s="88">
        <v>39000</v>
      </c>
      <c r="X25" s="88"/>
      <c r="Y25" s="88"/>
      <c r="Z25" s="95"/>
      <c r="AA25" s="88"/>
    </row>
    <row r="26" spans="1:27">
      <c r="A26" s="13">
        <v>663140</v>
      </c>
      <c r="B26" s="14" t="s">
        <v>3</v>
      </c>
      <c r="C26" s="12">
        <v>2634.29</v>
      </c>
      <c r="D26" s="12">
        <v>13000</v>
      </c>
      <c r="E26" s="12">
        <v>1800</v>
      </c>
      <c r="G26" s="47">
        <f t="shared" si="0"/>
        <v>68.329606839034426</v>
      </c>
      <c r="H26" s="47">
        <f t="shared" si="1"/>
        <v>13.846153846153847</v>
      </c>
      <c r="I26" s="13">
        <v>663140</v>
      </c>
      <c r="J26" s="14" t="s">
        <v>3</v>
      </c>
      <c r="K26" s="12"/>
      <c r="L26" s="12"/>
      <c r="M26" s="12"/>
      <c r="N26" s="12"/>
      <c r="O26" s="12"/>
      <c r="P26" s="12"/>
      <c r="Q26" s="64">
        <v>663140</v>
      </c>
      <c r="R26" s="57" t="s">
        <v>3</v>
      </c>
      <c r="S26" s="71"/>
      <c r="T26" s="35"/>
      <c r="U26" s="35"/>
      <c r="V26" s="35"/>
      <c r="W26" s="35">
        <v>1800</v>
      </c>
      <c r="X26" s="35"/>
      <c r="Y26" s="35"/>
      <c r="Z26" s="71"/>
      <c r="AA26" s="35">
        <f t="shared" si="2"/>
        <v>0</v>
      </c>
    </row>
    <row r="27" spans="1:27" s="2" customFormat="1">
      <c r="A27" s="15">
        <v>663</v>
      </c>
      <c r="B27" s="16" t="s">
        <v>14</v>
      </c>
      <c r="C27" s="17">
        <f>C26</f>
        <v>2634.29</v>
      </c>
      <c r="D27" s="17">
        <f t="shared" ref="D27:F27" si="14">D26</f>
        <v>13000</v>
      </c>
      <c r="E27" s="17">
        <f t="shared" si="14"/>
        <v>1800</v>
      </c>
      <c r="F27" s="19">
        <f t="shared" si="14"/>
        <v>0</v>
      </c>
      <c r="G27" s="48">
        <f t="shared" si="0"/>
        <v>68.329606839034426</v>
      </c>
      <c r="H27" s="48">
        <f t="shared" si="1"/>
        <v>13.846153846153847</v>
      </c>
      <c r="I27" s="15">
        <v>663</v>
      </c>
      <c r="J27" s="16" t="s">
        <v>14</v>
      </c>
      <c r="K27" s="17">
        <f>K26</f>
        <v>0</v>
      </c>
      <c r="L27" s="17">
        <f t="shared" ref="L27:P27" si="15">L26</f>
        <v>0</v>
      </c>
      <c r="M27" s="17">
        <f t="shared" si="15"/>
        <v>0</v>
      </c>
      <c r="N27" s="17">
        <f t="shared" si="15"/>
        <v>0</v>
      </c>
      <c r="O27" s="17">
        <f t="shared" si="15"/>
        <v>0</v>
      </c>
      <c r="P27" s="17">
        <f t="shared" si="15"/>
        <v>0</v>
      </c>
      <c r="Q27" s="65">
        <v>663</v>
      </c>
      <c r="R27" s="58" t="s">
        <v>14</v>
      </c>
      <c r="S27" s="72">
        <f>S26</f>
        <v>0</v>
      </c>
      <c r="T27" s="36">
        <f t="shared" ref="T27:AA27" si="16">T26</f>
        <v>0</v>
      </c>
      <c r="U27" s="36">
        <f t="shared" si="16"/>
        <v>0</v>
      </c>
      <c r="V27" s="36">
        <f t="shared" si="16"/>
        <v>0</v>
      </c>
      <c r="W27" s="36">
        <f t="shared" si="16"/>
        <v>1800</v>
      </c>
      <c r="X27" s="36">
        <f t="shared" si="16"/>
        <v>0</v>
      </c>
      <c r="Y27" s="36">
        <f t="shared" si="16"/>
        <v>0</v>
      </c>
      <c r="Z27" s="72">
        <f t="shared" si="16"/>
        <v>0</v>
      </c>
      <c r="AA27" s="36">
        <f t="shared" si="16"/>
        <v>0</v>
      </c>
    </row>
    <row r="28" spans="1:27" s="96" customFormat="1">
      <c r="A28" s="89">
        <v>663140</v>
      </c>
      <c r="B28" s="79" t="s">
        <v>3</v>
      </c>
      <c r="C28" s="90"/>
      <c r="D28" s="90">
        <v>13000</v>
      </c>
      <c r="E28" s="90"/>
      <c r="F28" s="91"/>
      <c r="G28" s="92"/>
      <c r="H28" s="92">
        <f>IF(D28&lt;&gt;0,E27/D28*100,0)</f>
        <v>13.846153846153847</v>
      </c>
      <c r="I28" s="89">
        <v>663140</v>
      </c>
      <c r="J28" s="79" t="s">
        <v>3</v>
      </c>
      <c r="K28" s="90"/>
      <c r="L28" s="90"/>
      <c r="M28" s="90"/>
      <c r="N28" s="90"/>
      <c r="O28" s="90"/>
      <c r="P28" s="90"/>
      <c r="Q28" s="93">
        <v>663140</v>
      </c>
      <c r="R28" s="94" t="s">
        <v>3</v>
      </c>
      <c r="S28" s="95"/>
      <c r="T28" s="88"/>
      <c r="U28" s="88"/>
      <c r="V28" s="88"/>
      <c r="W28" s="88">
        <v>13000</v>
      </c>
      <c r="X28" s="88"/>
      <c r="Y28" s="88"/>
      <c r="Z28" s="95"/>
      <c r="AA28" s="88"/>
    </row>
    <row r="29" spans="1:27">
      <c r="A29" s="13">
        <v>671110</v>
      </c>
      <c r="B29" s="14" t="s">
        <v>4</v>
      </c>
      <c r="C29" s="12">
        <v>758434.75</v>
      </c>
      <c r="D29" s="12">
        <v>583923</v>
      </c>
      <c r="E29" s="12">
        <v>573625.91</v>
      </c>
      <c r="G29" s="47">
        <f t="shared" si="0"/>
        <v>75.632862286439291</v>
      </c>
      <c r="H29" s="47">
        <f t="shared" si="1"/>
        <v>98.23656715012082</v>
      </c>
      <c r="I29" s="13">
        <v>671110</v>
      </c>
      <c r="J29" s="14" t="s">
        <v>4</v>
      </c>
      <c r="K29" s="12"/>
      <c r="L29" s="12"/>
      <c r="M29" s="12">
        <v>528210.46</v>
      </c>
      <c r="N29" s="12">
        <v>1875</v>
      </c>
      <c r="O29" s="12">
        <v>7508.36</v>
      </c>
      <c r="P29" s="12">
        <v>36032.089999999997</v>
      </c>
      <c r="Q29" s="64">
        <v>671110</v>
      </c>
      <c r="R29" s="57" t="s">
        <v>4</v>
      </c>
      <c r="S29" s="71"/>
      <c r="T29" s="35"/>
      <c r="U29" s="35"/>
      <c r="V29" s="35"/>
      <c r="W29" s="35"/>
      <c r="X29" s="35"/>
      <c r="Y29" s="35"/>
      <c r="Z29" s="71"/>
      <c r="AA29" s="35">
        <f t="shared" si="2"/>
        <v>7.2759576141834259E-11</v>
      </c>
    </row>
    <row r="30" spans="1:27" s="96" customFormat="1">
      <c r="A30" s="89">
        <v>671110</v>
      </c>
      <c r="B30" s="79" t="s">
        <v>4</v>
      </c>
      <c r="C30" s="90"/>
      <c r="D30" s="90">
        <v>583923</v>
      </c>
      <c r="E30" s="90"/>
      <c r="F30" s="91"/>
      <c r="G30" s="92"/>
      <c r="H30" s="92">
        <f>IF(D30&lt;&gt;0,E29/D30*100,0)</f>
        <v>98.23656715012082</v>
      </c>
      <c r="I30" s="89">
        <v>671110</v>
      </c>
      <c r="J30" s="79" t="s">
        <v>4</v>
      </c>
      <c r="K30" s="90"/>
      <c r="L30" s="90"/>
      <c r="M30" s="90">
        <v>517185</v>
      </c>
      <c r="N30" s="90">
        <v>14242</v>
      </c>
      <c r="O30" s="90">
        <v>11496</v>
      </c>
      <c r="P30" s="90">
        <v>41000</v>
      </c>
      <c r="Q30" s="93">
        <v>671110</v>
      </c>
      <c r="R30" s="94" t="s">
        <v>4</v>
      </c>
      <c r="S30" s="95"/>
      <c r="T30" s="88"/>
      <c r="U30" s="88"/>
      <c r="V30" s="88"/>
      <c r="W30" s="88"/>
      <c r="X30" s="88"/>
      <c r="Y30" s="88"/>
      <c r="Z30" s="95"/>
      <c r="AA30" s="88"/>
    </row>
    <row r="31" spans="1:27">
      <c r="A31" s="13">
        <v>671210</v>
      </c>
      <c r="B31" s="14" t="s">
        <v>172</v>
      </c>
      <c r="C31" s="12">
        <v>312065.28000000003</v>
      </c>
      <c r="D31" s="12">
        <v>47710</v>
      </c>
      <c r="E31" s="12">
        <v>30996.66</v>
      </c>
      <c r="G31" s="47">
        <f t="shared" si="0"/>
        <v>9.9327486864286847</v>
      </c>
      <c r="H31" s="47">
        <f t="shared" si="1"/>
        <v>64.968895409767342</v>
      </c>
      <c r="I31" s="13">
        <v>671210</v>
      </c>
      <c r="J31" s="14" t="s">
        <v>172</v>
      </c>
      <c r="K31" s="12"/>
      <c r="L31" s="12"/>
      <c r="M31" s="12">
        <v>4474.54</v>
      </c>
      <c r="N31" s="12">
        <v>26522.12</v>
      </c>
      <c r="O31" s="12"/>
      <c r="P31" s="12"/>
      <c r="Q31" s="64">
        <v>671210</v>
      </c>
      <c r="R31" s="124" t="s">
        <v>172</v>
      </c>
      <c r="S31" s="71"/>
      <c r="T31" s="35"/>
      <c r="U31" s="35"/>
      <c r="V31" s="35"/>
      <c r="W31" s="35"/>
      <c r="X31" s="35"/>
      <c r="Y31" s="35"/>
      <c r="Z31" s="71"/>
      <c r="AA31" s="35"/>
    </row>
    <row r="32" spans="1:27" s="96" customFormat="1">
      <c r="A32" s="89">
        <v>671210</v>
      </c>
      <c r="B32" s="79" t="s">
        <v>172</v>
      </c>
      <c r="C32" s="90"/>
      <c r="D32" s="90">
        <v>47710</v>
      </c>
      <c r="E32" s="90"/>
      <c r="F32" s="91"/>
      <c r="G32" s="92"/>
      <c r="H32" s="92">
        <f>IF(D32&lt;&gt;0,E31/D32*100,0)</f>
        <v>64.968895409767342</v>
      </c>
      <c r="I32" s="89">
        <v>671210</v>
      </c>
      <c r="J32" s="79" t="s">
        <v>172</v>
      </c>
      <c r="K32" s="90"/>
      <c r="L32" s="90"/>
      <c r="M32" s="90">
        <v>15500</v>
      </c>
      <c r="N32" s="90">
        <v>32210</v>
      </c>
      <c r="O32" s="90"/>
      <c r="P32" s="92"/>
      <c r="Q32" s="93">
        <v>671210</v>
      </c>
      <c r="R32" s="94" t="s">
        <v>172</v>
      </c>
      <c r="S32" s="95"/>
      <c r="T32" s="88"/>
      <c r="U32" s="88"/>
      <c r="V32" s="88"/>
      <c r="W32" s="88"/>
      <c r="X32" s="88"/>
      <c r="Y32" s="88"/>
      <c r="Z32" s="95"/>
      <c r="AA32" s="88"/>
    </row>
    <row r="33" spans="1:27" s="2" customFormat="1">
      <c r="A33" s="15">
        <v>671</v>
      </c>
      <c r="B33" s="16" t="s">
        <v>15</v>
      </c>
      <c r="C33" s="17">
        <f>C29+C31</f>
        <v>1070500.03</v>
      </c>
      <c r="D33" s="17">
        <f t="shared" ref="D33:E33" si="17">D29+D31</f>
        <v>631633</v>
      </c>
      <c r="E33" s="17">
        <f t="shared" si="17"/>
        <v>604622.57000000007</v>
      </c>
      <c r="F33" s="19">
        <f t="shared" ref="F33" si="18">F29</f>
        <v>0</v>
      </c>
      <c r="G33" s="48">
        <f t="shared" si="0"/>
        <v>56.48038795477661</v>
      </c>
      <c r="H33" s="48">
        <f t="shared" si="1"/>
        <v>95.72371456209541</v>
      </c>
      <c r="I33" s="15">
        <v>671</v>
      </c>
      <c r="J33" s="16" t="s">
        <v>15</v>
      </c>
      <c r="K33" s="17">
        <f>K29+K31</f>
        <v>0</v>
      </c>
      <c r="L33" s="17">
        <f t="shared" ref="L33:P33" si="19">L29+L31</f>
        <v>0</v>
      </c>
      <c r="M33" s="17">
        <f t="shared" si="19"/>
        <v>532685</v>
      </c>
      <c r="N33" s="17">
        <f t="shared" si="19"/>
        <v>28397.119999999999</v>
      </c>
      <c r="O33" s="17">
        <f t="shared" si="19"/>
        <v>7508.36</v>
      </c>
      <c r="P33" s="17">
        <f t="shared" si="19"/>
        <v>36032.089999999997</v>
      </c>
      <c r="Q33" s="65">
        <v>671</v>
      </c>
      <c r="R33" s="58" t="s">
        <v>15</v>
      </c>
      <c r="S33" s="72">
        <f>S29+S31</f>
        <v>0</v>
      </c>
      <c r="T33" s="72">
        <f t="shared" ref="T33:AA33" si="20">T29+T31</f>
        <v>0</v>
      </c>
      <c r="U33" s="72">
        <f t="shared" si="20"/>
        <v>0</v>
      </c>
      <c r="V33" s="72">
        <f t="shared" si="20"/>
        <v>0</v>
      </c>
      <c r="W33" s="72">
        <f t="shared" si="20"/>
        <v>0</v>
      </c>
      <c r="X33" s="72">
        <f t="shared" si="20"/>
        <v>0</v>
      </c>
      <c r="Y33" s="72">
        <f t="shared" si="20"/>
        <v>0</v>
      </c>
      <c r="Z33" s="72">
        <f t="shared" si="20"/>
        <v>0</v>
      </c>
      <c r="AA33" s="72">
        <f t="shared" si="20"/>
        <v>7.2759576141834259E-11</v>
      </c>
    </row>
    <row r="34" spans="1:27">
      <c r="A34" s="162" t="str">
        <f>A1</f>
        <v>MEDICINSKA  ŠKOLA BJELOVAR</v>
      </c>
      <c r="B34" s="162"/>
      <c r="C34" s="162"/>
      <c r="D34" s="162"/>
      <c r="I34" s="162" t="str">
        <f>A1</f>
        <v>MEDICINSKA  ŠKOLA BJELOVAR</v>
      </c>
      <c r="J34" s="162"/>
      <c r="K34" s="162"/>
      <c r="L34" s="162"/>
      <c r="M34" s="7"/>
      <c r="N34" s="7"/>
      <c r="O34" s="11"/>
      <c r="P34" s="7"/>
      <c r="Q34" s="163" t="str">
        <f>A1</f>
        <v>MEDICINSKA  ŠKOLA BJELOVAR</v>
      </c>
      <c r="R34" s="163"/>
      <c r="S34" s="163"/>
      <c r="T34" s="163"/>
      <c r="U34" s="38"/>
      <c r="V34" s="38"/>
      <c r="Y34" s="37"/>
      <c r="Z34" s="119"/>
    </row>
    <row r="35" spans="1:27">
      <c r="A35" s="164" t="str">
        <f>A2</f>
        <v>BJELOVAR, POLJANA DR. FRANJE TUĐMANA 8</v>
      </c>
      <c r="B35" s="164"/>
      <c r="C35" s="164"/>
      <c r="D35" s="164"/>
      <c r="H35" s="28" t="s">
        <v>147</v>
      </c>
      <c r="I35" s="164" t="str">
        <f>A2</f>
        <v>BJELOVAR, POLJANA DR. FRANJE TUĐMANA 8</v>
      </c>
      <c r="J35" s="164"/>
      <c r="K35" s="164"/>
      <c r="L35" s="164"/>
      <c r="M35" s="7"/>
      <c r="N35" s="7"/>
      <c r="O35" s="11"/>
      <c r="P35" s="27" t="str">
        <f>H35</f>
        <v>str. 2</v>
      </c>
      <c r="Q35" s="163" t="str">
        <f>A2</f>
        <v>BJELOVAR, POLJANA DR. FRANJE TUĐMANA 8</v>
      </c>
      <c r="R35" s="163"/>
      <c r="S35" s="163"/>
      <c r="T35" s="163"/>
      <c r="U35" s="38"/>
      <c r="V35" s="38"/>
      <c r="Y35" s="37"/>
      <c r="Z35" s="119"/>
      <c r="AA35" s="31" t="str">
        <f>P35</f>
        <v>str. 2</v>
      </c>
    </row>
    <row r="36" spans="1:27">
      <c r="A36" s="77"/>
      <c r="B36" s="77"/>
      <c r="C36" s="77"/>
      <c r="D36" s="77"/>
      <c r="H36" s="28"/>
      <c r="I36" s="77"/>
      <c r="J36" s="77"/>
      <c r="K36" s="77"/>
      <c r="L36" s="77"/>
      <c r="M36" s="7"/>
      <c r="N36" s="7"/>
      <c r="O36" s="11"/>
      <c r="P36" s="27"/>
      <c r="Q36" s="75"/>
      <c r="R36" s="122"/>
      <c r="S36" s="67"/>
      <c r="T36" s="75"/>
      <c r="U36" s="38"/>
      <c r="V36" s="38"/>
      <c r="Y36" s="37"/>
      <c r="Z36" s="119"/>
      <c r="AA36" s="31"/>
    </row>
    <row r="37" spans="1:27">
      <c r="A37" s="76"/>
      <c r="B37" s="154" t="str">
        <f>B3</f>
        <v>PRIHODI I RASHODI  I - XII 2020.</v>
      </c>
      <c r="C37" s="154"/>
      <c r="D37" s="154"/>
      <c r="E37" s="154"/>
      <c r="F37" s="154"/>
      <c r="G37" s="154"/>
      <c r="H37" s="154"/>
      <c r="I37" s="76"/>
      <c r="J37" s="154" t="str">
        <f>B3</f>
        <v>PRIHODI I RASHODI  I - XII 2020.</v>
      </c>
      <c r="K37" s="154"/>
      <c r="L37" s="154"/>
      <c r="M37" s="154"/>
      <c r="N37" s="154"/>
      <c r="O37" s="154"/>
      <c r="P37" s="154"/>
      <c r="Q37" s="75"/>
      <c r="R37" s="155" t="str">
        <f>B3</f>
        <v>PRIHODI I RASHODI  I - XII 2020.</v>
      </c>
      <c r="S37" s="155"/>
      <c r="T37" s="155"/>
      <c r="U37" s="155"/>
      <c r="V37" s="155"/>
      <c r="W37" s="155"/>
      <c r="X37" s="155"/>
      <c r="Y37" s="155"/>
      <c r="Z37" s="155"/>
      <c r="AA37" s="155"/>
    </row>
    <row r="38" spans="1:27">
      <c r="I38" s="1"/>
      <c r="J38" s="3"/>
      <c r="K38" s="7"/>
      <c r="L38" s="7"/>
      <c r="M38" s="7"/>
      <c r="N38" s="7"/>
      <c r="O38" s="11"/>
      <c r="P38" s="7"/>
      <c r="Q38" s="62"/>
      <c r="Y38" s="37"/>
      <c r="Z38" s="119"/>
    </row>
    <row r="39" spans="1:27" ht="15" customHeight="1">
      <c r="A39" s="4"/>
      <c r="B39" s="9"/>
      <c r="C39" s="39" t="str">
        <f t="shared" ref="C39:E40" si="21">C5</f>
        <v>IZVRŠENO</v>
      </c>
      <c r="D39" s="39" t="str">
        <f t="shared" si="21"/>
        <v>PLAN</v>
      </c>
      <c r="E39" s="39" t="str">
        <f t="shared" si="21"/>
        <v>IZVRŠENO</v>
      </c>
      <c r="G39" s="45" t="str">
        <f>G5</f>
        <v>INDEKS</v>
      </c>
      <c r="H39" s="30" t="str">
        <f>H5</f>
        <v xml:space="preserve">INDEKS </v>
      </c>
      <c r="I39" s="4"/>
      <c r="J39" s="9"/>
      <c r="K39" s="156" t="str">
        <f>K5</f>
        <v>DRŽAVNI PRORAČUN/ GRAD.pror.</v>
      </c>
      <c r="L39" s="157"/>
      <c r="M39" s="156" t="str">
        <f>M5</f>
        <v>ŽUPANIJSKI PRORAČUN</v>
      </c>
      <c r="N39" s="158"/>
      <c r="O39" s="158"/>
      <c r="P39" s="157"/>
      <c r="Q39" s="63"/>
      <c r="R39" s="55"/>
      <c r="S39" s="159" t="str">
        <f>S5</f>
        <v>VLASTITI PRIHODI</v>
      </c>
      <c r="T39" s="160"/>
      <c r="U39" s="160"/>
      <c r="V39" s="160"/>
      <c r="W39" s="161"/>
      <c r="X39" s="160" t="str">
        <f>X5</f>
        <v>OSTALI PRIHODI</v>
      </c>
      <c r="Y39" s="160"/>
      <c r="Z39" s="160"/>
      <c r="AA39" s="161"/>
    </row>
    <row r="40" spans="1:27">
      <c r="A40" s="6" t="s">
        <v>7</v>
      </c>
      <c r="B40" s="10" t="s">
        <v>8</v>
      </c>
      <c r="C40" s="40" t="str">
        <f t="shared" si="21"/>
        <v>I - XII 2019.</v>
      </c>
      <c r="D40" s="40" t="str">
        <f t="shared" si="21"/>
        <v>2020.</v>
      </c>
      <c r="E40" s="40" t="str">
        <f t="shared" si="21"/>
        <v>I - XII 2020.</v>
      </c>
      <c r="G40" s="46" t="str">
        <f>G6</f>
        <v>2020/2019.</v>
      </c>
      <c r="H40" s="41" t="str">
        <f>H6</f>
        <v>IZVR / PLAN</v>
      </c>
      <c r="I40" s="6" t="s">
        <v>7</v>
      </c>
      <c r="J40" s="10" t="s">
        <v>8</v>
      </c>
      <c r="K40" s="41" t="str">
        <f>K6</f>
        <v>RIZNICA</v>
      </c>
      <c r="L40" s="41" t="str">
        <f>L6</f>
        <v>OSTALO</v>
      </c>
      <c r="M40" s="41" t="str">
        <f>M6</f>
        <v>DECENTRALIZ.</v>
      </c>
      <c r="N40" s="41" t="str">
        <f>N6</f>
        <v>PROJEKT RCK</v>
      </c>
      <c r="O40" s="41" t="str">
        <f>O6</f>
        <v>Shema ŠK.VOĆE</v>
      </c>
      <c r="P40" s="41" t="str">
        <f>P6</f>
        <v>OSTALO</v>
      </c>
      <c r="Q40" s="53" t="s">
        <v>7</v>
      </c>
      <c r="R40" s="56" t="s">
        <v>8</v>
      </c>
      <c r="S40" s="69" t="str">
        <f>S6</f>
        <v>PR. RCK-1</v>
      </c>
      <c r="T40" s="33" t="str">
        <f>T6</f>
        <v>PR. RCK-2</v>
      </c>
      <c r="U40" s="33" t="str">
        <f>U6</f>
        <v>ZAKUP</v>
      </c>
      <c r="V40" s="33" t="str">
        <f>V6</f>
        <v>ŠKOLARINA</v>
      </c>
      <c r="W40" s="33" t="str">
        <f>W6</f>
        <v>OSTALO</v>
      </c>
      <c r="X40" s="33" t="str">
        <f>X6</f>
        <v>KAZALIŠTE</v>
      </c>
      <c r="Y40" s="33" t="str">
        <f>Y6</f>
        <v>IZLETI</v>
      </c>
      <c r="Z40" s="69" t="str">
        <f>Z6</f>
        <v>UNIFORME</v>
      </c>
      <c r="AA40" s="33" t="str">
        <f>AA6</f>
        <v>OSTALO</v>
      </c>
    </row>
    <row r="41" spans="1:27">
      <c r="A41" s="13">
        <v>683110</v>
      </c>
      <c r="B41" s="14" t="s">
        <v>5</v>
      </c>
      <c r="C41" s="12">
        <v>118455.35</v>
      </c>
      <c r="D41" s="12">
        <v>100000</v>
      </c>
      <c r="E41" s="12">
        <v>12763.01</v>
      </c>
      <c r="G41" s="47">
        <f t="shared" si="0"/>
        <v>10.774532344887756</v>
      </c>
      <c r="H41" s="47">
        <f t="shared" si="1"/>
        <v>12.76301</v>
      </c>
      <c r="I41" s="13">
        <v>683110</v>
      </c>
      <c r="J41" s="14" t="s">
        <v>5</v>
      </c>
      <c r="K41" s="12"/>
      <c r="L41" s="12"/>
      <c r="M41" s="12"/>
      <c r="N41" s="12"/>
      <c r="O41" s="12"/>
      <c r="P41" s="12"/>
      <c r="Q41" s="64">
        <v>683110</v>
      </c>
      <c r="R41" s="57" t="s">
        <v>5</v>
      </c>
      <c r="S41" s="71"/>
      <c r="T41" s="35"/>
      <c r="U41" s="35"/>
      <c r="V41" s="35"/>
      <c r="W41" s="35"/>
      <c r="X41" s="35"/>
      <c r="Y41" s="35">
        <v>1413</v>
      </c>
      <c r="Z41" s="71">
        <v>6600</v>
      </c>
      <c r="AA41" s="35">
        <f t="shared" si="2"/>
        <v>4750.01</v>
      </c>
    </row>
    <row r="42" spans="1:27" s="2" customFormat="1">
      <c r="A42" s="15">
        <v>683</v>
      </c>
      <c r="B42" s="16" t="s">
        <v>5</v>
      </c>
      <c r="C42" s="17">
        <f>C41</f>
        <v>118455.35</v>
      </c>
      <c r="D42" s="17">
        <f t="shared" ref="D42:F42" si="22">D41</f>
        <v>100000</v>
      </c>
      <c r="E42" s="17">
        <f t="shared" si="22"/>
        <v>12763.01</v>
      </c>
      <c r="F42" s="19">
        <f t="shared" si="22"/>
        <v>0</v>
      </c>
      <c r="G42" s="48">
        <f t="shared" si="0"/>
        <v>10.774532344887756</v>
      </c>
      <c r="H42" s="48">
        <f t="shared" si="1"/>
        <v>12.76301</v>
      </c>
      <c r="I42" s="15">
        <v>683</v>
      </c>
      <c r="J42" s="16" t="s">
        <v>5</v>
      </c>
      <c r="K42" s="17">
        <f>K41</f>
        <v>0</v>
      </c>
      <c r="L42" s="17">
        <f t="shared" ref="L42:P42" si="23">L41</f>
        <v>0</v>
      </c>
      <c r="M42" s="17">
        <f t="shared" si="23"/>
        <v>0</v>
      </c>
      <c r="N42" s="17">
        <f t="shared" si="23"/>
        <v>0</v>
      </c>
      <c r="O42" s="17">
        <f t="shared" si="23"/>
        <v>0</v>
      </c>
      <c r="P42" s="17">
        <f t="shared" si="23"/>
        <v>0</v>
      </c>
      <c r="Q42" s="65">
        <v>683</v>
      </c>
      <c r="R42" s="58" t="s">
        <v>5</v>
      </c>
      <c r="S42" s="72">
        <f>S41</f>
        <v>0</v>
      </c>
      <c r="T42" s="36">
        <f t="shared" ref="T42:AA42" si="24">T41</f>
        <v>0</v>
      </c>
      <c r="U42" s="36">
        <f t="shared" si="24"/>
        <v>0</v>
      </c>
      <c r="V42" s="36">
        <f t="shared" si="24"/>
        <v>0</v>
      </c>
      <c r="W42" s="36">
        <f t="shared" si="24"/>
        <v>0</v>
      </c>
      <c r="X42" s="36">
        <f t="shared" si="24"/>
        <v>0</v>
      </c>
      <c r="Y42" s="36">
        <f t="shared" si="24"/>
        <v>1413</v>
      </c>
      <c r="Z42" s="72">
        <f t="shared" si="24"/>
        <v>6600</v>
      </c>
      <c r="AA42" s="36">
        <f t="shared" si="24"/>
        <v>4750.01</v>
      </c>
    </row>
    <row r="43" spans="1:27" s="87" customFormat="1" ht="15.75">
      <c r="A43" s="89">
        <v>683110</v>
      </c>
      <c r="B43" s="79" t="s">
        <v>5</v>
      </c>
      <c r="C43" s="80"/>
      <c r="D43" s="90">
        <v>100000</v>
      </c>
      <c r="E43" s="80"/>
      <c r="F43" s="81"/>
      <c r="G43" s="48">
        <f t="shared" si="0"/>
        <v>0</v>
      </c>
      <c r="H43" s="92">
        <f>IF(D43&lt;&gt;0,E42/D43*100,0)</f>
        <v>12.76301</v>
      </c>
      <c r="I43" s="89">
        <v>683110</v>
      </c>
      <c r="J43" s="79" t="s">
        <v>5</v>
      </c>
      <c r="K43" s="80"/>
      <c r="L43" s="80"/>
      <c r="M43" s="80"/>
      <c r="N43" s="80"/>
      <c r="O43" s="80"/>
      <c r="P43" s="80"/>
      <c r="Q43" s="93">
        <v>683110</v>
      </c>
      <c r="R43" s="94" t="s">
        <v>5</v>
      </c>
      <c r="S43" s="85"/>
      <c r="T43" s="86"/>
      <c r="U43" s="86"/>
      <c r="V43" s="86"/>
      <c r="W43" s="86"/>
      <c r="X43" s="138">
        <v>30000</v>
      </c>
      <c r="Y43" s="88">
        <v>30000</v>
      </c>
      <c r="Z43" s="120">
        <v>20000</v>
      </c>
      <c r="AA43" s="88">
        <v>20000</v>
      </c>
    </row>
    <row r="44" spans="1:27" s="2" customFormat="1">
      <c r="A44" s="15">
        <v>6</v>
      </c>
      <c r="B44" s="16" t="s">
        <v>16</v>
      </c>
      <c r="C44" s="17">
        <f>C7+C15+C16+C17+C18+C21+C24+C27+C33+C42</f>
        <v>6953810.8499999996</v>
      </c>
      <c r="D44" s="17">
        <f t="shared" ref="D44:E44" si="25">D7+D15+D16+D17+D18+D21+D24+D27+D33+D42</f>
        <v>8992089</v>
      </c>
      <c r="E44" s="17">
        <f t="shared" si="25"/>
        <v>7404911.8100000005</v>
      </c>
      <c r="F44" s="19">
        <f>F7+F15+F21+F24+F27+F33+F42</f>
        <v>0</v>
      </c>
      <c r="G44" s="48">
        <f t="shared" si="0"/>
        <v>106.48710426168697</v>
      </c>
      <c r="H44" s="48">
        <f t="shared" si="1"/>
        <v>82.349182820588197</v>
      </c>
      <c r="I44" s="15">
        <v>6</v>
      </c>
      <c r="J44" s="16" t="s">
        <v>16</v>
      </c>
      <c r="K44" s="17">
        <f>K7+K15+K16+K17+K18+K21+K24+K27+K33+K42</f>
        <v>6031951.6200000001</v>
      </c>
      <c r="L44" s="17">
        <f t="shared" ref="L44:P44" si="26">L7+L15+L16+L17+L18+L21+L24+L27+L33+L42</f>
        <v>15502.05</v>
      </c>
      <c r="M44" s="17">
        <f t="shared" si="26"/>
        <v>532685</v>
      </c>
      <c r="N44" s="17">
        <f t="shared" si="26"/>
        <v>28397.119999999999</v>
      </c>
      <c r="O44" s="17">
        <f t="shared" si="26"/>
        <v>7508.36</v>
      </c>
      <c r="P44" s="17">
        <f t="shared" si="26"/>
        <v>36032.089999999997</v>
      </c>
      <c r="Q44" s="65">
        <v>6</v>
      </c>
      <c r="R44" s="58" t="s">
        <v>16</v>
      </c>
      <c r="S44" s="132">
        <f>S7+S15+S16+S17+S18+S21+S24+S27+S33+S42</f>
        <v>348552.58</v>
      </c>
      <c r="T44" s="72">
        <f t="shared" ref="T44:AA44" si="27">T7+T15+T17+T18+T21+T24+T27+T33+T42</f>
        <v>0</v>
      </c>
      <c r="U44" s="72">
        <f t="shared" si="27"/>
        <v>20850</v>
      </c>
      <c r="V44" s="72">
        <f t="shared" si="27"/>
        <v>61400</v>
      </c>
      <c r="W44" s="72">
        <f t="shared" si="27"/>
        <v>309269.98</v>
      </c>
      <c r="X44" s="72">
        <f t="shared" si="27"/>
        <v>0</v>
      </c>
      <c r="Y44" s="72">
        <f t="shared" si="27"/>
        <v>1413</v>
      </c>
      <c r="Z44" s="72">
        <f t="shared" si="27"/>
        <v>6600</v>
      </c>
      <c r="AA44" s="72">
        <f t="shared" si="27"/>
        <v>4750.0099999998874</v>
      </c>
    </row>
    <row r="45" spans="1:27">
      <c r="A45" s="13">
        <v>922110</v>
      </c>
      <c r="B45" s="14" t="s">
        <v>199</v>
      </c>
      <c r="C45" s="12"/>
      <c r="D45" s="12">
        <v>39055</v>
      </c>
      <c r="E45" s="12"/>
      <c r="G45" s="47">
        <f t="shared" si="0"/>
        <v>0</v>
      </c>
      <c r="H45" s="47">
        <f t="shared" si="1"/>
        <v>0</v>
      </c>
      <c r="I45" s="13">
        <v>922110</v>
      </c>
      <c r="J45" s="14" t="s">
        <v>189</v>
      </c>
      <c r="K45" s="12"/>
      <c r="L45" s="12"/>
      <c r="M45" s="12"/>
      <c r="N45" s="12"/>
      <c r="O45" s="12"/>
      <c r="P45" s="12"/>
      <c r="Q45" s="13">
        <v>922110</v>
      </c>
      <c r="R45" s="14" t="s">
        <v>189</v>
      </c>
      <c r="S45" s="71"/>
      <c r="T45" s="35"/>
      <c r="U45" s="35"/>
      <c r="V45" s="35"/>
      <c r="W45" s="35"/>
      <c r="X45" s="35"/>
      <c r="Y45" s="35"/>
      <c r="Z45" s="71"/>
      <c r="AA45" s="35">
        <f t="shared" si="2"/>
        <v>0</v>
      </c>
    </row>
    <row r="46" spans="1:27" s="2" customFormat="1">
      <c r="A46" s="15">
        <v>922</v>
      </c>
      <c r="B46" s="16" t="s">
        <v>200</v>
      </c>
      <c r="C46" s="17">
        <f>C45</f>
        <v>0</v>
      </c>
      <c r="D46" s="17">
        <f t="shared" ref="D46:F47" si="28">D45</f>
        <v>39055</v>
      </c>
      <c r="E46" s="17">
        <f t="shared" si="28"/>
        <v>0</v>
      </c>
      <c r="F46" s="19">
        <f t="shared" si="28"/>
        <v>0</v>
      </c>
      <c r="G46" s="48">
        <f t="shared" si="0"/>
        <v>0</v>
      </c>
      <c r="H46" s="48">
        <f t="shared" si="1"/>
        <v>0</v>
      </c>
      <c r="I46" s="15">
        <v>922</v>
      </c>
      <c r="J46" s="16" t="s">
        <v>189</v>
      </c>
      <c r="K46" s="17">
        <f>K45</f>
        <v>0</v>
      </c>
      <c r="L46" s="17">
        <f t="shared" ref="L46:P47" si="29">L45</f>
        <v>0</v>
      </c>
      <c r="M46" s="17">
        <f t="shared" si="29"/>
        <v>0</v>
      </c>
      <c r="N46" s="17">
        <f t="shared" si="29"/>
        <v>0</v>
      </c>
      <c r="O46" s="17">
        <f t="shared" si="29"/>
        <v>0</v>
      </c>
      <c r="P46" s="17">
        <f t="shared" si="29"/>
        <v>0</v>
      </c>
      <c r="Q46" s="15">
        <v>922</v>
      </c>
      <c r="R46" s="16" t="s">
        <v>189</v>
      </c>
      <c r="S46" s="72">
        <f>S45</f>
        <v>0</v>
      </c>
      <c r="T46" s="36">
        <f t="shared" ref="T46:AA47" si="30">T45</f>
        <v>0</v>
      </c>
      <c r="U46" s="36">
        <f t="shared" si="30"/>
        <v>0</v>
      </c>
      <c r="V46" s="36">
        <f t="shared" si="30"/>
        <v>0</v>
      </c>
      <c r="W46" s="36">
        <f t="shared" si="30"/>
        <v>0</v>
      </c>
      <c r="X46" s="36">
        <f t="shared" si="30"/>
        <v>0</v>
      </c>
      <c r="Y46" s="36">
        <f t="shared" si="30"/>
        <v>0</v>
      </c>
      <c r="Z46" s="72">
        <f t="shared" si="30"/>
        <v>0</v>
      </c>
      <c r="AA46" s="36">
        <f t="shared" si="30"/>
        <v>0</v>
      </c>
    </row>
    <row r="47" spans="1:27" s="2" customFormat="1">
      <c r="A47" s="15"/>
      <c r="B47" s="16"/>
      <c r="C47" s="17"/>
      <c r="D47" s="17"/>
      <c r="E47" s="17"/>
      <c r="F47" s="19">
        <f t="shared" si="28"/>
        <v>0</v>
      </c>
      <c r="G47" s="48">
        <f t="shared" si="0"/>
        <v>0</v>
      </c>
      <c r="H47" s="48">
        <f t="shared" si="1"/>
        <v>0</v>
      </c>
      <c r="I47" s="15"/>
      <c r="J47" s="16"/>
      <c r="K47" s="17">
        <f>K46</f>
        <v>0</v>
      </c>
      <c r="L47" s="17">
        <f t="shared" si="29"/>
        <v>0</v>
      </c>
      <c r="M47" s="17">
        <f t="shared" si="29"/>
        <v>0</v>
      </c>
      <c r="N47" s="17">
        <f t="shared" si="29"/>
        <v>0</v>
      </c>
      <c r="O47" s="17">
        <f t="shared" si="29"/>
        <v>0</v>
      </c>
      <c r="P47" s="17">
        <f t="shared" si="29"/>
        <v>0</v>
      </c>
      <c r="Q47" s="15"/>
      <c r="R47" s="16"/>
      <c r="S47" s="72">
        <f>S46</f>
        <v>0</v>
      </c>
      <c r="T47" s="36">
        <f t="shared" si="30"/>
        <v>0</v>
      </c>
      <c r="U47" s="36">
        <f t="shared" si="30"/>
        <v>0</v>
      </c>
      <c r="V47" s="36">
        <f t="shared" si="30"/>
        <v>0</v>
      </c>
      <c r="W47" s="36">
        <f t="shared" si="30"/>
        <v>0</v>
      </c>
      <c r="X47" s="36">
        <f t="shared" si="30"/>
        <v>0</v>
      </c>
      <c r="Y47" s="36">
        <f t="shared" si="30"/>
        <v>0</v>
      </c>
      <c r="Z47" s="72">
        <f t="shared" si="30"/>
        <v>0</v>
      </c>
      <c r="AA47" s="36">
        <f t="shared" si="30"/>
        <v>0</v>
      </c>
    </row>
    <row r="48" spans="1:27" s="96" customFormat="1">
      <c r="A48" s="89">
        <v>922</v>
      </c>
      <c r="B48" s="79" t="s">
        <v>189</v>
      </c>
      <c r="C48" s="90"/>
      <c r="D48" s="90">
        <v>39055</v>
      </c>
      <c r="E48" s="90"/>
      <c r="F48" s="91"/>
      <c r="G48" s="92"/>
      <c r="H48" s="92">
        <f>IF(D48&lt;&gt;0,E47/D48*100,0)</f>
        <v>0</v>
      </c>
      <c r="I48" s="89">
        <v>922</v>
      </c>
      <c r="J48" s="79" t="s">
        <v>189</v>
      </c>
      <c r="K48" s="90"/>
      <c r="L48" s="90">
        <v>39055</v>
      </c>
      <c r="M48" s="90"/>
      <c r="N48" s="90"/>
      <c r="O48" s="90"/>
      <c r="P48" s="90"/>
      <c r="Q48" s="89">
        <v>922</v>
      </c>
      <c r="R48" s="79" t="s">
        <v>189</v>
      </c>
      <c r="S48" s="95"/>
      <c r="T48" s="88"/>
      <c r="U48" s="88"/>
      <c r="V48" s="88"/>
      <c r="W48" s="88"/>
      <c r="X48" s="88"/>
      <c r="Y48" s="88"/>
      <c r="Z48" s="95"/>
      <c r="AA48" s="88"/>
    </row>
    <row r="49" spans="1:27" s="2" customFormat="1" ht="15.75">
      <c r="A49" s="15"/>
      <c r="B49" s="18" t="s">
        <v>6</v>
      </c>
      <c r="C49" s="17">
        <f>C44+C47+C46</f>
        <v>6953810.8499999996</v>
      </c>
      <c r="D49" s="17">
        <f>D44+D47+D46</f>
        <v>9031144</v>
      </c>
      <c r="E49" s="17">
        <f>E44+E47+E46</f>
        <v>7404911.8100000005</v>
      </c>
      <c r="F49" s="19">
        <f>F44+F47</f>
        <v>0</v>
      </c>
      <c r="G49" s="48">
        <f t="shared" si="0"/>
        <v>106.48710426168697</v>
      </c>
      <c r="H49" s="48">
        <f t="shared" si="1"/>
        <v>81.993065441100271</v>
      </c>
      <c r="I49" s="15"/>
      <c r="J49" s="18" t="s">
        <v>6</v>
      </c>
      <c r="K49" s="17">
        <f>K44+K46</f>
        <v>6031951.6200000001</v>
      </c>
      <c r="L49" s="17">
        <f t="shared" ref="L49:P49" si="31">L44+L46</f>
        <v>15502.05</v>
      </c>
      <c r="M49" s="17">
        <f t="shared" si="31"/>
        <v>532685</v>
      </c>
      <c r="N49" s="17">
        <f t="shared" si="31"/>
        <v>28397.119999999999</v>
      </c>
      <c r="O49" s="17">
        <f t="shared" si="31"/>
        <v>7508.36</v>
      </c>
      <c r="P49" s="17">
        <f t="shared" si="31"/>
        <v>36032.089999999997</v>
      </c>
      <c r="Q49" s="65"/>
      <c r="R49" s="58" t="s">
        <v>6</v>
      </c>
      <c r="S49" s="132">
        <f>S44+S46</f>
        <v>348552.58</v>
      </c>
      <c r="T49" s="72">
        <f t="shared" ref="T49:AA49" si="32">T44+T46</f>
        <v>0</v>
      </c>
      <c r="U49" s="72">
        <f t="shared" si="32"/>
        <v>20850</v>
      </c>
      <c r="V49" s="72">
        <f t="shared" si="32"/>
        <v>61400</v>
      </c>
      <c r="W49" s="72">
        <f t="shared" si="32"/>
        <v>309269.98</v>
      </c>
      <c r="X49" s="72">
        <f t="shared" si="32"/>
        <v>0</v>
      </c>
      <c r="Y49" s="72">
        <f t="shared" si="32"/>
        <v>1413</v>
      </c>
      <c r="Z49" s="72">
        <f t="shared" si="32"/>
        <v>6600</v>
      </c>
      <c r="AA49" s="72">
        <f t="shared" si="32"/>
        <v>4750.0099999998874</v>
      </c>
    </row>
    <row r="50" spans="1:27" s="2" customFormat="1" ht="15.75">
      <c r="A50" s="15"/>
      <c r="B50" s="18"/>
      <c r="C50" s="17"/>
      <c r="D50" s="17"/>
      <c r="E50" s="17"/>
      <c r="F50" s="19"/>
      <c r="G50" s="48"/>
      <c r="H50" s="48"/>
      <c r="I50" s="15"/>
      <c r="J50" s="18"/>
      <c r="K50" s="97"/>
      <c r="L50" s="97"/>
      <c r="M50" s="97"/>
      <c r="N50" s="97"/>
      <c r="O50" s="97"/>
      <c r="P50" s="97"/>
      <c r="Q50" s="65"/>
      <c r="R50" s="58"/>
      <c r="S50" s="98"/>
      <c r="T50" s="99"/>
      <c r="U50" s="99"/>
      <c r="V50" s="99"/>
      <c r="W50" s="99"/>
      <c r="X50" s="99"/>
      <c r="Y50" s="99"/>
      <c r="Z50" s="98"/>
      <c r="AA50" s="36"/>
    </row>
    <row r="51" spans="1:27">
      <c r="A51" s="13">
        <v>311111</v>
      </c>
      <c r="B51" s="14" t="s">
        <v>17</v>
      </c>
      <c r="C51" s="12">
        <v>4328009.7300000004</v>
      </c>
      <c r="D51" s="12">
        <v>5366258</v>
      </c>
      <c r="E51" s="12">
        <v>4806090.8099999996</v>
      </c>
      <c r="G51" s="47">
        <f t="shared" ref="G51:G85" si="33">IF(C51&lt;&gt;0,E51/C51*100,0)</f>
        <v>111.04621084112026</v>
      </c>
      <c r="H51" s="47">
        <f t="shared" ref="H51:H85" si="34">IF(D51&lt;&gt;0,E51/D51*100,0)</f>
        <v>89.561307152954612</v>
      </c>
      <c r="I51" s="13">
        <v>311111</v>
      </c>
      <c r="J51" s="14" t="s">
        <v>17</v>
      </c>
      <c r="K51" s="29">
        <v>4789790.32</v>
      </c>
      <c r="L51" s="29"/>
      <c r="M51" s="29"/>
      <c r="N51" s="29">
        <v>1694.22</v>
      </c>
      <c r="O51" s="29"/>
      <c r="P51" s="29"/>
      <c r="Q51" s="64">
        <v>311111</v>
      </c>
      <c r="R51" s="57" t="s">
        <v>17</v>
      </c>
      <c r="S51" s="70">
        <v>14606.27</v>
      </c>
      <c r="T51" s="34"/>
      <c r="U51" s="34"/>
      <c r="V51" s="34"/>
      <c r="W51" s="34"/>
      <c r="X51" s="34"/>
      <c r="Y51" s="34"/>
      <c r="Z51" s="70"/>
      <c r="AA51" s="35">
        <f>E51-K51-L51-M51-N51-O51-P51-S51-T51-U51-V51-W51-X51-Y51-Z51</f>
        <v>-7.0758687797933817E-10</v>
      </c>
    </row>
    <row r="52" spans="1:27">
      <c r="A52" s="13">
        <v>311311</v>
      </c>
      <c r="B52" s="14" t="s">
        <v>18</v>
      </c>
      <c r="C52" s="12">
        <v>167984.71</v>
      </c>
      <c r="D52" s="12">
        <v>220000</v>
      </c>
      <c r="E52" s="12">
        <v>219246.8</v>
      </c>
      <c r="G52" s="47">
        <f t="shared" si="33"/>
        <v>130.51592612208574</v>
      </c>
      <c r="H52" s="47">
        <f t="shared" si="34"/>
        <v>99.657636363636357</v>
      </c>
      <c r="I52" s="13">
        <v>311311</v>
      </c>
      <c r="J52" s="14" t="s">
        <v>18</v>
      </c>
      <c r="K52" s="12">
        <v>219246.8</v>
      </c>
      <c r="L52" s="12"/>
      <c r="M52" s="12"/>
      <c r="N52" s="12"/>
      <c r="O52" s="12"/>
      <c r="P52" s="12"/>
      <c r="Q52" s="64">
        <v>311311</v>
      </c>
      <c r="R52" s="57" t="s">
        <v>18</v>
      </c>
      <c r="S52" s="71"/>
      <c r="T52" s="35"/>
      <c r="U52" s="35"/>
      <c r="V52" s="35"/>
      <c r="W52" s="35"/>
      <c r="X52" s="35"/>
      <c r="Y52" s="35"/>
      <c r="Z52" s="71"/>
      <c r="AA52" s="35">
        <f t="shared" ref="AA52:AA84" si="35">E52-K52-L52-M52-N52-O52-P52-S52-T52-U52-V52-W52-X52-Y52-Z52</f>
        <v>0</v>
      </c>
    </row>
    <row r="53" spans="1:27" s="2" customFormat="1">
      <c r="A53" s="15">
        <v>311</v>
      </c>
      <c r="B53" s="16" t="s">
        <v>19</v>
      </c>
      <c r="C53" s="17">
        <f>C51+C52</f>
        <v>4495994.4400000004</v>
      </c>
      <c r="D53" s="17">
        <f t="shared" ref="D53:F53" si="36">D51+D52</f>
        <v>5586258</v>
      </c>
      <c r="E53" s="17">
        <f t="shared" si="36"/>
        <v>5025337.6099999994</v>
      </c>
      <c r="F53" s="19">
        <f t="shared" si="36"/>
        <v>0</v>
      </c>
      <c r="G53" s="48">
        <f t="shared" si="33"/>
        <v>111.77366157952808</v>
      </c>
      <c r="H53" s="48">
        <f t="shared" si="34"/>
        <v>89.958924381938658</v>
      </c>
      <c r="I53" s="15">
        <v>311</v>
      </c>
      <c r="J53" s="16" t="s">
        <v>19</v>
      </c>
      <c r="K53" s="17">
        <f>K51+K52</f>
        <v>5009037.12</v>
      </c>
      <c r="L53" s="17">
        <f t="shared" ref="L53:P53" si="37">L51+L52</f>
        <v>0</v>
      </c>
      <c r="M53" s="17">
        <f t="shared" si="37"/>
        <v>0</v>
      </c>
      <c r="N53" s="17">
        <f t="shared" si="37"/>
        <v>1694.22</v>
      </c>
      <c r="O53" s="17">
        <f t="shared" si="37"/>
        <v>0</v>
      </c>
      <c r="P53" s="17">
        <f t="shared" si="37"/>
        <v>0</v>
      </c>
      <c r="Q53" s="65">
        <v>311</v>
      </c>
      <c r="R53" s="58" t="s">
        <v>19</v>
      </c>
      <c r="S53" s="72">
        <f>S51+S52</f>
        <v>14606.27</v>
      </c>
      <c r="T53" s="36">
        <f t="shared" ref="T53:AA53" si="38">T51+T52</f>
        <v>0</v>
      </c>
      <c r="U53" s="36">
        <f t="shared" si="38"/>
        <v>0</v>
      </c>
      <c r="V53" s="36">
        <f t="shared" si="38"/>
        <v>0</v>
      </c>
      <c r="W53" s="36">
        <f t="shared" si="38"/>
        <v>0</v>
      </c>
      <c r="X53" s="36">
        <f t="shared" si="38"/>
        <v>0</v>
      </c>
      <c r="Y53" s="36">
        <f t="shared" si="38"/>
        <v>0</v>
      </c>
      <c r="Z53" s="72">
        <f t="shared" si="38"/>
        <v>0</v>
      </c>
      <c r="AA53" s="36">
        <f t="shared" si="38"/>
        <v>-7.0758687797933817E-10</v>
      </c>
    </row>
    <row r="54" spans="1:27" s="96" customFormat="1">
      <c r="A54" s="89">
        <v>311</v>
      </c>
      <c r="B54" s="79" t="s">
        <v>174</v>
      </c>
      <c r="C54" s="90"/>
      <c r="D54" s="90">
        <v>5586258</v>
      </c>
      <c r="E54" s="90"/>
      <c r="F54" s="91"/>
      <c r="G54" s="92"/>
      <c r="H54" s="92">
        <f>IF(D54&lt;&gt;0,E53/D54*100,0)</f>
        <v>89.958924381938658</v>
      </c>
      <c r="I54" s="89">
        <v>311</v>
      </c>
      <c r="J54" s="79" t="s">
        <v>174</v>
      </c>
      <c r="K54" s="90">
        <v>5031000</v>
      </c>
      <c r="L54" s="90">
        <v>3400</v>
      </c>
      <c r="M54" s="90"/>
      <c r="N54" s="90">
        <v>3310</v>
      </c>
      <c r="O54" s="90"/>
      <c r="P54" s="90"/>
      <c r="Q54" s="93">
        <v>311</v>
      </c>
      <c r="R54" s="94" t="s">
        <v>174</v>
      </c>
      <c r="S54" s="129">
        <v>28528</v>
      </c>
      <c r="T54" s="88">
        <v>515020</v>
      </c>
      <c r="U54" s="88">
        <v>5000</v>
      </c>
      <c r="V54" s="88"/>
      <c r="W54" s="88"/>
      <c r="X54" s="88"/>
      <c r="Y54" s="88"/>
      <c r="Z54" s="95"/>
      <c r="AA54" s="88"/>
    </row>
    <row r="55" spans="1:27">
      <c r="A55" s="13">
        <v>312121</v>
      </c>
      <c r="B55" s="14" t="s">
        <v>20</v>
      </c>
      <c r="C55" s="12">
        <v>47455.06</v>
      </c>
      <c r="D55" s="12">
        <v>17000</v>
      </c>
      <c r="E55" s="12">
        <v>10431.31</v>
      </c>
      <c r="G55" s="47">
        <f t="shared" si="33"/>
        <v>21.981449396544857</v>
      </c>
      <c r="H55" s="47">
        <f t="shared" si="34"/>
        <v>61.360647058823524</v>
      </c>
      <c r="I55" s="13">
        <v>312121</v>
      </c>
      <c r="J55" s="14" t="s">
        <v>20</v>
      </c>
      <c r="K55" s="12">
        <v>10431.31</v>
      </c>
      <c r="L55" s="12"/>
      <c r="M55" s="12"/>
      <c r="N55" s="12"/>
      <c r="O55" s="12"/>
      <c r="P55" s="12"/>
      <c r="Q55" s="64">
        <v>312121</v>
      </c>
      <c r="R55" s="57" t="s">
        <v>20</v>
      </c>
      <c r="S55" s="71"/>
      <c r="T55" s="35"/>
      <c r="U55" s="35"/>
      <c r="V55" s="35"/>
      <c r="W55" s="35"/>
      <c r="X55" s="35"/>
      <c r="Y55" s="35"/>
      <c r="Z55" s="71"/>
      <c r="AA55" s="35">
        <f t="shared" si="35"/>
        <v>0</v>
      </c>
    </row>
    <row r="56" spans="1:27" s="22" customFormat="1">
      <c r="A56" s="21">
        <v>312131</v>
      </c>
      <c r="B56" s="14" t="s">
        <v>21</v>
      </c>
      <c r="C56" s="12">
        <v>80646.34</v>
      </c>
      <c r="D56" s="12">
        <v>109000</v>
      </c>
      <c r="E56" s="12">
        <v>98100</v>
      </c>
      <c r="F56" s="11"/>
      <c r="G56" s="47">
        <f t="shared" si="33"/>
        <v>121.64222207728213</v>
      </c>
      <c r="H56" s="47">
        <f t="shared" si="34"/>
        <v>90</v>
      </c>
      <c r="I56" s="21">
        <v>312131</v>
      </c>
      <c r="J56" s="14" t="s">
        <v>21</v>
      </c>
      <c r="K56" s="12">
        <v>98100</v>
      </c>
      <c r="L56" s="17"/>
      <c r="M56" s="17"/>
      <c r="N56" s="17"/>
      <c r="O56" s="17"/>
      <c r="P56" s="17"/>
      <c r="Q56" s="64">
        <v>312131</v>
      </c>
      <c r="R56" s="57" t="s">
        <v>21</v>
      </c>
      <c r="S56" s="72"/>
      <c r="T56" s="36"/>
      <c r="U56" s="36"/>
      <c r="V56" s="36"/>
      <c r="W56" s="36"/>
      <c r="X56" s="36"/>
      <c r="Y56" s="36"/>
      <c r="Z56" s="72"/>
      <c r="AA56" s="35">
        <f t="shared" si="35"/>
        <v>0</v>
      </c>
    </row>
    <row r="57" spans="1:27">
      <c r="A57" s="13">
        <v>312141</v>
      </c>
      <c r="B57" s="14" t="s">
        <v>22</v>
      </c>
      <c r="C57" s="12">
        <v>11900.94</v>
      </c>
      <c r="D57" s="12">
        <v>15000</v>
      </c>
      <c r="E57" s="12">
        <v>14935.55</v>
      </c>
      <c r="G57" s="47">
        <f t="shared" si="33"/>
        <v>125.49891017012101</v>
      </c>
      <c r="H57" s="47">
        <f t="shared" si="34"/>
        <v>99.570333333333323</v>
      </c>
      <c r="I57" s="13">
        <v>312141</v>
      </c>
      <c r="J57" s="14" t="s">
        <v>22</v>
      </c>
      <c r="K57" s="12">
        <v>14935.55</v>
      </c>
      <c r="L57" s="12"/>
      <c r="M57" s="12"/>
      <c r="N57" s="12"/>
      <c r="O57" s="12"/>
      <c r="P57" s="12"/>
      <c r="Q57" s="64">
        <v>312141</v>
      </c>
      <c r="R57" s="57" t="s">
        <v>22</v>
      </c>
      <c r="S57" s="71"/>
      <c r="T57" s="35"/>
      <c r="U57" s="35"/>
      <c r="V57" s="35"/>
      <c r="W57" s="35"/>
      <c r="X57" s="35"/>
      <c r="Y57" s="35"/>
      <c r="Z57" s="71"/>
      <c r="AA57" s="35">
        <f t="shared" si="35"/>
        <v>0</v>
      </c>
    </row>
    <row r="58" spans="1:27" s="22" customFormat="1">
      <c r="A58" s="21">
        <v>312151</v>
      </c>
      <c r="B58" s="14" t="s">
        <v>23</v>
      </c>
      <c r="C58" s="12">
        <v>10738.97</v>
      </c>
      <c r="D58" s="12">
        <v>13000</v>
      </c>
      <c r="E58" s="12">
        <v>12394.74</v>
      </c>
      <c r="F58" s="11"/>
      <c r="G58" s="47">
        <f t="shared" si="33"/>
        <v>115.41833155321228</v>
      </c>
      <c r="H58" s="47">
        <f t="shared" si="34"/>
        <v>95.344153846153844</v>
      </c>
      <c r="I58" s="21">
        <v>312151</v>
      </c>
      <c r="J58" s="14" t="s">
        <v>23</v>
      </c>
      <c r="K58" s="12">
        <v>12394.74</v>
      </c>
      <c r="L58" s="17"/>
      <c r="M58" s="17"/>
      <c r="N58" s="17"/>
      <c r="O58" s="17"/>
      <c r="P58" s="17"/>
      <c r="Q58" s="64">
        <v>312151</v>
      </c>
      <c r="R58" s="57" t="s">
        <v>23</v>
      </c>
      <c r="S58" s="72"/>
      <c r="T58" s="36"/>
      <c r="U58" s="36"/>
      <c r="V58" s="36"/>
      <c r="W58" s="36"/>
      <c r="X58" s="36"/>
      <c r="Y58" s="36"/>
      <c r="Z58" s="72"/>
      <c r="AA58" s="35">
        <f t="shared" si="35"/>
        <v>0</v>
      </c>
    </row>
    <row r="59" spans="1:27">
      <c r="A59" s="13">
        <v>312161</v>
      </c>
      <c r="B59" s="14" t="s">
        <v>24</v>
      </c>
      <c r="C59" s="12">
        <v>56250</v>
      </c>
      <c r="D59" s="12">
        <v>71000</v>
      </c>
      <c r="E59" s="12">
        <v>68500</v>
      </c>
      <c r="G59" s="47">
        <f t="shared" si="33"/>
        <v>121.77777777777779</v>
      </c>
      <c r="H59" s="47">
        <f t="shared" si="34"/>
        <v>96.478873239436624</v>
      </c>
      <c r="I59" s="13">
        <v>312161</v>
      </c>
      <c r="J59" s="14" t="s">
        <v>24</v>
      </c>
      <c r="K59" s="12">
        <v>68500</v>
      </c>
      <c r="L59" s="12"/>
      <c r="M59" s="12"/>
      <c r="N59" s="12"/>
      <c r="O59" s="12"/>
      <c r="P59" s="12"/>
      <c r="Q59" s="64">
        <v>312161</v>
      </c>
      <c r="R59" s="57" t="s">
        <v>24</v>
      </c>
      <c r="S59" s="71"/>
      <c r="T59" s="35"/>
      <c r="U59" s="35"/>
      <c r="V59" s="35"/>
      <c r="W59" s="35"/>
      <c r="X59" s="35"/>
      <c r="Y59" s="35"/>
      <c r="Z59" s="71"/>
      <c r="AA59" s="35">
        <f t="shared" si="35"/>
        <v>0</v>
      </c>
    </row>
    <row r="60" spans="1:27">
      <c r="A60" s="15">
        <v>312</v>
      </c>
      <c r="B60" s="16" t="s">
        <v>25</v>
      </c>
      <c r="C60" s="17">
        <f>SUM(C55:C59)</f>
        <v>206991.31</v>
      </c>
      <c r="D60" s="17">
        <f t="shared" ref="D60:F60" si="39">SUM(D55:D59)</f>
        <v>225000</v>
      </c>
      <c r="E60" s="17">
        <f t="shared" si="39"/>
        <v>204361.60000000001</v>
      </c>
      <c r="F60" s="19">
        <f t="shared" si="39"/>
        <v>0</v>
      </c>
      <c r="G60" s="48">
        <f t="shared" si="33"/>
        <v>98.729555361527019</v>
      </c>
      <c r="H60" s="48">
        <f t="shared" si="34"/>
        <v>90.827377777777784</v>
      </c>
      <c r="I60" s="15">
        <v>312</v>
      </c>
      <c r="J60" s="16" t="s">
        <v>25</v>
      </c>
      <c r="K60" s="17">
        <f>SUM(K55:K59)</f>
        <v>204361.60000000001</v>
      </c>
      <c r="L60" s="17">
        <f t="shared" ref="L60:P60" si="40">SUM(L55:L59)</f>
        <v>0</v>
      </c>
      <c r="M60" s="17">
        <f t="shared" si="40"/>
        <v>0</v>
      </c>
      <c r="N60" s="17">
        <f t="shared" si="40"/>
        <v>0</v>
      </c>
      <c r="O60" s="17">
        <f t="shared" si="40"/>
        <v>0</v>
      </c>
      <c r="P60" s="17">
        <f t="shared" si="40"/>
        <v>0</v>
      </c>
      <c r="Q60" s="65">
        <v>312</v>
      </c>
      <c r="R60" s="58" t="s">
        <v>25</v>
      </c>
      <c r="S60" s="72">
        <f>SUM(S55:S59)</f>
        <v>0</v>
      </c>
      <c r="T60" s="36">
        <f t="shared" ref="T60:AA60" si="41">SUM(T55:T59)</f>
        <v>0</v>
      </c>
      <c r="U60" s="36">
        <f t="shared" si="41"/>
        <v>0</v>
      </c>
      <c r="V60" s="36">
        <f t="shared" si="41"/>
        <v>0</v>
      </c>
      <c r="W60" s="36">
        <f t="shared" si="41"/>
        <v>0</v>
      </c>
      <c r="X60" s="36">
        <f t="shared" si="41"/>
        <v>0</v>
      </c>
      <c r="Y60" s="36">
        <f t="shared" si="41"/>
        <v>0</v>
      </c>
      <c r="Z60" s="72">
        <f t="shared" si="41"/>
        <v>0</v>
      </c>
      <c r="AA60" s="36">
        <f t="shared" si="41"/>
        <v>0</v>
      </c>
    </row>
    <row r="61" spans="1:27" s="96" customFormat="1">
      <c r="A61" s="89">
        <v>312</v>
      </c>
      <c r="B61" s="79" t="s">
        <v>25</v>
      </c>
      <c r="C61" s="90"/>
      <c r="D61" s="90">
        <v>225000</v>
      </c>
      <c r="E61" s="90"/>
      <c r="F61" s="91"/>
      <c r="G61" s="92"/>
      <c r="H61" s="92">
        <f>IF(D61&lt;&gt;0,E60/D61*100,0)</f>
        <v>90.827377777777784</v>
      </c>
      <c r="I61" s="89">
        <v>312</v>
      </c>
      <c r="J61" s="79" t="s">
        <v>25</v>
      </c>
      <c r="K61" s="90">
        <v>220000</v>
      </c>
      <c r="L61" s="90"/>
      <c r="M61" s="90"/>
      <c r="N61" s="90"/>
      <c r="O61" s="90"/>
      <c r="P61" s="90"/>
      <c r="Q61" s="93">
        <v>312</v>
      </c>
      <c r="R61" s="94" t="s">
        <v>25</v>
      </c>
      <c r="S61" s="95"/>
      <c r="T61" s="88">
        <v>5000</v>
      </c>
      <c r="U61" s="88"/>
      <c r="V61" s="88"/>
      <c r="W61" s="88"/>
      <c r="X61" s="88"/>
      <c r="Y61" s="88"/>
      <c r="Z61" s="95"/>
      <c r="AA61" s="88"/>
    </row>
    <row r="62" spans="1:27">
      <c r="A62" s="13">
        <v>313211</v>
      </c>
      <c r="B62" s="14" t="s">
        <v>26</v>
      </c>
      <c r="C62" s="12">
        <v>695280.06</v>
      </c>
      <c r="D62" s="12">
        <v>921834</v>
      </c>
      <c r="E62" s="12">
        <v>794295.16</v>
      </c>
      <c r="G62" s="47">
        <f t="shared" si="33"/>
        <v>114.24103835222887</v>
      </c>
      <c r="H62" s="47">
        <f t="shared" si="34"/>
        <v>86.164663052133037</v>
      </c>
      <c r="I62" s="13">
        <v>313211</v>
      </c>
      <c r="J62" s="14" t="s">
        <v>26</v>
      </c>
      <c r="K62" s="12">
        <v>791605.57</v>
      </c>
      <c r="L62" s="12"/>
      <c r="M62" s="12"/>
      <c r="N62" s="12">
        <v>279.55</v>
      </c>
      <c r="O62" s="12"/>
      <c r="P62" s="12"/>
      <c r="Q62" s="64">
        <v>313211</v>
      </c>
      <c r="R62" s="57" t="s">
        <v>26</v>
      </c>
      <c r="S62" s="71">
        <v>2410.04</v>
      </c>
      <c r="T62" s="35"/>
      <c r="U62" s="35"/>
      <c r="V62" s="35"/>
      <c r="W62" s="35"/>
      <c r="X62" s="35"/>
      <c r="Y62" s="35"/>
      <c r="Z62" s="71"/>
      <c r="AA62" s="35">
        <f t="shared" si="35"/>
        <v>8.3673512563109398E-11</v>
      </c>
    </row>
    <row r="63" spans="1:27" s="22" customFormat="1">
      <c r="A63" s="21">
        <v>313221</v>
      </c>
      <c r="B63" s="14" t="s">
        <v>27</v>
      </c>
      <c r="C63" s="12">
        <v>1697.78</v>
      </c>
      <c r="D63" s="12"/>
      <c r="E63" s="12"/>
      <c r="F63" s="11"/>
      <c r="G63" s="47">
        <f t="shared" si="33"/>
        <v>0</v>
      </c>
      <c r="H63" s="47">
        <f t="shared" si="34"/>
        <v>0</v>
      </c>
      <c r="I63" s="21">
        <v>313221</v>
      </c>
      <c r="J63" s="14" t="s">
        <v>27</v>
      </c>
      <c r="K63" s="12"/>
      <c r="L63" s="12"/>
      <c r="M63" s="12"/>
      <c r="N63" s="12"/>
      <c r="O63" s="12"/>
      <c r="P63" s="12"/>
      <c r="Q63" s="64">
        <v>313221</v>
      </c>
      <c r="R63" s="57" t="s">
        <v>27</v>
      </c>
      <c r="S63" s="71"/>
      <c r="T63" s="35"/>
      <c r="U63" s="35"/>
      <c r="V63" s="35"/>
      <c r="W63" s="35"/>
      <c r="X63" s="35"/>
      <c r="Y63" s="35"/>
      <c r="Z63" s="71"/>
      <c r="AA63" s="35">
        <f t="shared" si="35"/>
        <v>0</v>
      </c>
    </row>
    <row r="64" spans="1:27">
      <c r="A64" s="13">
        <v>313321</v>
      </c>
      <c r="B64" s="14" t="s">
        <v>28</v>
      </c>
      <c r="C64" s="12">
        <v>5772.55</v>
      </c>
      <c r="D64" s="12"/>
      <c r="E64" s="12"/>
      <c r="G64" s="47">
        <f t="shared" si="33"/>
        <v>0</v>
      </c>
      <c r="H64" s="47">
        <f t="shared" si="34"/>
        <v>0</v>
      </c>
      <c r="I64" s="13">
        <v>313321</v>
      </c>
      <c r="J64" s="14" t="s">
        <v>28</v>
      </c>
      <c r="K64" s="12"/>
      <c r="L64" s="12"/>
      <c r="M64" s="12"/>
      <c r="N64" s="12"/>
      <c r="O64" s="12"/>
      <c r="P64" s="12"/>
      <c r="Q64" s="64">
        <v>313321</v>
      </c>
      <c r="R64" s="57" t="s">
        <v>28</v>
      </c>
      <c r="S64" s="71"/>
      <c r="T64" s="35"/>
      <c r="U64" s="35"/>
      <c r="V64" s="35"/>
      <c r="W64" s="35"/>
      <c r="X64" s="35"/>
      <c r="Y64" s="35"/>
      <c r="Z64" s="71"/>
      <c r="AA64" s="35">
        <f t="shared" si="35"/>
        <v>0</v>
      </c>
    </row>
    <row r="65" spans="1:27">
      <c r="A65" s="15">
        <v>313</v>
      </c>
      <c r="B65" s="16" t="s">
        <v>29</v>
      </c>
      <c r="C65" s="17">
        <f>C62+C63+C64</f>
        <v>702750.39000000013</v>
      </c>
      <c r="D65" s="17">
        <f t="shared" ref="D65:F65" si="42">D62+D63+D64</f>
        <v>921834</v>
      </c>
      <c r="E65" s="17">
        <f t="shared" si="42"/>
        <v>794295.16</v>
      </c>
      <c r="F65" s="19">
        <f t="shared" si="42"/>
        <v>0</v>
      </c>
      <c r="G65" s="48">
        <f t="shared" si="33"/>
        <v>113.02664093861263</v>
      </c>
      <c r="H65" s="48">
        <f t="shared" si="34"/>
        <v>86.164663052133037</v>
      </c>
      <c r="I65" s="15">
        <v>313</v>
      </c>
      <c r="J65" s="16" t="s">
        <v>29</v>
      </c>
      <c r="K65" s="17">
        <f>SUM(K62:K64)</f>
        <v>791605.57</v>
      </c>
      <c r="L65" s="17">
        <f t="shared" ref="L65:P65" si="43">SUM(L62:L64)</f>
        <v>0</v>
      </c>
      <c r="M65" s="17">
        <f t="shared" si="43"/>
        <v>0</v>
      </c>
      <c r="N65" s="17">
        <f t="shared" si="43"/>
        <v>279.55</v>
      </c>
      <c r="O65" s="17">
        <f t="shared" si="43"/>
        <v>0</v>
      </c>
      <c r="P65" s="17">
        <f t="shared" si="43"/>
        <v>0</v>
      </c>
      <c r="Q65" s="65">
        <v>313</v>
      </c>
      <c r="R65" s="58" t="s">
        <v>29</v>
      </c>
      <c r="S65" s="72">
        <f>SUM(S62:S64)</f>
        <v>2410.04</v>
      </c>
      <c r="T65" s="36">
        <f t="shared" ref="T65:AA65" si="44">SUM(T62:T64)</f>
        <v>0</v>
      </c>
      <c r="U65" s="36">
        <f t="shared" si="44"/>
        <v>0</v>
      </c>
      <c r="V65" s="36">
        <f t="shared" si="44"/>
        <v>0</v>
      </c>
      <c r="W65" s="36">
        <f t="shared" si="44"/>
        <v>0</v>
      </c>
      <c r="X65" s="36">
        <f t="shared" si="44"/>
        <v>0</v>
      </c>
      <c r="Y65" s="36">
        <f t="shared" si="44"/>
        <v>0</v>
      </c>
      <c r="Z65" s="72">
        <f t="shared" si="44"/>
        <v>0</v>
      </c>
      <c r="AA65" s="36">
        <f t="shared" si="44"/>
        <v>8.3673512563109398E-11</v>
      </c>
    </row>
    <row r="66" spans="1:27" s="96" customFormat="1">
      <c r="A66" s="89">
        <v>313</v>
      </c>
      <c r="B66" s="79" t="s">
        <v>29</v>
      </c>
      <c r="C66" s="90"/>
      <c r="D66" s="90">
        <v>921834</v>
      </c>
      <c r="E66" s="90"/>
      <c r="F66" s="91"/>
      <c r="G66" s="92"/>
      <c r="H66" s="92">
        <f>IF(D66&lt;&gt;0,E65/D66*100,0)</f>
        <v>86.164663052133037</v>
      </c>
      <c r="I66" s="89">
        <v>313</v>
      </c>
      <c r="J66" s="79" t="s">
        <v>29</v>
      </c>
      <c r="K66" s="90">
        <v>830000</v>
      </c>
      <c r="L66" s="90">
        <v>600</v>
      </c>
      <c r="M66" s="90"/>
      <c r="N66" s="90">
        <v>546</v>
      </c>
      <c r="O66" s="90"/>
      <c r="P66" s="90"/>
      <c r="Q66" s="93">
        <v>313</v>
      </c>
      <c r="R66" s="94" t="s">
        <v>29</v>
      </c>
      <c r="S66" s="95">
        <v>4708</v>
      </c>
      <c r="T66" s="88">
        <v>84980</v>
      </c>
      <c r="U66" s="88">
        <v>1000</v>
      </c>
      <c r="V66" s="88"/>
      <c r="W66" s="88"/>
      <c r="X66" s="88"/>
      <c r="Y66" s="88"/>
      <c r="Z66" s="95"/>
      <c r="AA66" s="88"/>
    </row>
    <row r="67" spans="1:27">
      <c r="A67" s="162" t="str">
        <f>A1</f>
        <v>MEDICINSKA  ŠKOLA BJELOVAR</v>
      </c>
      <c r="B67" s="162"/>
      <c r="C67" s="162"/>
      <c r="D67" s="162"/>
      <c r="I67" s="162" t="str">
        <f>A1</f>
        <v>MEDICINSKA  ŠKOLA BJELOVAR</v>
      </c>
      <c r="J67" s="162"/>
      <c r="K67" s="162"/>
      <c r="L67" s="162"/>
      <c r="M67" s="7"/>
      <c r="N67" s="7"/>
      <c r="O67" s="11"/>
      <c r="P67" s="7"/>
      <c r="Q67" s="163" t="str">
        <f>A1</f>
        <v>MEDICINSKA  ŠKOLA BJELOVAR</v>
      </c>
      <c r="R67" s="163"/>
      <c r="S67" s="163"/>
      <c r="T67" s="163"/>
      <c r="U67" s="38"/>
      <c r="V67" s="38"/>
      <c r="Y67" s="37"/>
      <c r="Z67" s="119"/>
    </row>
    <row r="68" spans="1:27">
      <c r="A68" s="164" t="str">
        <f>A2</f>
        <v>BJELOVAR, POLJANA DR. FRANJE TUĐMANA 8</v>
      </c>
      <c r="B68" s="164"/>
      <c r="C68" s="164"/>
      <c r="D68" s="164"/>
      <c r="H68" s="28" t="s">
        <v>148</v>
      </c>
      <c r="I68" s="164" t="str">
        <f>A2</f>
        <v>BJELOVAR, POLJANA DR. FRANJE TUĐMANA 8</v>
      </c>
      <c r="J68" s="164"/>
      <c r="K68" s="164"/>
      <c r="L68" s="164"/>
      <c r="M68" s="7"/>
      <c r="N68" s="7"/>
      <c r="O68" s="11"/>
      <c r="P68" s="27" t="str">
        <f>H68</f>
        <v>str. 3</v>
      </c>
      <c r="Q68" s="163" t="str">
        <f>A2</f>
        <v>BJELOVAR, POLJANA DR. FRANJE TUĐMANA 8</v>
      </c>
      <c r="R68" s="163"/>
      <c r="S68" s="163"/>
      <c r="T68" s="163"/>
      <c r="U68" s="38"/>
      <c r="V68" s="38"/>
      <c r="Y68" s="37"/>
      <c r="Z68" s="119"/>
      <c r="AA68" s="31" t="str">
        <f>P68</f>
        <v>str. 3</v>
      </c>
    </row>
    <row r="69" spans="1:27">
      <c r="A69" s="77"/>
      <c r="B69" s="77"/>
      <c r="C69" s="77"/>
      <c r="D69" s="77"/>
      <c r="H69" s="28"/>
      <c r="I69" s="77"/>
      <c r="J69" s="77"/>
      <c r="K69" s="77"/>
      <c r="L69" s="77"/>
      <c r="M69" s="7"/>
      <c r="N69" s="7"/>
      <c r="O69" s="11"/>
      <c r="P69" s="27"/>
      <c r="Q69" s="75"/>
      <c r="R69" s="122"/>
      <c r="S69" s="67"/>
      <c r="T69" s="75"/>
      <c r="U69" s="38"/>
      <c r="V69" s="38"/>
      <c r="Y69" s="37"/>
      <c r="Z69" s="119"/>
      <c r="AA69" s="31"/>
    </row>
    <row r="70" spans="1:27">
      <c r="A70" s="76"/>
      <c r="B70" s="154" t="str">
        <f>B37</f>
        <v>PRIHODI I RASHODI  I - XII 2020.</v>
      </c>
      <c r="C70" s="154"/>
      <c r="D70" s="154"/>
      <c r="E70" s="154"/>
      <c r="F70" s="154"/>
      <c r="G70" s="154"/>
      <c r="H70" s="154"/>
      <c r="I70" s="76"/>
      <c r="J70" s="154" t="str">
        <f>B37</f>
        <v>PRIHODI I RASHODI  I - XII 2020.</v>
      </c>
      <c r="K70" s="154"/>
      <c r="L70" s="154"/>
      <c r="M70" s="154"/>
      <c r="N70" s="154"/>
      <c r="O70" s="154"/>
      <c r="P70" s="154"/>
      <c r="Q70" s="75"/>
      <c r="R70" s="155" t="str">
        <f>B37</f>
        <v>PRIHODI I RASHODI  I - XII 2020.</v>
      </c>
      <c r="S70" s="155"/>
      <c r="T70" s="155"/>
      <c r="U70" s="155"/>
      <c r="V70" s="155"/>
      <c r="W70" s="155"/>
      <c r="X70" s="155"/>
      <c r="Y70" s="155"/>
      <c r="Z70" s="155"/>
      <c r="AA70" s="155"/>
    </row>
    <row r="71" spans="1:27" ht="15" customHeight="1">
      <c r="A71" s="4"/>
      <c r="B71" s="9"/>
      <c r="C71" s="39" t="str">
        <f t="shared" ref="C71:E72" si="45">C39</f>
        <v>IZVRŠENO</v>
      </c>
      <c r="D71" s="39" t="str">
        <f t="shared" si="45"/>
        <v>PLAN</v>
      </c>
      <c r="E71" s="39" t="str">
        <f t="shared" si="45"/>
        <v>IZVRŠENO</v>
      </c>
      <c r="G71" s="45" t="str">
        <f>G39</f>
        <v>INDEKS</v>
      </c>
      <c r="H71" s="30" t="str">
        <f>H39</f>
        <v xml:space="preserve">INDEKS </v>
      </c>
      <c r="I71" s="4"/>
      <c r="J71" s="9"/>
      <c r="K71" s="156" t="str">
        <f>K39</f>
        <v>DRŽAVNI PRORAČUN/ GRAD.pror.</v>
      </c>
      <c r="L71" s="157"/>
      <c r="M71" s="156" t="str">
        <f>M39</f>
        <v>ŽUPANIJSKI PRORAČUN</v>
      </c>
      <c r="N71" s="158"/>
      <c r="O71" s="158"/>
      <c r="P71" s="157"/>
      <c r="Q71" s="63"/>
      <c r="R71" s="55"/>
      <c r="S71" s="159" t="str">
        <f>S39</f>
        <v>VLASTITI PRIHODI</v>
      </c>
      <c r="T71" s="160"/>
      <c r="U71" s="160"/>
      <c r="V71" s="160"/>
      <c r="W71" s="161"/>
      <c r="X71" s="160" t="str">
        <f>X39</f>
        <v>OSTALI PRIHODI</v>
      </c>
      <c r="Y71" s="160"/>
      <c r="Z71" s="160"/>
      <c r="AA71" s="161"/>
    </row>
    <row r="72" spans="1:27">
      <c r="A72" s="6" t="s">
        <v>7</v>
      </c>
      <c r="B72" s="10" t="s">
        <v>8</v>
      </c>
      <c r="C72" s="40" t="str">
        <f t="shared" si="45"/>
        <v>I - XII 2019.</v>
      </c>
      <c r="D72" s="40" t="str">
        <f t="shared" si="45"/>
        <v>2020.</v>
      </c>
      <c r="E72" s="40" t="str">
        <f t="shared" si="45"/>
        <v>I - XII 2020.</v>
      </c>
      <c r="G72" s="46" t="str">
        <f>G40</f>
        <v>2020/2019.</v>
      </c>
      <c r="H72" s="41" t="str">
        <f>H40</f>
        <v>IZVR / PLAN</v>
      </c>
      <c r="I72" s="6" t="s">
        <v>7</v>
      </c>
      <c r="J72" s="10" t="s">
        <v>8</v>
      </c>
      <c r="K72" s="41" t="str">
        <f>K40</f>
        <v>RIZNICA</v>
      </c>
      <c r="L72" s="41" t="str">
        <f>L40</f>
        <v>OSTALO</v>
      </c>
      <c r="M72" s="41" t="str">
        <f>M40</f>
        <v>DECENTRALIZ.</v>
      </c>
      <c r="N72" s="41" t="str">
        <f>N40</f>
        <v>PROJEKT RCK</v>
      </c>
      <c r="O72" s="41" t="str">
        <f>O40</f>
        <v>Shema ŠK.VOĆE</v>
      </c>
      <c r="P72" s="41" t="str">
        <f>P40</f>
        <v>OSTALO</v>
      </c>
      <c r="Q72" s="53" t="s">
        <v>7</v>
      </c>
      <c r="R72" s="56" t="s">
        <v>8</v>
      </c>
      <c r="S72" s="69" t="str">
        <f>S40</f>
        <v>PR. RCK-1</v>
      </c>
      <c r="T72" s="33" t="str">
        <f>T40</f>
        <v>PR. RCK-2</v>
      </c>
      <c r="U72" s="33" t="str">
        <f>U40</f>
        <v>ZAKUP</v>
      </c>
      <c r="V72" s="33" t="str">
        <f>V40</f>
        <v>ŠKOLARINA</v>
      </c>
      <c r="W72" s="33" t="str">
        <f>W40</f>
        <v>OSTALO</v>
      </c>
      <c r="X72" s="33" t="str">
        <f>X40</f>
        <v>KAZALIŠTE</v>
      </c>
      <c r="Y72" s="33" t="str">
        <f>Y40</f>
        <v>IZLETI</v>
      </c>
      <c r="Z72" s="69" t="str">
        <f>Z40</f>
        <v>UNIFORME</v>
      </c>
      <c r="AA72" s="33" t="str">
        <f>AA40</f>
        <v>OSTALO</v>
      </c>
    </row>
    <row r="73" spans="1:27" s="2" customFormat="1">
      <c r="A73" s="15">
        <v>31</v>
      </c>
      <c r="B73" s="16" t="s">
        <v>30</v>
      </c>
      <c r="C73" s="17">
        <f>C53+C60+C65</f>
        <v>5405736.1400000006</v>
      </c>
      <c r="D73" s="17">
        <f>D53+D60+D65</f>
        <v>6733092</v>
      </c>
      <c r="E73" s="17">
        <f>E53+E60+E65</f>
        <v>6023994.3699999992</v>
      </c>
      <c r="F73" s="19">
        <f>F53+F60+F65</f>
        <v>0</v>
      </c>
      <c r="G73" s="48">
        <f t="shared" si="33"/>
        <v>111.43707746712177</v>
      </c>
      <c r="H73" s="48">
        <f t="shared" si="34"/>
        <v>89.468469612475204</v>
      </c>
      <c r="I73" s="15">
        <v>31</v>
      </c>
      <c r="J73" s="16" t="s">
        <v>30</v>
      </c>
      <c r="K73" s="17">
        <f t="shared" ref="K73:P73" si="46">K53+K60+K65</f>
        <v>6005004.29</v>
      </c>
      <c r="L73" s="17">
        <f t="shared" si="46"/>
        <v>0</v>
      </c>
      <c r="M73" s="17">
        <f t="shared" si="46"/>
        <v>0</v>
      </c>
      <c r="N73" s="17">
        <f t="shared" si="46"/>
        <v>1973.77</v>
      </c>
      <c r="O73" s="17">
        <f t="shared" si="46"/>
        <v>0</v>
      </c>
      <c r="P73" s="17">
        <f t="shared" si="46"/>
        <v>0</v>
      </c>
      <c r="Q73" s="65">
        <v>31</v>
      </c>
      <c r="R73" s="58" t="s">
        <v>30</v>
      </c>
      <c r="S73" s="72">
        <f t="shared" ref="S73:AA73" si="47">S53+S60+S65</f>
        <v>17016.310000000001</v>
      </c>
      <c r="T73" s="36">
        <f t="shared" si="47"/>
        <v>0</v>
      </c>
      <c r="U73" s="36">
        <f t="shared" si="47"/>
        <v>0</v>
      </c>
      <c r="V73" s="36">
        <f t="shared" si="47"/>
        <v>0</v>
      </c>
      <c r="W73" s="36">
        <f t="shared" si="47"/>
        <v>0</v>
      </c>
      <c r="X73" s="36">
        <f t="shared" si="47"/>
        <v>0</v>
      </c>
      <c r="Y73" s="36">
        <f t="shared" si="47"/>
        <v>0</v>
      </c>
      <c r="Z73" s="72">
        <f t="shared" si="47"/>
        <v>0</v>
      </c>
      <c r="AA73" s="36">
        <f t="shared" si="47"/>
        <v>-6.2391336541622877E-10</v>
      </c>
    </row>
    <row r="74" spans="1:27" s="22" customFormat="1">
      <c r="A74" s="21">
        <v>321111</v>
      </c>
      <c r="B74" s="14" t="s">
        <v>31</v>
      </c>
      <c r="C74" s="12">
        <v>34660.28</v>
      </c>
      <c r="D74" s="12">
        <v>10000</v>
      </c>
      <c r="E74" s="12">
        <v>5980</v>
      </c>
      <c r="F74" s="11"/>
      <c r="G74" s="47">
        <f t="shared" si="33"/>
        <v>17.253178566358958</v>
      </c>
      <c r="H74" s="47">
        <f t="shared" si="34"/>
        <v>59.8</v>
      </c>
      <c r="I74" s="21">
        <v>321111</v>
      </c>
      <c r="J74" s="14" t="s">
        <v>31</v>
      </c>
      <c r="K74" s="17"/>
      <c r="L74" s="12">
        <v>280</v>
      </c>
      <c r="M74" s="12">
        <v>5700</v>
      </c>
      <c r="N74" s="17"/>
      <c r="O74" s="17"/>
      <c r="P74" s="17"/>
      <c r="Q74" s="64">
        <v>321111</v>
      </c>
      <c r="R74" s="57" t="s">
        <v>31</v>
      </c>
      <c r="S74" s="72"/>
      <c r="T74" s="35"/>
      <c r="U74" s="36"/>
      <c r="V74" s="36"/>
      <c r="W74" s="36"/>
      <c r="X74" s="36"/>
      <c r="Y74" s="36"/>
      <c r="Z74" s="72"/>
      <c r="AA74" s="35">
        <f t="shared" si="35"/>
        <v>0</v>
      </c>
    </row>
    <row r="75" spans="1:27">
      <c r="A75" s="13">
        <v>321121</v>
      </c>
      <c r="B75" s="14" t="s">
        <v>32</v>
      </c>
      <c r="C75" s="12">
        <v>13044.1</v>
      </c>
      <c r="D75" s="12">
        <v>5000</v>
      </c>
      <c r="E75" s="12"/>
      <c r="G75" s="47">
        <f t="shared" si="33"/>
        <v>0</v>
      </c>
      <c r="H75" s="47">
        <f t="shared" si="34"/>
        <v>0</v>
      </c>
      <c r="I75" s="13">
        <v>321121</v>
      </c>
      <c r="J75" s="14" t="s">
        <v>32</v>
      </c>
      <c r="K75" s="17"/>
      <c r="L75" s="17"/>
      <c r="M75" s="12"/>
      <c r="N75" s="17"/>
      <c r="O75" s="17"/>
      <c r="P75" s="17"/>
      <c r="Q75" s="64">
        <v>321121</v>
      </c>
      <c r="R75" s="57" t="s">
        <v>32</v>
      </c>
      <c r="S75" s="72"/>
      <c r="T75" s="35"/>
      <c r="U75" s="36"/>
      <c r="V75" s="36"/>
      <c r="W75" s="36"/>
      <c r="X75" s="36"/>
      <c r="Y75" s="36"/>
      <c r="Z75" s="72"/>
      <c r="AA75" s="35">
        <f t="shared" si="35"/>
        <v>0</v>
      </c>
    </row>
    <row r="76" spans="1:27">
      <c r="A76" s="13">
        <v>321131</v>
      </c>
      <c r="B76" s="14" t="s">
        <v>33</v>
      </c>
      <c r="C76" s="12">
        <v>13025.06</v>
      </c>
      <c r="D76" s="12">
        <v>5000</v>
      </c>
      <c r="E76" s="12"/>
      <c r="G76" s="47">
        <f t="shared" si="33"/>
        <v>0</v>
      </c>
      <c r="H76" s="47">
        <f t="shared" si="34"/>
        <v>0</v>
      </c>
      <c r="I76" s="13">
        <v>321131</v>
      </c>
      <c r="J76" s="14" t="s">
        <v>33</v>
      </c>
      <c r="K76" s="12"/>
      <c r="L76" s="12"/>
      <c r="M76" s="12"/>
      <c r="N76" s="12"/>
      <c r="O76" s="12"/>
      <c r="P76" s="12"/>
      <c r="Q76" s="64">
        <v>321131</v>
      </c>
      <c r="R76" s="57" t="s">
        <v>33</v>
      </c>
      <c r="S76" s="71"/>
      <c r="T76" s="35"/>
      <c r="U76" s="35"/>
      <c r="V76" s="35"/>
      <c r="W76" s="35"/>
      <c r="X76" s="35"/>
      <c r="Y76" s="35"/>
      <c r="Z76" s="71"/>
      <c r="AA76" s="35">
        <f t="shared" si="35"/>
        <v>0</v>
      </c>
    </row>
    <row r="77" spans="1:27" s="22" customFormat="1">
      <c r="A77" s="21">
        <v>321141</v>
      </c>
      <c r="B77" s="14" t="s">
        <v>34</v>
      </c>
      <c r="C77" s="12">
        <v>5721.24</v>
      </c>
      <c r="D77" s="12">
        <v>4000</v>
      </c>
      <c r="E77" s="12"/>
      <c r="F77" s="11"/>
      <c r="G77" s="47">
        <f t="shared" si="33"/>
        <v>0</v>
      </c>
      <c r="H77" s="47">
        <f t="shared" si="34"/>
        <v>0</v>
      </c>
      <c r="I77" s="21">
        <v>321141</v>
      </c>
      <c r="J77" s="14" t="s">
        <v>34</v>
      </c>
      <c r="K77" s="12"/>
      <c r="L77" s="12"/>
      <c r="M77" s="12"/>
      <c r="N77" s="12"/>
      <c r="O77" s="12"/>
      <c r="P77" s="12"/>
      <c r="Q77" s="64">
        <v>321141</v>
      </c>
      <c r="R77" s="57" t="s">
        <v>34</v>
      </c>
      <c r="S77" s="71"/>
      <c r="T77" s="35"/>
      <c r="U77" s="35"/>
      <c r="V77" s="35"/>
      <c r="W77" s="35"/>
      <c r="X77" s="35"/>
      <c r="Y77" s="35"/>
      <c r="Z77" s="71"/>
      <c r="AA77" s="35">
        <f t="shared" si="35"/>
        <v>0</v>
      </c>
    </row>
    <row r="78" spans="1:27" s="22" customFormat="1">
      <c r="A78" s="21">
        <v>321151</v>
      </c>
      <c r="B78" s="14" t="s">
        <v>35</v>
      </c>
      <c r="C78" s="12">
        <v>20505.490000000002</v>
      </c>
      <c r="D78" s="12">
        <v>9000</v>
      </c>
      <c r="E78" s="12">
        <v>3057.1</v>
      </c>
      <c r="F78" s="11"/>
      <c r="G78" s="47">
        <f t="shared" si="33"/>
        <v>14.908690306839775</v>
      </c>
      <c r="H78" s="47">
        <f t="shared" si="34"/>
        <v>33.967777777777776</v>
      </c>
      <c r="I78" s="21">
        <v>321151</v>
      </c>
      <c r="J78" s="14" t="s">
        <v>35</v>
      </c>
      <c r="K78" s="17"/>
      <c r="L78" s="12">
        <v>340</v>
      </c>
      <c r="M78" s="12">
        <v>2717.1</v>
      </c>
      <c r="N78" s="17"/>
      <c r="O78" s="17"/>
      <c r="P78" s="17"/>
      <c r="Q78" s="64">
        <v>321151</v>
      </c>
      <c r="R78" s="57" t="s">
        <v>35</v>
      </c>
      <c r="S78" s="72"/>
      <c r="T78" s="36"/>
      <c r="U78" s="36"/>
      <c r="V78" s="36"/>
      <c r="W78" s="36"/>
      <c r="X78" s="36"/>
      <c r="Y78" s="36"/>
      <c r="Z78" s="72"/>
      <c r="AA78" s="35">
        <f t="shared" si="35"/>
        <v>0</v>
      </c>
    </row>
    <row r="79" spans="1:27">
      <c r="A79" s="13">
        <v>321161</v>
      </c>
      <c r="B79" s="14" t="s">
        <v>36</v>
      </c>
      <c r="C79" s="12">
        <v>4220.1899999999996</v>
      </c>
      <c r="D79" s="12">
        <v>5000</v>
      </c>
      <c r="E79" s="12"/>
      <c r="G79" s="47">
        <f t="shared" si="33"/>
        <v>0</v>
      </c>
      <c r="H79" s="47">
        <f t="shared" si="34"/>
        <v>0</v>
      </c>
      <c r="I79" s="13">
        <v>321161</v>
      </c>
      <c r="J79" s="14" t="s">
        <v>36</v>
      </c>
      <c r="K79" s="17"/>
      <c r="L79" s="17"/>
      <c r="M79" s="12"/>
      <c r="N79" s="17"/>
      <c r="O79" s="17"/>
      <c r="P79" s="17"/>
      <c r="Q79" s="64">
        <v>321161</v>
      </c>
      <c r="R79" s="57" t="s">
        <v>36</v>
      </c>
      <c r="S79" s="72"/>
      <c r="T79" s="36"/>
      <c r="U79" s="36"/>
      <c r="V79" s="36"/>
      <c r="W79" s="36"/>
      <c r="X79" s="36"/>
      <c r="Y79" s="36"/>
      <c r="Z79" s="72"/>
      <c r="AA79" s="35">
        <f t="shared" si="35"/>
        <v>0</v>
      </c>
    </row>
    <row r="80" spans="1:27" s="2" customFormat="1">
      <c r="A80" s="15">
        <v>3211</v>
      </c>
      <c r="B80" s="16" t="s">
        <v>37</v>
      </c>
      <c r="C80" s="17">
        <f>SUM(C74:C79)</f>
        <v>91176.36</v>
      </c>
      <c r="D80" s="17">
        <f>SUM(D74:D79)</f>
        <v>38000</v>
      </c>
      <c r="E80" s="17">
        <f>SUM(E74:E79)</f>
        <v>9037.1</v>
      </c>
      <c r="F80" s="19">
        <f>SUM(F74:F79)</f>
        <v>0</v>
      </c>
      <c r="G80" s="48">
        <f t="shared" si="33"/>
        <v>9.9116700864127516</v>
      </c>
      <c r="H80" s="48">
        <f t="shared" si="34"/>
        <v>23.781842105263159</v>
      </c>
      <c r="I80" s="15">
        <v>3211</v>
      </c>
      <c r="J80" s="16" t="s">
        <v>37</v>
      </c>
      <c r="K80" s="17">
        <f t="shared" ref="K80:P80" si="48">SUM(K74:K79)</f>
        <v>0</v>
      </c>
      <c r="L80" s="17">
        <f t="shared" si="48"/>
        <v>620</v>
      </c>
      <c r="M80" s="17">
        <f t="shared" si="48"/>
        <v>8417.1</v>
      </c>
      <c r="N80" s="17">
        <f t="shared" si="48"/>
        <v>0</v>
      </c>
      <c r="O80" s="17">
        <f t="shared" si="48"/>
        <v>0</v>
      </c>
      <c r="P80" s="17">
        <f t="shared" si="48"/>
        <v>0</v>
      </c>
      <c r="Q80" s="65">
        <v>3211</v>
      </c>
      <c r="R80" s="58" t="s">
        <v>37</v>
      </c>
      <c r="S80" s="72">
        <f t="shared" ref="S80:AA80" si="49">SUM(S74:S79)</f>
        <v>0</v>
      </c>
      <c r="T80" s="36">
        <f t="shared" si="49"/>
        <v>0</v>
      </c>
      <c r="U80" s="36">
        <f t="shared" si="49"/>
        <v>0</v>
      </c>
      <c r="V80" s="36">
        <f t="shared" si="49"/>
        <v>0</v>
      </c>
      <c r="W80" s="36">
        <f t="shared" si="49"/>
        <v>0</v>
      </c>
      <c r="X80" s="36">
        <f t="shared" si="49"/>
        <v>0</v>
      </c>
      <c r="Y80" s="36">
        <f t="shared" si="49"/>
        <v>0</v>
      </c>
      <c r="Z80" s="72">
        <f t="shared" si="49"/>
        <v>0</v>
      </c>
      <c r="AA80" s="36">
        <f t="shared" si="49"/>
        <v>0</v>
      </c>
    </row>
    <row r="81" spans="1:27">
      <c r="A81" s="13">
        <v>321211</v>
      </c>
      <c r="B81" s="14" t="s">
        <v>38</v>
      </c>
      <c r="C81" s="12">
        <v>103374.76</v>
      </c>
      <c r="D81" s="12">
        <v>101000</v>
      </c>
      <c r="E81" s="12">
        <v>91334.02</v>
      </c>
      <c r="G81" s="47">
        <f t="shared" si="33"/>
        <v>88.352340551987751</v>
      </c>
      <c r="H81" s="47">
        <f t="shared" si="34"/>
        <v>90.429722772277231</v>
      </c>
      <c r="I81" s="13">
        <v>321211</v>
      </c>
      <c r="J81" s="14" t="s">
        <v>38</v>
      </c>
      <c r="K81" s="12"/>
      <c r="L81" s="12"/>
      <c r="M81" s="12">
        <v>91334.02</v>
      </c>
      <c r="N81" s="12"/>
      <c r="O81" s="12"/>
      <c r="P81" s="12"/>
      <c r="Q81" s="64">
        <v>321211</v>
      </c>
      <c r="R81" s="57" t="s">
        <v>38</v>
      </c>
      <c r="S81" s="71"/>
      <c r="T81" s="35"/>
      <c r="U81" s="35"/>
      <c r="V81" s="35"/>
      <c r="W81" s="35"/>
      <c r="X81" s="35"/>
      <c r="Y81" s="35"/>
      <c r="Z81" s="71"/>
      <c r="AA81" s="35">
        <f t="shared" si="35"/>
        <v>0</v>
      </c>
    </row>
    <row r="82" spans="1:27" s="2" customFormat="1">
      <c r="A82" s="15">
        <v>3212</v>
      </c>
      <c r="B82" s="16" t="s">
        <v>39</v>
      </c>
      <c r="C82" s="17">
        <f>C81</f>
        <v>103374.76</v>
      </c>
      <c r="D82" s="17">
        <f t="shared" ref="D82:F82" si="50">D81</f>
        <v>101000</v>
      </c>
      <c r="E82" s="17">
        <f t="shared" si="50"/>
        <v>91334.02</v>
      </c>
      <c r="F82" s="19">
        <f t="shared" si="50"/>
        <v>0</v>
      </c>
      <c r="G82" s="48">
        <f t="shared" si="33"/>
        <v>88.352340551987751</v>
      </c>
      <c r="H82" s="48">
        <f t="shared" si="34"/>
        <v>90.429722772277231</v>
      </c>
      <c r="I82" s="15">
        <v>3212</v>
      </c>
      <c r="J82" s="16" t="s">
        <v>39</v>
      </c>
      <c r="K82" s="17">
        <f>K81</f>
        <v>0</v>
      </c>
      <c r="L82" s="17">
        <f t="shared" ref="L82:P82" si="51">L81</f>
        <v>0</v>
      </c>
      <c r="M82" s="17">
        <f t="shared" si="51"/>
        <v>91334.02</v>
      </c>
      <c r="N82" s="17">
        <f t="shared" si="51"/>
        <v>0</v>
      </c>
      <c r="O82" s="17">
        <f t="shared" si="51"/>
        <v>0</v>
      </c>
      <c r="P82" s="17">
        <f t="shared" si="51"/>
        <v>0</v>
      </c>
      <c r="Q82" s="65">
        <v>3212</v>
      </c>
      <c r="R82" s="58" t="s">
        <v>39</v>
      </c>
      <c r="S82" s="71">
        <f>S81</f>
        <v>0</v>
      </c>
      <c r="T82" s="35">
        <f t="shared" ref="T82:AA82" si="52">T81</f>
        <v>0</v>
      </c>
      <c r="U82" s="35">
        <f t="shared" si="52"/>
        <v>0</v>
      </c>
      <c r="V82" s="35">
        <f t="shared" si="52"/>
        <v>0</v>
      </c>
      <c r="W82" s="35">
        <f t="shared" si="52"/>
        <v>0</v>
      </c>
      <c r="X82" s="35">
        <f t="shared" si="52"/>
        <v>0</v>
      </c>
      <c r="Y82" s="35">
        <f t="shared" si="52"/>
        <v>0</v>
      </c>
      <c r="Z82" s="71">
        <f t="shared" si="52"/>
        <v>0</v>
      </c>
      <c r="AA82" s="35">
        <f t="shared" si="52"/>
        <v>0</v>
      </c>
    </row>
    <row r="83" spans="1:27">
      <c r="A83" s="4">
        <v>321311</v>
      </c>
      <c r="B83" s="5" t="s">
        <v>40</v>
      </c>
      <c r="C83" s="8">
        <v>13531.25</v>
      </c>
      <c r="D83" s="8">
        <v>6000</v>
      </c>
      <c r="E83" s="8">
        <v>5651.85</v>
      </c>
      <c r="G83" s="47">
        <f t="shared" si="33"/>
        <v>41.768868360277139</v>
      </c>
      <c r="H83" s="47">
        <f t="shared" si="34"/>
        <v>94.197500000000005</v>
      </c>
      <c r="I83" s="4">
        <v>321311</v>
      </c>
      <c r="J83" s="5" t="s">
        <v>40</v>
      </c>
      <c r="K83" s="12"/>
      <c r="L83" s="12"/>
      <c r="M83" s="12">
        <v>4801.8500000000004</v>
      </c>
      <c r="N83" s="12"/>
      <c r="O83" s="12"/>
      <c r="P83" s="12"/>
      <c r="Q83" s="63">
        <v>321311</v>
      </c>
      <c r="R83" s="59" t="s">
        <v>40</v>
      </c>
      <c r="S83" s="71"/>
      <c r="T83" s="35"/>
      <c r="U83" s="35">
        <v>850</v>
      </c>
      <c r="V83" s="35"/>
      <c r="W83" s="35"/>
      <c r="X83" s="35"/>
      <c r="Y83" s="35"/>
      <c r="Z83" s="71"/>
      <c r="AA83" s="35">
        <f t="shared" si="35"/>
        <v>0</v>
      </c>
    </row>
    <row r="84" spans="1:27">
      <c r="A84" s="13">
        <v>321321</v>
      </c>
      <c r="B84" s="14" t="s">
        <v>41</v>
      </c>
      <c r="C84" s="12">
        <v>3500</v>
      </c>
      <c r="D84" s="12">
        <v>3000</v>
      </c>
      <c r="E84" s="12">
        <v>2160</v>
      </c>
      <c r="G84" s="47">
        <f t="shared" si="33"/>
        <v>61.714285714285708</v>
      </c>
      <c r="H84" s="47">
        <f t="shared" si="34"/>
        <v>72</v>
      </c>
      <c r="I84" s="13">
        <v>321321</v>
      </c>
      <c r="J84" s="14" t="s">
        <v>41</v>
      </c>
      <c r="K84" s="12"/>
      <c r="L84" s="12"/>
      <c r="M84" s="12">
        <v>2160</v>
      </c>
      <c r="N84" s="12"/>
      <c r="O84" s="12"/>
      <c r="P84" s="12"/>
      <c r="Q84" s="64">
        <v>321321</v>
      </c>
      <c r="R84" s="57" t="s">
        <v>41</v>
      </c>
      <c r="S84" s="71"/>
      <c r="T84" s="35"/>
      <c r="U84" s="35"/>
      <c r="V84" s="35"/>
      <c r="W84" s="35"/>
      <c r="X84" s="35"/>
      <c r="Y84" s="35"/>
      <c r="Z84" s="71"/>
      <c r="AA84" s="35">
        <f t="shared" si="35"/>
        <v>0</v>
      </c>
    </row>
    <row r="85" spans="1:27">
      <c r="A85" s="15">
        <v>3213</v>
      </c>
      <c r="B85" s="16" t="s">
        <v>42</v>
      </c>
      <c r="C85" s="17">
        <f>C83+C84</f>
        <v>17031.25</v>
      </c>
      <c r="D85" s="17">
        <f t="shared" ref="D85:F85" si="53">D83+D84</f>
        <v>9000</v>
      </c>
      <c r="E85" s="17">
        <f t="shared" si="53"/>
        <v>7811.85</v>
      </c>
      <c r="F85" s="19">
        <f t="shared" si="53"/>
        <v>0</v>
      </c>
      <c r="G85" s="48">
        <f t="shared" si="33"/>
        <v>45.867743119266059</v>
      </c>
      <c r="H85" s="48">
        <f t="shared" si="34"/>
        <v>86.798333333333332</v>
      </c>
      <c r="I85" s="15">
        <v>3213</v>
      </c>
      <c r="J85" s="16" t="s">
        <v>42</v>
      </c>
      <c r="K85" s="17">
        <f>K83+K84</f>
        <v>0</v>
      </c>
      <c r="L85" s="17">
        <f t="shared" ref="L85:P85" si="54">L83+L84</f>
        <v>0</v>
      </c>
      <c r="M85" s="17">
        <f t="shared" si="54"/>
        <v>6961.85</v>
      </c>
      <c r="N85" s="17">
        <f t="shared" si="54"/>
        <v>0</v>
      </c>
      <c r="O85" s="17">
        <f t="shared" si="54"/>
        <v>0</v>
      </c>
      <c r="P85" s="17">
        <f t="shared" si="54"/>
        <v>0</v>
      </c>
      <c r="Q85" s="65">
        <v>3213</v>
      </c>
      <c r="R85" s="58" t="s">
        <v>42</v>
      </c>
      <c r="S85" s="72">
        <f>S83+S84</f>
        <v>0</v>
      </c>
      <c r="T85" s="36">
        <f t="shared" ref="T85:AA85" si="55">T83+T84</f>
        <v>0</v>
      </c>
      <c r="U85" s="36">
        <f t="shared" si="55"/>
        <v>850</v>
      </c>
      <c r="V85" s="36">
        <f t="shared" si="55"/>
        <v>0</v>
      </c>
      <c r="W85" s="36">
        <f t="shared" si="55"/>
        <v>0</v>
      </c>
      <c r="X85" s="36">
        <f t="shared" si="55"/>
        <v>0</v>
      </c>
      <c r="Y85" s="36">
        <f t="shared" si="55"/>
        <v>0</v>
      </c>
      <c r="Z85" s="72">
        <f t="shared" si="55"/>
        <v>0</v>
      </c>
      <c r="AA85" s="36">
        <f t="shared" si="55"/>
        <v>0</v>
      </c>
    </row>
    <row r="86" spans="1:27" s="2" customFormat="1">
      <c r="A86" s="15">
        <v>3214</v>
      </c>
      <c r="B86" s="16" t="s">
        <v>43</v>
      </c>
      <c r="C86" s="17">
        <v>2132</v>
      </c>
      <c r="D86" s="17">
        <v>3500</v>
      </c>
      <c r="E86" s="17">
        <v>2706</v>
      </c>
      <c r="F86" s="19"/>
      <c r="G86" s="48">
        <f t="shared" ref="G86:G121" si="56">IF(C86&lt;&gt;0,E86/C86*100,0)</f>
        <v>126.92307692307692</v>
      </c>
      <c r="H86" s="48">
        <f t="shared" ref="H86:H121" si="57">IF(D86&lt;&gt;0,E86/D86*100,0)</f>
        <v>77.314285714285717</v>
      </c>
      <c r="I86" s="15">
        <v>3214</v>
      </c>
      <c r="J86" s="16" t="s">
        <v>43</v>
      </c>
      <c r="K86" s="17">
        <v>0</v>
      </c>
      <c r="L86" s="17">
        <v>0</v>
      </c>
      <c r="M86" s="17">
        <v>2706</v>
      </c>
      <c r="N86" s="17">
        <v>0</v>
      </c>
      <c r="O86" s="17">
        <v>0</v>
      </c>
      <c r="P86" s="17">
        <v>0</v>
      </c>
      <c r="Q86" s="65">
        <v>3214</v>
      </c>
      <c r="R86" s="58" t="s">
        <v>43</v>
      </c>
      <c r="S86" s="71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71">
        <v>0</v>
      </c>
      <c r="AA86" s="35">
        <f t="shared" ref="AA86:AA120" si="58">E86-K86-L86-M86-N86-O86-P86-S86-T86-U86-V86-W86-X86-Y86-Z86</f>
        <v>0</v>
      </c>
    </row>
    <row r="87" spans="1:27">
      <c r="A87" s="15">
        <v>321</v>
      </c>
      <c r="B87" s="16" t="s">
        <v>44</v>
      </c>
      <c r="C87" s="17">
        <f>C80+C82+C85+C86</f>
        <v>213714.37</v>
      </c>
      <c r="D87" s="17">
        <f>D80+D82+D85+D86</f>
        <v>151500</v>
      </c>
      <c r="E87" s="17">
        <f>E80+E82+E85+E86</f>
        <v>110888.97000000002</v>
      </c>
      <c r="F87" s="19"/>
      <c r="G87" s="48">
        <f t="shared" si="56"/>
        <v>51.886529670419456</v>
      </c>
      <c r="H87" s="48">
        <f t="shared" si="57"/>
        <v>73.194039603960405</v>
      </c>
      <c r="I87" s="15">
        <v>321</v>
      </c>
      <c r="J87" s="16" t="s">
        <v>44</v>
      </c>
      <c r="K87" s="17">
        <f t="shared" ref="K87:P87" si="59">K80+K82+K85+K86</f>
        <v>0</v>
      </c>
      <c r="L87" s="17">
        <f t="shared" si="59"/>
        <v>620</v>
      </c>
      <c r="M87" s="17">
        <f t="shared" si="59"/>
        <v>109418.97000000002</v>
      </c>
      <c r="N87" s="17">
        <f t="shared" si="59"/>
        <v>0</v>
      </c>
      <c r="O87" s="17">
        <f t="shared" si="59"/>
        <v>0</v>
      </c>
      <c r="P87" s="17">
        <f t="shared" si="59"/>
        <v>0</v>
      </c>
      <c r="Q87" s="65">
        <v>321</v>
      </c>
      <c r="R87" s="58" t="s">
        <v>44</v>
      </c>
      <c r="S87" s="72">
        <f t="shared" ref="S87:AA87" si="60">S80+S82+S85+S86</f>
        <v>0</v>
      </c>
      <c r="T87" s="36">
        <f t="shared" si="60"/>
        <v>0</v>
      </c>
      <c r="U87" s="36">
        <f t="shared" si="60"/>
        <v>850</v>
      </c>
      <c r="V87" s="36">
        <f t="shared" si="60"/>
        <v>0</v>
      </c>
      <c r="W87" s="36">
        <f t="shared" si="60"/>
        <v>0</v>
      </c>
      <c r="X87" s="36">
        <f t="shared" si="60"/>
        <v>0</v>
      </c>
      <c r="Y87" s="36">
        <f t="shared" si="60"/>
        <v>0</v>
      </c>
      <c r="Z87" s="72">
        <f t="shared" si="60"/>
        <v>0</v>
      </c>
      <c r="AA87" s="36">
        <f t="shared" si="60"/>
        <v>0</v>
      </c>
    </row>
    <row r="88" spans="1:27" s="96" customFormat="1">
      <c r="A88" s="89">
        <v>321</v>
      </c>
      <c r="B88" s="79" t="s">
        <v>44</v>
      </c>
      <c r="C88" s="90"/>
      <c r="D88" s="90">
        <v>151500</v>
      </c>
      <c r="E88" s="90"/>
      <c r="F88" s="91"/>
      <c r="G88" s="92"/>
      <c r="H88" s="92">
        <f>IF(D88&lt;&gt;0,E87/D88*100,0)</f>
        <v>73.194039603960405</v>
      </c>
      <c r="I88" s="89">
        <v>321</v>
      </c>
      <c r="J88" s="79" t="s">
        <v>44</v>
      </c>
      <c r="K88" s="90"/>
      <c r="L88" s="90">
        <v>3000</v>
      </c>
      <c r="M88" s="90">
        <v>128500</v>
      </c>
      <c r="N88" s="90"/>
      <c r="O88" s="90"/>
      <c r="P88" s="90"/>
      <c r="Q88" s="93">
        <v>321</v>
      </c>
      <c r="R88" s="94" t="s">
        <v>44</v>
      </c>
      <c r="S88" s="95"/>
      <c r="T88" s="88"/>
      <c r="U88" s="88">
        <v>5000</v>
      </c>
      <c r="V88" s="88"/>
      <c r="W88" s="88"/>
      <c r="X88" s="88"/>
      <c r="Y88" s="88"/>
      <c r="Z88" s="95"/>
      <c r="AA88" s="88">
        <v>15000</v>
      </c>
    </row>
    <row r="89" spans="1:27">
      <c r="A89" s="13">
        <v>322111</v>
      </c>
      <c r="B89" s="14" t="s">
        <v>45</v>
      </c>
      <c r="C89" s="12">
        <v>16723.41</v>
      </c>
      <c r="D89" s="12">
        <v>20000</v>
      </c>
      <c r="E89" s="12">
        <v>16712.310000000001</v>
      </c>
      <c r="G89" s="47">
        <f t="shared" si="56"/>
        <v>99.933625976998712</v>
      </c>
      <c r="H89" s="47">
        <f t="shared" si="57"/>
        <v>83.561550000000011</v>
      </c>
      <c r="I89" s="13">
        <v>322111</v>
      </c>
      <c r="J89" s="14" t="s">
        <v>45</v>
      </c>
      <c r="K89" s="12"/>
      <c r="L89" s="12">
        <v>289</v>
      </c>
      <c r="M89" s="12">
        <v>16423.310000000001</v>
      </c>
      <c r="N89" s="12"/>
      <c r="O89" s="12"/>
      <c r="P89" s="12"/>
      <c r="Q89" s="64">
        <v>322111</v>
      </c>
      <c r="R89" s="57" t="s">
        <v>45</v>
      </c>
      <c r="S89" s="71"/>
      <c r="T89" s="35"/>
      <c r="U89" s="35"/>
      <c r="V89" s="35"/>
      <c r="W89" s="35"/>
      <c r="X89" s="35"/>
      <c r="Y89" s="35"/>
      <c r="Z89" s="71"/>
      <c r="AA89" s="35">
        <f t="shared" si="58"/>
        <v>0</v>
      </c>
    </row>
    <row r="90" spans="1:27">
      <c r="A90" s="21">
        <v>322121</v>
      </c>
      <c r="B90" s="14" t="s">
        <v>46</v>
      </c>
      <c r="C90" s="12">
        <v>8595.26</v>
      </c>
      <c r="D90" s="12">
        <v>7000</v>
      </c>
      <c r="E90" s="12">
        <v>3112.88</v>
      </c>
      <c r="G90" s="47">
        <f t="shared" si="56"/>
        <v>36.216240113737108</v>
      </c>
      <c r="H90" s="47">
        <f t="shared" si="57"/>
        <v>44.469714285714282</v>
      </c>
      <c r="I90" s="21">
        <v>322121</v>
      </c>
      <c r="J90" s="14" t="s">
        <v>46</v>
      </c>
      <c r="K90" s="12"/>
      <c r="L90" s="12"/>
      <c r="M90" s="12">
        <v>3112.88</v>
      </c>
      <c r="N90" s="12"/>
      <c r="O90" s="12"/>
      <c r="P90" s="12"/>
      <c r="Q90" s="64">
        <v>322121</v>
      </c>
      <c r="R90" s="57" t="s">
        <v>46</v>
      </c>
      <c r="S90" s="72"/>
      <c r="T90" s="36"/>
      <c r="U90" s="36"/>
      <c r="V90" s="36"/>
      <c r="W90" s="36"/>
      <c r="X90" s="36"/>
      <c r="Y90" s="36"/>
      <c r="Z90" s="72"/>
      <c r="AA90" s="35">
        <f t="shared" si="58"/>
        <v>0</v>
      </c>
    </row>
    <row r="91" spans="1:27">
      <c r="A91" s="13">
        <v>322141</v>
      </c>
      <c r="B91" s="14" t="s">
        <v>47</v>
      </c>
      <c r="C91" s="12">
        <v>26192.22</v>
      </c>
      <c r="D91" s="12">
        <v>29000</v>
      </c>
      <c r="E91" s="12">
        <v>20836.75</v>
      </c>
      <c r="G91" s="47">
        <f t="shared" si="56"/>
        <v>79.553203203088557</v>
      </c>
      <c r="H91" s="47">
        <f t="shared" si="57"/>
        <v>71.850862068965512</v>
      </c>
      <c r="I91" s="13">
        <v>322141</v>
      </c>
      <c r="J91" s="14" t="s">
        <v>47</v>
      </c>
      <c r="K91" s="12"/>
      <c r="L91" s="12"/>
      <c r="M91" s="12">
        <v>20836.75</v>
      </c>
      <c r="N91" s="12"/>
      <c r="O91" s="12"/>
      <c r="P91" s="12"/>
      <c r="Q91" s="64">
        <v>322141</v>
      </c>
      <c r="R91" s="57" t="s">
        <v>47</v>
      </c>
      <c r="S91" s="71"/>
      <c r="T91" s="35"/>
      <c r="U91" s="35"/>
      <c r="V91" s="35"/>
      <c r="W91" s="35"/>
      <c r="X91" s="35"/>
      <c r="Y91" s="35"/>
      <c r="Z91" s="71"/>
      <c r="AA91" s="35">
        <f t="shared" si="58"/>
        <v>0</v>
      </c>
    </row>
    <row r="92" spans="1:27">
      <c r="A92" s="21">
        <v>322161</v>
      </c>
      <c r="B92" s="14" t="s">
        <v>48</v>
      </c>
      <c r="C92" s="12">
        <v>17149.34</v>
      </c>
      <c r="D92" s="12">
        <v>36000</v>
      </c>
      <c r="E92" s="12">
        <v>28362.28</v>
      </c>
      <c r="G92" s="47">
        <f t="shared" si="56"/>
        <v>165.38409058307781</v>
      </c>
      <c r="H92" s="47">
        <f t="shared" si="57"/>
        <v>78.784111111111116</v>
      </c>
      <c r="I92" s="21">
        <v>322161</v>
      </c>
      <c r="J92" s="14" t="s">
        <v>48</v>
      </c>
      <c r="K92" s="12"/>
      <c r="L92" s="12">
        <v>415.1</v>
      </c>
      <c r="M92" s="12">
        <v>24918.6</v>
      </c>
      <c r="N92" s="12"/>
      <c r="O92" s="12"/>
      <c r="P92" s="12">
        <v>3028.58</v>
      </c>
      <c r="Q92" s="64">
        <v>322161</v>
      </c>
      <c r="R92" s="57" t="s">
        <v>48</v>
      </c>
      <c r="S92" s="72"/>
      <c r="T92" s="36"/>
      <c r="U92" s="36"/>
      <c r="V92" s="36"/>
      <c r="W92" s="36"/>
      <c r="X92" s="36"/>
      <c r="Y92" s="36"/>
      <c r="Z92" s="72"/>
      <c r="AA92" s="35">
        <f t="shared" si="58"/>
        <v>1.8189894035458565E-12</v>
      </c>
    </row>
    <row r="93" spans="1:27">
      <c r="A93" s="13">
        <v>322191</v>
      </c>
      <c r="B93" s="14" t="s">
        <v>49</v>
      </c>
      <c r="C93" s="12">
        <v>122015.85</v>
      </c>
      <c r="D93" s="12">
        <v>75800</v>
      </c>
      <c r="E93" s="12">
        <v>53321.03</v>
      </c>
      <c r="G93" s="47">
        <f t="shared" si="56"/>
        <v>43.700084866023552</v>
      </c>
      <c r="H93" s="47">
        <f t="shared" si="57"/>
        <v>70.344366754617411</v>
      </c>
      <c r="I93" s="13">
        <v>322191</v>
      </c>
      <c r="J93" s="14" t="s">
        <v>49</v>
      </c>
      <c r="K93" s="12"/>
      <c r="L93" s="12">
        <v>16187.5</v>
      </c>
      <c r="M93" s="12">
        <v>37133.53</v>
      </c>
      <c r="N93" s="12"/>
      <c r="O93" s="12"/>
      <c r="P93" s="12"/>
      <c r="Q93" s="64">
        <v>322191</v>
      </c>
      <c r="R93" s="57" t="s">
        <v>49</v>
      </c>
      <c r="S93" s="71"/>
      <c r="T93" s="35"/>
      <c r="U93" s="35"/>
      <c r="V93" s="35"/>
      <c r="W93" s="35"/>
      <c r="X93" s="35"/>
      <c r="Y93" s="35"/>
      <c r="Z93" s="71"/>
      <c r="AA93" s="35">
        <f t="shared" si="58"/>
        <v>0</v>
      </c>
    </row>
    <row r="94" spans="1:27">
      <c r="A94" s="15">
        <v>3221</v>
      </c>
      <c r="B94" s="16" t="s">
        <v>50</v>
      </c>
      <c r="C94" s="17">
        <f>SUM(C89:C93)</f>
        <v>190676.08000000002</v>
      </c>
      <c r="D94" s="17">
        <f t="shared" ref="D94:F94" si="61">SUM(D89:D93)</f>
        <v>167800</v>
      </c>
      <c r="E94" s="17">
        <f t="shared" si="61"/>
        <v>122345.25</v>
      </c>
      <c r="F94" s="19">
        <f t="shared" si="61"/>
        <v>0</v>
      </c>
      <c r="G94" s="48">
        <f t="shared" si="56"/>
        <v>64.16392134765934</v>
      </c>
      <c r="H94" s="48">
        <f t="shared" si="57"/>
        <v>72.911352800953509</v>
      </c>
      <c r="I94" s="15">
        <v>3221</v>
      </c>
      <c r="J94" s="16" t="s">
        <v>50</v>
      </c>
      <c r="K94" s="17">
        <f>SUM(K89:K93)</f>
        <v>0</v>
      </c>
      <c r="L94" s="17">
        <f t="shared" ref="L94:P94" si="62">SUM(L89:L93)</f>
        <v>16891.599999999999</v>
      </c>
      <c r="M94" s="17">
        <f t="shared" si="62"/>
        <v>102425.07</v>
      </c>
      <c r="N94" s="17">
        <f t="shared" si="62"/>
        <v>0</v>
      </c>
      <c r="O94" s="17">
        <f t="shared" si="62"/>
        <v>0</v>
      </c>
      <c r="P94" s="17">
        <f t="shared" si="62"/>
        <v>3028.58</v>
      </c>
      <c r="Q94" s="65">
        <v>3221</v>
      </c>
      <c r="R94" s="58" t="s">
        <v>50</v>
      </c>
      <c r="S94" s="72">
        <f>SUM(S89:S93)</f>
        <v>0</v>
      </c>
      <c r="T94" s="36">
        <f t="shared" ref="T94:AA94" si="63">SUM(T89:T93)</f>
        <v>0</v>
      </c>
      <c r="U94" s="36">
        <f t="shared" si="63"/>
        <v>0</v>
      </c>
      <c r="V94" s="36">
        <f t="shared" si="63"/>
        <v>0</v>
      </c>
      <c r="W94" s="36">
        <f t="shared" si="63"/>
        <v>0</v>
      </c>
      <c r="X94" s="36">
        <f t="shared" si="63"/>
        <v>0</v>
      </c>
      <c r="Y94" s="36">
        <f t="shared" si="63"/>
        <v>0</v>
      </c>
      <c r="Z94" s="72">
        <f t="shared" si="63"/>
        <v>0</v>
      </c>
      <c r="AA94" s="36">
        <f t="shared" si="63"/>
        <v>1.8189894035458565E-12</v>
      </c>
    </row>
    <row r="95" spans="1:27">
      <c r="A95" s="15">
        <v>322221</v>
      </c>
      <c r="B95" s="16" t="s">
        <v>191</v>
      </c>
      <c r="C95" s="17"/>
      <c r="D95" s="17">
        <v>12000</v>
      </c>
      <c r="E95" s="17">
        <v>15937.85</v>
      </c>
      <c r="F95" s="19"/>
      <c r="G95" s="48"/>
      <c r="H95" s="48"/>
      <c r="I95" s="15">
        <v>322221</v>
      </c>
      <c r="J95" s="16" t="s">
        <v>191</v>
      </c>
      <c r="K95" s="17"/>
      <c r="L95" s="17"/>
      <c r="M95" s="17">
        <v>6875</v>
      </c>
      <c r="N95" s="17"/>
      <c r="O95" s="17"/>
      <c r="P95" s="17">
        <v>3000.35</v>
      </c>
      <c r="Q95" s="65">
        <v>322221</v>
      </c>
      <c r="R95" s="16" t="s">
        <v>191</v>
      </c>
      <c r="S95" s="72"/>
      <c r="T95" s="36">
        <v>0</v>
      </c>
      <c r="U95" s="36"/>
      <c r="V95" s="36">
        <v>6062.5</v>
      </c>
      <c r="W95" s="36"/>
      <c r="X95" s="36"/>
      <c r="Y95" s="36"/>
      <c r="Z95" s="72"/>
      <c r="AA95" s="35">
        <f t="shared" si="58"/>
        <v>0</v>
      </c>
    </row>
    <row r="96" spans="1:27">
      <c r="A96" s="15">
        <v>322241</v>
      </c>
      <c r="B96" s="16" t="s">
        <v>170</v>
      </c>
      <c r="C96" s="17">
        <v>13148.53</v>
      </c>
      <c r="D96" s="17">
        <v>11496</v>
      </c>
      <c r="E96" s="17">
        <v>7508.36</v>
      </c>
      <c r="F96" s="19"/>
      <c r="G96" s="48">
        <f t="shared" si="56"/>
        <v>57.104178185698316</v>
      </c>
      <c r="H96" s="48">
        <f t="shared" si="57"/>
        <v>65.312804453723032</v>
      </c>
      <c r="I96" s="15">
        <v>322241</v>
      </c>
      <c r="J96" s="16" t="s">
        <v>170</v>
      </c>
      <c r="K96" s="17"/>
      <c r="L96" s="17"/>
      <c r="M96" s="17"/>
      <c r="N96" s="17"/>
      <c r="O96" s="17">
        <v>7508.36</v>
      </c>
      <c r="P96" s="17"/>
      <c r="Q96" s="65">
        <v>322241</v>
      </c>
      <c r="R96" s="58" t="s">
        <v>170</v>
      </c>
      <c r="S96" s="72"/>
      <c r="T96" s="36"/>
      <c r="U96" s="36"/>
      <c r="V96" s="36"/>
      <c r="W96" s="36"/>
      <c r="X96" s="36"/>
      <c r="Y96" s="36"/>
      <c r="Z96" s="72"/>
      <c r="AA96" s="35">
        <f t="shared" si="58"/>
        <v>0</v>
      </c>
    </row>
    <row r="97" spans="1:27">
      <c r="A97" s="13">
        <v>322311</v>
      </c>
      <c r="B97" s="14" t="s">
        <v>51</v>
      </c>
      <c r="C97" s="12">
        <v>54498.34</v>
      </c>
      <c r="D97" s="12">
        <v>79000</v>
      </c>
      <c r="E97" s="12">
        <v>43400.74</v>
      </c>
      <c r="G97" s="47">
        <f t="shared" si="56"/>
        <v>79.636810956076829</v>
      </c>
      <c r="H97" s="47">
        <f t="shared" si="57"/>
        <v>54.937645569620251</v>
      </c>
      <c r="I97" s="13">
        <v>322311</v>
      </c>
      <c r="J97" s="14" t="s">
        <v>51</v>
      </c>
      <c r="K97" s="12"/>
      <c r="L97" s="12"/>
      <c r="M97" s="12">
        <v>43400.74</v>
      </c>
      <c r="N97" s="12"/>
      <c r="O97" s="12"/>
      <c r="P97" s="12"/>
      <c r="Q97" s="64">
        <v>322311</v>
      </c>
      <c r="R97" s="57" t="s">
        <v>51</v>
      </c>
      <c r="S97" s="71"/>
      <c r="T97" s="35"/>
      <c r="U97" s="35"/>
      <c r="V97" s="35"/>
      <c r="W97" s="35"/>
      <c r="X97" s="35"/>
      <c r="Y97" s="35"/>
      <c r="Z97" s="71"/>
      <c r="AA97" s="35">
        <f t="shared" si="58"/>
        <v>0</v>
      </c>
    </row>
    <row r="98" spans="1:27">
      <c r="A98" s="21">
        <v>322331</v>
      </c>
      <c r="B98" s="14" t="s">
        <v>52</v>
      </c>
      <c r="C98" s="12">
        <v>74140.899999999994</v>
      </c>
      <c r="D98" s="12">
        <v>102600</v>
      </c>
      <c r="E98" s="12">
        <v>62005.8</v>
      </c>
      <c r="G98" s="47">
        <f t="shared" si="56"/>
        <v>83.632381047438059</v>
      </c>
      <c r="H98" s="47">
        <f t="shared" si="57"/>
        <v>60.434502923976609</v>
      </c>
      <c r="I98" s="21">
        <v>322331</v>
      </c>
      <c r="J98" s="14" t="s">
        <v>52</v>
      </c>
      <c r="K98" s="12"/>
      <c r="L98" s="12"/>
      <c r="M98" s="12">
        <v>62005.8</v>
      </c>
      <c r="N98" s="12"/>
      <c r="O98" s="12"/>
      <c r="P98" s="12"/>
      <c r="Q98" s="64">
        <v>322331</v>
      </c>
      <c r="R98" s="57" t="s">
        <v>52</v>
      </c>
      <c r="S98" s="72"/>
      <c r="T98" s="35"/>
      <c r="U98" s="36"/>
      <c r="V98" s="36"/>
      <c r="W98" s="36"/>
      <c r="X98" s="36"/>
      <c r="Y98" s="36"/>
      <c r="Z98" s="72"/>
      <c r="AA98" s="35">
        <f t="shared" si="58"/>
        <v>0</v>
      </c>
    </row>
    <row r="99" spans="1:27">
      <c r="A99" s="13">
        <v>322341</v>
      </c>
      <c r="B99" s="14" t="s">
        <v>53</v>
      </c>
      <c r="C99" s="12">
        <v>247.99</v>
      </c>
      <c r="D99" s="12">
        <v>500</v>
      </c>
      <c r="E99" s="12">
        <v>100.77</v>
      </c>
      <c r="G99" s="47">
        <f t="shared" si="56"/>
        <v>40.634703012218232</v>
      </c>
      <c r="H99" s="47">
        <f t="shared" si="57"/>
        <v>20.154</v>
      </c>
      <c r="I99" s="13">
        <v>322341</v>
      </c>
      <c r="J99" s="14" t="s">
        <v>53</v>
      </c>
      <c r="K99" s="12"/>
      <c r="L99" s="12"/>
      <c r="M99" s="12">
        <v>100.77</v>
      </c>
      <c r="N99" s="12"/>
      <c r="O99" s="12"/>
      <c r="P99" s="12"/>
      <c r="Q99" s="64">
        <v>322341</v>
      </c>
      <c r="R99" s="57" t="s">
        <v>53</v>
      </c>
      <c r="S99" s="71"/>
      <c r="T99" s="35"/>
      <c r="U99" s="35"/>
      <c r="V99" s="35"/>
      <c r="W99" s="35"/>
      <c r="X99" s="35"/>
      <c r="Y99" s="35"/>
      <c r="Z99" s="71"/>
      <c r="AA99" s="35">
        <f t="shared" si="58"/>
        <v>0</v>
      </c>
    </row>
    <row r="100" spans="1:27">
      <c r="A100" s="162" t="str">
        <f>A1</f>
        <v>MEDICINSKA  ŠKOLA BJELOVAR</v>
      </c>
      <c r="B100" s="162"/>
      <c r="C100" s="162"/>
      <c r="D100" s="162"/>
      <c r="I100" s="162" t="str">
        <f>A1</f>
        <v>MEDICINSKA  ŠKOLA BJELOVAR</v>
      </c>
      <c r="J100" s="162"/>
      <c r="K100" s="162"/>
      <c r="L100" s="162"/>
      <c r="M100" s="7"/>
      <c r="N100" s="7"/>
      <c r="O100" s="11"/>
      <c r="P100" s="7"/>
      <c r="Q100" s="163" t="str">
        <f>A1</f>
        <v>MEDICINSKA  ŠKOLA BJELOVAR</v>
      </c>
      <c r="R100" s="163"/>
      <c r="S100" s="163"/>
      <c r="T100" s="163"/>
      <c r="U100" s="38"/>
      <c r="V100" s="38"/>
      <c r="Y100" s="37"/>
      <c r="Z100" s="119"/>
    </row>
    <row r="101" spans="1:27">
      <c r="A101" s="164" t="str">
        <f>A2</f>
        <v>BJELOVAR, POLJANA DR. FRANJE TUĐMANA 8</v>
      </c>
      <c r="B101" s="164"/>
      <c r="C101" s="164"/>
      <c r="D101" s="164"/>
      <c r="H101" s="28" t="s">
        <v>149</v>
      </c>
      <c r="I101" s="164" t="str">
        <f>A2</f>
        <v>BJELOVAR, POLJANA DR. FRANJE TUĐMANA 8</v>
      </c>
      <c r="J101" s="164"/>
      <c r="K101" s="164"/>
      <c r="L101" s="164"/>
      <c r="M101" s="7"/>
      <c r="N101" s="7"/>
      <c r="O101" s="11"/>
      <c r="P101" s="27" t="str">
        <f>H101</f>
        <v>str. 4</v>
      </c>
      <c r="Q101" s="163" t="str">
        <f>A2</f>
        <v>BJELOVAR, POLJANA DR. FRANJE TUĐMANA 8</v>
      </c>
      <c r="R101" s="163"/>
      <c r="S101" s="163"/>
      <c r="T101" s="163"/>
      <c r="U101" s="38"/>
      <c r="V101" s="38"/>
      <c r="Y101" s="37"/>
      <c r="Z101" s="119"/>
      <c r="AA101" s="31" t="str">
        <f>P101</f>
        <v>str. 4</v>
      </c>
    </row>
    <row r="102" spans="1:27">
      <c r="A102" s="77"/>
      <c r="B102" s="77"/>
      <c r="C102" s="77"/>
      <c r="D102" s="77"/>
      <c r="H102" s="28"/>
      <c r="I102" s="77"/>
      <c r="J102" s="77"/>
      <c r="K102" s="77"/>
      <c r="L102" s="77"/>
      <c r="M102" s="7"/>
      <c r="N102" s="7"/>
      <c r="O102" s="11"/>
      <c r="P102" s="27"/>
      <c r="Q102" s="75"/>
      <c r="R102" s="122"/>
      <c r="S102" s="67"/>
      <c r="T102" s="75"/>
      <c r="U102" s="38"/>
      <c r="V102" s="38"/>
      <c r="Y102" s="37"/>
      <c r="Z102" s="119"/>
      <c r="AA102" s="31"/>
    </row>
    <row r="103" spans="1:27">
      <c r="A103" s="76"/>
      <c r="B103" s="154" t="str">
        <f>B70</f>
        <v>PRIHODI I RASHODI  I - XII 2020.</v>
      </c>
      <c r="C103" s="154"/>
      <c r="D103" s="154"/>
      <c r="E103" s="154"/>
      <c r="F103" s="154"/>
      <c r="G103" s="154"/>
      <c r="H103" s="154"/>
      <c r="I103" s="76"/>
      <c r="J103" s="154" t="str">
        <f>B70</f>
        <v>PRIHODI I RASHODI  I - XII 2020.</v>
      </c>
      <c r="K103" s="154"/>
      <c r="L103" s="154"/>
      <c r="M103" s="154"/>
      <c r="N103" s="154"/>
      <c r="O103" s="154"/>
      <c r="P103" s="154"/>
      <c r="Q103" s="75"/>
      <c r="R103" s="155" t="str">
        <f>B70</f>
        <v>PRIHODI I RASHODI  I - XII 2020.</v>
      </c>
      <c r="S103" s="155"/>
      <c r="T103" s="155"/>
      <c r="U103" s="155"/>
      <c r="V103" s="155"/>
      <c r="W103" s="155"/>
      <c r="X103" s="155"/>
      <c r="Y103" s="155"/>
      <c r="Z103" s="155"/>
      <c r="AA103" s="155"/>
    </row>
    <row r="104" spans="1:27">
      <c r="I104" s="1"/>
      <c r="J104" s="3"/>
      <c r="K104" s="7"/>
      <c r="L104" s="7"/>
      <c r="M104" s="7"/>
      <c r="N104" s="7"/>
      <c r="O104" s="11"/>
      <c r="P104" s="7"/>
      <c r="Q104" s="62"/>
      <c r="Y104" s="37"/>
      <c r="Z104" s="119"/>
    </row>
    <row r="105" spans="1:27" ht="15" customHeight="1">
      <c r="A105" s="4"/>
      <c r="B105" s="9"/>
      <c r="C105" s="39" t="str">
        <f t="shared" ref="C105:E106" si="64">C71</f>
        <v>IZVRŠENO</v>
      </c>
      <c r="D105" s="39" t="str">
        <f t="shared" si="64"/>
        <v>PLAN</v>
      </c>
      <c r="E105" s="39" t="str">
        <f t="shared" si="64"/>
        <v>IZVRŠENO</v>
      </c>
      <c r="G105" s="45" t="str">
        <f>G71</f>
        <v>INDEKS</v>
      </c>
      <c r="H105" s="30" t="str">
        <f>H71</f>
        <v xml:space="preserve">INDEKS </v>
      </c>
      <c r="I105" s="4"/>
      <c r="J105" s="9"/>
      <c r="K105" s="156" t="str">
        <f>K71</f>
        <v>DRŽAVNI PRORAČUN/ GRAD.pror.</v>
      </c>
      <c r="L105" s="157"/>
      <c r="M105" s="156" t="str">
        <f>M71</f>
        <v>ŽUPANIJSKI PRORAČUN</v>
      </c>
      <c r="N105" s="158"/>
      <c r="O105" s="158"/>
      <c r="P105" s="157"/>
      <c r="Q105" s="63"/>
      <c r="R105" s="55"/>
      <c r="S105" s="159" t="str">
        <f>S71</f>
        <v>VLASTITI PRIHODI</v>
      </c>
      <c r="T105" s="160"/>
      <c r="U105" s="160"/>
      <c r="V105" s="160"/>
      <c r="W105" s="161"/>
      <c r="X105" s="160" t="str">
        <f>X71</f>
        <v>OSTALI PRIHODI</v>
      </c>
      <c r="Y105" s="160"/>
      <c r="Z105" s="160"/>
      <c r="AA105" s="161"/>
    </row>
    <row r="106" spans="1:27">
      <c r="A106" s="6" t="s">
        <v>7</v>
      </c>
      <c r="B106" s="10" t="s">
        <v>8</v>
      </c>
      <c r="C106" s="40" t="str">
        <f t="shared" si="64"/>
        <v>I - XII 2019.</v>
      </c>
      <c r="D106" s="40" t="str">
        <f t="shared" si="64"/>
        <v>2020.</v>
      </c>
      <c r="E106" s="40" t="str">
        <f t="shared" si="64"/>
        <v>I - XII 2020.</v>
      </c>
      <c r="G106" s="46" t="str">
        <f>G72</f>
        <v>2020/2019.</v>
      </c>
      <c r="H106" s="41" t="str">
        <f>H72</f>
        <v>IZVR / PLAN</v>
      </c>
      <c r="I106" s="6" t="s">
        <v>7</v>
      </c>
      <c r="J106" s="10" t="s">
        <v>8</v>
      </c>
      <c r="K106" s="41" t="str">
        <f>K72</f>
        <v>RIZNICA</v>
      </c>
      <c r="L106" s="41" t="str">
        <f>L72</f>
        <v>OSTALO</v>
      </c>
      <c r="M106" s="41" t="str">
        <f>M72</f>
        <v>DECENTRALIZ.</v>
      </c>
      <c r="N106" s="41" t="str">
        <f>N72</f>
        <v>PROJEKT RCK</v>
      </c>
      <c r="O106" s="41" t="str">
        <f>O72</f>
        <v>Shema ŠK.VOĆE</v>
      </c>
      <c r="P106" s="41" t="str">
        <f>P72</f>
        <v>OSTALO</v>
      </c>
      <c r="Q106" s="53" t="s">
        <v>7</v>
      </c>
      <c r="R106" s="56" t="s">
        <v>8</v>
      </c>
      <c r="S106" s="69" t="str">
        <f>S72</f>
        <v>PR. RCK-1</v>
      </c>
      <c r="T106" s="33" t="str">
        <f>T72</f>
        <v>PR. RCK-2</v>
      </c>
      <c r="U106" s="33" t="str">
        <f>U72</f>
        <v>ZAKUP</v>
      </c>
      <c r="V106" s="33" t="str">
        <f>V72</f>
        <v>ŠKOLARINA</v>
      </c>
      <c r="W106" s="33" t="str">
        <f>W72</f>
        <v>OSTALO</v>
      </c>
      <c r="X106" s="33" t="str">
        <f>X72</f>
        <v>KAZALIŠTE</v>
      </c>
      <c r="Y106" s="33" t="str">
        <f>Y72</f>
        <v>IZLETI</v>
      </c>
      <c r="Z106" s="69" t="str">
        <f>Z72</f>
        <v>UNIFORME</v>
      </c>
      <c r="AA106" s="33" t="str">
        <f>AA72</f>
        <v>OSTALO</v>
      </c>
    </row>
    <row r="107" spans="1:27">
      <c r="A107" s="15">
        <v>3223</v>
      </c>
      <c r="B107" s="16" t="s">
        <v>54</v>
      </c>
      <c r="C107" s="17">
        <f>C97+C98+C99</f>
        <v>128887.23</v>
      </c>
      <c r="D107" s="17">
        <f t="shared" ref="D107:F107" si="65">D97+D98+D99</f>
        <v>182100</v>
      </c>
      <c r="E107" s="17">
        <f t="shared" si="65"/>
        <v>105507.31000000001</v>
      </c>
      <c r="F107" s="19">
        <f t="shared" si="65"/>
        <v>0</v>
      </c>
      <c r="G107" s="48">
        <f t="shared" si="56"/>
        <v>81.860173424473487</v>
      </c>
      <c r="H107" s="48">
        <f t="shared" si="57"/>
        <v>57.939214717188371</v>
      </c>
      <c r="I107" s="15">
        <v>3223</v>
      </c>
      <c r="J107" s="16" t="s">
        <v>54</v>
      </c>
      <c r="K107" s="17">
        <f>SUM(K97:K99)</f>
        <v>0</v>
      </c>
      <c r="L107" s="17">
        <f t="shared" ref="L107:P107" si="66">SUM(L97:L99)</f>
        <v>0</v>
      </c>
      <c r="M107" s="17">
        <f t="shared" si="66"/>
        <v>105507.31000000001</v>
      </c>
      <c r="N107" s="17">
        <f t="shared" si="66"/>
        <v>0</v>
      </c>
      <c r="O107" s="17">
        <f t="shared" si="66"/>
        <v>0</v>
      </c>
      <c r="P107" s="17">
        <f t="shared" si="66"/>
        <v>0</v>
      </c>
      <c r="Q107" s="65">
        <v>3223</v>
      </c>
      <c r="R107" s="58" t="s">
        <v>54</v>
      </c>
      <c r="S107" s="72">
        <f>SUM(S97:S99)</f>
        <v>0</v>
      </c>
      <c r="T107" s="36">
        <f t="shared" ref="T107:AA107" si="67">SUM(T97:T99)</f>
        <v>0</v>
      </c>
      <c r="U107" s="36">
        <f t="shared" si="67"/>
        <v>0</v>
      </c>
      <c r="V107" s="36">
        <f t="shared" si="67"/>
        <v>0</v>
      </c>
      <c r="W107" s="36">
        <f t="shared" si="67"/>
        <v>0</v>
      </c>
      <c r="X107" s="36">
        <f t="shared" si="67"/>
        <v>0</v>
      </c>
      <c r="Y107" s="36">
        <f t="shared" si="67"/>
        <v>0</v>
      </c>
      <c r="Z107" s="72">
        <f t="shared" si="67"/>
        <v>0</v>
      </c>
      <c r="AA107" s="36">
        <f t="shared" si="67"/>
        <v>0</v>
      </c>
    </row>
    <row r="108" spans="1:27" s="22" customFormat="1">
      <c r="A108" s="21">
        <v>322411</v>
      </c>
      <c r="B108" s="14" t="s">
        <v>55</v>
      </c>
      <c r="C108" s="12">
        <v>851.18</v>
      </c>
      <c r="D108" s="12">
        <v>1000</v>
      </c>
      <c r="E108" s="12">
        <v>92.63</v>
      </c>
      <c r="F108" s="11"/>
      <c r="G108" s="47">
        <f t="shared" si="56"/>
        <v>10.882539533353697</v>
      </c>
      <c r="H108" s="47">
        <f t="shared" si="57"/>
        <v>9.2629999999999981</v>
      </c>
      <c r="I108" s="21">
        <v>322411</v>
      </c>
      <c r="J108" s="14" t="s">
        <v>55</v>
      </c>
      <c r="K108" s="12"/>
      <c r="L108" s="12"/>
      <c r="M108" s="12">
        <v>92.63</v>
      </c>
      <c r="N108" s="12"/>
      <c r="O108" s="12"/>
      <c r="P108" s="12"/>
      <c r="Q108" s="64">
        <v>322411</v>
      </c>
      <c r="R108" s="57" t="s">
        <v>55</v>
      </c>
      <c r="S108" s="71">
        <v>0</v>
      </c>
      <c r="T108" s="35"/>
      <c r="U108" s="35"/>
      <c r="V108" s="35"/>
      <c r="W108" s="35"/>
      <c r="X108" s="35"/>
      <c r="Y108" s="35"/>
      <c r="Z108" s="71"/>
      <c r="AA108" s="35">
        <f t="shared" si="58"/>
        <v>0</v>
      </c>
    </row>
    <row r="109" spans="1:27">
      <c r="A109" s="21">
        <v>322421</v>
      </c>
      <c r="B109" s="14" t="s">
        <v>171</v>
      </c>
      <c r="C109" s="12">
        <v>22429.47</v>
      </c>
      <c r="D109" s="12">
        <v>105855</v>
      </c>
      <c r="E109" s="12">
        <v>44272.08</v>
      </c>
      <c r="G109" s="47">
        <f t="shared" si="56"/>
        <v>197.38353157698333</v>
      </c>
      <c r="H109" s="47">
        <f t="shared" si="57"/>
        <v>41.823324358792689</v>
      </c>
      <c r="I109" s="21">
        <v>322421</v>
      </c>
      <c r="J109" s="14" t="s">
        <v>171</v>
      </c>
      <c r="K109" s="17"/>
      <c r="L109" s="12"/>
      <c r="M109" s="12">
        <v>40980.949999999997</v>
      </c>
      <c r="N109" s="17"/>
      <c r="O109" s="17"/>
      <c r="P109" s="17"/>
      <c r="Q109" s="64">
        <v>322421</v>
      </c>
      <c r="R109" s="57" t="s">
        <v>171</v>
      </c>
      <c r="S109" s="72">
        <v>0</v>
      </c>
      <c r="T109" s="35"/>
      <c r="U109" s="35">
        <v>1081.1199999999999</v>
      </c>
      <c r="V109" s="36"/>
      <c r="W109" s="36"/>
      <c r="X109" s="36"/>
      <c r="Y109" s="36"/>
      <c r="Z109" s="72"/>
      <c r="AA109" s="35">
        <f t="shared" si="58"/>
        <v>2210.0100000000048</v>
      </c>
    </row>
    <row r="110" spans="1:27" s="2" customFormat="1">
      <c r="A110" s="15">
        <v>3224</v>
      </c>
      <c r="B110" s="16" t="s">
        <v>56</v>
      </c>
      <c r="C110" s="17">
        <f>C108+C109</f>
        <v>23280.65</v>
      </c>
      <c r="D110" s="17">
        <f t="shared" ref="D110:F110" si="68">D108+D109</f>
        <v>106855</v>
      </c>
      <c r="E110" s="17">
        <f t="shared" si="68"/>
        <v>44364.71</v>
      </c>
      <c r="F110" s="19">
        <f t="shared" si="68"/>
        <v>0</v>
      </c>
      <c r="G110" s="48">
        <f t="shared" si="56"/>
        <v>190.56473938657211</v>
      </c>
      <c r="H110" s="48">
        <f t="shared" si="57"/>
        <v>41.518609330401006</v>
      </c>
      <c r="I110" s="15">
        <v>3224</v>
      </c>
      <c r="J110" s="16" t="s">
        <v>56</v>
      </c>
      <c r="K110" s="17">
        <f>K108+K109</f>
        <v>0</v>
      </c>
      <c r="L110" s="17">
        <f t="shared" ref="L110:P110" si="69">L108+L109</f>
        <v>0</v>
      </c>
      <c r="M110" s="17">
        <f t="shared" si="69"/>
        <v>41073.579999999994</v>
      </c>
      <c r="N110" s="17">
        <f t="shared" si="69"/>
        <v>0</v>
      </c>
      <c r="O110" s="17">
        <f t="shared" si="69"/>
        <v>0</v>
      </c>
      <c r="P110" s="17">
        <f t="shared" si="69"/>
        <v>0</v>
      </c>
      <c r="Q110" s="65">
        <v>3224</v>
      </c>
      <c r="R110" s="58" t="s">
        <v>56</v>
      </c>
      <c r="S110" s="72">
        <f>S108+S109</f>
        <v>0</v>
      </c>
      <c r="T110" s="36">
        <f t="shared" ref="T110:AA110" si="70">T108+T109</f>
        <v>0</v>
      </c>
      <c r="U110" s="36">
        <f t="shared" si="70"/>
        <v>1081.1199999999999</v>
      </c>
      <c r="V110" s="36">
        <f t="shared" si="70"/>
        <v>0</v>
      </c>
      <c r="W110" s="36">
        <f t="shared" si="70"/>
        <v>0</v>
      </c>
      <c r="X110" s="36">
        <f t="shared" si="70"/>
        <v>0</v>
      </c>
      <c r="Y110" s="36">
        <f t="shared" si="70"/>
        <v>0</v>
      </c>
      <c r="Z110" s="72">
        <f t="shared" si="70"/>
        <v>0</v>
      </c>
      <c r="AA110" s="36">
        <f t="shared" si="70"/>
        <v>2210.0100000000048</v>
      </c>
    </row>
    <row r="111" spans="1:27">
      <c r="A111" s="13">
        <v>322511</v>
      </c>
      <c r="B111" s="14" t="s">
        <v>57</v>
      </c>
      <c r="C111" s="12">
        <v>4223.49</v>
      </c>
      <c r="D111" s="12">
        <v>44300</v>
      </c>
      <c r="E111" s="12">
        <v>10090.879999999999</v>
      </c>
      <c r="G111" s="47">
        <f t="shared" si="56"/>
        <v>238.92278660539031</v>
      </c>
      <c r="H111" s="47">
        <f t="shared" si="57"/>
        <v>22.778510158013543</v>
      </c>
      <c r="I111" s="13">
        <v>322511</v>
      </c>
      <c r="J111" s="14" t="s">
        <v>57</v>
      </c>
      <c r="K111" s="12"/>
      <c r="L111" s="12">
        <v>8601.25</v>
      </c>
      <c r="M111" s="12">
        <v>624</v>
      </c>
      <c r="N111" s="12"/>
      <c r="O111" s="12"/>
      <c r="P111" s="12"/>
      <c r="Q111" s="64">
        <v>322511</v>
      </c>
      <c r="R111" s="57" t="s">
        <v>57</v>
      </c>
      <c r="S111" s="71"/>
      <c r="T111" s="35"/>
      <c r="U111" s="35">
        <v>865.63</v>
      </c>
      <c r="V111" s="35"/>
      <c r="W111" s="35"/>
      <c r="X111" s="35"/>
      <c r="Y111" s="35"/>
      <c r="Z111" s="71"/>
      <c r="AA111" s="35">
        <f t="shared" si="58"/>
        <v>-7.9580786405131221E-13</v>
      </c>
    </row>
    <row r="112" spans="1:27" s="2" customFormat="1">
      <c r="A112" s="15">
        <v>3225</v>
      </c>
      <c r="B112" s="16" t="s">
        <v>58</v>
      </c>
      <c r="C112" s="17">
        <f>C111</f>
        <v>4223.49</v>
      </c>
      <c r="D112" s="17">
        <f t="shared" ref="D112:F112" si="71">D111</f>
        <v>44300</v>
      </c>
      <c r="E112" s="17">
        <f t="shared" si="71"/>
        <v>10090.879999999999</v>
      </c>
      <c r="F112" s="19">
        <f t="shared" si="71"/>
        <v>0</v>
      </c>
      <c r="G112" s="48">
        <f t="shared" si="56"/>
        <v>238.92278660539031</v>
      </c>
      <c r="H112" s="48">
        <f t="shared" si="57"/>
        <v>22.778510158013543</v>
      </c>
      <c r="I112" s="15">
        <v>3225</v>
      </c>
      <c r="J112" s="16" t="s">
        <v>58</v>
      </c>
      <c r="K112" s="17">
        <f>K111</f>
        <v>0</v>
      </c>
      <c r="L112" s="17">
        <f t="shared" ref="L112:P112" si="72">L111</f>
        <v>8601.25</v>
      </c>
      <c r="M112" s="17">
        <f t="shared" si="72"/>
        <v>624</v>
      </c>
      <c r="N112" s="17">
        <f t="shared" si="72"/>
        <v>0</v>
      </c>
      <c r="O112" s="17">
        <f t="shared" si="72"/>
        <v>0</v>
      </c>
      <c r="P112" s="17">
        <f t="shared" si="72"/>
        <v>0</v>
      </c>
      <c r="Q112" s="65">
        <v>3225</v>
      </c>
      <c r="R112" s="58" t="s">
        <v>58</v>
      </c>
      <c r="S112" s="71">
        <f>S111</f>
        <v>0</v>
      </c>
      <c r="T112" s="35">
        <f t="shared" ref="T112:AA112" si="73">T111</f>
        <v>0</v>
      </c>
      <c r="U112" s="36">
        <f t="shared" si="73"/>
        <v>865.63</v>
      </c>
      <c r="V112" s="35">
        <f t="shared" si="73"/>
        <v>0</v>
      </c>
      <c r="W112" s="35">
        <f t="shared" si="73"/>
        <v>0</v>
      </c>
      <c r="X112" s="35">
        <f t="shared" si="73"/>
        <v>0</v>
      </c>
      <c r="Y112" s="35">
        <f t="shared" si="73"/>
        <v>0</v>
      </c>
      <c r="Z112" s="71">
        <f t="shared" si="73"/>
        <v>0</v>
      </c>
      <c r="AA112" s="35">
        <f t="shared" si="73"/>
        <v>-7.9580786405131221E-13</v>
      </c>
    </row>
    <row r="113" spans="1:27">
      <c r="A113" s="21">
        <v>322711</v>
      </c>
      <c r="B113" s="14" t="s">
        <v>59</v>
      </c>
      <c r="C113" s="12">
        <v>48023.48</v>
      </c>
      <c r="D113" s="12">
        <v>36000</v>
      </c>
      <c r="E113" s="12">
        <v>579.57000000000005</v>
      </c>
      <c r="G113" s="47">
        <f t="shared" si="56"/>
        <v>1.2068471506021639</v>
      </c>
      <c r="H113" s="47">
        <f t="shared" si="57"/>
        <v>1.6099166666666669</v>
      </c>
      <c r="I113" s="21">
        <v>322711</v>
      </c>
      <c r="J113" s="14" t="s">
        <v>59</v>
      </c>
      <c r="K113" s="12"/>
      <c r="L113" s="12"/>
      <c r="M113" s="12">
        <v>579.57000000000005</v>
      </c>
      <c r="N113" s="12"/>
      <c r="O113" s="12"/>
      <c r="P113" s="12"/>
      <c r="Q113" s="64">
        <v>322711</v>
      </c>
      <c r="R113" s="57" t="s">
        <v>59</v>
      </c>
      <c r="S113" s="72"/>
      <c r="T113" s="36"/>
      <c r="U113" s="36"/>
      <c r="V113" s="35"/>
      <c r="W113" s="36"/>
      <c r="X113" s="36"/>
      <c r="Y113" s="36"/>
      <c r="Z113" s="72"/>
      <c r="AA113" s="35">
        <f t="shared" si="58"/>
        <v>0</v>
      </c>
    </row>
    <row r="114" spans="1:27" s="2" customFormat="1">
      <c r="A114" s="15">
        <v>3227</v>
      </c>
      <c r="B114" s="16" t="s">
        <v>59</v>
      </c>
      <c r="C114" s="17">
        <f>C113</f>
        <v>48023.48</v>
      </c>
      <c r="D114" s="17">
        <f t="shared" ref="D114:F114" si="74">D113</f>
        <v>36000</v>
      </c>
      <c r="E114" s="17">
        <f t="shared" si="74"/>
        <v>579.57000000000005</v>
      </c>
      <c r="F114" s="19">
        <f t="shared" si="74"/>
        <v>0</v>
      </c>
      <c r="G114" s="48">
        <f t="shared" si="56"/>
        <v>1.2068471506021639</v>
      </c>
      <c r="H114" s="48">
        <f t="shared" si="57"/>
        <v>1.6099166666666669</v>
      </c>
      <c r="I114" s="15">
        <v>3227</v>
      </c>
      <c r="J114" s="16" t="s">
        <v>59</v>
      </c>
      <c r="K114" s="17">
        <f>K113</f>
        <v>0</v>
      </c>
      <c r="L114" s="17">
        <f t="shared" ref="L114:P114" si="75">L113</f>
        <v>0</v>
      </c>
      <c r="M114" s="17">
        <f t="shared" si="75"/>
        <v>579.57000000000005</v>
      </c>
      <c r="N114" s="17">
        <f t="shared" si="75"/>
        <v>0</v>
      </c>
      <c r="O114" s="17">
        <f t="shared" si="75"/>
        <v>0</v>
      </c>
      <c r="P114" s="17">
        <f t="shared" si="75"/>
        <v>0</v>
      </c>
      <c r="Q114" s="65">
        <v>3227</v>
      </c>
      <c r="R114" s="58" t="s">
        <v>59</v>
      </c>
      <c r="S114" s="72">
        <f>S113</f>
        <v>0</v>
      </c>
      <c r="T114" s="36">
        <f t="shared" ref="T114:AA114" si="76">T113</f>
        <v>0</v>
      </c>
      <c r="U114" s="36">
        <f t="shared" si="76"/>
        <v>0</v>
      </c>
      <c r="V114" s="36">
        <f t="shared" si="76"/>
        <v>0</v>
      </c>
      <c r="W114" s="36">
        <f t="shared" si="76"/>
        <v>0</v>
      </c>
      <c r="X114" s="36">
        <f t="shared" si="76"/>
        <v>0</v>
      </c>
      <c r="Y114" s="36">
        <f t="shared" si="76"/>
        <v>0</v>
      </c>
      <c r="Z114" s="72">
        <f t="shared" si="76"/>
        <v>0</v>
      </c>
      <c r="AA114" s="36">
        <f t="shared" si="76"/>
        <v>0</v>
      </c>
    </row>
    <row r="115" spans="1:27">
      <c r="A115" s="15">
        <v>322</v>
      </c>
      <c r="B115" s="16" t="s">
        <v>60</v>
      </c>
      <c r="C115" s="17">
        <f>C94+C95+C96+C107+C110+C112+C114</f>
        <v>408239.46</v>
      </c>
      <c r="D115" s="17">
        <f t="shared" ref="D115:E115" si="77">D94+D95+D96+D107+D110+D112+D114</f>
        <v>560551</v>
      </c>
      <c r="E115" s="17">
        <f t="shared" si="77"/>
        <v>306333.93000000005</v>
      </c>
      <c r="F115" s="19">
        <f>F94+F107+F110+F112+F114</f>
        <v>0</v>
      </c>
      <c r="G115" s="48">
        <f t="shared" si="56"/>
        <v>75.037805017672724</v>
      </c>
      <c r="H115" s="48">
        <f t="shared" si="57"/>
        <v>54.648717065886963</v>
      </c>
      <c r="I115" s="15">
        <v>322</v>
      </c>
      <c r="J115" s="16" t="s">
        <v>60</v>
      </c>
      <c r="K115" s="17">
        <f>K94+K95+K96+K107+K110+K112+K114</f>
        <v>0</v>
      </c>
      <c r="L115" s="17">
        <f t="shared" ref="L115:P115" si="78">L94+L95+L96+L107+L110+L112+L114</f>
        <v>25492.85</v>
      </c>
      <c r="M115" s="17">
        <f t="shared" si="78"/>
        <v>257084.53</v>
      </c>
      <c r="N115" s="17">
        <f t="shared" si="78"/>
        <v>0</v>
      </c>
      <c r="O115" s="17">
        <f t="shared" si="78"/>
        <v>7508.36</v>
      </c>
      <c r="P115" s="17">
        <f t="shared" si="78"/>
        <v>6028.93</v>
      </c>
      <c r="Q115" s="65">
        <v>322</v>
      </c>
      <c r="R115" s="58" t="s">
        <v>60</v>
      </c>
      <c r="S115" s="72">
        <f>S94+S95+S96+S107+S110+S112+S114</f>
        <v>0</v>
      </c>
      <c r="T115" s="72">
        <f t="shared" ref="T115:AA115" si="79">T94+T95+T96+T107+T110+T112+T114</f>
        <v>0</v>
      </c>
      <c r="U115" s="72">
        <f t="shared" si="79"/>
        <v>1946.75</v>
      </c>
      <c r="V115" s="72">
        <f t="shared" si="79"/>
        <v>6062.5</v>
      </c>
      <c r="W115" s="72">
        <f t="shared" si="79"/>
        <v>0</v>
      </c>
      <c r="X115" s="72">
        <f t="shared" si="79"/>
        <v>0</v>
      </c>
      <c r="Y115" s="72">
        <f t="shared" si="79"/>
        <v>0</v>
      </c>
      <c r="Z115" s="72">
        <f t="shared" si="79"/>
        <v>0</v>
      </c>
      <c r="AA115" s="72">
        <f t="shared" si="79"/>
        <v>2210.0100000000057</v>
      </c>
    </row>
    <row r="116" spans="1:27" s="96" customFormat="1">
      <c r="A116" s="89">
        <v>322</v>
      </c>
      <c r="B116" s="79" t="s">
        <v>60</v>
      </c>
      <c r="C116" s="90"/>
      <c r="D116" s="90">
        <v>560551</v>
      </c>
      <c r="E116" s="90"/>
      <c r="F116" s="91"/>
      <c r="G116" s="92"/>
      <c r="H116" s="92">
        <f>IF(D116&lt;&gt;0,E115/D116*100,0)</f>
        <v>54.648717065886963</v>
      </c>
      <c r="I116" s="89">
        <v>322</v>
      </c>
      <c r="J116" s="79" t="s">
        <v>60</v>
      </c>
      <c r="K116" s="90"/>
      <c r="L116" s="90">
        <v>36055</v>
      </c>
      <c r="M116" s="90">
        <v>215000</v>
      </c>
      <c r="N116" s="90"/>
      <c r="O116" s="90">
        <v>11496</v>
      </c>
      <c r="P116" s="90">
        <v>13000</v>
      </c>
      <c r="Q116" s="93">
        <v>322</v>
      </c>
      <c r="R116" s="94" t="s">
        <v>60</v>
      </c>
      <c r="S116" s="95"/>
      <c r="T116" s="88">
        <v>200000</v>
      </c>
      <c r="U116" s="88"/>
      <c r="V116" s="88">
        <v>53000</v>
      </c>
      <c r="W116" s="88">
        <v>12000</v>
      </c>
      <c r="X116" s="88"/>
      <c r="Y116" s="88"/>
      <c r="Z116" s="120">
        <v>20000</v>
      </c>
      <c r="AA116" s="88"/>
    </row>
    <row r="117" spans="1:27">
      <c r="A117" s="13">
        <v>323111</v>
      </c>
      <c r="B117" s="14" t="s">
        <v>61</v>
      </c>
      <c r="C117" s="12">
        <v>11928.69</v>
      </c>
      <c r="D117" s="12">
        <v>13000</v>
      </c>
      <c r="E117" s="12">
        <v>11104.76</v>
      </c>
      <c r="G117" s="47">
        <f t="shared" si="56"/>
        <v>93.092871052898516</v>
      </c>
      <c r="H117" s="47">
        <f t="shared" si="57"/>
        <v>85.421230769230775</v>
      </c>
      <c r="I117" s="13">
        <v>323111</v>
      </c>
      <c r="J117" s="14" t="s">
        <v>61</v>
      </c>
      <c r="K117" s="12"/>
      <c r="L117" s="12"/>
      <c r="M117" s="12">
        <v>11104.76</v>
      </c>
      <c r="N117" s="12"/>
      <c r="O117" s="12"/>
      <c r="P117" s="12"/>
      <c r="Q117" s="64">
        <v>323111</v>
      </c>
      <c r="R117" s="57" t="s">
        <v>61</v>
      </c>
      <c r="S117" s="71"/>
      <c r="T117" s="35"/>
      <c r="U117" s="35"/>
      <c r="V117" s="35"/>
      <c r="W117" s="35"/>
      <c r="X117" s="35"/>
      <c r="Y117" s="35"/>
      <c r="Z117" s="71"/>
      <c r="AA117" s="35">
        <f t="shared" si="58"/>
        <v>0</v>
      </c>
    </row>
    <row r="118" spans="1:27" s="22" customFormat="1">
      <c r="A118" s="21">
        <v>323121</v>
      </c>
      <c r="B118" s="14" t="s">
        <v>62</v>
      </c>
      <c r="C118" s="12">
        <v>285</v>
      </c>
      <c r="D118" s="12">
        <v>1000</v>
      </c>
      <c r="E118" s="12">
        <v>620</v>
      </c>
      <c r="F118" s="11">
        <f t="shared" ref="F118" si="80">F117</f>
        <v>0</v>
      </c>
      <c r="G118" s="47">
        <f t="shared" si="56"/>
        <v>217.54385964912282</v>
      </c>
      <c r="H118" s="47">
        <f t="shared" si="57"/>
        <v>62</v>
      </c>
      <c r="I118" s="21">
        <v>323121</v>
      </c>
      <c r="J118" s="14" t="s">
        <v>62</v>
      </c>
      <c r="K118" s="12"/>
      <c r="L118" s="12"/>
      <c r="M118" s="12">
        <v>620</v>
      </c>
      <c r="N118" s="12"/>
      <c r="O118" s="12"/>
      <c r="P118" s="12"/>
      <c r="Q118" s="64">
        <v>323121</v>
      </c>
      <c r="R118" s="57" t="s">
        <v>62</v>
      </c>
      <c r="S118" s="71"/>
      <c r="T118" s="35"/>
      <c r="U118" s="35"/>
      <c r="V118" s="35"/>
      <c r="W118" s="35"/>
      <c r="X118" s="35"/>
      <c r="Y118" s="35"/>
      <c r="Z118" s="71"/>
      <c r="AA118" s="35">
        <f t="shared" si="58"/>
        <v>0</v>
      </c>
    </row>
    <row r="119" spans="1:27">
      <c r="A119" s="4">
        <v>323131</v>
      </c>
      <c r="B119" s="5" t="s">
        <v>63</v>
      </c>
      <c r="C119" s="8">
        <v>4930.29</v>
      </c>
      <c r="D119" s="8">
        <v>6000</v>
      </c>
      <c r="E119" s="8">
        <v>3999.6</v>
      </c>
      <c r="G119" s="47">
        <f t="shared" si="56"/>
        <v>81.123017104470534</v>
      </c>
      <c r="H119" s="47">
        <f t="shared" si="57"/>
        <v>66.66</v>
      </c>
      <c r="I119" s="4">
        <v>323131</v>
      </c>
      <c r="J119" s="5" t="s">
        <v>63</v>
      </c>
      <c r="K119" s="12"/>
      <c r="L119" s="12"/>
      <c r="M119" s="12">
        <v>3792.1</v>
      </c>
      <c r="N119" s="12"/>
      <c r="O119" s="12"/>
      <c r="P119" s="12"/>
      <c r="Q119" s="63">
        <v>323131</v>
      </c>
      <c r="R119" s="59" t="s">
        <v>63</v>
      </c>
      <c r="S119" s="71"/>
      <c r="T119" s="35"/>
      <c r="U119" s="35">
        <v>107.5</v>
      </c>
      <c r="V119" s="35">
        <v>100</v>
      </c>
      <c r="W119" s="35"/>
      <c r="X119" s="35"/>
      <c r="Y119" s="35"/>
      <c r="Z119" s="71"/>
      <c r="AA119" s="35">
        <f t="shared" si="58"/>
        <v>0</v>
      </c>
    </row>
    <row r="120" spans="1:27">
      <c r="A120" s="13">
        <v>323191</v>
      </c>
      <c r="B120" s="14" t="s">
        <v>64</v>
      </c>
      <c r="C120" s="12">
        <v>52885</v>
      </c>
      <c r="D120" s="12">
        <v>8750</v>
      </c>
      <c r="E120" s="12">
        <v>2450</v>
      </c>
      <c r="G120" s="47">
        <f t="shared" si="56"/>
        <v>4.632693580410324</v>
      </c>
      <c r="H120" s="47">
        <f t="shared" si="57"/>
        <v>28.000000000000004</v>
      </c>
      <c r="I120" s="13">
        <v>323191</v>
      </c>
      <c r="J120" s="14" t="s">
        <v>64</v>
      </c>
      <c r="K120" s="12"/>
      <c r="L120" s="12"/>
      <c r="M120" s="12">
        <v>850</v>
      </c>
      <c r="N120" s="12"/>
      <c r="O120" s="12"/>
      <c r="P120" s="12"/>
      <c r="Q120" s="64">
        <v>323191</v>
      </c>
      <c r="R120" s="57" t="s">
        <v>64</v>
      </c>
      <c r="S120" s="71"/>
      <c r="T120" s="35"/>
      <c r="U120" s="35"/>
      <c r="V120" s="35"/>
      <c r="W120" s="35"/>
      <c r="X120" s="35"/>
      <c r="Y120" s="35">
        <v>1600</v>
      </c>
      <c r="Z120" s="71"/>
      <c r="AA120" s="35">
        <f t="shared" si="58"/>
        <v>0</v>
      </c>
    </row>
    <row r="121" spans="1:27">
      <c r="A121" s="15">
        <v>3231</v>
      </c>
      <c r="B121" s="16" t="s">
        <v>65</v>
      </c>
      <c r="C121" s="17">
        <f>SUM(C117:C120)</f>
        <v>70028.98</v>
      </c>
      <c r="D121" s="17">
        <f t="shared" ref="D121:F121" si="81">SUM(D117:D120)</f>
        <v>28750</v>
      </c>
      <c r="E121" s="17">
        <f t="shared" si="81"/>
        <v>18174.36</v>
      </c>
      <c r="F121" s="19">
        <f t="shared" si="81"/>
        <v>0</v>
      </c>
      <c r="G121" s="48">
        <f t="shared" si="56"/>
        <v>25.952627040976466</v>
      </c>
      <c r="H121" s="48">
        <f t="shared" si="57"/>
        <v>63.215165217391309</v>
      </c>
      <c r="I121" s="15">
        <v>3231</v>
      </c>
      <c r="J121" s="16" t="s">
        <v>65</v>
      </c>
      <c r="K121" s="17">
        <f>SUM(K117:K120)</f>
        <v>0</v>
      </c>
      <c r="L121" s="17">
        <f t="shared" ref="L121:P121" si="82">SUM(L117:L120)</f>
        <v>0</v>
      </c>
      <c r="M121" s="17">
        <f t="shared" si="82"/>
        <v>16366.86</v>
      </c>
      <c r="N121" s="17">
        <f t="shared" si="82"/>
        <v>0</v>
      </c>
      <c r="O121" s="17">
        <f t="shared" si="82"/>
        <v>0</v>
      </c>
      <c r="P121" s="17">
        <f t="shared" si="82"/>
        <v>0</v>
      </c>
      <c r="Q121" s="65">
        <v>3231</v>
      </c>
      <c r="R121" s="58" t="s">
        <v>65</v>
      </c>
      <c r="S121" s="72">
        <f>SUM(S117:S120)</f>
        <v>0</v>
      </c>
      <c r="T121" s="36">
        <f t="shared" ref="T121:AA121" si="83">SUM(T117:T120)</f>
        <v>0</v>
      </c>
      <c r="U121" s="36">
        <f t="shared" si="83"/>
        <v>107.5</v>
      </c>
      <c r="V121" s="36">
        <f t="shared" si="83"/>
        <v>100</v>
      </c>
      <c r="W121" s="36">
        <f t="shared" si="83"/>
        <v>0</v>
      </c>
      <c r="X121" s="36">
        <f t="shared" si="83"/>
        <v>0</v>
      </c>
      <c r="Y121" s="36">
        <f t="shared" si="83"/>
        <v>1600</v>
      </c>
      <c r="Z121" s="72">
        <f t="shared" si="83"/>
        <v>0</v>
      </c>
      <c r="AA121" s="36">
        <f t="shared" si="83"/>
        <v>0</v>
      </c>
    </row>
    <row r="122" spans="1:27">
      <c r="A122" s="13">
        <v>323211</v>
      </c>
      <c r="B122" s="14" t="s">
        <v>66</v>
      </c>
      <c r="C122" s="12">
        <v>2800</v>
      </c>
      <c r="D122" s="12">
        <v>3000</v>
      </c>
      <c r="E122" s="12">
        <v>2903</v>
      </c>
      <c r="G122" s="47">
        <f t="shared" ref="G122:G153" si="84">IF(C122&lt;&gt;0,E122/C122*100,0)</f>
        <v>103.67857142857142</v>
      </c>
      <c r="H122" s="47">
        <f t="shared" ref="H122:H153" si="85">IF(D122&lt;&gt;0,E122/D122*100,0)</f>
        <v>96.766666666666666</v>
      </c>
      <c r="I122" s="13">
        <v>323211</v>
      </c>
      <c r="J122" s="14" t="s">
        <v>66</v>
      </c>
      <c r="K122" s="29"/>
      <c r="L122" s="29"/>
      <c r="M122" s="29">
        <v>2903</v>
      </c>
      <c r="N122" s="29"/>
      <c r="O122" s="29"/>
      <c r="P122" s="29"/>
      <c r="Q122" s="64">
        <v>323211</v>
      </c>
      <c r="R122" s="57" t="s">
        <v>66</v>
      </c>
      <c r="S122" s="70"/>
      <c r="T122" s="34"/>
      <c r="U122" s="34"/>
      <c r="V122" s="34"/>
      <c r="W122" s="34"/>
      <c r="X122" s="34"/>
      <c r="Y122" s="34"/>
      <c r="Z122" s="70"/>
      <c r="AA122" s="35">
        <f t="shared" ref="AA122:AA152" si="86">E122-K122-L122-M122-N122-O122-P122-S122-T122-U122-V122-W122-X122-Y122-Z122</f>
        <v>0</v>
      </c>
    </row>
    <row r="123" spans="1:27" s="22" customFormat="1">
      <c r="A123" s="21">
        <v>323221</v>
      </c>
      <c r="B123" s="14" t="s">
        <v>67</v>
      </c>
      <c r="C123" s="12">
        <v>106393.43</v>
      </c>
      <c r="D123" s="12">
        <v>32935</v>
      </c>
      <c r="E123" s="12">
        <v>32548.87</v>
      </c>
      <c r="F123" s="11"/>
      <c r="G123" s="47">
        <f t="shared" si="84"/>
        <v>30.592932289146052</v>
      </c>
      <c r="H123" s="47">
        <f t="shared" si="85"/>
        <v>98.827599817822986</v>
      </c>
      <c r="I123" s="21">
        <v>323221</v>
      </c>
      <c r="J123" s="14" t="s">
        <v>67</v>
      </c>
      <c r="K123" s="12"/>
      <c r="L123" s="12"/>
      <c r="M123" s="12">
        <v>32548.87</v>
      </c>
      <c r="N123" s="12"/>
      <c r="O123" s="12"/>
      <c r="P123" s="12"/>
      <c r="Q123" s="64">
        <v>323221</v>
      </c>
      <c r="R123" s="57" t="s">
        <v>67</v>
      </c>
      <c r="S123" s="71"/>
      <c r="T123" s="35"/>
      <c r="U123" s="35"/>
      <c r="V123" s="35"/>
      <c r="W123" s="35"/>
      <c r="X123" s="35"/>
      <c r="Y123" s="35"/>
      <c r="Z123" s="71"/>
      <c r="AA123" s="35">
        <f t="shared" si="86"/>
        <v>0</v>
      </c>
    </row>
    <row r="124" spans="1:27" s="22" customFormat="1">
      <c r="A124" s="21">
        <v>323291</v>
      </c>
      <c r="B124" s="14" t="s">
        <v>68</v>
      </c>
      <c r="C124" s="12">
        <v>6354.59</v>
      </c>
      <c r="D124" s="12">
        <v>9000</v>
      </c>
      <c r="E124" s="12">
        <v>5380</v>
      </c>
      <c r="F124" s="11"/>
      <c r="G124" s="47">
        <f t="shared" si="84"/>
        <v>84.663211946010676</v>
      </c>
      <c r="H124" s="47">
        <f t="shared" si="85"/>
        <v>59.777777777777771</v>
      </c>
      <c r="I124" s="21">
        <v>323291</v>
      </c>
      <c r="J124" s="14" t="s">
        <v>68</v>
      </c>
      <c r="K124" s="12"/>
      <c r="L124" s="12"/>
      <c r="M124" s="12">
        <v>5380</v>
      </c>
      <c r="N124" s="12"/>
      <c r="O124" s="12"/>
      <c r="P124" s="12"/>
      <c r="Q124" s="64">
        <v>323291</v>
      </c>
      <c r="R124" s="57" t="s">
        <v>68</v>
      </c>
      <c r="S124" s="72"/>
      <c r="T124" s="36"/>
      <c r="U124" s="36"/>
      <c r="V124" s="36"/>
      <c r="W124" s="36"/>
      <c r="X124" s="36"/>
      <c r="Y124" s="36"/>
      <c r="Z124" s="72"/>
      <c r="AA124" s="35">
        <f t="shared" si="86"/>
        <v>0</v>
      </c>
    </row>
    <row r="125" spans="1:27" s="2" customFormat="1">
      <c r="A125" s="15">
        <v>3232</v>
      </c>
      <c r="B125" s="16" t="s">
        <v>69</v>
      </c>
      <c r="C125" s="17">
        <f>C122+C123+C124</f>
        <v>115548.01999999999</v>
      </c>
      <c r="D125" s="17">
        <f t="shared" ref="D125:F125" si="87">D122+D123+D124</f>
        <v>44935</v>
      </c>
      <c r="E125" s="17">
        <f t="shared" si="87"/>
        <v>40831.869999999995</v>
      </c>
      <c r="F125" s="19">
        <f t="shared" si="87"/>
        <v>0</v>
      </c>
      <c r="G125" s="48">
        <f t="shared" si="84"/>
        <v>35.337576533115836</v>
      </c>
      <c r="H125" s="48">
        <f t="shared" si="85"/>
        <v>90.868743740959161</v>
      </c>
      <c r="I125" s="15">
        <v>3232</v>
      </c>
      <c r="J125" s="16" t="s">
        <v>69</v>
      </c>
      <c r="K125" s="17">
        <f>SUM(K122:K124)</f>
        <v>0</v>
      </c>
      <c r="L125" s="17">
        <f t="shared" ref="L125:P125" si="88">SUM(L122:L124)</f>
        <v>0</v>
      </c>
      <c r="M125" s="17">
        <f t="shared" si="88"/>
        <v>40831.869999999995</v>
      </c>
      <c r="N125" s="17">
        <f t="shared" si="88"/>
        <v>0</v>
      </c>
      <c r="O125" s="17">
        <f t="shared" si="88"/>
        <v>0</v>
      </c>
      <c r="P125" s="17">
        <f t="shared" si="88"/>
        <v>0</v>
      </c>
      <c r="Q125" s="65">
        <v>3232</v>
      </c>
      <c r="R125" s="58" t="s">
        <v>69</v>
      </c>
      <c r="S125" s="72">
        <f>SUM(S122:S124)</f>
        <v>0</v>
      </c>
      <c r="T125" s="36">
        <f t="shared" ref="T125:AA125" si="89">SUM(T122:T124)</f>
        <v>0</v>
      </c>
      <c r="U125" s="36">
        <f t="shared" si="89"/>
        <v>0</v>
      </c>
      <c r="V125" s="36">
        <f t="shared" si="89"/>
        <v>0</v>
      </c>
      <c r="W125" s="36">
        <f t="shared" si="89"/>
        <v>0</v>
      </c>
      <c r="X125" s="36">
        <f t="shared" si="89"/>
        <v>0</v>
      </c>
      <c r="Y125" s="36">
        <f t="shared" si="89"/>
        <v>0</v>
      </c>
      <c r="Z125" s="72">
        <f t="shared" si="89"/>
        <v>0</v>
      </c>
      <c r="AA125" s="36">
        <f t="shared" si="89"/>
        <v>0</v>
      </c>
    </row>
    <row r="126" spans="1:27">
      <c r="A126" s="21">
        <v>323311</v>
      </c>
      <c r="B126" s="14" t="s">
        <v>198</v>
      </c>
      <c r="C126" s="12">
        <v>500</v>
      </c>
      <c r="D126" s="12">
        <v>1000</v>
      </c>
      <c r="E126" s="12">
        <v>1875</v>
      </c>
      <c r="G126" s="47">
        <f t="shared" si="84"/>
        <v>375</v>
      </c>
      <c r="H126" s="47">
        <f t="shared" si="85"/>
        <v>187.5</v>
      </c>
      <c r="I126" s="21">
        <v>323321</v>
      </c>
      <c r="J126" s="14" t="s">
        <v>198</v>
      </c>
      <c r="K126" s="12"/>
      <c r="L126" s="12"/>
      <c r="M126" s="12"/>
      <c r="N126" s="12">
        <v>194.81</v>
      </c>
      <c r="O126" s="12"/>
      <c r="P126" s="12"/>
      <c r="Q126" s="64">
        <v>323321</v>
      </c>
      <c r="R126" s="14" t="s">
        <v>198</v>
      </c>
      <c r="S126" s="35">
        <v>1680.19</v>
      </c>
      <c r="T126" s="36"/>
      <c r="U126" s="36"/>
      <c r="V126" s="36"/>
      <c r="W126" s="36"/>
      <c r="X126" s="36"/>
      <c r="Y126" s="36"/>
      <c r="Z126" s="72"/>
      <c r="AA126" s="35">
        <f t="shared" si="86"/>
        <v>0</v>
      </c>
    </row>
    <row r="127" spans="1:27">
      <c r="A127" s="13">
        <v>323391</v>
      </c>
      <c r="B127" s="14" t="s">
        <v>70</v>
      </c>
      <c r="C127" s="12">
        <v>1280</v>
      </c>
      <c r="D127" s="12">
        <v>70151</v>
      </c>
      <c r="E127" s="12">
        <v>47147.5</v>
      </c>
      <c r="G127" s="47">
        <f t="shared" si="84"/>
        <v>3683.3984375</v>
      </c>
      <c r="H127" s="47">
        <f t="shared" si="85"/>
        <v>67.208592892474812</v>
      </c>
      <c r="I127" s="13">
        <v>323391</v>
      </c>
      <c r="J127" s="14" t="s">
        <v>70</v>
      </c>
      <c r="K127" s="12"/>
      <c r="L127" s="12"/>
      <c r="M127" s="12">
        <v>960</v>
      </c>
      <c r="N127" s="12">
        <v>4800.58</v>
      </c>
      <c r="O127" s="12"/>
      <c r="P127" s="12"/>
      <c r="Q127" s="64">
        <v>323391</v>
      </c>
      <c r="R127" s="57" t="s">
        <v>70</v>
      </c>
      <c r="S127" s="71">
        <v>41386.92</v>
      </c>
      <c r="T127" s="35"/>
      <c r="U127" s="35"/>
      <c r="V127" s="35"/>
      <c r="W127" s="35"/>
      <c r="X127" s="35"/>
      <c r="Y127" s="35"/>
      <c r="Z127" s="71"/>
      <c r="AA127" s="35">
        <f t="shared" si="86"/>
        <v>0</v>
      </c>
    </row>
    <row r="128" spans="1:27" s="2" customFormat="1">
      <c r="A128" s="15">
        <v>3233</v>
      </c>
      <c r="B128" s="16" t="s">
        <v>71</v>
      </c>
      <c r="C128" s="17">
        <f>C126+C127</f>
        <v>1780</v>
      </c>
      <c r="D128" s="17">
        <f t="shared" ref="D128:F128" si="90">D126+D127</f>
        <v>71151</v>
      </c>
      <c r="E128" s="17">
        <f t="shared" si="90"/>
        <v>49022.5</v>
      </c>
      <c r="F128" s="19">
        <f t="shared" si="90"/>
        <v>0</v>
      </c>
      <c r="G128" s="48">
        <f t="shared" si="84"/>
        <v>2754.0730337078653</v>
      </c>
      <c r="H128" s="48">
        <f t="shared" si="85"/>
        <v>68.899242456184737</v>
      </c>
      <c r="I128" s="15">
        <v>3233</v>
      </c>
      <c r="J128" s="16" t="s">
        <v>71</v>
      </c>
      <c r="K128" s="17">
        <f>K126+K127</f>
        <v>0</v>
      </c>
      <c r="L128" s="17">
        <f t="shared" ref="L128:P128" si="91">L126+L127</f>
        <v>0</v>
      </c>
      <c r="M128" s="17">
        <f t="shared" si="91"/>
        <v>960</v>
      </c>
      <c r="N128" s="17">
        <f t="shared" si="91"/>
        <v>4995.3900000000003</v>
      </c>
      <c r="O128" s="17">
        <f t="shared" si="91"/>
        <v>0</v>
      </c>
      <c r="P128" s="17">
        <f t="shared" si="91"/>
        <v>0</v>
      </c>
      <c r="Q128" s="65">
        <v>3233</v>
      </c>
      <c r="R128" s="58" t="s">
        <v>71</v>
      </c>
      <c r="S128" s="72">
        <f>S126+S127</f>
        <v>43067.11</v>
      </c>
      <c r="T128" s="36">
        <f t="shared" ref="T128:AA128" si="92">T126+T127</f>
        <v>0</v>
      </c>
      <c r="U128" s="36">
        <f t="shared" si="92"/>
        <v>0</v>
      </c>
      <c r="V128" s="36">
        <f t="shared" si="92"/>
        <v>0</v>
      </c>
      <c r="W128" s="36">
        <f t="shared" si="92"/>
        <v>0</v>
      </c>
      <c r="X128" s="36">
        <f t="shared" si="92"/>
        <v>0</v>
      </c>
      <c r="Y128" s="36">
        <f t="shared" si="92"/>
        <v>0</v>
      </c>
      <c r="Z128" s="72">
        <f t="shared" si="92"/>
        <v>0</v>
      </c>
      <c r="AA128" s="36">
        <f t="shared" si="92"/>
        <v>0</v>
      </c>
    </row>
    <row r="129" spans="1:27">
      <c r="A129" s="13">
        <v>323411</v>
      </c>
      <c r="B129" s="14" t="s">
        <v>72</v>
      </c>
      <c r="C129" s="12">
        <v>10401.94</v>
      </c>
      <c r="D129" s="12">
        <v>10000</v>
      </c>
      <c r="E129" s="12">
        <v>8888.7099999999991</v>
      </c>
      <c r="G129" s="47">
        <f t="shared" si="84"/>
        <v>85.45242522067997</v>
      </c>
      <c r="H129" s="47">
        <f t="shared" si="85"/>
        <v>88.887100000000004</v>
      </c>
      <c r="I129" s="13">
        <v>323411</v>
      </c>
      <c r="J129" s="14" t="s">
        <v>72</v>
      </c>
      <c r="K129" s="12"/>
      <c r="L129" s="12"/>
      <c r="M129" s="12">
        <v>8626.99</v>
      </c>
      <c r="N129" s="12"/>
      <c r="O129" s="12"/>
      <c r="P129" s="12"/>
      <c r="Q129" s="64">
        <v>323411</v>
      </c>
      <c r="R129" s="57" t="s">
        <v>72</v>
      </c>
      <c r="S129" s="71"/>
      <c r="T129" s="35"/>
      <c r="U129" s="35">
        <v>261.72000000000003</v>
      </c>
      <c r="V129" s="35"/>
      <c r="W129" s="35"/>
      <c r="X129" s="35"/>
      <c r="Y129" s="35"/>
      <c r="Z129" s="71"/>
      <c r="AA129" s="35">
        <f t="shared" si="86"/>
        <v>-6.8212102632969618E-13</v>
      </c>
    </row>
    <row r="130" spans="1:27" s="22" customFormat="1">
      <c r="A130" s="21">
        <v>323421</v>
      </c>
      <c r="B130" s="14" t="s">
        <v>73</v>
      </c>
      <c r="C130" s="12">
        <v>19430.47</v>
      </c>
      <c r="D130" s="12">
        <v>11000</v>
      </c>
      <c r="E130" s="12">
        <v>9780.15</v>
      </c>
      <c r="F130" s="11"/>
      <c r="G130" s="47">
        <f t="shared" si="84"/>
        <v>50.334088676187449</v>
      </c>
      <c r="H130" s="47">
        <f t="shared" si="85"/>
        <v>88.910454545454542</v>
      </c>
      <c r="I130" s="21">
        <v>323421</v>
      </c>
      <c r="J130" s="14" t="s">
        <v>73</v>
      </c>
      <c r="K130" s="12"/>
      <c r="L130" s="12"/>
      <c r="M130" s="12">
        <v>9141.9</v>
      </c>
      <c r="N130" s="12"/>
      <c r="O130" s="12"/>
      <c r="P130" s="12"/>
      <c r="Q130" s="64">
        <v>323421</v>
      </c>
      <c r="R130" s="57" t="s">
        <v>73</v>
      </c>
      <c r="S130" s="72"/>
      <c r="T130" s="35"/>
      <c r="U130" s="35">
        <v>638.25</v>
      </c>
      <c r="V130" s="36"/>
      <c r="W130" s="36"/>
      <c r="X130" s="36"/>
      <c r="Y130" s="36"/>
      <c r="Z130" s="72"/>
      <c r="AA130" s="35">
        <f t="shared" si="86"/>
        <v>0</v>
      </c>
    </row>
    <row r="131" spans="1:27">
      <c r="A131" s="13">
        <v>323441</v>
      </c>
      <c r="B131" s="14" t="s">
        <v>74</v>
      </c>
      <c r="C131" s="12">
        <v>4020</v>
      </c>
      <c r="D131" s="12">
        <v>4000</v>
      </c>
      <c r="E131" s="12">
        <v>4020</v>
      </c>
      <c r="G131" s="47">
        <f t="shared" si="84"/>
        <v>100</v>
      </c>
      <c r="H131" s="47">
        <f t="shared" si="85"/>
        <v>100.49999999999999</v>
      </c>
      <c r="I131" s="13">
        <v>323441</v>
      </c>
      <c r="J131" s="14" t="s">
        <v>74</v>
      </c>
      <c r="K131" s="12"/>
      <c r="L131" s="12"/>
      <c r="M131" s="12">
        <v>4020</v>
      </c>
      <c r="N131" s="12"/>
      <c r="O131" s="12"/>
      <c r="P131" s="12"/>
      <c r="Q131" s="64">
        <v>323441</v>
      </c>
      <c r="R131" s="57" t="s">
        <v>74</v>
      </c>
      <c r="S131" s="71"/>
      <c r="T131" s="35"/>
      <c r="U131" s="35"/>
      <c r="V131" s="35"/>
      <c r="W131" s="35"/>
      <c r="X131" s="35"/>
      <c r="Y131" s="35"/>
      <c r="Z131" s="71"/>
      <c r="AA131" s="35">
        <f t="shared" si="86"/>
        <v>0</v>
      </c>
    </row>
    <row r="132" spans="1:27">
      <c r="A132" s="21">
        <v>323491</v>
      </c>
      <c r="B132" s="14" t="s">
        <v>75</v>
      </c>
      <c r="C132" s="12">
        <v>1711.62</v>
      </c>
      <c r="D132" s="12">
        <v>2000</v>
      </c>
      <c r="E132" s="12"/>
      <c r="G132" s="47">
        <f t="shared" si="84"/>
        <v>0</v>
      </c>
      <c r="H132" s="47">
        <f t="shared" si="85"/>
        <v>0</v>
      </c>
      <c r="I132" s="21">
        <v>323491</v>
      </c>
      <c r="J132" s="14" t="s">
        <v>75</v>
      </c>
      <c r="K132" s="12"/>
      <c r="L132" s="12"/>
      <c r="M132" s="12"/>
      <c r="N132" s="12"/>
      <c r="O132" s="12"/>
      <c r="P132" s="12"/>
      <c r="Q132" s="64">
        <v>323491</v>
      </c>
      <c r="R132" s="57" t="s">
        <v>75</v>
      </c>
      <c r="S132" s="72"/>
      <c r="T132" s="36"/>
      <c r="U132" s="36"/>
      <c r="V132" s="36"/>
      <c r="W132" s="36"/>
      <c r="X132" s="36"/>
      <c r="Y132" s="36"/>
      <c r="Z132" s="72"/>
      <c r="AA132" s="35">
        <f t="shared" si="86"/>
        <v>0</v>
      </c>
    </row>
    <row r="133" spans="1:27">
      <c r="A133" s="162" t="str">
        <f>A1</f>
        <v>MEDICINSKA  ŠKOLA BJELOVAR</v>
      </c>
      <c r="B133" s="162"/>
      <c r="C133" s="162"/>
      <c r="D133" s="162"/>
      <c r="I133" s="162" t="str">
        <f>A1</f>
        <v>MEDICINSKA  ŠKOLA BJELOVAR</v>
      </c>
      <c r="J133" s="162"/>
      <c r="K133" s="162"/>
      <c r="L133" s="162"/>
      <c r="M133" s="7"/>
      <c r="N133" s="7"/>
      <c r="O133" s="11"/>
      <c r="P133" s="7"/>
      <c r="Q133" s="163" t="str">
        <f>A1</f>
        <v>MEDICINSKA  ŠKOLA BJELOVAR</v>
      </c>
      <c r="R133" s="163"/>
      <c r="S133" s="163"/>
      <c r="T133" s="163"/>
      <c r="U133" s="38"/>
      <c r="V133" s="38"/>
      <c r="Y133" s="37"/>
      <c r="Z133" s="119"/>
    </row>
    <row r="134" spans="1:27">
      <c r="A134" s="164" t="str">
        <f>A2</f>
        <v>BJELOVAR, POLJANA DR. FRANJE TUĐMANA 8</v>
      </c>
      <c r="B134" s="164"/>
      <c r="C134" s="164"/>
      <c r="D134" s="164"/>
      <c r="H134" s="28" t="s">
        <v>150</v>
      </c>
      <c r="I134" s="164" t="str">
        <f>A2</f>
        <v>BJELOVAR, POLJANA DR. FRANJE TUĐMANA 8</v>
      </c>
      <c r="J134" s="164"/>
      <c r="K134" s="164"/>
      <c r="L134" s="164"/>
      <c r="M134" s="7"/>
      <c r="N134" s="7"/>
      <c r="O134" s="11"/>
      <c r="P134" s="27" t="str">
        <f>H134</f>
        <v>str. 5</v>
      </c>
      <c r="Q134" s="163" t="str">
        <f>A2</f>
        <v>BJELOVAR, POLJANA DR. FRANJE TUĐMANA 8</v>
      </c>
      <c r="R134" s="163"/>
      <c r="S134" s="163"/>
      <c r="T134" s="163"/>
      <c r="U134" s="38"/>
      <c r="V134" s="38"/>
      <c r="Y134" s="37"/>
      <c r="Z134" s="119"/>
      <c r="AA134" s="31" t="str">
        <f>P134</f>
        <v>str. 5</v>
      </c>
    </row>
    <row r="135" spans="1:27">
      <c r="A135" s="77"/>
      <c r="B135" s="77"/>
      <c r="C135" s="77"/>
      <c r="D135" s="77"/>
      <c r="H135" s="28"/>
      <c r="I135" s="77"/>
      <c r="J135" s="77"/>
      <c r="K135" s="77"/>
      <c r="L135" s="77"/>
      <c r="M135" s="7"/>
      <c r="N135" s="7"/>
      <c r="O135" s="11"/>
      <c r="P135" s="27"/>
      <c r="Q135" s="75"/>
      <c r="R135" s="122"/>
      <c r="S135" s="67"/>
      <c r="T135" s="75"/>
      <c r="U135" s="38"/>
      <c r="V135" s="38"/>
      <c r="Y135" s="37"/>
      <c r="Z135" s="119"/>
      <c r="AA135" s="31"/>
    </row>
    <row r="136" spans="1:27">
      <c r="A136" s="76"/>
      <c r="B136" s="154" t="str">
        <f>B103</f>
        <v>PRIHODI I RASHODI  I - XII 2020.</v>
      </c>
      <c r="C136" s="154"/>
      <c r="D136" s="154"/>
      <c r="E136" s="154"/>
      <c r="F136" s="154"/>
      <c r="G136" s="154"/>
      <c r="H136" s="154"/>
      <c r="I136" s="76"/>
      <c r="J136" s="154" t="str">
        <f>B103</f>
        <v>PRIHODI I RASHODI  I - XII 2020.</v>
      </c>
      <c r="K136" s="154"/>
      <c r="L136" s="154"/>
      <c r="M136" s="154"/>
      <c r="N136" s="154"/>
      <c r="O136" s="154"/>
      <c r="P136" s="154"/>
      <c r="Q136" s="75"/>
      <c r="R136" s="155" t="str">
        <f>B103</f>
        <v>PRIHODI I RASHODI  I - XII 2020.</v>
      </c>
      <c r="S136" s="155"/>
      <c r="T136" s="155"/>
      <c r="U136" s="155"/>
      <c r="V136" s="155"/>
      <c r="W136" s="155"/>
      <c r="X136" s="155"/>
      <c r="Y136" s="155"/>
      <c r="Z136" s="155"/>
      <c r="AA136" s="155"/>
    </row>
    <row r="137" spans="1:27">
      <c r="I137" s="1"/>
      <c r="J137" s="3"/>
      <c r="K137" s="7"/>
      <c r="L137" s="7"/>
      <c r="M137" s="7"/>
      <c r="N137" s="7"/>
      <c r="O137" s="11"/>
      <c r="P137" s="7"/>
      <c r="Q137" s="62"/>
      <c r="Y137" s="37"/>
      <c r="Z137" s="119"/>
    </row>
    <row r="138" spans="1:27" ht="15" customHeight="1">
      <c r="A138" s="4"/>
      <c r="B138" s="9"/>
      <c r="C138" s="39" t="str">
        <f t="shared" ref="C138:E139" si="93">C105</f>
        <v>IZVRŠENO</v>
      </c>
      <c r="D138" s="39" t="str">
        <f t="shared" si="93"/>
        <v>PLAN</v>
      </c>
      <c r="E138" s="39" t="str">
        <f t="shared" si="93"/>
        <v>IZVRŠENO</v>
      </c>
      <c r="G138" s="45" t="str">
        <f>G105</f>
        <v>INDEKS</v>
      </c>
      <c r="H138" s="30" t="str">
        <f>H105</f>
        <v xml:space="preserve">INDEKS </v>
      </c>
      <c r="I138" s="4"/>
      <c r="J138" s="9"/>
      <c r="K138" s="156" t="str">
        <f>K105</f>
        <v>DRŽAVNI PRORAČUN/ GRAD.pror.</v>
      </c>
      <c r="L138" s="157"/>
      <c r="M138" s="156" t="str">
        <f>M105</f>
        <v>ŽUPANIJSKI PRORAČUN</v>
      </c>
      <c r="N138" s="158"/>
      <c r="O138" s="158"/>
      <c r="P138" s="157"/>
      <c r="Q138" s="63"/>
      <c r="R138" s="55"/>
      <c r="S138" s="159" t="str">
        <f>S105</f>
        <v>VLASTITI PRIHODI</v>
      </c>
      <c r="T138" s="160"/>
      <c r="U138" s="160"/>
      <c r="V138" s="160"/>
      <c r="W138" s="161"/>
      <c r="X138" s="160" t="str">
        <f>X105</f>
        <v>OSTALI PRIHODI</v>
      </c>
      <c r="Y138" s="160"/>
      <c r="Z138" s="160"/>
      <c r="AA138" s="161"/>
    </row>
    <row r="139" spans="1:27">
      <c r="A139" s="6" t="s">
        <v>7</v>
      </c>
      <c r="B139" s="10" t="s">
        <v>8</v>
      </c>
      <c r="C139" s="40" t="str">
        <f t="shared" si="93"/>
        <v>I - XII 2019.</v>
      </c>
      <c r="D139" s="40" t="str">
        <f t="shared" si="93"/>
        <v>2020.</v>
      </c>
      <c r="E139" s="40" t="str">
        <f t="shared" si="93"/>
        <v>I - XII 2020.</v>
      </c>
      <c r="G139" s="46" t="str">
        <f>G106</f>
        <v>2020/2019.</v>
      </c>
      <c r="H139" s="41" t="str">
        <f>H106</f>
        <v>IZVR / PLAN</v>
      </c>
      <c r="I139" s="6" t="s">
        <v>7</v>
      </c>
      <c r="J139" s="10" t="s">
        <v>8</v>
      </c>
      <c r="K139" s="41" t="str">
        <f>K106</f>
        <v>RIZNICA</v>
      </c>
      <c r="L139" s="41" t="str">
        <f>L106</f>
        <v>OSTALO</v>
      </c>
      <c r="M139" s="41" t="str">
        <f>M106</f>
        <v>DECENTRALIZ.</v>
      </c>
      <c r="N139" s="41" t="str">
        <f>N106</f>
        <v>PROJEKT RCK</v>
      </c>
      <c r="O139" s="41" t="str">
        <f>O106</f>
        <v>Shema ŠK.VOĆE</v>
      </c>
      <c r="P139" s="41" t="str">
        <f>P106</f>
        <v>OSTALO</v>
      </c>
      <c r="Q139" s="53" t="s">
        <v>7</v>
      </c>
      <c r="R139" s="56" t="s">
        <v>8</v>
      </c>
      <c r="S139" s="69" t="str">
        <f>S106</f>
        <v>PR. RCK-1</v>
      </c>
      <c r="T139" s="33" t="str">
        <f>T106</f>
        <v>PR. RCK-2</v>
      </c>
      <c r="U139" s="33" t="str">
        <f>U106</f>
        <v>ZAKUP</v>
      </c>
      <c r="V139" s="33" t="str">
        <f>V106</f>
        <v>ŠKOLARINA</v>
      </c>
      <c r="W139" s="33" t="str">
        <f>W106</f>
        <v>OSTALO</v>
      </c>
      <c r="X139" s="33" t="str">
        <f>X106</f>
        <v>KAZALIŠTE</v>
      </c>
      <c r="Y139" s="33" t="str">
        <f>Y106</f>
        <v>IZLETI</v>
      </c>
      <c r="Z139" s="69" t="str">
        <f>Z106</f>
        <v>UNIFORME</v>
      </c>
      <c r="AA139" s="33" t="str">
        <f>AA106</f>
        <v>OSTALO</v>
      </c>
    </row>
    <row r="140" spans="1:27" s="2" customFormat="1">
      <c r="A140" s="15">
        <v>3234</v>
      </c>
      <c r="B140" s="16" t="s">
        <v>76</v>
      </c>
      <c r="C140" s="17">
        <f>SUM(C129:C132)</f>
        <v>35564.030000000006</v>
      </c>
      <c r="D140" s="17">
        <f t="shared" ref="D140:F140" si="94">SUM(D129:D132)</f>
        <v>27000</v>
      </c>
      <c r="E140" s="17">
        <f t="shared" si="94"/>
        <v>22688.86</v>
      </c>
      <c r="F140" s="19">
        <f t="shared" si="94"/>
        <v>0</v>
      </c>
      <c r="G140" s="48">
        <f t="shared" si="84"/>
        <v>63.79721308299424</v>
      </c>
      <c r="H140" s="48">
        <f t="shared" si="85"/>
        <v>84.032814814814813</v>
      </c>
      <c r="I140" s="15">
        <v>3234</v>
      </c>
      <c r="J140" s="16" t="s">
        <v>76</v>
      </c>
      <c r="K140" s="17">
        <f>SUM(K129:K132)</f>
        <v>0</v>
      </c>
      <c r="L140" s="17">
        <f t="shared" ref="L140:P140" si="95">SUM(L129:L132)</f>
        <v>0</v>
      </c>
      <c r="M140" s="17">
        <f t="shared" si="95"/>
        <v>21788.89</v>
      </c>
      <c r="N140" s="17">
        <f t="shared" si="95"/>
        <v>0</v>
      </c>
      <c r="O140" s="17">
        <f t="shared" si="95"/>
        <v>0</v>
      </c>
      <c r="P140" s="17">
        <f t="shared" si="95"/>
        <v>0</v>
      </c>
      <c r="Q140" s="65">
        <v>3234</v>
      </c>
      <c r="R140" s="58" t="s">
        <v>76</v>
      </c>
      <c r="S140" s="71">
        <f>SUM(S129:S132)</f>
        <v>0</v>
      </c>
      <c r="T140" s="35">
        <f t="shared" ref="T140:AA140" si="96">SUM(T129:T132)</f>
        <v>0</v>
      </c>
      <c r="U140" s="35">
        <f t="shared" si="96"/>
        <v>899.97</v>
      </c>
      <c r="V140" s="35">
        <f t="shared" si="96"/>
        <v>0</v>
      </c>
      <c r="W140" s="35">
        <f t="shared" si="96"/>
        <v>0</v>
      </c>
      <c r="X140" s="35">
        <f t="shared" si="96"/>
        <v>0</v>
      </c>
      <c r="Y140" s="35">
        <f t="shared" si="96"/>
        <v>0</v>
      </c>
      <c r="Z140" s="71">
        <f t="shared" si="96"/>
        <v>0</v>
      </c>
      <c r="AA140" s="35">
        <f t="shared" si="96"/>
        <v>-6.8212102632969618E-13</v>
      </c>
    </row>
    <row r="141" spans="1:27" s="22" customFormat="1">
      <c r="A141" s="21">
        <v>323521</v>
      </c>
      <c r="B141" s="14" t="s">
        <v>77</v>
      </c>
      <c r="C141" s="12">
        <v>6531.25</v>
      </c>
      <c r="D141" s="12">
        <v>24500</v>
      </c>
      <c r="E141" s="12">
        <v>3125</v>
      </c>
      <c r="F141" s="11"/>
      <c r="G141" s="47">
        <f t="shared" si="84"/>
        <v>47.846889952153113</v>
      </c>
      <c r="H141" s="47">
        <f t="shared" si="85"/>
        <v>12.755102040816327</v>
      </c>
      <c r="I141" s="21">
        <v>323521</v>
      </c>
      <c r="J141" s="14" t="s">
        <v>77</v>
      </c>
      <c r="K141" s="12"/>
      <c r="L141" s="12"/>
      <c r="M141" s="12">
        <v>3125</v>
      </c>
      <c r="N141" s="12"/>
      <c r="O141" s="12"/>
      <c r="P141" s="12"/>
      <c r="Q141" s="64">
        <v>323521</v>
      </c>
      <c r="R141" s="57" t="s">
        <v>77</v>
      </c>
      <c r="S141" s="72"/>
      <c r="T141" s="36"/>
      <c r="U141" s="36"/>
      <c r="V141" s="36"/>
      <c r="W141" s="36"/>
      <c r="X141" s="36"/>
      <c r="Y141" s="36"/>
      <c r="Z141" s="72"/>
      <c r="AA141" s="35">
        <f t="shared" si="86"/>
        <v>0</v>
      </c>
    </row>
    <row r="142" spans="1:27">
      <c r="A142" s="21">
        <v>323541</v>
      </c>
      <c r="B142" s="14" t="s">
        <v>78</v>
      </c>
      <c r="C142" s="12">
        <v>8461</v>
      </c>
      <c r="D142" s="12">
        <v>25000</v>
      </c>
      <c r="E142" s="12">
        <v>6500</v>
      </c>
      <c r="G142" s="47">
        <f t="shared" si="84"/>
        <v>76.823070559035571</v>
      </c>
      <c r="H142" s="47">
        <f t="shared" si="85"/>
        <v>26</v>
      </c>
      <c r="I142" s="21">
        <v>323541</v>
      </c>
      <c r="J142" s="14" t="s">
        <v>78</v>
      </c>
      <c r="K142" s="12"/>
      <c r="L142" s="12">
        <v>2000</v>
      </c>
      <c r="M142" s="12">
        <v>4500</v>
      </c>
      <c r="N142" s="12"/>
      <c r="O142" s="12"/>
      <c r="P142" s="12"/>
      <c r="Q142" s="64">
        <v>323541</v>
      </c>
      <c r="R142" s="57" t="s">
        <v>78</v>
      </c>
      <c r="S142" s="71"/>
      <c r="T142" s="35"/>
      <c r="U142" s="35"/>
      <c r="V142" s="35"/>
      <c r="W142" s="35"/>
      <c r="X142" s="35"/>
      <c r="Y142" s="35"/>
      <c r="Z142" s="71"/>
      <c r="AA142" s="35">
        <f t="shared" si="86"/>
        <v>0</v>
      </c>
    </row>
    <row r="143" spans="1:27" s="2" customFormat="1">
      <c r="A143" s="15">
        <v>3235</v>
      </c>
      <c r="B143" s="16" t="s">
        <v>79</v>
      </c>
      <c r="C143" s="17">
        <f>C141+C142</f>
        <v>14992.25</v>
      </c>
      <c r="D143" s="17">
        <f t="shared" ref="D143:F143" si="97">D141+D142</f>
        <v>49500</v>
      </c>
      <c r="E143" s="17">
        <f t="shared" si="97"/>
        <v>9625</v>
      </c>
      <c r="F143" s="19">
        <f t="shared" si="97"/>
        <v>0</v>
      </c>
      <c r="G143" s="48">
        <f t="shared" si="84"/>
        <v>64.199836582234155</v>
      </c>
      <c r="H143" s="48">
        <f t="shared" si="85"/>
        <v>19.444444444444446</v>
      </c>
      <c r="I143" s="15">
        <v>3235</v>
      </c>
      <c r="J143" s="16" t="s">
        <v>79</v>
      </c>
      <c r="K143" s="17">
        <f>K141+K142</f>
        <v>0</v>
      </c>
      <c r="L143" s="17">
        <f t="shared" ref="L143:P143" si="98">L141+L142</f>
        <v>2000</v>
      </c>
      <c r="M143" s="17">
        <f t="shared" si="98"/>
        <v>7625</v>
      </c>
      <c r="N143" s="17">
        <f t="shared" si="98"/>
        <v>0</v>
      </c>
      <c r="O143" s="17">
        <f t="shared" si="98"/>
        <v>0</v>
      </c>
      <c r="P143" s="17">
        <f t="shared" si="98"/>
        <v>0</v>
      </c>
      <c r="Q143" s="65">
        <v>3235</v>
      </c>
      <c r="R143" s="58" t="s">
        <v>79</v>
      </c>
      <c r="S143" s="72">
        <f>S141+S142</f>
        <v>0</v>
      </c>
      <c r="T143" s="36">
        <f t="shared" ref="T143:AA143" si="99">T141+T142</f>
        <v>0</v>
      </c>
      <c r="U143" s="36">
        <f t="shared" si="99"/>
        <v>0</v>
      </c>
      <c r="V143" s="36">
        <f t="shared" si="99"/>
        <v>0</v>
      </c>
      <c r="W143" s="36">
        <f t="shared" si="99"/>
        <v>0</v>
      </c>
      <c r="X143" s="36">
        <f t="shared" si="99"/>
        <v>0</v>
      </c>
      <c r="Y143" s="36">
        <f t="shared" si="99"/>
        <v>0</v>
      </c>
      <c r="Z143" s="72">
        <f t="shared" si="99"/>
        <v>0</v>
      </c>
      <c r="AA143" s="36">
        <f t="shared" si="99"/>
        <v>0</v>
      </c>
    </row>
    <row r="144" spans="1:27" s="22" customFormat="1">
      <c r="A144" s="21">
        <v>323611</v>
      </c>
      <c r="B144" s="14" t="s">
        <v>80</v>
      </c>
      <c r="C144" s="12">
        <v>21045</v>
      </c>
      <c r="D144" s="12">
        <v>36000</v>
      </c>
      <c r="E144" s="12">
        <v>35970</v>
      </c>
      <c r="F144" s="11"/>
      <c r="G144" s="47">
        <f t="shared" si="84"/>
        <v>170.91945830363505</v>
      </c>
      <c r="H144" s="47">
        <f t="shared" si="85"/>
        <v>99.916666666666671</v>
      </c>
      <c r="I144" s="21">
        <v>323611</v>
      </c>
      <c r="J144" s="14" t="s">
        <v>80</v>
      </c>
      <c r="K144" s="12"/>
      <c r="L144" s="12"/>
      <c r="M144" s="12">
        <v>35970</v>
      </c>
      <c r="N144" s="12"/>
      <c r="O144" s="12"/>
      <c r="P144" s="12"/>
      <c r="Q144" s="64">
        <v>323611</v>
      </c>
      <c r="R144" s="57" t="s">
        <v>80</v>
      </c>
      <c r="S144" s="72"/>
      <c r="T144" s="36"/>
      <c r="U144" s="36"/>
      <c r="V144" s="36"/>
      <c r="W144" s="36"/>
      <c r="X144" s="36"/>
      <c r="Y144" s="36"/>
      <c r="Z144" s="72"/>
      <c r="AA144" s="35">
        <f t="shared" si="86"/>
        <v>0</v>
      </c>
    </row>
    <row r="145" spans="1:27" s="2" customFormat="1">
      <c r="A145" s="15">
        <v>3236</v>
      </c>
      <c r="B145" s="16" t="s">
        <v>81</v>
      </c>
      <c r="C145" s="17">
        <f>C144</f>
        <v>21045</v>
      </c>
      <c r="D145" s="17">
        <f t="shared" ref="D145:F145" si="100">D144</f>
        <v>36000</v>
      </c>
      <c r="E145" s="17">
        <f t="shared" si="100"/>
        <v>35970</v>
      </c>
      <c r="F145" s="19">
        <f t="shared" si="100"/>
        <v>0</v>
      </c>
      <c r="G145" s="48">
        <f t="shared" si="84"/>
        <v>170.91945830363505</v>
      </c>
      <c r="H145" s="48">
        <f t="shared" si="85"/>
        <v>99.916666666666671</v>
      </c>
      <c r="I145" s="15">
        <v>3236</v>
      </c>
      <c r="J145" s="16" t="s">
        <v>81</v>
      </c>
      <c r="K145" s="17">
        <f>K144</f>
        <v>0</v>
      </c>
      <c r="L145" s="17">
        <f t="shared" ref="L145:P145" si="101">L144</f>
        <v>0</v>
      </c>
      <c r="M145" s="17">
        <f t="shared" si="101"/>
        <v>35970</v>
      </c>
      <c r="N145" s="17">
        <f t="shared" si="101"/>
        <v>0</v>
      </c>
      <c r="O145" s="17">
        <f t="shared" si="101"/>
        <v>0</v>
      </c>
      <c r="P145" s="17">
        <f t="shared" si="101"/>
        <v>0</v>
      </c>
      <c r="Q145" s="65">
        <v>3236</v>
      </c>
      <c r="R145" s="58" t="s">
        <v>81</v>
      </c>
      <c r="S145" s="71">
        <f>S144</f>
        <v>0</v>
      </c>
      <c r="T145" s="35">
        <f t="shared" ref="T145:AA145" si="102">T144</f>
        <v>0</v>
      </c>
      <c r="U145" s="35">
        <f t="shared" si="102"/>
        <v>0</v>
      </c>
      <c r="V145" s="35">
        <f t="shared" si="102"/>
        <v>0</v>
      </c>
      <c r="W145" s="35">
        <f t="shared" si="102"/>
        <v>0</v>
      </c>
      <c r="X145" s="35">
        <f t="shared" si="102"/>
        <v>0</v>
      </c>
      <c r="Y145" s="35">
        <f t="shared" si="102"/>
        <v>0</v>
      </c>
      <c r="Z145" s="71">
        <f t="shared" si="102"/>
        <v>0</v>
      </c>
      <c r="AA145" s="35">
        <f t="shared" si="102"/>
        <v>0</v>
      </c>
    </row>
    <row r="146" spans="1:27" s="22" customFormat="1">
      <c r="A146" s="21">
        <v>323711</v>
      </c>
      <c r="B146" s="14" t="s">
        <v>82</v>
      </c>
      <c r="C146" s="12">
        <v>687.75</v>
      </c>
      <c r="D146" s="12">
        <v>5000</v>
      </c>
      <c r="E146" s="12">
        <v>4262.84</v>
      </c>
      <c r="F146" s="11"/>
      <c r="G146" s="47">
        <f t="shared" si="84"/>
        <v>619.82406397673572</v>
      </c>
      <c r="H146" s="47">
        <f t="shared" si="85"/>
        <v>85.256799999999998</v>
      </c>
      <c r="I146" s="21">
        <v>323711</v>
      </c>
      <c r="J146" s="14" t="s">
        <v>82</v>
      </c>
      <c r="K146" s="12"/>
      <c r="L146" s="12">
        <v>3562.64</v>
      </c>
      <c r="M146" s="12">
        <v>700.2</v>
      </c>
      <c r="N146" s="12"/>
      <c r="O146" s="12"/>
      <c r="P146" s="12"/>
      <c r="Q146" s="64">
        <v>323711</v>
      </c>
      <c r="R146" s="57" t="s">
        <v>82</v>
      </c>
      <c r="S146" s="71"/>
      <c r="T146" s="35"/>
      <c r="U146" s="35"/>
      <c r="V146" s="35"/>
      <c r="W146" s="35"/>
      <c r="X146" s="35"/>
      <c r="Y146" s="35"/>
      <c r="Z146" s="71"/>
      <c r="AA146" s="35">
        <f t="shared" si="86"/>
        <v>2.2737367544323206E-13</v>
      </c>
    </row>
    <row r="147" spans="1:27">
      <c r="A147" s="21">
        <v>323721</v>
      </c>
      <c r="B147" s="14" t="s">
        <v>83</v>
      </c>
      <c r="C147" s="12">
        <v>98402.37</v>
      </c>
      <c r="D147" s="12">
        <v>146000</v>
      </c>
      <c r="E147" s="12">
        <v>5197.33</v>
      </c>
      <c r="G147" s="47">
        <f t="shared" si="84"/>
        <v>5.2817122189231824</v>
      </c>
      <c r="H147" s="47">
        <f t="shared" si="85"/>
        <v>3.5598150684931511</v>
      </c>
      <c r="I147" s="21">
        <v>323721</v>
      </c>
      <c r="J147" s="14" t="s">
        <v>83</v>
      </c>
      <c r="K147" s="12">
        <v>5197.33</v>
      </c>
      <c r="L147" s="12"/>
      <c r="M147" s="12"/>
      <c r="N147" s="12"/>
      <c r="O147" s="12"/>
      <c r="P147" s="12"/>
      <c r="Q147" s="64">
        <v>323721</v>
      </c>
      <c r="R147" s="57" t="s">
        <v>83</v>
      </c>
      <c r="S147" s="71"/>
      <c r="T147" s="35"/>
      <c r="U147" s="35"/>
      <c r="V147" s="35"/>
      <c r="W147" s="35"/>
      <c r="X147" s="35"/>
      <c r="Y147" s="35"/>
      <c r="Z147" s="71"/>
      <c r="AA147" s="35">
        <f t="shared" si="86"/>
        <v>0</v>
      </c>
    </row>
    <row r="148" spans="1:27" s="22" customFormat="1">
      <c r="A148" s="21">
        <v>323731</v>
      </c>
      <c r="B148" s="14" t="s">
        <v>84</v>
      </c>
      <c r="C148" s="12">
        <v>537.5</v>
      </c>
      <c r="D148" s="12">
        <v>3000</v>
      </c>
      <c r="E148" s="12">
        <v>2250</v>
      </c>
      <c r="F148" s="11"/>
      <c r="G148" s="47">
        <f t="shared" si="84"/>
        <v>418.60465116279073</v>
      </c>
      <c r="H148" s="47">
        <f t="shared" si="85"/>
        <v>75</v>
      </c>
      <c r="I148" s="21">
        <v>323731</v>
      </c>
      <c r="J148" s="14" t="s">
        <v>84</v>
      </c>
      <c r="K148" s="12"/>
      <c r="L148" s="12"/>
      <c r="M148" s="12">
        <v>2250</v>
      </c>
      <c r="N148" s="12"/>
      <c r="O148" s="12"/>
      <c r="P148" s="12"/>
      <c r="Q148" s="64">
        <v>323731</v>
      </c>
      <c r="R148" s="57" t="s">
        <v>84</v>
      </c>
      <c r="S148" s="71"/>
      <c r="T148" s="35"/>
      <c r="U148" s="35"/>
      <c r="V148" s="35"/>
      <c r="W148" s="35"/>
      <c r="X148" s="35"/>
      <c r="Y148" s="35"/>
      <c r="Z148" s="71"/>
      <c r="AA148" s="35">
        <f t="shared" si="86"/>
        <v>0</v>
      </c>
    </row>
    <row r="149" spans="1:27" s="22" customFormat="1">
      <c r="A149" s="21">
        <v>323791</v>
      </c>
      <c r="B149" s="14" t="s">
        <v>85</v>
      </c>
      <c r="C149" s="12">
        <v>53462.13</v>
      </c>
      <c r="D149" s="12">
        <v>334200</v>
      </c>
      <c r="E149" s="12">
        <v>19137.5</v>
      </c>
      <c r="F149" s="11"/>
      <c r="G149" s="47">
        <f t="shared" si="84"/>
        <v>35.796366512146079</v>
      </c>
      <c r="H149" s="47">
        <f t="shared" si="85"/>
        <v>5.7263614602034707</v>
      </c>
      <c r="I149" s="21">
        <v>323791</v>
      </c>
      <c r="J149" s="14" t="s">
        <v>85</v>
      </c>
      <c r="K149" s="12"/>
      <c r="L149" s="12"/>
      <c r="M149" s="12">
        <v>19137.5</v>
      </c>
      <c r="N149" s="12"/>
      <c r="O149" s="12"/>
      <c r="P149" s="12"/>
      <c r="Q149" s="64">
        <v>323791</v>
      </c>
      <c r="R149" s="57" t="s">
        <v>85</v>
      </c>
      <c r="S149" s="71"/>
      <c r="T149" s="35"/>
      <c r="U149" s="35"/>
      <c r="V149" s="35"/>
      <c r="W149" s="35"/>
      <c r="X149" s="35"/>
      <c r="Y149" s="35"/>
      <c r="Z149" s="71"/>
      <c r="AA149" s="35">
        <f t="shared" si="86"/>
        <v>0</v>
      </c>
    </row>
    <row r="150" spans="1:27" s="2" customFormat="1">
      <c r="A150" s="15">
        <v>3237</v>
      </c>
      <c r="B150" s="16" t="s">
        <v>86</v>
      </c>
      <c r="C150" s="17">
        <f>SUM(C146:C149)</f>
        <v>153089.75</v>
      </c>
      <c r="D150" s="17">
        <f t="shared" ref="D150:F150" si="103">SUM(D146:D149)</f>
        <v>488200</v>
      </c>
      <c r="E150" s="17">
        <f t="shared" si="103"/>
        <v>30847.67</v>
      </c>
      <c r="F150" s="19">
        <f t="shared" si="103"/>
        <v>0</v>
      </c>
      <c r="G150" s="48">
        <f t="shared" si="84"/>
        <v>20.150055767940049</v>
      </c>
      <c r="H150" s="48">
        <f t="shared" si="85"/>
        <v>6.3186542400655465</v>
      </c>
      <c r="I150" s="15">
        <v>3237</v>
      </c>
      <c r="J150" s="16" t="s">
        <v>86</v>
      </c>
      <c r="K150" s="17">
        <f>SUM(K146:K149)</f>
        <v>5197.33</v>
      </c>
      <c r="L150" s="17">
        <f t="shared" ref="L150:P150" si="104">SUM(L146:L149)</f>
        <v>3562.64</v>
      </c>
      <c r="M150" s="17">
        <f t="shared" si="104"/>
        <v>22087.7</v>
      </c>
      <c r="N150" s="17">
        <f t="shared" si="104"/>
        <v>0</v>
      </c>
      <c r="O150" s="17">
        <f t="shared" si="104"/>
        <v>0</v>
      </c>
      <c r="P150" s="17">
        <f t="shared" si="104"/>
        <v>0</v>
      </c>
      <c r="Q150" s="65">
        <v>3237</v>
      </c>
      <c r="R150" s="58" t="s">
        <v>86</v>
      </c>
      <c r="S150" s="72">
        <f>SUM(S146:S149)</f>
        <v>0</v>
      </c>
      <c r="T150" s="36">
        <f t="shared" ref="T150:AA150" si="105">SUM(T146:T149)</f>
        <v>0</v>
      </c>
      <c r="U150" s="36">
        <f t="shared" si="105"/>
        <v>0</v>
      </c>
      <c r="V150" s="36">
        <f t="shared" si="105"/>
        <v>0</v>
      </c>
      <c r="W150" s="36">
        <f t="shared" si="105"/>
        <v>0</v>
      </c>
      <c r="X150" s="36">
        <f t="shared" si="105"/>
        <v>0</v>
      </c>
      <c r="Y150" s="36">
        <f t="shared" si="105"/>
        <v>0</v>
      </c>
      <c r="Z150" s="72">
        <f t="shared" si="105"/>
        <v>0</v>
      </c>
      <c r="AA150" s="36">
        <f t="shared" si="105"/>
        <v>2.2737367544323206E-13</v>
      </c>
    </row>
    <row r="151" spans="1:27">
      <c r="A151" s="21">
        <v>323811</v>
      </c>
      <c r="B151" s="14" t="s">
        <v>87</v>
      </c>
      <c r="C151" s="12"/>
      <c r="D151" s="12">
        <v>1000</v>
      </c>
      <c r="E151" s="12"/>
      <c r="G151" s="47">
        <f t="shared" si="84"/>
        <v>0</v>
      </c>
      <c r="H151" s="47">
        <f t="shared" si="85"/>
        <v>0</v>
      </c>
      <c r="I151" s="21">
        <v>323811</v>
      </c>
      <c r="J151" s="14" t="s">
        <v>87</v>
      </c>
      <c r="K151" s="12"/>
      <c r="L151" s="12"/>
      <c r="M151" s="12"/>
      <c r="N151" s="12"/>
      <c r="O151" s="12"/>
      <c r="P151" s="12"/>
      <c r="Q151" s="64">
        <v>323811</v>
      </c>
      <c r="R151" s="57" t="s">
        <v>87</v>
      </c>
      <c r="S151" s="71"/>
      <c r="T151" s="35"/>
      <c r="U151" s="35"/>
      <c r="V151" s="35"/>
      <c r="W151" s="35"/>
      <c r="X151" s="35"/>
      <c r="Y151" s="35"/>
      <c r="Z151" s="71"/>
      <c r="AA151" s="35">
        <f t="shared" si="86"/>
        <v>0</v>
      </c>
    </row>
    <row r="152" spans="1:27">
      <c r="A152" s="4">
        <v>323891</v>
      </c>
      <c r="B152" s="5" t="s">
        <v>88</v>
      </c>
      <c r="C152" s="8">
        <v>375</v>
      </c>
      <c r="D152" s="8">
        <v>1000</v>
      </c>
      <c r="E152" s="8">
        <v>375</v>
      </c>
      <c r="G152" s="47">
        <f t="shared" si="84"/>
        <v>100</v>
      </c>
      <c r="H152" s="47">
        <f t="shared" si="85"/>
        <v>37.5</v>
      </c>
      <c r="I152" s="4">
        <v>323891</v>
      </c>
      <c r="J152" s="5" t="s">
        <v>88</v>
      </c>
      <c r="K152" s="12"/>
      <c r="L152" s="12"/>
      <c r="M152" s="12">
        <v>375</v>
      </c>
      <c r="N152" s="12"/>
      <c r="O152" s="12"/>
      <c r="P152" s="12"/>
      <c r="Q152" s="63">
        <v>323891</v>
      </c>
      <c r="R152" s="59" t="s">
        <v>88</v>
      </c>
      <c r="S152" s="71"/>
      <c r="T152" s="35"/>
      <c r="U152" s="35"/>
      <c r="V152" s="35"/>
      <c r="W152" s="35"/>
      <c r="X152" s="35"/>
      <c r="Y152" s="35"/>
      <c r="Z152" s="71"/>
      <c r="AA152" s="35">
        <f t="shared" si="86"/>
        <v>0</v>
      </c>
    </row>
    <row r="153" spans="1:27" s="2" customFormat="1">
      <c r="A153" s="15">
        <v>3238</v>
      </c>
      <c r="B153" s="16" t="s">
        <v>89</v>
      </c>
      <c r="C153" s="17">
        <f>C151+C152</f>
        <v>375</v>
      </c>
      <c r="D153" s="17">
        <f t="shared" ref="D153:F153" si="106">D151+D152</f>
        <v>2000</v>
      </c>
      <c r="E153" s="17">
        <f t="shared" si="106"/>
        <v>375</v>
      </c>
      <c r="F153" s="19">
        <f t="shared" si="106"/>
        <v>0</v>
      </c>
      <c r="G153" s="48">
        <f t="shared" si="84"/>
        <v>100</v>
      </c>
      <c r="H153" s="48">
        <f t="shared" si="85"/>
        <v>18.75</v>
      </c>
      <c r="I153" s="15">
        <v>3238</v>
      </c>
      <c r="J153" s="16" t="s">
        <v>89</v>
      </c>
      <c r="K153" s="17">
        <f>K151+K152</f>
        <v>0</v>
      </c>
      <c r="L153" s="17">
        <f t="shared" ref="L153:P153" si="107">L151+L152</f>
        <v>0</v>
      </c>
      <c r="M153" s="17">
        <f t="shared" si="107"/>
        <v>375</v>
      </c>
      <c r="N153" s="17">
        <f t="shared" si="107"/>
        <v>0</v>
      </c>
      <c r="O153" s="17">
        <f t="shared" si="107"/>
        <v>0</v>
      </c>
      <c r="P153" s="17">
        <f t="shared" si="107"/>
        <v>0</v>
      </c>
      <c r="Q153" s="65">
        <v>3238</v>
      </c>
      <c r="R153" s="58" t="s">
        <v>89</v>
      </c>
      <c r="S153" s="71">
        <f>S151+S152</f>
        <v>0</v>
      </c>
      <c r="T153" s="35">
        <f t="shared" ref="T153:AA153" si="108">T151+T152</f>
        <v>0</v>
      </c>
      <c r="U153" s="35">
        <f t="shared" si="108"/>
        <v>0</v>
      </c>
      <c r="V153" s="35">
        <f t="shared" si="108"/>
        <v>0</v>
      </c>
      <c r="W153" s="35">
        <f t="shared" si="108"/>
        <v>0</v>
      </c>
      <c r="X153" s="35">
        <f t="shared" si="108"/>
        <v>0</v>
      </c>
      <c r="Y153" s="35">
        <f t="shared" si="108"/>
        <v>0</v>
      </c>
      <c r="Z153" s="71">
        <f t="shared" si="108"/>
        <v>0</v>
      </c>
      <c r="AA153" s="35">
        <f t="shared" si="108"/>
        <v>0</v>
      </c>
    </row>
    <row r="154" spans="1:27">
      <c r="A154" s="15"/>
      <c r="B154" s="16"/>
      <c r="C154" s="17"/>
      <c r="D154" s="17"/>
      <c r="E154" s="17"/>
      <c r="F154" s="19"/>
      <c r="G154" s="47"/>
      <c r="H154" s="17"/>
      <c r="I154" s="15"/>
      <c r="J154" s="16"/>
      <c r="K154" s="17"/>
      <c r="L154" s="17"/>
      <c r="M154" s="17"/>
      <c r="N154" s="17"/>
      <c r="O154" s="17"/>
      <c r="P154" s="17"/>
      <c r="Q154" s="65"/>
      <c r="R154" s="58"/>
      <c r="S154" s="72"/>
      <c r="T154" s="36"/>
      <c r="U154" s="36"/>
      <c r="V154" s="36"/>
      <c r="W154" s="36"/>
      <c r="X154" s="36"/>
      <c r="Y154" s="36"/>
      <c r="Z154" s="72"/>
      <c r="AA154" s="36"/>
    </row>
    <row r="155" spans="1:27">
      <c r="A155" s="13">
        <v>323911</v>
      </c>
      <c r="B155" s="14" t="s">
        <v>90</v>
      </c>
      <c r="C155" s="12">
        <v>30963.75</v>
      </c>
      <c r="D155" s="12">
        <v>34000</v>
      </c>
      <c r="E155" s="12">
        <v>23023.75</v>
      </c>
      <c r="G155" s="47">
        <f t="shared" ref="G155:G187" si="109">IF(C155&lt;&gt;0,E155/C155*100,0)</f>
        <v>74.357111138024294</v>
      </c>
      <c r="H155" s="47">
        <f t="shared" ref="H155:H187" si="110">IF(D155&lt;&gt;0,E155/D155*100,0)</f>
        <v>67.716911764705884</v>
      </c>
      <c r="I155" s="13">
        <v>323911</v>
      </c>
      <c r="J155" s="14" t="s">
        <v>90</v>
      </c>
      <c r="K155" s="29"/>
      <c r="L155" s="29">
        <v>12332.5</v>
      </c>
      <c r="M155" s="29">
        <v>1211.25</v>
      </c>
      <c r="N155" s="29"/>
      <c r="O155" s="29"/>
      <c r="P155" s="29"/>
      <c r="Q155" s="64">
        <v>323911</v>
      </c>
      <c r="R155" s="57" t="s">
        <v>90</v>
      </c>
      <c r="S155" s="70"/>
      <c r="T155" s="34"/>
      <c r="U155" s="34"/>
      <c r="V155" s="34"/>
      <c r="W155" s="34">
        <v>9480</v>
      </c>
      <c r="X155" s="34"/>
      <c r="Y155" s="34"/>
      <c r="Z155" s="70"/>
      <c r="AA155" s="35">
        <f t="shared" ref="AA155:AA186" si="111">E155-K155-L155-M155-N155-O155-P155-S155-T155-U155-V155-W155-X155-Y155-Z155</f>
        <v>0</v>
      </c>
    </row>
    <row r="156" spans="1:27">
      <c r="A156" s="21">
        <v>323921</v>
      </c>
      <c r="B156" s="14" t="s">
        <v>91</v>
      </c>
      <c r="C156" s="12">
        <v>3422.5</v>
      </c>
      <c r="D156" s="12">
        <v>4000</v>
      </c>
      <c r="E156" s="12"/>
      <c r="G156" s="47">
        <f t="shared" si="109"/>
        <v>0</v>
      </c>
      <c r="H156" s="47">
        <f t="shared" si="110"/>
        <v>0</v>
      </c>
      <c r="I156" s="21">
        <v>323921</v>
      </c>
      <c r="J156" s="14" t="s">
        <v>91</v>
      </c>
      <c r="K156" s="12"/>
      <c r="L156" s="12"/>
      <c r="M156" s="12"/>
      <c r="N156" s="12"/>
      <c r="O156" s="12"/>
      <c r="P156" s="12"/>
      <c r="Q156" s="64">
        <v>323921</v>
      </c>
      <c r="R156" s="57" t="s">
        <v>91</v>
      </c>
      <c r="S156" s="71"/>
      <c r="T156" s="35"/>
      <c r="U156" s="35"/>
      <c r="V156" s="35"/>
      <c r="W156" s="35"/>
      <c r="X156" s="35"/>
      <c r="Y156" s="35"/>
      <c r="Z156" s="71"/>
      <c r="AA156" s="35">
        <f t="shared" si="111"/>
        <v>0</v>
      </c>
    </row>
    <row r="157" spans="1:27">
      <c r="A157" s="21">
        <v>323931</v>
      </c>
      <c r="B157" s="14" t="s">
        <v>92</v>
      </c>
      <c r="C157" s="12">
        <v>1042.45</v>
      </c>
      <c r="D157" s="12">
        <v>3000</v>
      </c>
      <c r="E157" s="12">
        <v>270</v>
      </c>
      <c r="G157" s="47">
        <f t="shared" si="109"/>
        <v>25.900522806849246</v>
      </c>
      <c r="H157" s="47">
        <f t="shared" si="110"/>
        <v>9</v>
      </c>
      <c r="I157" s="21">
        <v>323931</v>
      </c>
      <c r="J157" s="14" t="s">
        <v>92</v>
      </c>
      <c r="K157" s="12"/>
      <c r="L157" s="12">
        <v>70</v>
      </c>
      <c r="M157" s="12">
        <v>200</v>
      </c>
      <c r="N157" s="12"/>
      <c r="O157" s="12"/>
      <c r="P157" s="12"/>
      <c r="Q157" s="64">
        <v>323931</v>
      </c>
      <c r="R157" s="57" t="s">
        <v>92</v>
      </c>
      <c r="S157" s="72"/>
      <c r="T157" s="36"/>
      <c r="U157" s="36"/>
      <c r="V157" s="36"/>
      <c r="W157" s="36"/>
      <c r="X157" s="36"/>
      <c r="Y157" s="36"/>
      <c r="Z157" s="72"/>
      <c r="AA157" s="35">
        <f t="shared" si="111"/>
        <v>0</v>
      </c>
    </row>
    <row r="158" spans="1:27" s="22" customFormat="1">
      <c r="A158" s="21">
        <v>323951</v>
      </c>
      <c r="B158" s="14" t="s">
        <v>93</v>
      </c>
      <c r="C158" s="12">
        <v>990</v>
      </c>
      <c r="D158" s="12">
        <v>1000</v>
      </c>
      <c r="E158" s="12">
        <v>60</v>
      </c>
      <c r="F158" s="11"/>
      <c r="G158" s="47">
        <f t="shared" si="109"/>
        <v>6.0606060606060606</v>
      </c>
      <c r="H158" s="47">
        <f t="shared" si="110"/>
        <v>6</v>
      </c>
      <c r="I158" s="21">
        <v>323951</v>
      </c>
      <c r="J158" s="14" t="s">
        <v>93</v>
      </c>
      <c r="K158" s="12"/>
      <c r="L158" s="12"/>
      <c r="M158" s="12">
        <v>60</v>
      </c>
      <c r="N158" s="12"/>
      <c r="O158" s="12"/>
      <c r="P158" s="12"/>
      <c r="Q158" s="64">
        <v>323951</v>
      </c>
      <c r="R158" s="57" t="s">
        <v>93</v>
      </c>
      <c r="S158" s="71"/>
      <c r="T158" s="35"/>
      <c r="U158" s="35"/>
      <c r="V158" s="35"/>
      <c r="W158" s="35"/>
      <c r="X158" s="35"/>
      <c r="Y158" s="35"/>
      <c r="Z158" s="71"/>
      <c r="AA158" s="35">
        <f t="shared" si="111"/>
        <v>0</v>
      </c>
    </row>
    <row r="159" spans="1:27">
      <c r="A159" s="21">
        <v>323961</v>
      </c>
      <c r="B159" s="14" t="s">
        <v>94</v>
      </c>
      <c r="C159" s="12">
        <v>1500</v>
      </c>
      <c r="D159" s="12">
        <v>2000</v>
      </c>
      <c r="E159" s="12">
        <v>1500</v>
      </c>
      <c r="G159" s="47">
        <f t="shared" si="109"/>
        <v>100</v>
      </c>
      <c r="H159" s="47">
        <f t="shared" si="110"/>
        <v>75</v>
      </c>
      <c r="I159" s="21">
        <v>323961</v>
      </c>
      <c r="J159" s="14" t="s">
        <v>94</v>
      </c>
      <c r="K159" s="12"/>
      <c r="L159" s="12"/>
      <c r="M159" s="12">
        <v>1500</v>
      </c>
      <c r="N159" s="12"/>
      <c r="O159" s="12"/>
      <c r="P159" s="12"/>
      <c r="Q159" s="64">
        <v>323961</v>
      </c>
      <c r="R159" s="57" t="s">
        <v>94</v>
      </c>
      <c r="S159" s="72"/>
      <c r="T159" s="35"/>
      <c r="U159" s="36"/>
      <c r="V159" s="36"/>
      <c r="W159" s="36"/>
      <c r="X159" s="36"/>
      <c r="Y159" s="36"/>
      <c r="Z159" s="72"/>
      <c r="AA159" s="35">
        <f t="shared" si="111"/>
        <v>0</v>
      </c>
    </row>
    <row r="160" spans="1:27">
      <c r="A160" s="13">
        <v>323991</v>
      </c>
      <c r="B160" s="14" t="s">
        <v>95</v>
      </c>
      <c r="C160" s="12">
        <v>1556.89</v>
      </c>
      <c r="D160" s="12">
        <v>1500</v>
      </c>
      <c r="E160" s="12">
        <v>1272.53</v>
      </c>
      <c r="G160" s="47">
        <f t="shared" si="109"/>
        <v>81.735382718111097</v>
      </c>
      <c r="H160" s="47">
        <f t="shared" si="110"/>
        <v>84.835333333333324</v>
      </c>
      <c r="I160" s="13">
        <v>323991</v>
      </c>
      <c r="J160" s="14" t="s">
        <v>95</v>
      </c>
      <c r="K160" s="12"/>
      <c r="L160" s="12"/>
      <c r="M160" s="12">
        <v>1195.6500000000001</v>
      </c>
      <c r="N160" s="12"/>
      <c r="O160" s="12"/>
      <c r="P160" s="12"/>
      <c r="Q160" s="64">
        <v>323991</v>
      </c>
      <c r="R160" s="57" t="s">
        <v>95</v>
      </c>
      <c r="S160" s="71"/>
      <c r="T160" s="35"/>
      <c r="U160" s="35">
        <v>76.88</v>
      </c>
      <c r="V160" s="35"/>
      <c r="W160" s="35"/>
      <c r="X160" s="35"/>
      <c r="Y160" s="35"/>
      <c r="Z160" s="71"/>
      <c r="AA160" s="35">
        <f t="shared" si="111"/>
        <v>-1.1368683772161603E-13</v>
      </c>
    </row>
    <row r="161" spans="1:27">
      <c r="A161" s="15">
        <v>3239</v>
      </c>
      <c r="B161" s="16" t="s">
        <v>96</v>
      </c>
      <c r="C161" s="17">
        <f>SUM(C155:C160)</f>
        <v>39475.589999999997</v>
      </c>
      <c r="D161" s="17">
        <f t="shared" ref="D161:F161" si="112">SUM(D155:D160)</f>
        <v>45500</v>
      </c>
      <c r="E161" s="17">
        <f t="shared" si="112"/>
        <v>26126.28</v>
      </c>
      <c r="F161" s="19">
        <f t="shared" si="112"/>
        <v>0</v>
      </c>
      <c r="G161" s="48">
        <f t="shared" si="109"/>
        <v>66.183380666381424</v>
      </c>
      <c r="H161" s="48">
        <f t="shared" si="110"/>
        <v>57.420395604395601</v>
      </c>
      <c r="I161" s="15">
        <v>3239</v>
      </c>
      <c r="J161" s="16" t="s">
        <v>96</v>
      </c>
      <c r="K161" s="17">
        <f>SUM(K155:K160)</f>
        <v>0</v>
      </c>
      <c r="L161" s="17">
        <f t="shared" ref="L161:P161" si="113">SUM(L155:L160)</f>
        <v>12402.5</v>
      </c>
      <c r="M161" s="17">
        <f t="shared" si="113"/>
        <v>4166.8999999999996</v>
      </c>
      <c r="N161" s="17">
        <f t="shared" si="113"/>
        <v>0</v>
      </c>
      <c r="O161" s="17">
        <f t="shared" si="113"/>
        <v>0</v>
      </c>
      <c r="P161" s="17">
        <f t="shared" si="113"/>
        <v>0</v>
      </c>
      <c r="Q161" s="65">
        <v>3239</v>
      </c>
      <c r="R161" s="58" t="s">
        <v>96</v>
      </c>
      <c r="S161" s="72">
        <f>SUM(S155:S160)</f>
        <v>0</v>
      </c>
      <c r="T161" s="36">
        <f t="shared" ref="T161:AA161" si="114">SUM(T155:T160)</f>
        <v>0</v>
      </c>
      <c r="U161" s="36">
        <f t="shared" si="114"/>
        <v>76.88</v>
      </c>
      <c r="V161" s="36">
        <f t="shared" si="114"/>
        <v>0</v>
      </c>
      <c r="W161" s="36">
        <f t="shared" si="114"/>
        <v>9480</v>
      </c>
      <c r="X161" s="36">
        <f t="shared" si="114"/>
        <v>0</v>
      </c>
      <c r="Y161" s="36">
        <f t="shared" si="114"/>
        <v>0</v>
      </c>
      <c r="Z161" s="72">
        <f t="shared" si="114"/>
        <v>0</v>
      </c>
      <c r="AA161" s="36">
        <f t="shared" si="114"/>
        <v>-1.1368683772161603E-13</v>
      </c>
    </row>
    <row r="162" spans="1:27" s="2" customFormat="1">
      <c r="A162" s="15">
        <v>323</v>
      </c>
      <c r="B162" s="16" t="s">
        <v>97</v>
      </c>
      <c r="C162" s="17">
        <f>C121+C125+C128+C140+C143+C145+C150+C153+C161</f>
        <v>451898.62</v>
      </c>
      <c r="D162" s="17">
        <f>D121+D125+D128+D140+D143+D145+D150+D153+D161</f>
        <v>793036</v>
      </c>
      <c r="E162" s="17">
        <f>E121+E125+E128+E140+E143+E145+E150+E153+E161</f>
        <v>233661.54</v>
      </c>
      <c r="F162" s="19">
        <f>F121+F125+F128+F140+F143+F145+F150+F153+F161</f>
        <v>0</v>
      </c>
      <c r="G162" s="48">
        <f t="shared" si="109"/>
        <v>51.706628358369414</v>
      </c>
      <c r="H162" s="48">
        <f t="shared" si="110"/>
        <v>29.464178170978368</v>
      </c>
      <c r="I162" s="15">
        <v>323</v>
      </c>
      <c r="J162" s="16" t="s">
        <v>97</v>
      </c>
      <c r="K162" s="17">
        <f t="shared" ref="K162:P162" si="115">K121+K125+K128+K140+K143+K145+K150+K153+K161</f>
        <v>5197.33</v>
      </c>
      <c r="L162" s="17">
        <f t="shared" si="115"/>
        <v>17965.14</v>
      </c>
      <c r="M162" s="17">
        <f t="shared" si="115"/>
        <v>150172.22</v>
      </c>
      <c r="N162" s="17">
        <f t="shared" si="115"/>
        <v>4995.3900000000003</v>
      </c>
      <c r="O162" s="17">
        <f t="shared" si="115"/>
        <v>0</v>
      </c>
      <c r="P162" s="17">
        <f t="shared" si="115"/>
        <v>0</v>
      </c>
      <c r="Q162" s="65">
        <v>323</v>
      </c>
      <c r="R162" s="58" t="s">
        <v>97</v>
      </c>
      <c r="S162" s="72">
        <f t="shared" ref="S162:AA162" si="116">S121+S125+S128+S140+S143+S145+S150+S153+S161</f>
        <v>43067.11</v>
      </c>
      <c r="T162" s="36">
        <f t="shared" si="116"/>
        <v>0</v>
      </c>
      <c r="U162" s="36">
        <f t="shared" si="116"/>
        <v>1084.3499999999999</v>
      </c>
      <c r="V162" s="36">
        <f t="shared" si="116"/>
        <v>100</v>
      </c>
      <c r="W162" s="36">
        <f t="shared" si="116"/>
        <v>9480</v>
      </c>
      <c r="X162" s="36">
        <f t="shared" si="116"/>
        <v>0</v>
      </c>
      <c r="Y162" s="36">
        <f t="shared" si="116"/>
        <v>1600</v>
      </c>
      <c r="Z162" s="72">
        <f t="shared" si="116"/>
        <v>0</v>
      </c>
      <c r="AA162" s="36">
        <f t="shared" si="116"/>
        <v>-5.6843418860808015E-13</v>
      </c>
    </row>
    <row r="163" spans="1:27" s="96" customFormat="1">
      <c r="A163" s="89">
        <v>323</v>
      </c>
      <c r="B163" s="79" t="s">
        <v>97</v>
      </c>
      <c r="C163" s="90"/>
      <c r="D163" s="90">
        <v>793036</v>
      </c>
      <c r="E163" s="90"/>
      <c r="F163" s="91"/>
      <c r="G163" s="92"/>
      <c r="H163" s="92">
        <f>IF(D163&lt;&gt;0,E162/D163*100,0)</f>
        <v>29.464178170978368</v>
      </c>
      <c r="I163" s="89">
        <v>323</v>
      </c>
      <c r="J163" s="79" t="s">
        <v>97</v>
      </c>
      <c r="K163" s="90">
        <v>143500</v>
      </c>
      <c r="L163" s="90">
        <v>14500</v>
      </c>
      <c r="M163" s="90">
        <v>152685</v>
      </c>
      <c r="N163" s="90">
        <v>9807</v>
      </c>
      <c r="O163" s="90"/>
      <c r="P163" s="90">
        <v>2000</v>
      </c>
      <c r="Q163" s="93">
        <v>323</v>
      </c>
      <c r="R163" s="94" t="s">
        <v>97</v>
      </c>
      <c r="S163" s="95">
        <v>84544</v>
      </c>
      <c r="T163" s="88">
        <v>295000</v>
      </c>
      <c r="U163" s="88">
        <v>5000</v>
      </c>
      <c r="V163" s="88">
        <v>1000</v>
      </c>
      <c r="W163" s="88">
        <v>25000</v>
      </c>
      <c r="X163" s="95">
        <v>30000</v>
      </c>
      <c r="Y163" s="88">
        <v>30000</v>
      </c>
      <c r="Z163" s="95"/>
      <c r="AA163" s="88"/>
    </row>
    <row r="164" spans="1:27">
      <c r="A164" s="21">
        <v>324111</v>
      </c>
      <c r="B164" s="14" t="s">
        <v>98</v>
      </c>
      <c r="C164" s="12"/>
      <c r="D164" s="12">
        <v>1000</v>
      </c>
      <c r="E164" s="12"/>
      <c r="G164" s="47">
        <f t="shared" si="109"/>
        <v>0</v>
      </c>
      <c r="H164" s="47">
        <f t="shared" si="110"/>
        <v>0</v>
      </c>
      <c r="I164" s="21">
        <v>324111</v>
      </c>
      <c r="J164" s="14" t="s">
        <v>98</v>
      </c>
      <c r="K164" s="17"/>
      <c r="L164" s="17"/>
      <c r="M164" s="17"/>
      <c r="N164" s="17"/>
      <c r="O164" s="17"/>
      <c r="P164" s="17"/>
      <c r="Q164" s="64">
        <v>324111</v>
      </c>
      <c r="R164" s="57" t="s">
        <v>98</v>
      </c>
      <c r="S164" s="71"/>
      <c r="T164" s="35"/>
      <c r="U164" s="35"/>
      <c r="V164" s="35"/>
      <c r="W164" s="35"/>
      <c r="X164" s="35"/>
      <c r="Y164" s="35"/>
      <c r="Z164" s="71"/>
      <c r="AA164" s="35">
        <f t="shared" si="111"/>
        <v>0</v>
      </c>
    </row>
    <row r="165" spans="1:27">
      <c r="A165" s="13">
        <v>324121</v>
      </c>
      <c r="B165" s="14" t="s">
        <v>99</v>
      </c>
      <c r="C165" s="12">
        <v>13634.37</v>
      </c>
      <c r="D165" s="12">
        <v>0</v>
      </c>
      <c r="E165" s="12"/>
      <c r="G165" s="47">
        <f t="shared" si="109"/>
        <v>0</v>
      </c>
      <c r="H165" s="47">
        <f t="shared" si="110"/>
        <v>0</v>
      </c>
      <c r="I165" s="13">
        <v>324121</v>
      </c>
      <c r="J165" s="14" t="s">
        <v>99</v>
      </c>
      <c r="K165" s="12"/>
      <c r="L165" s="12"/>
      <c r="M165" s="12"/>
      <c r="N165" s="12"/>
      <c r="O165" s="12"/>
      <c r="P165" s="12"/>
      <c r="Q165" s="64">
        <v>324121</v>
      </c>
      <c r="R165" s="57" t="s">
        <v>99</v>
      </c>
      <c r="S165" s="71"/>
      <c r="T165" s="35"/>
      <c r="U165" s="35"/>
      <c r="V165" s="35"/>
      <c r="W165" s="35"/>
      <c r="X165" s="35"/>
      <c r="Y165" s="35"/>
      <c r="Z165" s="71"/>
      <c r="AA165" s="35">
        <f t="shared" si="111"/>
        <v>0</v>
      </c>
    </row>
    <row r="166" spans="1:27">
      <c r="A166" s="162" t="str">
        <f>A1</f>
        <v>MEDICINSKA  ŠKOLA BJELOVAR</v>
      </c>
      <c r="B166" s="162"/>
      <c r="C166" s="162"/>
      <c r="D166" s="162"/>
      <c r="I166" s="162" t="str">
        <f>A1</f>
        <v>MEDICINSKA  ŠKOLA BJELOVAR</v>
      </c>
      <c r="J166" s="162"/>
      <c r="K166" s="162"/>
      <c r="L166" s="162"/>
      <c r="M166" s="7"/>
      <c r="N166" s="7"/>
      <c r="O166" s="11"/>
      <c r="P166" s="7"/>
      <c r="Q166" s="163" t="str">
        <f>A1</f>
        <v>MEDICINSKA  ŠKOLA BJELOVAR</v>
      </c>
      <c r="R166" s="163"/>
      <c r="S166" s="163"/>
      <c r="T166" s="163"/>
      <c r="U166" s="38"/>
      <c r="V166" s="38"/>
      <c r="Y166" s="37"/>
      <c r="Z166" s="119"/>
    </row>
    <row r="167" spans="1:27">
      <c r="A167" s="164" t="str">
        <f>A2</f>
        <v>BJELOVAR, POLJANA DR. FRANJE TUĐMANA 8</v>
      </c>
      <c r="B167" s="164"/>
      <c r="C167" s="164"/>
      <c r="D167" s="164"/>
      <c r="H167" s="28" t="s">
        <v>151</v>
      </c>
      <c r="I167" s="164" t="str">
        <f>A2</f>
        <v>BJELOVAR, POLJANA DR. FRANJE TUĐMANA 8</v>
      </c>
      <c r="J167" s="164"/>
      <c r="K167" s="164"/>
      <c r="L167" s="164"/>
      <c r="M167" s="7"/>
      <c r="N167" s="7"/>
      <c r="O167" s="11"/>
      <c r="P167" s="27" t="str">
        <f>H167</f>
        <v>str. 6</v>
      </c>
      <c r="Q167" s="163" t="str">
        <f>A2</f>
        <v>BJELOVAR, POLJANA DR. FRANJE TUĐMANA 8</v>
      </c>
      <c r="R167" s="163"/>
      <c r="S167" s="163"/>
      <c r="T167" s="163"/>
      <c r="U167" s="38"/>
      <c r="V167" s="38"/>
      <c r="Y167" s="37"/>
      <c r="Z167" s="119"/>
      <c r="AA167" s="31" t="str">
        <f>P167</f>
        <v>str. 6</v>
      </c>
    </row>
    <row r="168" spans="1:27">
      <c r="A168" s="77"/>
      <c r="B168" s="77"/>
      <c r="C168" s="77"/>
      <c r="D168" s="77"/>
      <c r="H168" s="28"/>
      <c r="I168" s="77"/>
      <c r="J168" s="77"/>
      <c r="K168" s="77"/>
      <c r="L168" s="77"/>
      <c r="M168" s="7"/>
      <c r="N168" s="7"/>
      <c r="O168" s="11"/>
      <c r="P168" s="27"/>
      <c r="Q168" s="75"/>
      <c r="R168" s="122"/>
      <c r="S168" s="67"/>
      <c r="T168" s="75"/>
      <c r="U168" s="38"/>
      <c r="V168" s="38"/>
      <c r="Y168" s="37"/>
      <c r="Z168" s="119"/>
      <c r="AA168" s="31"/>
    </row>
    <row r="169" spans="1:27">
      <c r="A169" s="76"/>
      <c r="B169" s="154" t="str">
        <f>B136</f>
        <v>PRIHODI I RASHODI  I - XII 2020.</v>
      </c>
      <c r="C169" s="154"/>
      <c r="D169" s="154"/>
      <c r="E169" s="154"/>
      <c r="F169" s="154"/>
      <c r="G169" s="154"/>
      <c r="H169" s="154"/>
      <c r="I169" s="76"/>
      <c r="J169" s="154" t="str">
        <f>B136</f>
        <v>PRIHODI I RASHODI  I - XII 2020.</v>
      </c>
      <c r="K169" s="154"/>
      <c r="L169" s="154"/>
      <c r="M169" s="154"/>
      <c r="N169" s="154"/>
      <c r="O169" s="154"/>
      <c r="P169" s="154"/>
      <c r="Q169" s="75"/>
      <c r="R169" s="155" t="str">
        <f>B136</f>
        <v>PRIHODI I RASHODI  I - XII 2020.</v>
      </c>
      <c r="S169" s="155"/>
      <c r="T169" s="155"/>
      <c r="U169" s="155"/>
      <c r="V169" s="155"/>
      <c r="W169" s="155"/>
      <c r="X169" s="155"/>
      <c r="Y169" s="155"/>
      <c r="Z169" s="155"/>
      <c r="AA169" s="155"/>
    </row>
    <row r="170" spans="1:27">
      <c r="I170" s="1"/>
      <c r="J170" s="3"/>
      <c r="K170" s="7"/>
      <c r="L170" s="7"/>
      <c r="M170" s="7"/>
      <c r="N170" s="7"/>
      <c r="O170" s="11"/>
      <c r="P170" s="7"/>
      <c r="Q170" s="62"/>
      <c r="Y170" s="37"/>
      <c r="Z170" s="119"/>
    </row>
    <row r="171" spans="1:27" ht="15" customHeight="1">
      <c r="A171" s="4"/>
      <c r="B171" s="9"/>
      <c r="C171" s="39" t="str">
        <f t="shared" ref="C171:E172" si="117">C138</f>
        <v>IZVRŠENO</v>
      </c>
      <c r="D171" s="39" t="str">
        <f t="shared" si="117"/>
        <v>PLAN</v>
      </c>
      <c r="E171" s="39" t="str">
        <f t="shared" si="117"/>
        <v>IZVRŠENO</v>
      </c>
      <c r="G171" s="45" t="str">
        <f>G138</f>
        <v>INDEKS</v>
      </c>
      <c r="H171" s="30" t="str">
        <f>H138</f>
        <v xml:space="preserve">INDEKS </v>
      </c>
      <c r="I171" s="4"/>
      <c r="J171" s="9"/>
      <c r="K171" s="156" t="str">
        <f>K138</f>
        <v>DRŽAVNI PRORAČUN/ GRAD.pror.</v>
      </c>
      <c r="L171" s="157"/>
      <c r="M171" s="156" t="str">
        <f>M138</f>
        <v>ŽUPANIJSKI PRORAČUN</v>
      </c>
      <c r="N171" s="158"/>
      <c r="O171" s="158"/>
      <c r="P171" s="157"/>
      <c r="Q171" s="63"/>
      <c r="R171" s="55"/>
      <c r="S171" s="159" t="str">
        <f>S138</f>
        <v>VLASTITI PRIHODI</v>
      </c>
      <c r="T171" s="160"/>
      <c r="U171" s="160"/>
      <c r="V171" s="160"/>
      <c r="W171" s="161"/>
      <c r="X171" s="160" t="str">
        <f>X138</f>
        <v>OSTALI PRIHODI</v>
      </c>
      <c r="Y171" s="160"/>
      <c r="Z171" s="160"/>
      <c r="AA171" s="161"/>
    </row>
    <row r="172" spans="1:27">
      <c r="A172" s="6" t="s">
        <v>7</v>
      </c>
      <c r="B172" s="10" t="s">
        <v>8</v>
      </c>
      <c r="C172" s="40" t="str">
        <f t="shared" si="117"/>
        <v>I - XII 2019.</v>
      </c>
      <c r="D172" s="40" t="str">
        <f t="shared" si="117"/>
        <v>2020.</v>
      </c>
      <c r="E172" s="40" t="str">
        <f t="shared" si="117"/>
        <v>I - XII 2020.</v>
      </c>
      <c r="G172" s="46" t="str">
        <f>G139</f>
        <v>2020/2019.</v>
      </c>
      <c r="H172" s="41" t="str">
        <f>H139</f>
        <v>IZVR / PLAN</v>
      </c>
      <c r="I172" s="6" t="s">
        <v>7</v>
      </c>
      <c r="J172" s="10" t="s">
        <v>8</v>
      </c>
      <c r="K172" s="41" t="str">
        <f>K139</f>
        <v>RIZNICA</v>
      </c>
      <c r="L172" s="41" t="str">
        <f>L139</f>
        <v>OSTALO</v>
      </c>
      <c r="M172" s="41" t="str">
        <f>M139</f>
        <v>DECENTRALIZ.</v>
      </c>
      <c r="N172" s="41" t="str">
        <f>N139</f>
        <v>PROJEKT RCK</v>
      </c>
      <c r="O172" s="41" t="str">
        <f>O139</f>
        <v>Shema ŠK.VOĆE</v>
      </c>
      <c r="P172" s="41" t="str">
        <f>P139</f>
        <v>OSTALO</v>
      </c>
      <c r="Q172" s="53" t="s">
        <v>7</v>
      </c>
      <c r="R172" s="56" t="s">
        <v>8</v>
      </c>
      <c r="S172" s="69" t="str">
        <f>S139</f>
        <v>PR. RCK-1</v>
      </c>
      <c r="T172" s="33" t="str">
        <f>T139</f>
        <v>PR. RCK-2</v>
      </c>
      <c r="U172" s="33" t="str">
        <f>U139</f>
        <v>ZAKUP</v>
      </c>
      <c r="V172" s="33" t="str">
        <f>V139</f>
        <v>ŠKOLARINA</v>
      </c>
      <c r="W172" s="33" t="str">
        <f>W139</f>
        <v>OSTALO</v>
      </c>
      <c r="X172" s="33" t="str">
        <f>X139</f>
        <v>KAZALIŠTE</v>
      </c>
      <c r="Y172" s="33" t="str">
        <f>Y139</f>
        <v>IZLETI</v>
      </c>
      <c r="Z172" s="69" t="str">
        <f>Z139</f>
        <v>UNIFORME</v>
      </c>
      <c r="AA172" s="33" t="str">
        <f>AA139</f>
        <v>OSTALO</v>
      </c>
    </row>
    <row r="173" spans="1:27" s="2" customFormat="1">
      <c r="A173" s="15">
        <v>324</v>
      </c>
      <c r="B173" s="16" t="s">
        <v>100</v>
      </c>
      <c r="C173" s="17">
        <f>C164+C165</f>
        <v>13634.37</v>
      </c>
      <c r="D173" s="17">
        <f t="shared" ref="D173:F173" si="118">D164+D165</f>
        <v>1000</v>
      </c>
      <c r="E173" s="17">
        <f t="shared" si="118"/>
        <v>0</v>
      </c>
      <c r="F173" s="19">
        <f t="shared" si="118"/>
        <v>0</v>
      </c>
      <c r="G173" s="48">
        <f t="shared" si="109"/>
        <v>0</v>
      </c>
      <c r="H173" s="48">
        <f t="shared" si="110"/>
        <v>0</v>
      </c>
      <c r="I173" s="15">
        <v>324</v>
      </c>
      <c r="J173" s="16" t="s">
        <v>100</v>
      </c>
      <c r="K173" s="17">
        <f>K164+K165</f>
        <v>0</v>
      </c>
      <c r="L173" s="17">
        <f t="shared" ref="L173:P173" si="119">L164+L165</f>
        <v>0</v>
      </c>
      <c r="M173" s="17">
        <f t="shared" si="119"/>
        <v>0</v>
      </c>
      <c r="N173" s="17">
        <f t="shared" si="119"/>
        <v>0</v>
      </c>
      <c r="O173" s="17">
        <f t="shared" si="119"/>
        <v>0</v>
      </c>
      <c r="P173" s="17">
        <f t="shared" si="119"/>
        <v>0</v>
      </c>
      <c r="Q173" s="65">
        <v>324</v>
      </c>
      <c r="R173" s="58" t="s">
        <v>100</v>
      </c>
      <c r="S173" s="72">
        <f>S164+S165</f>
        <v>0</v>
      </c>
      <c r="T173" s="36">
        <f t="shared" ref="T173:AA173" si="120">T164+T165</f>
        <v>0</v>
      </c>
      <c r="U173" s="36">
        <f t="shared" si="120"/>
        <v>0</v>
      </c>
      <c r="V173" s="36">
        <f t="shared" si="120"/>
        <v>0</v>
      </c>
      <c r="W173" s="36">
        <f t="shared" si="120"/>
        <v>0</v>
      </c>
      <c r="X173" s="36">
        <f t="shared" si="120"/>
        <v>0</v>
      </c>
      <c r="Y173" s="36">
        <f t="shared" si="120"/>
        <v>0</v>
      </c>
      <c r="Z173" s="72">
        <f t="shared" si="120"/>
        <v>0</v>
      </c>
      <c r="AA173" s="36">
        <f t="shared" si="120"/>
        <v>0</v>
      </c>
    </row>
    <row r="174" spans="1:27" s="96" customFormat="1">
      <c r="A174" s="89">
        <v>324</v>
      </c>
      <c r="B174" s="79" t="s">
        <v>100</v>
      </c>
      <c r="C174" s="90"/>
      <c r="D174" s="90">
        <v>1000</v>
      </c>
      <c r="E174" s="90"/>
      <c r="F174" s="91"/>
      <c r="G174" s="92"/>
      <c r="H174" s="92">
        <f>IF(D174&lt;&gt;0,E173/D174*100,0)</f>
        <v>0</v>
      </c>
      <c r="I174" s="89">
        <v>324</v>
      </c>
      <c r="J174" s="79" t="s">
        <v>100</v>
      </c>
      <c r="K174" s="90"/>
      <c r="L174" s="90"/>
      <c r="M174" s="90"/>
      <c r="N174" s="90"/>
      <c r="O174" s="90"/>
      <c r="P174" s="90"/>
      <c r="Q174" s="93">
        <v>324</v>
      </c>
      <c r="R174" s="94" t="s">
        <v>100</v>
      </c>
      <c r="S174" s="95"/>
      <c r="T174" s="88"/>
      <c r="U174" s="88">
        <v>1000</v>
      </c>
      <c r="V174" s="88"/>
      <c r="W174" s="88"/>
      <c r="X174" s="88"/>
      <c r="Y174" s="88"/>
      <c r="Z174" s="95"/>
      <c r="AA174" s="88">
        <v>0</v>
      </c>
    </row>
    <row r="175" spans="1:27" s="22" customFormat="1">
      <c r="A175" s="21">
        <v>329231</v>
      </c>
      <c r="B175" s="14" t="s">
        <v>102</v>
      </c>
      <c r="C175" s="12">
        <v>8080</v>
      </c>
      <c r="D175" s="12">
        <v>8500</v>
      </c>
      <c r="E175" s="12">
        <v>8120</v>
      </c>
      <c r="F175" s="11"/>
      <c r="G175" s="47">
        <f t="shared" si="109"/>
        <v>100.4950495049505</v>
      </c>
      <c r="H175" s="47">
        <f t="shared" si="110"/>
        <v>95.529411764705884</v>
      </c>
      <c r="I175" s="21">
        <v>329231</v>
      </c>
      <c r="J175" s="14" t="s">
        <v>102</v>
      </c>
      <c r="K175" s="12"/>
      <c r="L175" s="12"/>
      <c r="M175" s="12"/>
      <c r="N175" s="12"/>
      <c r="O175" s="12"/>
      <c r="P175" s="12"/>
      <c r="Q175" s="64">
        <v>329231</v>
      </c>
      <c r="R175" s="57" t="s">
        <v>102</v>
      </c>
      <c r="S175" s="71"/>
      <c r="T175" s="35"/>
      <c r="U175" s="35"/>
      <c r="V175" s="35">
        <v>8120</v>
      </c>
      <c r="W175" s="35"/>
      <c r="X175" s="35"/>
      <c r="Y175" s="35"/>
      <c r="Z175" s="71"/>
      <c r="AA175" s="35">
        <f t="shared" si="111"/>
        <v>0</v>
      </c>
    </row>
    <row r="176" spans="1:27" s="2" customFormat="1">
      <c r="A176" s="15">
        <v>3292</v>
      </c>
      <c r="B176" s="16" t="s">
        <v>103</v>
      </c>
      <c r="C176" s="17">
        <f>C175</f>
        <v>8080</v>
      </c>
      <c r="D176" s="17">
        <f t="shared" ref="D176:F176" si="121">D175</f>
        <v>8500</v>
      </c>
      <c r="E176" s="17">
        <f t="shared" si="121"/>
        <v>8120</v>
      </c>
      <c r="F176" s="19">
        <f t="shared" si="121"/>
        <v>0</v>
      </c>
      <c r="G176" s="48">
        <f t="shared" si="109"/>
        <v>100.4950495049505</v>
      </c>
      <c r="H176" s="48">
        <f t="shared" si="110"/>
        <v>95.529411764705884</v>
      </c>
      <c r="I176" s="15">
        <v>3292</v>
      </c>
      <c r="J176" s="16" t="s">
        <v>103</v>
      </c>
      <c r="K176" s="17">
        <f>K175</f>
        <v>0</v>
      </c>
      <c r="L176" s="17">
        <f t="shared" ref="L176:P176" si="122">L175</f>
        <v>0</v>
      </c>
      <c r="M176" s="17">
        <f t="shared" si="122"/>
        <v>0</v>
      </c>
      <c r="N176" s="17">
        <f t="shared" si="122"/>
        <v>0</v>
      </c>
      <c r="O176" s="17">
        <f t="shared" si="122"/>
        <v>0</v>
      </c>
      <c r="P176" s="17">
        <f t="shared" si="122"/>
        <v>0</v>
      </c>
      <c r="Q176" s="65">
        <v>3292</v>
      </c>
      <c r="R176" s="58" t="s">
        <v>103</v>
      </c>
      <c r="S176" s="72">
        <f>S175</f>
        <v>0</v>
      </c>
      <c r="T176" s="36">
        <f t="shared" ref="T176:AA176" si="123">T175</f>
        <v>0</v>
      </c>
      <c r="U176" s="36">
        <f t="shared" si="123"/>
        <v>0</v>
      </c>
      <c r="V176" s="36">
        <f t="shared" si="123"/>
        <v>8120</v>
      </c>
      <c r="W176" s="36">
        <f t="shared" si="123"/>
        <v>0</v>
      </c>
      <c r="X176" s="36">
        <f t="shared" si="123"/>
        <v>0</v>
      </c>
      <c r="Y176" s="36">
        <f t="shared" si="123"/>
        <v>0</v>
      </c>
      <c r="Z176" s="72">
        <f t="shared" si="123"/>
        <v>0</v>
      </c>
      <c r="AA176" s="36">
        <f t="shared" si="123"/>
        <v>0</v>
      </c>
    </row>
    <row r="177" spans="1:27">
      <c r="A177" s="21">
        <v>329311</v>
      </c>
      <c r="B177" s="14" t="s">
        <v>101</v>
      </c>
      <c r="C177" s="12">
        <v>27983.58</v>
      </c>
      <c r="D177" s="12">
        <v>9000</v>
      </c>
      <c r="E177" s="12">
        <v>7170.52</v>
      </c>
      <c r="G177" s="47">
        <f t="shared" si="109"/>
        <v>25.624026661349262</v>
      </c>
      <c r="H177" s="47">
        <f t="shared" si="110"/>
        <v>79.672444444444452</v>
      </c>
      <c r="I177" s="21">
        <v>329311</v>
      </c>
      <c r="J177" s="14" t="s">
        <v>101</v>
      </c>
      <c r="K177" s="12"/>
      <c r="L177" s="12"/>
      <c r="M177" s="12">
        <v>5970.69</v>
      </c>
      <c r="N177" s="12"/>
      <c r="O177" s="12"/>
      <c r="P177" s="12">
        <v>1028.1600000000001</v>
      </c>
      <c r="Q177" s="64">
        <v>329311</v>
      </c>
      <c r="R177" s="57" t="s">
        <v>101</v>
      </c>
      <c r="S177" s="71"/>
      <c r="T177" s="35"/>
      <c r="U177" s="35">
        <v>171.67</v>
      </c>
      <c r="V177" s="35"/>
      <c r="W177" s="35"/>
      <c r="X177" s="35"/>
      <c r="Y177" s="35"/>
      <c r="Z177" s="71"/>
      <c r="AA177" s="35">
        <f t="shared" si="111"/>
        <v>7.673861546209082E-13</v>
      </c>
    </row>
    <row r="178" spans="1:27">
      <c r="A178" s="15">
        <v>3293</v>
      </c>
      <c r="B178" s="16" t="s">
        <v>101</v>
      </c>
      <c r="C178" s="17">
        <f>C177</f>
        <v>27983.58</v>
      </c>
      <c r="D178" s="17">
        <f t="shared" ref="D178:F178" si="124">D177</f>
        <v>9000</v>
      </c>
      <c r="E178" s="17">
        <f t="shared" si="124"/>
        <v>7170.52</v>
      </c>
      <c r="F178" s="19">
        <f t="shared" si="124"/>
        <v>0</v>
      </c>
      <c r="G178" s="48">
        <f t="shared" si="109"/>
        <v>25.624026661349262</v>
      </c>
      <c r="H178" s="48">
        <f t="shared" si="110"/>
        <v>79.672444444444452</v>
      </c>
      <c r="I178" s="15">
        <v>3293</v>
      </c>
      <c r="J178" s="16" t="s">
        <v>101</v>
      </c>
      <c r="K178" s="17">
        <f>K177</f>
        <v>0</v>
      </c>
      <c r="L178" s="17">
        <f t="shared" ref="L178:P178" si="125">L177</f>
        <v>0</v>
      </c>
      <c r="M178" s="17">
        <f t="shared" si="125"/>
        <v>5970.69</v>
      </c>
      <c r="N178" s="17">
        <f t="shared" si="125"/>
        <v>0</v>
      </c>
      <c r="O178" s="17">
        <f t="shared" si="125"/>
        <v>0</v>
      </c>
      <c r="P178" s="17">
        <f t="shared" si="125"/>
        <v>1028.1600000000001</v>
      </c>
      <c r="Q178" s="65">
        <v>3293</v>
      </c>
      <c r="R178" s="58" t="s">
        <v>101</v>
      </c>
      <c r="S178" s="72">
        <f>S177</f>
        <v>0</v>
      </c>
      <c r="T178" s="36">
        <f t="shared" ref="T178:AA178" si="126">T177</f>
        <v>0</v>
      </c>
      <c r="U178" s="36">
        <f t="shared" si="126"/>
        <v>171.67</v>
      </c>
      <c r="V178" s="36">
        <f t="shared" si="126"/>
        <v>0</v>
      </c>
      <c r="W178" s="36">
        <f t="shared" si="126"/>
        <v>0</v>
      </c>
      <c r="X178" s="36">
        <f t="shared" si="126"/>
        <v>0</v>
      </c>
      <c r="Y178" s="36">
        <f t="shared" si="126"/>
        <v>0</v>
      </c>
      <c r="Z178" s="72">
        <f t="shared" si="126"/>
        <v>0</v>
      </c>
      <c r="AA178" s="36">
        <f t="shared" si="126"/>
        <v>7.673861546209082E-13</v>
      </c>
    </row>
    <row r="179" spans="1:27">
      <c r="A179" s="21">
        <v>329411</v>
      </c>
      <c r="B179" s="14" t="s">
        <v>104</v>
      </c>
      <c r="C179" s="12">
        <v>4250</v>
      </c>
      <c r="D179" s="12">
        <v>4500</v>
      </c>
      <c r="E179" s="12">
        <v>4250</v>
      </c>
      <c r="G179" s="47">
        <f t="shared" si="109"/>
        <v>100</v>
      </c>
      <c r="H179" s="47">
        <f t="shared" si="110"/>
        <v>94.444444444444443</v>
      </c>
      <c r="I179" s="21">
        <v>329411</v>
      </c>
      <c r="J179" s="14" t="s">
        <v>104</v>
      </c>
      <c r="K179" s="12"/>
      <c r="L179" s="12"/>
      <c r="M179" s="12">
        <v>250</v>
      </c>
      <c r="N179" s="12"/>
      <c r="O179" s="12"/>
      <c r="P179" s="12"/>
      <c r="Q179" s="64">
        <v>329411</v>
      </c>
      <c r="R179" s="57" t="s">
        <v>104</v>
      </c>
      <c r="S179" s="72"/>
      <c r="T179" s="35"/>
      <c r="U179" s="35">
        <v>4000</v>
      </c>
      <c r="V179" s="36"/>
      <c r="W179" s="36"/>
      <c r="X179" s="36"/>
      <c r="Y179" s="36"/>
      <c r="Z179" s="72"/>
      <c r="AA179" s="35">
        <f t="shared" si="111"/>
        <v>0</v>
      </c>
    </row>
    <row r="180" spans="1:27" s="22" customFormat="1">
      <c r="A180" s="21">
        <v>329421</v>
      </c>
      <c r="B180" s="14" t="s">
        <v>105</v>
      </c>
      <c r="C180" s="12"/>
      <c r="D180" s="12"/>
      <c r="E180" s="12"/>
      <c r="F180" s="11"/>
      <c r="G180" s="47">
        <f t="shared" si="109"/>
        <v>0</v>
      </c>
      <c r="H180" s="47">
        <f t="shared" si="110"/>
        <v>0</v>
      </c>
      <c r="I180" s="21">
        <v>329421</v>
      </c>
      <c r="J180" s="14" t="s">
        <v>105</v>
      </c>
      <c r="K180" s="12"/>
      <c r="L180" s="12"/>
      <c r="M180" s="12"/>
      <c r="N180" s="12"/>
      <c r="O180" s="12"/>
      <c r="P180" s="12"/>
      <c r="Q180" s="64">
        <v>329421</v>
      </c>
      <c r="R180" s="57" t="s">
        <v>105</v>
      </c>
      <c r="S180" s="71"/>
      <c r="T180" s="35"/>
      <c r="U180" s="35"/>
      <c r="V180" s="35"/>
      <c r="W180" s="35"/>
      <c r="X180" s="35"/>
      <c r="Y180" s="35"/>
      <c r="Z180" s="71"/>
      <c r="AA180" s="35">
        <f t="shared" si="111"/>
        <v>0</v>
      </c>
    </row>
    <row r="181" spans="1:27" s="2" customFormat="1">
      <c r="A181" s="15">
        <v>3294</v>
      </c>
      <c r="B181" s="16" t="s">
        <v>106</v>
      </c>
      <c r="C181" s="17">
        <f>C179+C180</f>
        <v>4250</v>
      </c>
      <c r="D181" s="17">
        <f t="shared" ref="D181:F181" si="127">D179+D180</f>
        <v>4500</v>
      </c>
      <c r="E181" s="17">
        <f t="shared" si="127"/>
        <v>4250</v>
      </c>
      <c r="F181" s="19">
        <f t="shared" si="127"/>
        <v>0</v>
      </c>
      <c r="G181" s="48">
        <f t="shared" si="109"/>
        <v>100</v>
      </c>
      <c r="H181" s="48">
        <f t="shared" si="110"/>
        <v>94.444444444444443</v>
      </c>
      <c r="I181" s="15">
        <v>3294</v>
      </c>
      <c r="J181" s="16" t="s">
        <v>106</v>
      </c>
      <c r="K181" s="17">
        <f>K179+K180</f>
        <v>0</v>
      </c>
      <c r="L181" s="17">
        <f t="shared" ref="L181:P181" si="128">L179+L180</f>
        <v>0</v>
      </c>
      <c r="M181" s="17">
        <f t="shared" si="128"/>
        <v>250</v>
      </c>
      <c r="N181" s="17">
        <f t="shared" si="128"/>
        <v>0</v>
      </c>
      <c r="O181" s="17">
        <f t="shared" si="128"/>
        <v>0</v>
      </c>
      <c r="P181" s="17">
        <f t="shared" si="128"/>
        <v>0</v>
      </c>
      <c r="Q181" s="65">
        <v>3294</v>
      </c>
      <c r="R181" s="58" t="s">
        <v>106</v>
      </c>
      <c r="S181" s="71">
        <f>S179+S180</f>
        <v>0</v>
      </c>
      <c r="T181" s="36">
        <f t="shared" ref="T181:AA181" si="129">T179+T180</f>
        <v>0</v>
      </c>
      <c r="U181" s="35">
        <f t="shared" si="129"/>
        <v>4000</v>
      </c>
      <c r="V181" s="35">
        <f t="shared" si="129"/>
        <v>0</v>
      </c>
      <c r="W181" s="35">
        <f t="shared" si="129"/>
        <v>0</v>
      </c>
      <c r="X181" s="35">
        <f t="shared" si="129"/>
        <v>0</v>
      </c>
      <c r="Y181" s="35">
        <f t="shared" si="129"/>
        <v>0</v>
      </c>
      <c r="Z181" s="71">
        <f t="shared" si="129"/>
        <v>0</v>
      </c>
      <c r="AA181" s="35">
        <f t="shared" si="129"/>
        <v>0</v>
      </c>
    </row>
    <row r="182" spans="1:27">
      <c r="A182" s="21">
        <v>329511</v>
      </c>
      <c r="B182" s="14" t="s">
        <v>107</v>
      </c>
      <c r="C182" s="12">
        <v>420</v>
      </c>
      <c r="D182" s="12">
        <v>1500</v>
      </c>
      <c r="E182" s="12">
        <v>1400</v>
      </c>
      <c r="G182" s="47">
        <f t="shared" si="109"/>
        <v>333.33333333333337</v>
      </c>
      <c r="H182" s="47">
        <f t="shared" si="110"/>
        <v>93.333333333333329</v>
      </c>
      <c r="I182" s="21">
        <v>329511</v>
      </c>
      <c r="J182" s="14" t="s">
        <v>107</v>
      </c>
      <c r="K182" s="17"/>
      <c r="L182" s="17"/>
      <c r="M182" s="17"/>
      <c r="N182" s="17"/>
      <c r="O182" s="17"/>
      <c r="P182" s="17"/>
      <c r="Q182" s="64">
        <v>329511</v>
      </c>
      <c r="R182" s="57" t="s">
        <v>107</v>
      </c>
      <c r="S182" s="72"/>
      <c r="T182" s="35"/>
      <c r="U182" s="35">
        <v>1400</v>
      </c>
      <c r="V182" s="36"/>
      <c r="W182" s="36"/>
      <c r="X182" s="36"/>
      <c r="Y182" s="36"/>
      <c r="Z182" s="72"/>
      <c r="AA182" s="35">
        <f t="shared" si="111"/>
        <v>0</v>
      </c>
    </row>
    <row r="183" spans="1:27">
      <c r="A183" s="21">
        <v>329521</v>
      </c>
      <c r="B183" s="14" t="s">
        <v>108</v>
      </c>
      <c r="C183" s="12">
        <v>450</v>
      </c>
      <c r="D183" s="12">
        <v>1000</v>
      </c>
      <c r="E183" s="12">
        <v>650</v>
      </c>
      <c r="G183" s="47">
        <f t="shared" si="109"/>
        <v>144.44444444444443</v>
      </c>
      <c r="H183" s="47">
        <f t="shared" si="110"/>
        <v>65</v>
      </c>
      <c r="I183" s="21">
        <v>329521</v>
      </c>
      <c r="J183" s="14" t="s">
        <v>108</v>
      </c>
      <c r="K183" s="17"/>
      <c r="L183" s="17"/>
      <c r="M183" s="12">
        <v>650</v>
      </c>
      <c r="N183" s="17"/>
      <c r="O183" s="17"/>
      <c r="P183" s="17"/>
      <c r="Q183" s="64">
        <v>329521</v>
      </c>
      <c r="R183" s="57" t="s">
        <v>108</v>
      </c>
      <c r="S183" s="72"/>
      <c r="T183" s="36"/>
      <c r="U183" s="36"/>
      <c r="V183" s="36"/>
      <c r="W183" s="36"/>
      <c r="X183" s="36"/>
      <c r="Y183" s="36"/>
      <c r="Z183" s="72"/>
      <c r="AA183" s="35">
        <f t="shared" si="111"/>
        <v>0</v>
      </c>
    </row>
    <row r="184" spans="1:27">
      <c r="A184" s="21">
        <v>329531</v>
      </c>
      <c r="B184" s="14" t="s">
        <v>109</v>
      </c>
      <c r="C184" s="12">
        <v>50</v>
      </c>
      <c r="D184" s="12">
        <v>200</v>
      </c>
      <c r="E184" s="12"/>
      <c r="G184" s="47">
        <f t="shared" si="109"/>
        <v>0</v>
      </c>
      <c r="H184" s="47">
        <f t="shared" si="110"/>
        <v>0</v>
      </c>
      <c r="I184" s="21">
        <v>329531</v>
      </c>
      <c r="J184" s="14" t="s">
        <v>109</v>
      </c>
      <c r="K184" s="12"/>
      <c r="L184" s="12"/>
      <c r="M184" s="12"/>
      <c r="N184" s="12"/>
      <c r="O184" s="12"/>
      <c r="P184" s="12"/>
      <c r="Q184" s="64">
        <v>329531</v>
      </c>
      <c r="R184" s="57" t="s">
        <v>109</v>
      </c>
      <c r="S184" s="71"/>
      <c r="T184" s="35"/>
      <c r="U184" s="35"/>
      <c r="V184" s="35"/>
      <c r="W184" s="35"/>
      <c r="X184" s="35"/>
      <c r="Y184" s="35"/>
      <c r="Z184" s="71"/>
      <c r="AA184" s="35">
        <f t="shared" si="111"/>
        <v>0</v>
      </c>
    </row>
    <row r="185" spans="1:27" s="22" customFormat="1">
      <c r="A185" s="21">
        <v>329551</v>
      </c>
      <c r="B185" s="14" t="s">
        <v>110</v>
      </c>
      <c r="C185" s="12">
        <v>26813.88</v>
      </c>
      <c r="D185" s="12">
        <v>23500</v>
      </c>
      <c r="E185" s="12">
        <v>21750</v>
      </c>
      <c r="F185" s="11"/>
      <c r="G185" s="47">
        <f t="shared" si="109"/>
        <v>81.114706264069198</v>
      </c>
      <c r="H185" s="47">
        <f t="shared" si="110"/>
        <v>92.553191489361694</v>
      </c>
      <c r="I185" s="21">
        <v>329551</v>
      </c>
      <c r="J185" s="14" t="s">
        <v>110</v>
      </c>
      <c r="K185" s="12">
        <v>21750</v>
      </c>
      <c r="L185" s="12"/>
      <c r="M185" s="12"/>
      <c r="N185" s="12"/>
      <c r="O185" s="12"/>
      <c r="P185" s="12"/>
      <c r="Q185" s="64">
        <v>329551</v>
      </c>
      <c r="R185" s="57" t="s">
        <v>110</v>
      </c>
      <c r="S185" s="71"/>
      <c r="T185" s="35"/>
      <c r="U185" s="35"/>
      <c r="V185" s="35"/>
      <c r="W185" s="35"/>
      <c r="X185" s="35"/>
      <c r="Y185" s="35"/>
      <c r="Z185" s="71"/>
      <c r="AA185" s="35">
        <f t="shared" si="111"/>
        <v>0</v>
      </c>
    </row>
    <row r="186" spans="1:27">
      <c r="A186" s="21">
        <v>329591</v>
      </c>
      <c r="B186" s="14" t="s">
        <v>111</v>
      </c>
      <c r="C186" s="12"/>
      <c r="D186" s="12"/>
      <c r="E186" s="12"/>
      <c r="G186" s="47">
        <f t="shared" si="109"/>
        <v>0</v>
      </c>
      <c r="H186" s="47">
        <f t="shared" si="110"/>
        <v>0</v>
      </c>
      <c r="I186" s="21">
        <v>329591</v>
      </c>
      <c r="J186" s="14" t="s">
        <v>111</v>
      </c>
      <c r="K186" s="12"/>
      <c r="L186" s="12"/>
      <c r="M186" s="12"/>
      <c r="N186" s="12"/>
      <c r="O186" s="12"/>
      <c r="P186" s="12"/>
      <c r="Q186" s="64">
        <v>329591</v>
      </c>
      <c r="R186" s="57" t="s">
        <v>111</v>
      </c>
      <c r="S186" s="71"/>
      <c r="T186" s="35"/>
      <c r="U186" s="35"/>
      <c r="V186" s="35"/>
      <c r="W186" s="35"/>
      <c r="X186" s="35"/>
      <c r="Y186" s="35"/>
      <c r="Z186" s="71"/>
      <c r="AA186" s="35">
        <f t="shared" si="111"/>
        <v>0</v>
      </c>
    </row>
    <row r="187" spans="1:27" s="2" customFormat="1">
      <c r="A187" s="24">
        <v>3295</v>
      </c>
      <c r="B187" s="25" t="s">
        <v>112</v>
      </c>
      <c r="C187" s="26">
        <f>SUM(C182:C186)</f>
        <v>27733.88</v>
      </c>
      <c r="D187" s="26">
        <f t="shared" ref="D187:F187" si="130">SUM(D182:D186)</f>
        <v>26200</v>
      </c>
      <c r="E187" s="26">
        <f t="shared" si="130"/>
        <v>23800</v>
      </c>
      <c r="F187" s="19">
        <f t="shared" si="130"/>
        <v>0</v>
      </c>
      <c r="G187" s="48">
        <f t="shared" si="109"/>
        <v>85.815616134489659</v>
      </c>
      <c r="H187" s="48">
        <f t="shared" si="110"/>
        <v>90.839694656488547</v>
      </c>
      <c r="I187" s="24">
        <v>3295</v>
      </c>
      <c r="J187" s="25" t="s">
        <v>112</v>
      </c>
      <c r="K187" s="17">
        <f>SUM(K182:K186)</f>
        <v>21750</v>
      </c>
      <c r="L187" s="17">
        <f t="shared" ref="L187:P187" si="131">SUM(L182:L186)</f>
        <v>0</v>
      </c>
      <c r="M187" s="17">
        <f t="shared" si="131"/>
        <v>650</v>
      </c>
      <c r="N187" s="17">
        <f t="shared" si="131"/>
        <v>0</v>
      </c>
      <c r="O187" s="17">
        <f t="shared" si="131"/>
        <v>0</v>
      </c>
      <c r="P187" s="17">
        <f t="shared" si="131"/>
        <v>0</v>
      </c>
      <c r="Q187" s="66">
        <v>3295</v>
      </c>
      <c r="R187" s="60" t="s">
        <v>112</v>
      </c>
      <c r="S187" s="71">
        <f>SUM(S182:S186)</f>
        <v>0</v>
      </c>
      <c r="T187" s="35">
        <f t="shared" ref="T187:AA187" si="132">SUM(T182:T186)</f>
        <v>0</v>
      </c>
      <c r="U187" s="35">
        <f t="shared" si="132"/>
        <v>1400</v>
      </c>
      <c r="V187" s="35">
        <f t="shared" si="132"/>
        <v>0</v>
      </c>
      <c r="W187" s="35">
        <f t="shared" si="132"/>
        <v>0</v>
      </c>
      <c r="X187" s="35">
        <f t="shared" si="132"/>
        <v>0</v>
      </c>
      <c r="Y187" s="35">
        <f t="shared" si="132"/>
        <v>0</v>
      </c>
      <c r="Z187" s="71">
        <f t="shared" si="132"/>
        <v>0</v>
      </c>
      <c r="AA187" s="35">
        <f t="shared" si="132"/>
        <v>0</v>
      </c>
    </row>
    <row r="188" spans="1:27">
      <c r="A188" s="13">
        <v>329911</v>
      </c>
      <c r="B188" s="14" t="s">
        <v>113</v>
      </c>
      <c r="C188" s="12">
        <v>320</v>
      </c>
      <c r="D188" s="12">
        <v>500</v>
      </c>
      <c r="E188" s="12">
        <v>105</v>
      </c>
      <c r="G188" s="47">
        <f t="shared" ref="G188:G213" si="133">IF(C188&lt;&gt;0,E188/C188*100,0)</f>
        <v>32.8125</v>
      </c>
      <c r="H188" s="47">
        <f t="shared" ref="H188:H213" si="134">IF(D188&lt;&gt;0,E188/D188*100,0)</f>
        <v>21</v>
      </c>
      <c r="I188" s="13">
        <v>329911</v>
      </c>
      <c r="J188" s="14" t="s">
        <v>113</v>
      </c>
      <c r="K188" s="29"/>
      <c r="L188" s="29">
        <v>105</v>
      </c>
      <c r="M188" s="29"/>
      <c r="N188" s="29"/>
      <c r="O188" s="29"/>
      <c r="P188" s="29"/>
      <c r="Q188" s="64">
        <v>329911</v>
      </c>
      <c r="R188" s="57" t="s">
        <v>113</v>
      </c>
      <c r="S188" s="70"/>
      <c r="T188" s="34"/>
      <c r="U188" s="34"/>
      <c r="V188" s="34"/>
      <c r="W188" s="34"/>
      <c r="X188" s="34"/>
      <c r="Y188" s="34"/>
      <c r="Z188" s="70"/>
      <c r="AA188" s="35">
        <f t="shared" ref="AA188:AA209" si="135">E188-K188-L188-M188-N188-O188-P188-S188-T188-U188-V188-W188-X188-Y188-Z188</f>
        <v>0</v>
      </c>
    </row>
    <row r="189" spans="1:27">
      <c r="A189" s="21">
        <v>329991</v>
      </c>
      <c r="B189" s="14" t="s">
        <v>114</v>
      </c>
      <c r="C189" s="12">
        <v>12513.03</v>
      </c>
      <c r="D189" s="12">
        <v>338865</v>
      </c>
      <c r="E189" s="12">
        <v>47177.52</v>
      </c>
      <c r="G189" s="47">
        <f t="shared" si="133"/>
        <v>377.02714690206921</v>
      </c>
      <c r="H189" s="47">
        <f t="shared" si="134"/>
        <v>13.922216812004779</v>
      </c>
      <c r="I189" s="21">
        <v>329991</v>
      </c>
      <c r="J189" s="14" t="s">
        <v>114</v>
      </c>
      <c r="K189" s="12"/>
      <c r="L189" s="12"/>
      <c r="M189" s="12">
        <v>363.14</v>
      </c>
      <c r="N189" s="12"/>
      <c r="O189" s="12"/>
      <c r="P189" s="12">
        <v>5935</v>
      </c>
      <c r="Q189" s="64">
        <v>329991</v>
      </c>
      <c r="R189" s="57" t="s">
        <v>114</v>
      </c>
      <c r="S189" s="71"/>
      <c r="T189" s="35"/>
      <c r="U189" s="35">
        <v>467.21</v>
      </c>
      <c r="V189" s="35"/>
      <c r="W189" s="35">
        <v>40412.17</v>
      </c>
      <c r="X189" s="35"/>
      <c r="Y189" s="35"/>
      <c r="Z189" s="71"/>
      <c r="AA189" s="35">
        <f t="shared" si="135"/>
        <v>0</v>
      </c>
    </row>
    <row r="190" spans="1:27" s="2" customFormat="1">
      <c r="A190" s="15">
        <v>3299</v>
      </c>
      <c r="B190" s="16" t="s">
        <v>114</v>
      </c>
      <c r="C190" s="17">
        <f>C188+C189</f>
        <v>12833.03</v>
      </c>
      <c r="D190" s="17">
        <f t="shared" ref="D190:F190" si="136">D188+D189</f>
        <v>339365</v>
      </c>
      <c r="E190" s="17">
        <f t="shared" si="136"/>
        <v>47282.52</v>
      </c>
      <c r="F190" s="19">
        <f t="shared" si="136"/>
        <v>0</v>
      </c>
      <c r="G190" s="48">
        <f t="shared" si="133"/>
        <v>368.44392945391695</v>
      </c>
      <c r="H190" s="48">
        <f t="shared" si="134"/>
        <v>13.932644792480072</v>
      </c>
      <c r="I190" s="15">
        <v>3299</v>
      </c>
      <c r="J190" s="16" t="s">
        <v>114</v>
      </c>
      <c r="K190" s="17">
        <f>K188+K189</f>
        <v>0</v>
      </c>
      <c r="L190" s="17">
        <f t="shared" ref="L190:P190" si="137">L188+L189</f>
        <v>105</v>
      </c>
      <c r="M190" s="17">
        <f t="shared" si="137"/>
        <v>363.14</v>
      </c>
      <c r="N190" s="17">
        <f t="shared" si="137"/>
        <v>0</v>
      </c>
      <c r="O190" s="17">
        <f t="shared" si="137"/>
        <v>0</v>
      </c>
      <c r="P190" s="17">
        <f t="shared" si="137"/>
        <v>5935</v>
      </c>
      <c r="Q190" s="65">
        <v>3299</v>
      </c>
      <c r="R190" s="58" t="s">
        <v>114</v>
      </c>
      <c r="S190" s="72">
        <f>S188+S189</f>
        <v>0</v>
      </c>
      <c r="T190" s="36">
        <f t="shared" ref="T190:AA190" si="138">T188+T189</f>
        <v>0</v>
      </c>
      <c r="U190" s="36">
        <f t="shared" si="138"/>
        <v>467.21</v>
      </c>
      <c r="V190" s="36">
        <f t="shared" si="138"/>
        <v>0</v>
      </c>
      <c r="W190" s="36">
        <f t="shared" si="138"/>
        <v>40412.17</v>
      </c>
      <c r="X190" s="36">
        <f t="shared" si="138"/>
        <v>0</v>
      </c>
      <c r="Y190" s="36">
        <f t="shared" si="138"/>
        <v>0</v>
      </c>
      <c r="Z190" s="72">
        <f t="shared" si="138"/>
        <v>0</v>
      </c>
      <c r="AA190" s="36">
        <f t="shared" si="138"/>
        <v>0</v>
      </c>
    </row>
    <row r="191" spans="1:27" s="2" customFormat="1">
      <c r="A191" s="15">
        <v>329</v>
      </c>
      <c r="B191" s="16" t="s">
        <v>114</v>
      </c>
      <c r="C191" s="17">
        <f>C176+C178+C181+C187+C190</f>
        <v>80880.490000000005</v>
      </c>
      <c r="D191" s="17">
        <f>D176+D178+D181+D187+D190</f>
        <v>387565</v>
      </c>
      <c r="E191" s="17">
        <f>E176+E178+E181+E187+E190</f>
        <v>90623.040000000008</v>
      </c>
      <c r="F191" s="19">
        <f>F176+F178+F181+F187+F190</f>
        <v>0</v>
      </c>
      <c r="G191" s="48">
        <f t="shared" si="133"/>
        <v>112.04561198875031</v>
      </c>
      <c r="H191" s="48">
        <f t="shared" si="134"/>
        <v>23.382668713635134</v>
      </c>
      <c r="I191" s="15">
        <v>329</v>
      </c>
      <c r="J191" s="16" t="s">
        <v>114</v>
      </c>
      <c r="K191" s="17">
        <f t="shared" ref="K191:P191" si="139">K176+K178+K181+K187+K190</f>
        <v>21750</v>
      </c>
      <c r="L191" s="17">
        <f t="shared" si="139"/>
        <v>105</v>
      </c>
      <c r="M191" s="17">
        <f t="shared" si="139"/>
        <v>7233.83</v>
      </c>
      <c r="N191" s="17">
        <f t="shared" si="139"/>
        <v>0</v>
      </c>
      <c r="O191" s="17">
        <f t="shared" si="139"/>
        <v>0</v>
      </c>
      <c r="P191" s="17">
        <f t="shared" si="139"/>
        <v>6963.16</v>
      </c>
      <c r="Q191" s="65">
        <v>329</v>
      </c>
      <c r="R191" s="58" t="s">
        <v>114</v>
      </c>
      <c r="S191" s="71">
        <f t="shared" ref="S191:AA191" si="140">S176+S178+S181+S187+S190</f>
        <v>0</v>
      </c>
      <c r="T191" s="36">
        <f t="shared" si="140"/>
        <v>0</v>
      </c>
      <c r="U191" s="36">
        <f t="shared" si="140"/>
        <v>6038.88</v>
      </c>
      <c r="V191" s="36">
        <f t="shared" si="140"/>
        <v>8120</v>
      </c>
      <c r="W191" s="36">
        <f t="shared" si="140"/>
        <v>40412.17</v>
      </c>
      <c r="X191" s="36">
        <f t="shared" si="140"/>
        <v>0</v>
      </c>
      <c r="Y191" s="36">
        <f t="shared" si="140"/>
        <v>0</v>
      </c>
      <c r="Z191" s="72">
        <f t="shared" si="140"/>
        <v>0</v>
      </c>
      <c r="AA191" s="36">
        <f t="shared" si="140"/>
        <v>7.673861546209082E-13</v>
      </c>
    </row>
    <row r="192" spans="1:27" s="96" customFormat="1">
      <c r="A192" s="89">
        <v>329</v>
      </c>
      <c r="B192" s="79" t="s">
        <v>114</v>
      </c>
      <c r="C192" s="90"/>
      <c r="D192" s="90">
        <v>387565</v>
      </c>
      <c r="E192" s="90"/>
      <c r="F192" s="91"/>
      <c r="G192" s="92"/>
      <c r="H192" s="92">
        <f>IF(D192&lt;&gt;0,E191/D192*100,0)</f>
        <v>23.382668713635134</v>
      </c>
      <c r="I192" s="89">
        <v>329</v>
      </c>
      <c r="J192" s="79" t="s">
        <v>114</v>
      </c>
      <c r="K192" s="90">
        <v>23500</v>
      </c>
      <c r="L192" s="90">
        <v>21500</v>
      </c>
      <c r="M192" s="90">
        <v>16000</v>
      </c>
      <c r="N192" s="90">
        <v>579</v>
      </c>
      <c r="O192" s="90"/>
      <c r="P192" s="90">
        <v>7000</v>
      </c>
      <c r="Q192" s="93">
        <v>329</v>
      </c>
      <c r="R192" s="94" t="s">
        <v>114</v>
      </c>
      <c r="S192" s="95">
        <v>4986</v>
      </c>
      <c r="T192" s="88"/>
      <c r="U192" s="88">
        <v>6000</v>
      </c>
      <c r="V192" s="88">
        <v>8000</v>
      </c>
      <c r="W192" s="88">
        <v>295000</v>
      </c>
      <c r="X192" s="88"/>
      <c r="Y192" s="88"/>
      <c r="Z192" s="95"/>
      <c r="AA192" s="88">
        <v>5000</v>
      </c>
    </row>
    <row r="193" spans="1:27" s="22" customFormat="1">
      <c r="A193" s="21">
        <v>343111</v>
      </c>
      <c r="B193" s="14" t="s">
        <v>115</v>
      </c>
      <c r="C193" s="12">
        <v>275</v>
      </c>
      <c r="D193" s="12">
        <v>100</v>
      </c>
      <c r="E193" s="12"/>
      <c r="F193" s="11"/>
      <c r="G193" s="47">
        <f t="shared" si="133"/>
        <v>0</v>
      </c>
      <c r="H193" s="47">
        <f t="shared" si="134"/>
        <v>0</v>
      </c>
      <c r="I193" s="21">
        <v>343111</v>
      </c>
      <c r="J193" s="14" t="s">
        <v>115</v>
      </c>
      <c r="K193" s="12"/>
      <c r="L193" s="12"/>
      <c r="M193" s="12"/>
      <c r="N193" s="12"/>
      <c r="O193" s="12"/>
      <c r="P193" s="12"/>
      <c r="Q193" s="64">
        <v>343111</v>
      </c>
      <c r="R193" s="57" t="s">
        <v>115</v>
      </c>
      <c r="S193" s="72"/>
      <c r="T193" s="36"/>
      <c r="U193" s="36"/>
      <c r="V193" s="36"/>
      <c r="W193" s="36"/>
      <c r="X193" s="36"/>
      <c r="Y193" s="36"/>
      <c r="Z193" s="72"/>
      <c r="AA193" s="35">
        <f t="shared" si="135"/>
        <v>0</v>
      </c>
    </row>
    <row r="194" spans="1:27" s="22" customFormat="1">
      <c r="A194" s="21">
        <v>343121</v>
      </c>
      <c r="B194" s="14" t="s">
        <v>116</v>
      </c>
      <c r="C194" s="12">
        <v>5099.45</v>
      </c>
      <c r="D194" s="12">
        <v>4800</v>
      </c>
      <c r="E194" s="12">
        <v>4291.08</v>
      </c>
      <c r="F194" s="11"/>
      <c r="G194" s="47">
        <f t="shared" si="133"/>
        <v>84.147898302758136</v>
      </c>
      <c r="H194" s="47">
        <f t="shared" si="134"/>
        <v>89.397499999999994</v>
      </c>
      <c r="I194" s="21">
        <v>343121</v>
      </c>
      <c r="J194" s="14" t="s">
        <v>116</v>
      </c>
      <c r="K194" s="12"/>
      <c r="L194" s="12"/>
      <c r="M194" s="12">
        <v>4291.08</v>
      </c>
      <c r="N194" s="12"/>
      <c r="O194" s="12"/>
      <c r="P194" s="12"/>
      <c r="Q194" s="64">
        <v>343121</v>
      </c>
      <c r="R194" s="57" t="s">
        <v>116</v>
      </c>
      <c r="S194" s="71"/>
      <c r="T194" s="35"/>
      <c r="U194" s="35"/>
      <c r="V194" s="35"/>
      <c r="W194" s="35"/>
      <c r="X194" s="35"/>
      <c r="Y194" s="35"/>
      <c r="Z194" s="71"/>
      <c r="AA194" s="35">
        <f t="shared" si="135"/>
        <v>0</v>
      </c>
    </row>
    <row r="195" spans="1:27" s="2" customFormat="1">
      <c r="A195" s="15">
        <v>3431</v>
      </c>
      <c r="B195" s="16" t="s">
        <v>117</v>
      </c>
      <c r="C195" s="17">
        <f>C193+C194</f>
        <v>5374.45</v>
      </c>
      <c r="D195" s="17">
        <f t="shared" ref="D195:F195" si="141">D193+D194</f>
        <v>4900</v>
      </c>
      <c r="E195" s="17">
        <f t="shared" si="141"/>
        <v>4291.08</v>
      </c>
      <c r="F195" s="19">
        <f t="shared" si="141"/>
        <v>0</v>
      </c>
      <c r="G195" s="48">
        <f t="shared" si="133"/>
        <v>79.842216412842248</v>
      </c>
      <c r="H195" s="48">
        <f t="shared" si="134"/>
        <v>87.573061224489791</v>
      </c>
      <c r="I195" s="15">
        <v>3431</v>
      </c>
      <c r="J195" s="16" t="s">
        <v>117</v>
      </c>
      <c r="K195" s="17">
        <f>K193+K194</f>
        <v>0</v>
      </c>
      <c r="L195" s="17">
        <f t="shared" ref="L195:P195" si="142">L193+L194</f>
        <v>0</v>
      </c>
      <c r="M195" s="17">
        <f t="shared" si="142"/>
        <v>4291.08</v>
      </c>
      <c r="N195" s="17">
        <f t="shared" si="142"/>
        <v>0</v>
      </c>
      <c r="O195" s="17">
        <f t="shared" si="142"/>
        <v>0</v>
      </c>
      <c r="P195" s="17">
        <f t="shared" si="142"/>
        <v>0</v>
      </c>
      <c r="Q195" s="65">
        <v>3431</v>
      </c>
      <c r="R195" s="58" t="s">
        <v>117</v>
      </c>
      <c r="S195" s="72">
        <f>S193+S194</f>
        <v>0</v>
      </c>
      <c r="T195" s="36">
        <f t="shared" ref="T195:AA195" si="143">T193+T194</f>
        <v>0</v>
      </c>
      <c r="U195" s="36">
        <f t="shared" si="143"/>
        <v>0</v>
      </c>
      <c r="V195" s="36">
        <f t="shared" si="143"/>
        <v>0</v>
      </c>
      <c r="W195" s="36">
        <f t="shared" si="143"/>
        <v>0</v>
      </c>
      <c r="X195" s="36">
        <f t="shared" si="143"/>
        <v>0</v>
      </c>
      <c r="Y195" s="36">
        <f t="shared" si="143"/>
        <v>0</v>
      </c>
      <c r="Z195" s="72">
        <f t="shared" si="143"/>
        <v>0</v>
      </c>
      <c r="AA195" s="36">
        <f t="shared" si="143"/>
        <v>0</v>
      </c>
    </row>
    <row r="196" spans="1:27">
      <c r="A196" s="13">
        <v>343331</v>
      </c>
      <c r="B196" s="14" t="s">
        <v>118</v>
      </c>
      <c r="C196" s="12">
        <v>24.21</v>
      </c>
      <c r="D196" s="12">
        <v>100</v>
      </c>
      <c r="E196" s="12">
        <v>9.83</v>
      </c>
      <c r="G196" s="47">
        <f t="shared" si="133"/>
        <v>40.603056588186696</v>
      </c>
      <c r="H196" s="47">
        <f t="shared" si="134"/>
        <v>9.83</v>
      </c>
      <c r="I196" s="13">
        <v>343331</v>
      </c>
      <c r="J196" s="14" t="s">
        <v>118</v>
      </c>
      <c r="K196" s="12"/>
      <c r="L196" s="12"/>
      <c r="M196" s="12">
        <v>9.83</v>
      </c>
      <c r="N196" s="12"/>
      <c r="O196" s="12"/>
      <c r="P196" s="12"/>
      <c r="Q196" s="64">
        <v>343331</v>
      </c>
      <c r="R196" s="57" t="s">
        <v>118</v>
      </c>
      <c r="S196" s="71"/>
      <c r="T196" s="35"/>
      <c r="U196" s="35"/>
      <c r="V196" s="35"/>
      <c r="W196" s="35"/>
      <c r="X196" s="35"/>
      <c r="Y196" s="35"/>
      <c r="Z196" s="71"/>
      <c r="AA196" s="35">
        <f t="shared" si="135"/>
        <v>0</v>
      </c>
    </row>
    <row r="197" spans="1:27">
      <c r="A197" s="15">
        <v>3433</v>
      </c>
      <c r="B197" s="16" t="s">
        <v>119</v>
      </c>
      <c r="C197" s="17">
        <f>C196</f>
        <v>24.21</v>
      </c>
      <c r="D197" s="17">
        <f t="shared" ref="D197:F197" si="144">D196</f>
        <v>100</v>
      </c>
      <c r="E197" s="17">
        <f t="shared" si="144"/>
        <v>9.83</v>
      </c>
      <c r="F197" s="19">
        <f t="shared" si="144"/>
        <v>0</v>
      </c>
      <c r="G197" s="48">
        <f t="shared" si="133"/>
        <v>40.603056588186696</v>
      </c>
      <c r="H197" s="48">
        <f t="shared" si="134"/>
        <v>9.83</v>
      </c>
      <c r="I197" s="15">
        <v>3433</v>
      </c>
      <c r="J197" s="16" t="s">
        <v>119</v>
      </c>
      <c r="K197" s="17">
        <f>K196</f>
        <v>0</v>
      </c>
      <c r="L197" s="17">
        <f t="shared" ref="L197:P197" si="145">L196</f>
        <v>0</v>
      </c>
      <c r="M197" s="17">
        <f t="shared" si="145"/>
        <v>9.83</v>
      </c>
      <c r="N197" s="17">
        <f t="shared" si="145"/>
        <v>0</v>
      </c>
      <c r="O197" s="17">
        <f t="shared" si="145"/>
        <v>0</v>
      </c>
      <c r="P197" s="17">
        <f t="shared" si="145"/>
        <v>0</v>
      </c>
      <c r="Q197" s="65">
        <v>3433</v>
      </c>
      <c r="R197" s="58" t="s">
        <v>119</v>
      </c>
      <c r="S197" s="72">
        <f>S196</f>
        <v>0</v>
      </c>
      <c r="T197" s="36">
        <f t="shared" ref="T197:AA197" si="146">T196</f>
        <v>0</v>
      </c>
      <c r="U197" s="36">
        <f t="shared" si="146"/>
        <v>0</v>
      </c>
      <c r="V197" s="36">
        <f t="shared" si="146"/>
        <v>0</v>
      </c>
      <c r="W197" s="36">
        <f t="shared" si="146"/>
        <v>0</v>
      </c>
      <c r="X197" s="36">
        <f t="shared" si="146"/>
        <v>0</v>
      </c>
      <c r="Y197" s="36">
        <f t="shared" si="146"/>
        <v>0</v>
      </c>
      <c r="Z197" s="72">
        <f t="shared" si="146"/>
        <v>0</v>
      </c>
      <c r="AA197" s="36">
        <f t="shared" si="146"/>
        <v>0</v>
      </c>
    </row>
    <row r="198" spans="1:27">
      <c r="A198" s="21">
        <v>343491</v>
      </c>
      <c r="B198" s="14" t="s">
        <v>120</v>
      </c>
      <c r="C198" s="12"/>
      <c r="D198" s="12"/>
      <c r="E198" s="12"/>
      <c r="G198" s="47">
        <f t="shared" si="133"/>
        <v>0</v>
      </c>
      <c r="H198" s="47">
        <f t="shared" si="134"/>
        <v>0</v>
      </c>
      <c r="I198" s="21">
        <v>343491</v>
      </c>
      <c r="J198" s="14" t="s">
        <v>120</v>
      </c>
      <c r="K198" s="12"/>
      <c r="L198" s="12"/>
      <c r="M198" s="12"/>
      <c r="N198" s="12"/>
      <c r="O198" s="12"/>
      <c r="P198" s="12"/>
      <c r="Q198" s="64">
        <v>343491</v>
      </c>
      <c r="R198" s="57" t="s">
        <v>120</v>
      </c>
      <c r="S198" s="71"/>
      <c r="T198" s="35"/>
      <c r="U198" s="35"/>
      <c r="V198" s="35"/>
      <c r="W198" s="35"/>
      <c r="X198" s="35"/>
      <c r="Y198" s="35"/>
      <c r="Z198" s="71"/>
      <c r="AA198" s="35">
        <f t="shared" si="135"/>
        <v>0</v>
      </c>
    </row>
    <row r="199" spans="1:27">
      <c r="A199" s="162" t="str">
        <f>A1</f>
        <v>MEDICINSKA  ŠKOLA BJELOVAR</v>
      </c>
      <c r="B199" s="162"/>
      <c r="C199" s="162"/>
      <c r="D199" s="162"/>
      <c r="I199" s="162" t="str">
        <f>A1</f>
        <v>MEDICINSKA  ŠKOLA BJELOVAR</v>
      </c>
      <c r="J199" s="162"/>
      <c r="K199" s="162"/>
      <c r="L199" s="162"/>
      <c r="M199" s="7"/>
      <c r="N199" s="7"/>
      <c r="O199" s="11"/>
      <c r="P199" s="7"/>
      <c r="Q199" s="163" t="str">
        <f>A1</f>
        <v>MEDICINSKA  ŠKOLA BJELOVAR</v>
      </c>
      <c r="R199" s="163"/>
      <c r="S199" s="163"/>
      <c r="T199" s="163"/>
      <c r="U199" s="38"/>
      <c r="V199" s="38"/>
      <c r="Y199" s="37"/>
      <c r="Z199" s="119"/>
    </row>
    <row r="200" spans="1:27">
      <c r="A200" s="164" t="str">
        <f>A2</f>
        <v>BJELOVAR, POLJANA DR. FRANJE TUĐMANA 8</v>
      </c>
      <c r="B200" s="164"/>
      <c r="C200" s="164"/>
      <c r="D200" s="164"/>
      <c r="H200" s="28" t="s">
        <v>152</v>
      </c>
      <c r="I200" s="164" t="str">
        <f>A2</f>
        <v>BJELOVAR, POLJANA DR. FRANJE TUĐMANA 8</v>
      </c>
      <c r="J200" s="164"/>
      <c r="K200" s="164"/>
      <c r="L200" s="164"/>
      <c r="M200" s="7"/>
      <c r="N200" s="7"/>
      <c r="O200" s="11"/>
      <c r="P200" s="27" t="str">
        <f>H200</f>
        <v>str. 7</v>
      </c>
      <c r="Q200" s="163" t="str">
        <f>A2</f>
        <v>BJELOVAR, POLJANA DR. FRANJE TUĐMANA 8</v>
      </c>
      <c r="R200" s="163"/>
      <c r="S200" s="163"/>
      <c r="T200" s="163"/>
      <c r="U200" s="38"/>
      <c r="V200" s="38"/>
      <c r="Y200" s="37"/>
      <c r="Z200" s="119"/>
      <c r="AA200" s="31" t="str">
        <f>P200</f>
        <v>str. 7</v>
      </c>
    </row>
    <row r="201" spans="1:27">
      <c r="A201" s="77"/>
      <c r="B201" s="77"/>
      <c r="C201" s="77"/>
      <c r="D201" s="77"/>
      <c r="H201" s="28"/>
      <c r="I201" s="77"/>
      <c r="J201" s="77"/>
      <c r="K201" s="77"/>
      <c r="L201" s="77"/>
      <c r="M201" s="7"/>
      <c r="N201" s="7"/>
      <c r="O201" s="11"/>
      <c r="P201" s="27"/>
      <c r="Q201" s="75"/>
      <c r="R201" s="122"/>
      <c r="S201" s="67"/>
      <c r="T201" s="75"/>
      <c r="U201" s="38"/>
      <c r="V201" s="38"/>
      <c r="Y201" s="37"/>
      <c r="Z201" s="119"/>
      <c r="AA201" s="31"/>
    </row>
    <row r="202" spans="1:27">
      <c r="A202" s="76"/>
      <c r="B202" s="154" t="str">
        <f>B169</f>
        <v>PRIHODI I RASHODI  I - XII 2020.</v>
      </c>
      <c r="C202" s="154"/>
      <c r="D202" s="154"/>
      <c r="E202" s="154"/>
      <c r="F202" s="154"/>
      <c r="G202" s="154"/>
      <c r="H202" s="154"/>
      <c r="I202" s="76"/>
      <c r="J202" s="154" t="str">
        <f>B169</f>
        <v>PRIHODI I RASHODI  I - XII 2020.</v>
      </c>
      <c r="K202" s="154"/>
      <c r="L202" s="154"/>
      <c r="M202" s="154"/>
      <c r="N202" s="154"/>
      <c r="O202" s="154"/>
      <c r="P202" s="154"/>
      <c r="Q202" s="75"/>
      <c r="R202" s="155" t="str">
        <f>B169</f>
        <v>PRIHODI I RASHODI  I - XII 2020.</v>
      </c>
      <c r="S202" s="155"/>
      <c r="T202" s="155"/>
      <c r="U202" s="155"/>
      <c r="V202" s="155"/>
      <c r="W202" s="155"/>
      <c r="X202" s="155"/>
      <c r="Y202" s="155"/>
      <c r="Z202" s="155"/>
      <c r="AA202" s="155"/>
    </row>
    <row r="203" spans="1:27">
      <c r="I203" s="1"/>
      <c r="J203" s="3"/>
      <c r="K203" s="7"/>
      <c r="L203" s="7"/>
      <c r="M203" s="7"/>
      <c r="N203" s="7"/>
      <c r="O203" s="11"/>
      <c r="P203" s="7"/>
      <c r="Q203" s="62"/>
      <c r="Y203" s="37"/>
      <c r="Z203" s="119"/>
    </row>
    <row r="204" spans="1:27" ht="15" customHeight="1">
      <c r="A204" s="4"/>
      <c r="B204" s="9"/>
      <c r="C204" s="39" t="str">
        <f t="shared" ref="C204:E205" si="147">C171</f>
        <v>IZVRŠENO</v>
      </c>
      <c r="D204" s="39" t="str">
        <f t="shared" si="147"/>
        <v>PLAN</v>
      </c>
      <c r="E204" s="39" t="str">
        <f t="shared" si="147"/>
        <v>IZVRŠENO</v>
      </c>
      <c r="G204" s="45" t="str">
        <f>G171</f>
        <v>INDEKS</v>
      </c>
      <c r="H204" s="30" t="str">
        <f>H171</f>
        <v xml:space="preserve">INDEKS </v>
      </c>
      <c r="I204" s="4"/>
      <c r="J204" s="9"/>
      <c r="K204" s="156" t="str">
        <f>K171</f>
        <v>DRŽAVNI PRORAČUN/ GRAD.pror.</v>
      </c>
      <c r="L204" s="157"/>
      <c r="M204" s="156" t="str">
        <f>M171</f>
        <v>ŽUPANIJSKI PRORAČUN</v>
      </c>
      <c r="N204" s="158"/>
      <c r="O204" s="158"/>
      <c r="P204" s="157"/>
      <c r="Q204" s="63"/>
      <c r="R204" s="55"/>
      <c r="S204" s="159" t="str">
        <f>S171</f>
        <v>VLASTITI PRIHODI</v>
      </c>
      <c r="T204" s="160"/>
      <c r="U204" s="160"/>
      <c r="V204" s="160"/>
      <c r="W204" s="161"/>
      <c r="X204" s="160" t="str">
        <f>X171</f>
        <v>OSTALI PRIHODI</v>
      </c>
      <c r="Y204" s="160"/>
      <c r="Z204" s="160"/>
      <c r="AA204" s="161"/>
    </row>
    <row r="205" spans="1:27">
      <c r="A205" s="6" t="s">
        <v>7</v>
      </c>
      <c r="B205" s="10" t="s">
        <v>8</v>
      </c>
      <c r="C205" s="40" t="str">
        <f t="shared" si="147"/>
        <v>I - XII 2019.</v>
      </c>
      <c r="D205" s="40" t="str">
        <f t="shared" si="147"/>
        <v>2020.</v>
      </c>
      <c r="E205" s="40" t="str">
        <f t="shared" si="147"/>
        <v>I - XII 2020.</v>
      </c>
      <c r="G205" s="46" t="str">
        <f>G172</f>
        <v>2020/2019.</v>
      </c>
      <c r="H205" s="41" t="str">
        <f>H172</f>
        <v>IZVR / PLAN</v>
      </c>
      <c r="I205" s="6" t="s">
        <v>7</v>
      </c>
      <c r="J205" s="10" t="s">
        <v>8</v>
      </c>
      <c r="K205" s="41" t="str">
        <f>K172</f>
        <v>RIZNICA</v>
      </c>
      <c r="L205" s="41" t="str">
        <f>L172</f>
        <v>OSTALO</v>
      </c>
      <c r="M205" s="41" t="str">
        <f>M172</f>
        <v>DECENTRALIZ.</v>
      </c>
      <c r="N205" s="41" t="str">
        <f>N172</f>
        <v>PROJEKT RCK</v>
      </c>
      <c r="O205" s="41" t="str">
        <f>O172</f>
        <v>Shema ŠK.VOĆE</v>
      </c>
      <c r="P205" s="41" t="str">
        <f>P172</f>
        <v>OSTALO</v>
      </c>
      <c r="Q205" s="53" t="s">
        <v>7</v>
      </c>
      <c r="R205" s="56" t="s">
        <v>8</v>
      </c>
      <c r="S205" s="69" t="str">
        <f>S172</f>
        <v>PR. RCK-1</v>
      </c>
      <c r="T205" s="33" t="str">
        <f>T172</f>
        <v>PR. RCK-2</v>
      </c>
      <c r="U205" s="33" t="str">
        <f>U172</f>
        <v>ZAKUP</v>
      </c>
      <c r="V205" s="33" t="str">
        <f>V172</f>
        <v>ŠKOLARINA</v>
      </c>
      <c r="W205" s="33" t="str">
        <f>W172</f>
        <v>OSTALO</v>
      </c>
      <c r="X205" s="33" t="str">
        <f>X172</f>
        <v>KAZALIŠTE</v>
      </c>
      <c r="Y205" s="33" t="str">
        <f>Y172</f>
        <v>IZLETI</v>
      </c>
      <c r="Z205" s="69" t="str">
        <f>Z172</f>
        <v>UNIFORME</v>
      </c>
      <c r="AA205" s="33" t="str">
        <f>AA172</f>
        <v>OSTALO</v>
      </c>
    </row>
    <row r="206" spans="1:27">
      <c r="A206" s="15">
        <v>3434</v>
      </c>
      <c r="B206" s="16" t="s">
        <v>120</v>
      </c>
      <c r="C206" s="17">
        <f>C198</f>
        <v>0</v>
      </c>
      <c r="D206" s="17">
        <f t="shared" ref="D206:F206" si="148">D198</f>
        <v>0</v>
      </c>
      <c r="E206" s="17">
        <f t="shared" si="148"/>
        <v>0</v>
      </c>
      <c r="F206" s="19">
        <f t="shared" si="148"/>
        <v>0</v>
      </c>
      <c r="G206" s="48">
        <f t="shared" si="133"/>
        <v>0</v>
      </c>
      <c r="H206" s="48">
        <f t="shared" si="134"/>
        <v>0</v>
      </c>
      <c r="I206" s="15">
        <v>3434</v>
      </c>
      <c r="J206" s="16" t="s">
        <v>120</v>
      </c>
      <c r="K206" s="17">
        <f>K198</f>
        <v>0</v>
      </c>
      <c r="L206" s="17">
        <f t="shared" ref="L206:P206" si="149">L198</f>
        <v>0</v>
      </c>
      <c r="M206" s="17">
        <f t="shared" si="149"/>
        <v>0</v>
      </c>
      <c r="N206" s="17">
        <f t="shared" si="149"/>
        <v>0</v>
      </c>
      <c r="O206" s="17">
        <f t="shared" si="149"/>
        <v>0</v>
      </c>
      <c r="P206" s="17">
        <f t="shared" si="149"/>
        <v>0</v>
      </c>
      <c r="Q206" s="65">
        <v>3434</v>
      </c>
      <c r="R206" s="58" t="s">
        <v>120</v>
      </c>
      <c r="S206" s="72">
        <f>S198</f>
        <v>0</v>
      </c>
      <c r="T206" s="36">
        <f t="shared" ref="T206:AA206" si="150">T198</f>
        <v>0</v>
      </c>
      <c r="U206" s="36">
        <f t="shared" si="150"/>
        <v>0</v>
      </c>
      <c r="V206" s="36">
        <f t="shared" si="150"/>
        <v>0</v>
      </c>
      <c r="W206" s="36">
        <f t="shared" si="150"/>
        <v>0</v>
      </c>
      <c r="X206" s="36">
        <f t="shared" si="150"/>
        <v>0</v>
      </c>
      <c r="Y206" s="36">
        <f t="shared" si="150"/>
        <v>0</v>
      </c>
      <c r="Z206" s="72">
        <f t="shared" si="150"/>
        <v>0</v>
      </c>
      <c r="AA206" s="36">
        <f t="shared" si="150"/>
        <v>0</v>
      </c>
    </row>
    <row r="207" spans="1:27" s="2" customFormat="1">
      <c r="A207" s="15">
        <v>343</v>
      </c>
      <c r="B207" s="16" t="s">
        <v>121</v>
      </c>
      <c r="C207" s="17">
        <f>C195+C197+C206</f>
        <v>5398.66</v>
      </c>
      <c r="D207" s="17">
        <f t="shared" ref="D207:F207" si="151">D195+D197+D206</f>
        <v>5000</v>
      </c>
      <c r="E207" s="17">
        <f t="shared" si="151"/>
        <v>4300.91</v>
      </c>
      <c r="F207" s="19">
        <f t="shared" si="151"/>
        <v>0</v>
      </c>
      <c r="G207" s="48">
        <f t="shared" si="133"/>
        <v>79.66625051401644</v>
      </c>
      <c r="H207" s="48">
        <f t="shared" si="134"/>
        <v>86.018200000000007</v>
      </c>
      <c r="I207" s="15">
        <v>343</v>
      </c>
      <c r="J207" s="16" t="s">
        <v>121</v>
      </c>
      <c r="K207" s="17">
        <f>K195+K197+K206</f>
        <v>0</v>
      </c>
      <c r="L207" s="17">
        <f t="shared" ref="L207:P207" si="152">L195+L197+L206</f>
        <v>0</v>
      </c>
      <c r="M207" s="17">
        <f t="shared" si="152"/>
        <v>4300.91</v>
      </c>
      <c r="N207" s="17">
        <f t="shared" si="152"/>
        <v>0</v>
      </c>
      <c r="O207" s="17">
        <f t="shared" si="152"/>
        <v>0</v>
      </c>
      <c r="P207" s="17">
        <f t="shared" si="152"/>
        <v>0</v>
      </c>
      <c r="Q207" s="65">
        <v>343</v>
      </c>
      <c r="R207" s="58" t="s">
        <v>121</v>
      </c>
      <c r="S207" s="71">
        <f>S195+S197+S206</f>
        <v>0</v>
      </c>
      <c r="T207" s="35">
        <f t="shared" ref="T207:AA207" si="153">T195+T197+T206</f>
        <v>0</v>
      </c>
      <c r="U207" s="35">
        <f t="shared" si="153"/>
        <v>0</v>
      </c>
      <c r="V207" s="35">
        <f t="shared" si="153"/>
        <v>0</v>
      </c>
      <c r="W207" s="35">
        <f t="shared" si="153"/>
        <v>0</v>
      </c>
      <c r="X207" s="35">
        <f t="shared" si="153"/>
        <v>0</v>
      </c>
      <c r="Y207" s="35">
        <f t="shared" si="153"/>
        <v>0</v>
      </c>
      <c r="Z207" s="71">
        <f t="shared" si="153"/>
        <v>0</v>
      </c>
      <c r="AA207" s="35">
        <f t="shared" si="153"/>
        <v>0</v>
      </c>
    </row>
    <row r="208" spans="1:27" s="96" customFormat="1">
      <c r="A208" s="89">
        <v>343</v>
      </c>
      <c r="B208" s="79" t="s">
        <v>121</v>
      </c>
      <c r="C208" s="90"/>
      <c r="D208" s="90">
        <v>5000</v>
      </c>
      <c r="E208" s="90"/>
      <c r="F208" s="91"/>
      <c r="G208" s="92"/>
      <c r="H208" s="92">
        <f>IF(D208&lt;&gt;0,E207/D208*100,0)</f>
        <v>86.018200000000007</v>
      </c>
      <c r="I208" s="89">
        <v>343</v>
      </c>
      <c r="J208" s="79" t="s">
        <v>121</v>
      </c>
      <c r="K208" s="90"/>
      <c r="L208" s="90"/>
      <c r="M208" s="90">
        <v>5000</v>
      </c>
      <c r="N208" s="90"/>
      <c r="O208" s="90"/>
      <c r="P208" s="90"/>
      <c r="Q208" s="93">
        <v>343</v>
      </c>
      <c r="R208" s="94" t="s">
        <v>121</v>
      </c>
      <c r="S208" s="95"/>
      <c r="T208" s="88"/>
      <c r="U208" s="88"/>
      <c r="V208" s="88"/>
      <c r="W208" s="88"/>
      <c r="X208" s="88"/>
      <c r="Y208" s="88"/>
      <c r="Z208" s="95"/>
      <c r="AA208" s="88"/>
    </row>
    <row r="209" spans="1:27" s="22" customFormat="1">
      <c r="A209" s="21">
        <v>372191</v>
      </c>
      <c r="B209" s="14" t="s">
        <v>123</v>
      </c>
      <c r="C209" s="12"/>
      <c r="D209" s="12"/>
      <c r="E209" s="12"/>
      <c r="F209" s="11"/>
      <c r="G209" s="47">
        <f t="shared" si="133"/>
        <v>0</v>
      </c>
      <c r="H209" s="47">
        <f t="shared" si="134"/>
        <v>0</v>
      </c>
      <c r="I209" s="21">
        <v>372191</v>
      </c>
      <c r="J209" s="14" t="s">
        <v>123</v>
      </c>
      <c r="K209" s="12"/>
      <c r="L209" s="12"/>
      <c r="M209" s="12"/>
      <c r="N209" s="12"/>
      <c r="O209" s="12"/>
      <c r="P209" s="12"/>
      <c r="Q209" s="64">
        <v>372191</v>
      </c>
      <c r="R209" s="57" t="s">
        <v>123</v>
      </c>
      <c r="S209" s="72"/>
      <c r="T209" s="36"/>
      <c r="U209" s="36"/>
      <c r="V209" s="36"/>
      <c r="W209" s="36"/>
      <c r="X209" s="36"/>
      <c r="Y209" s="36"/>
      <c r="Z209" s="72"/>
      <c r="AA209" s="35">
        <f t="shared" si="135"/>
        <v>0</v>
      </c>
    </row>
    <row r="210" spans="1:27" s="22" customFormat="1">
      <c r="A210" s="21">
        <v>372291</v>
      </c>
      <c r="B210" s="14" t="s">
        <v>192</v>
      </c>
      <c r="C210" s="12"/>
      <c r="D210" s="12">
        <v>19000</v>
      </c>
      <c r="E210" s="12">
        <v>23040</v>
      </c>
      <c r="F210" s="11"/>
      <c r="G210" s="47">
        <f t="shared" si="133"/>
        <v>0</v>
      </c>
      <c r="H210" s="47">
        <f t="shared" si="134"/>
        <v>121.26315789473685</v>
      </c>
      <c r="I210" s="21">
        <v>372291</v>
      </c>
      <c r="J210" s="14" t="s">
        <v>192</v>
      </c>
      <c r="K210" s="12"/>
      <c r="L210" s="12"/>
      <c r="M210" s="12"/>
      <c r="N210" s="12"/>
      <c r="O210" s="12"/>
      <c r="P210" s="12">
        <v>23040</v>
      </c>
      <c r="Q210" s="64">
        <v>372291</v>
      </c>
      <c r="R210" s="14" t="s">
        <v>192</v>
      </c>
      <c r="S210" s="72"/>
      <c r="T210" s="36"/>
      <c r="U210" s="36"/>
      <c r="V210" s="36"/>
      <c r="W210" s="36"/>
      <c r="X210" s="36"/>
      <c r="Y210" s="36"/>
      <c r="Z210" s="72"/>
      <c r="AA210" s="35"/>
    </row>
    <row r="211" spans="1:27" s="2" customFormat="1">
      <c r="A211" s="15">
        <v>372</v>
      </c>
      <c r="B211" s="16" t="s">
        <v>124</v>
      </c>
      <c r="C211" s="17">
        <f>C209+C210</f>
        <v>0</v>
      </c>
      <c r="D211" s="17">
        <f t="shared" ref="D211:E211" si="154">D209+D210</f>
        <v>19000</v>
      </c>
      <c r="E211" s="17">
        <f t="shared" si="154"/>
        <v>23040</v>
      </c>
      <c r="F211" s="19">
        <f t="shared" ref="F211" si="155">F209</f>
        <v>0</v>
      </c>
      <c r="G211" s="48">
        <f t="shared" si="133"/>
        <v>0</v>
      </c>
      <c r="H211" s="48">
        <f t="shared" si="134"/>
        <v>121.26315789473685</v>
      </c>
      <c r="I211" s="15">
        <v>372</v>
      </c>
      <c r="J211" s="16" t="s">
        <v>124</v>
      </c>
      <c r="K211" s="17">
        <f>K209+K210</f>
        <v>0</v>
      </c>
      <c r="L211" s="17">
        <f t="shared" ref="L211:P211" si="156">L209+L210</f>
        <v>0</v>
      </c>
      <c r="M211" s="17">
        <f t="shared" si="156"/>
        <v>0</v>
      </c>
      <c r="N211" s="17">
        <f t="shared" si="156"/>
        <v>0</v>
      </c>
      <c r="O211" s="17">
        <f t="shared" si="156"/>
        <v>0</v>
      </c>
      <c r="P211" s="17">
        <f t="shared" si="156"/>
        <v>23040</v>
      </c>
      <c r="Q211" s="65">
        <v>372</v>
      </c>
      <c r="R211" s="58" t="s">
        <v>124</v>
      </c>
      <c r="S211" s="72">
        <f>S209+S210</f>
        <v>0</v>
      </c>
      <c r="T211" s="72">
        <f t="shared" ref="T211:AA211" si="157">T209+T210</f>
        <v>0</v>
      </c>
      <c r="U211" s="72">
        <f t="shared" si="157"/>
        <v>0</v>
      </c>
      <c r="V211" s="72">
        <f t="shared" si="157"/>
        <v>0</v>
      </c>
      <c r="W211" s="72">
        <f t="shared" si="157"/>
        <v>0</v>
      </c>
      <c r="X211" s="72">
        <f t="shared" si="157"/>
        <v>0</v>
      </c>
      <c r="Y211" s="72">
        <f t="shared" si="157"/>
        <v>0</v>
      </c>
      <c r="Z211" s="72">
        <f t="shared" si="157"/>
        <v>0</v>
      </c>
      <c r="AA211" s="72">
        <f t="shared" si="157"/>
        <v>0</v>
      </c>
    </row>
    <row r="212" spans="1:27" s="96" customFormat="1">
      <c r="A212" s="89">
        <v>372</v>
      </c>
      <c r="B212" s="79" t="s">
        <v>124</v>
      </c>
      <c r="C212" s="90"/>
      <c r="D212" s="90">
        <v>19000</v>
      </c>
      <c r="E212" s="90"/>
      <c r="F212" s="91"/>
      <c r="G212" s="92"/>
      <c r="H212" s="92">
        <f>IF(D212&lt;&gt;0,E211/D212*100,0)</f>
        <v>121.26315789473685</v>
      </c>
      <c r="I212" s="89">
        <v>372</v>
      </c>
      <c r="J212" s="79" t="s">
        <v>124</v>
      </c>
      <c r="K212" s="80"/>
      <c r="L212" s="90"/>
      <c r="M212" s="80"/>
      <c r="N212" s="80"/>
      <c r="O212" s="80"/>
      <c r="P212" s="80">
        <v>19000</v>
      </c>
      <c r="Q212" s="93">
        <v>372</v>
      </c>
      <c r="R212" s="94" t="s">
        <v>124</v>
      </c>
      <c r="S212" s="85"/>
      <c r="T212" s="86"/>
      <c r="U212" s="86"/>
      <c r="V212" s="86"/>
      <c r="W212" s="86"/>
      <c r="X212" s="86"/>
      <c r="Y212" s="86"/>
      <c r="Z212" s="85"/>
      <c r="AA212" s="86"/>
    </row>
    <row r="213" spans="1:27" s="2" customFormat="1">
      <c r="A213" s="15">
        <v>3</v>
      </c>
      <c r="B213" s="16" t="s">
        <v>122</v>
      </c>
      <c r="C213" s="17">
        <f>C53+C60+C65+C87+C115+C162+C173+C191+C207+C211</f>
        <v>6579502.1100000013</v>
      </c>
      <c r="D213" s="17">
        <f>D53+D60+D65+D87+D115+D162+D173+D191+D207+D211</f>
        <v>8650744</v>
      </c>
      <c r="E213" s="17">
        <f>E53+E60+E65+E87+E115+E162+E173+E191+E207+E211</f>
        <v>6792842.7599999988</v>
      </c>
      <c r="F213" s="19"/>
      <c r="G213" s="48">
        <f t="shared" si="133"/>
        <v>103.24250446968848</v>
      </c>
      <c r="H213" s="48">
        <f t="shared" si="134"/>
        <v>78.52322019932619</v>
      </c>
      <c r="I213" s="15">
        <v>3</v>
      </c>
      <c r="J213" s="16" t="s">
        <v>122</v>
      </c>
      <c r="K213" s="17">
        <f t="shared" ref="K213:P213" si="158">K53+K60+K65+K87+K115+K162+K173+K191+K207+K211</f>
        <v>6031951.6200000001</v>
      </c>
      <c r="L213" s="17">
        <f t="shared" si="158"/>
        <v>44182.99</v>
      </c>
      <c r="M213" s="17">
        <f t="shared" si="158"/>
        <v>528210.46</v>
      </c>
      <c r="N213" s="17">
        <f t="shared" si="158"/>
        <v>6969.16</v>
      </c>
      <c r="O213" s="17">
        <f t="shared" si="158"/>
        <v>7508.36</v>
      </c>
      <c r="P213" s="17">
        <f t="shared" si="158"/>
        <v>36032.089999999997</v>
      </c>
      <c r="Q213" s="65">
        <v>3</v>
      </c>
      <c r="R213" s="58" t="s">
        <v>122</v>
      </c>
      <c r="S213" s="72">
        <f t="shared" ref="S213:AA213" si="159">S53+S60+S65+S87+S115+S162+S173+S191+S207+S211</f>
        <v>60083.42</v>
      </c>
      <c r="T213" s="72">
        <f t="shared" si="159"/>
        <v>0</v>
      </c>
      <c r="U213" s="72">
        <f t="shared" si="159"/>
        <v>9919.98</v>
      </c>
      <c r="V213" s="72">
        <f t="shared" si="159"/>
        <v>14282.5</v>
      </c>
      <c r="W213" s="72">
        <f t="shared" si="159"/>
        <v>49892.17</v>
      </c>
      <c r="X213" s="72">
        <f t="shared" si="159"/>
        <v>0</v>
      </c>
      <c r="Y213" s="72">
        <f t="shared" si="159"/>
        <v>1600</v>
      </c>
      <c r="Z213" s="72">
        <f t="shared" si="159"/>
        <v>0</v>
      </c>
      <c r="AA213" s="72">
        <f t="shared" si="159"/>
        <v>2210.0099999993822</v>
      </c>
    </row>
    <row r="214" spans="1:27">
      <c r="A214" s="21"/>
      <c r="B214" s="14"/>
      <c r="C214" s="12"/>
      <c r="D214" s="12"/>
      <c r="E214" s="12"/>
      <c r="G214" s="47"/>
      <c r="H214" s="12"/>
      <c r="I214" s="21"/>
      <c r="J214" s="14"/>
      <c r="K214" s="12"/>
      <c r="L214" s="12"/>
      <c r="M214" s="12"/>
      <c r="N214" s="12"/>
      <c r="O214" s="12"/>
      <c r="P214" s="12"/>
      <c r="Q214" s="64"/>
      <c r="R214" s="57"/>
      <c r="S214" s="71"/>
      <c r="T214" s="35"/>
      <c r="U214" s="35"/>
      <c r="V214" s="35"/>
      <c r="W214" s="35"/>
      <c r="X214" s="35"/>
      <c r="Y214" s="35"/>
      <c r="Z214" s="71"/>
      <c r="AA214" s="35"/>
    </row>
    <row r="215" spans="1:27">
      <c r="A215" s="13">
        <v>422111</v>
      </c>
      <c r="B215" s="14" t="s">
        <v>125</v>
      </c>
      <c r="C215" s="12">
        <v>37786.230000000003</v>
      </c>
      <c r="D215" s="12">
        <v>31000</v>
      </c>
      <c r="E215" s="12">
        <v>30665.07</v>
      </c>
      <c r="G215" s="47">
        <f t="shared" ref="G215:G253" si="160">IF(C215&lt;&gt;0,E215/C215*100,0)</f>
        <v>81.154087084104447</v>
      </c>
      <c r="H215" s="47">
        <f t="shared" ref="H215:H253" si="161">IF(D215&lt;&gt;0,E215/D215*100,0)</f>
        <v>98.91958064516129</v>
      </c>
      <c r="I215" s="13">
        <v>422111</v>
      </c>
      <c r="J215" s="14" t="s">
        <v>125</v>
      </c>
      <c r="K215" s="29"/>
      <c r="L215" s="29"/>
      <c r="M215" s="29"/>
      <c r="N215" s="29"/>
      <c r="O215" s="29"/>
      <c r="P215" s="29"/>
      <c r="Q215" s="64">
        <v>422111</v>
      </c>
      <c r="R215" s="57" t="s">
        <v>125</v>
      </c>
      <c r="S215" s="70"/>
      <c r="T215" s="34"/>
      <c r="U215" s="70">
        <v>4453.03</v>
      </c>
      <c r="V215" s="34">
        <v>13836.06</v>
      </c>
      <c r="W215" s="34">
        <v>12375.98</v>
      </c>
      <c r="X215" s="34"/>
      <c r="Y215" s="34"/>
      <c r="Z215" s="70"/>
      <c r="AA215" s="35">
        <f t="shared" ref="AA215:AA240" si="162">E215-K215-L215-M215-N215-O215-P215-S215-T215-U215-V215-W215-X215-Y215-Z215</f>
        <v>1.8189894035458565E-12</v>
      </c>
    </row>
    <row r="216" spans="1:27">
      <c r="A216" s="21">
        <v>422121</v>
      </c>
      <c r="B216" s="14" t="s">
        <v>126</v>
      </c>
      <c r="C216" s="12">
        <v>16500</v>
      </c>
      <c r="D216" s="12">
        <v>7000</v>
      </c>
      <c r="E216" s="12">
        <v>6689.01</v>
      </c>
      <c r="G216" s="47">
        <f t="shared" si="160"/>
        <v>40.539454545454547</v>
      </c>
      <c r="H216" s="47">
        <f t="shared" si="161"/>
        <v>95.557285714285726</v>
      </c>
      <c r="I216" s="21">
        <v>422121</v>
      </c>
      <c r="J216" s="14" t="s">
        <v>126</v>
      </c>
      <c r="K216" s="12"/>
      <c r="L216" s="12"/>
      <c r="M216" s="12">
        <v>2029.38</v>
      </c>
      <c r="N216" s="12"/>
      <c r="O216" s="12"/>
      <c r="P216" s="12"/>
      <c r="Q216" s="64">
        <v>422121</v>
      </c>
      <c r="R216" s="57" t="s">
        <v>126</v>
      </c>
      <c r="S216" s="71"/>
      <c r="T216" s="35"/>
      <c r="U216" s="35">
        <v>1099</v>
      </c>
      <c r="V216" s="35">
        <v>3560.63</v>
      </c>
      <c r="W216" s="35"/>
      <c r="X216" s="35"/>
      <c r="Y216" s="35"/>
      <c r="Z216" s="71"/>
      <c r="AA216" s="35">
        <f t="shared" si="162"/>
        <v>0</v>
      </c>
    </row>
    <row r="217" spans="1:27" s="22" customFormat="1">
      <c r="A217" s="21">
        <v>422191</v>
      </c>
      <c r="B217" s="14" t="s">
        <v>127</v>
      </c>
      <c r="C217" s="12"/>
      <c r="D217" s="12"/>
      <c r="E217" s="12"/>
      <c r="F217" s="11"/>
      <c r="G217" s="47">
        <f t="shared" si="160"/>
        <v>0</v>
      </c>
      <c r="H217" s="47">
        <f t="shared" si="161"/>
        <v>0</v>
      </c>
      <c r="I217" s="21">
        <v>422191</v>
      </c>
      <c r="J217" s="14" t="s">
        <v>127</v>
      </c>
      <c r="K217" s="17"/>
      <c r="L217" s="17"/>
      <c r="M217" s="17"/>
      <c r="N217" s="17"/>
      <c r="O217" s="17"/>
      <c r="P217" s="17"/>
      <c r="Q217" s="64">
        <v>422191</v>
      </c>
      <c r="R217" s="57" t="s">
        <v>127</v>
      </c>
      <c r="S217" s="72"/>
      <c r="T217" s="36"/>
      <c r="U217" s="36"/>
      <c r="V217" s="36"/>
      <c r="W217" s="36"/>
      <c r="X217" s="36"/>
      <c r="Y217" s="36"/>
      <c r="Z217" s="72"/>
      <c r="AA217" s="35">
        <f t="shared" si="162"/>
        <v>0</v>
      </c>
    </row>
    <row r="218" spans="1:27">
      <c r="A218" s="15">
        <v>4221</v>
      </c>
      <c r="B218" s="16" t="s">
        <v>128</v>
      </c>
      <c r="C218" s="17">
        <f>C215+C216+C217</f>
        <v>54286.23</v>
      </c>
      <c r="D218" s="17">
        <f t="shared" ref="D218:E218" si="163">D215+D216+D217</f>
        <v>38000</v>
      </c>
      <c r="E218" s="17">
        <f t="shared" si="163"/>
        <v>37354.080000000002</v>
      </c>
      <c r="F218" s="19"/>
      <c r="G218" s="48">
        <f t="shared" si="160"/>
        <v>68.809493678231107</v>
      </c>
      <c r="H218" s="48">
        <f t="shared" si="161"/>
        <v>98.300210526315794</v>
      </c>
      <c r="I218" s="15">
        <v>4221</v>
      </c>
      <c r="J218" s="16" t="s">
        <v>128</v>
      </c>
      <c r="K218" s="17">
        <f>SUM(K215:K217)</f>
        <v>0</v>
      </c>
      <c r="L218" s="17">
        <f t="shared" ref="L218:P218" si="164">SUM(L215:L217)</f>
        <v>0</v>
      </c>
      <c r="M218" s="17">
        <f t="shared" si="164"/>
        <v>2029.38</v>
      </c>
      <c r="N218" s="17">
        <f t="shared" si="164"/>
        <v>0</v>
      </c>
      <c r="O218" s="17">
        <f t="shared" si="164"/>
        <v>0</v>
      </c>
      <c r="P218" s="17">
        <f t="shared" si="164"/>
        <v>0</v>
      </c>
      <c r="Q218" s="65">
        <v>4221</v>
      </c>
      <c r="R218" s="58" t="s">
        <v>128</v>
      </c>
      <c r="S218" s="72">
        <f>SUM(S215:S217)</f>
        <v>0</v>
      </c>
      <c r="T218" s="72">
        <f t="shared" ref="T218:AA218" si="165">SUM(T215:T217)</f>
        <v>0</v>
      </c>
      <c r="U218" s="72">
        <f t="shared" si="165"/>
        <v>5552.03</v>
      </c>
      <c r="V218" s="72">
        <f t="shared" si="165"/>
        <v>17396.689999999999</v>
      </c>
      <c r="W218" s="72">
        <f t="shared" si="165"/>
        <v>12375.98</v>
      </c>
      <c r="X218" s="72">
        <f t="shared" si="165"/>
        <v>0</v>
      </c>
      <c r="Y218" s="72">
        <f t="shared" si="165"/>
        <v>0</v>
      </c>
      <c r="Z218" s="72">
        <f t="shared" si="165"/>
        <v>0</v>
      </c>
      <c r="AA218" s="72">
        <f t="shared" si="165"/>
        <v>1.8189894035458565E-12</v>
      </c>
    </row>
    <row r="219" spans="1:27">
      <c r="A219" s="21">
        <v>422211</v>
      </c>
      <c r="B219" s="14" t="s">
        <v>129</v>
      </c>
      <c r="C219" s="12"/>
      <c r="D219" s="12">
        <v>3000</v>
      </c>
      <c r="E219" s="12">
        <v>2749.75</v>
      </c>
      <c r="G219" s="47">
        <f t="shared" si="160"/>
        <v>0</v>
      </c>
      <c r="H219" s="47">
        <f t="shared" si="161"/>
        <v>91.658333333333331</v>
      </c>
      <c r="I219" s="21">
        <v>422211</v>
      </c>
      <c r="J219" s="14" t="s">
        <v>129</v>
      </c>
      <c r="K219" s="12"/>
      <c r="L219" s="12"/>
      <c r="M219" s="12"/>
      <c r="N219" s="12"/>
      <c r="O219" s="12"/>
      <c r="P219" s="12"/>
      <c r="Q219" s="64">
        <v>422211</v>
      </c>
      <c r="R219" s="57" t="s">
        <v>129</v>
      </c>
      <c r="S219" s="72"/>
      <c r="T219" s="36"/>
      <c r="U219" s="35">
        <v>2749.75</v>
      </c>
      <c r="V219" s="36"/>
      <c r="W219" s="36"/>
      <c r="X219" s="36"/>
      <c r="Y219" s="36"/>
      <c r="Z219" s="72"/>
      <c r="AA219" s="35">
        <f t="shared" si="162"/>
        <v>0</v>
      </c>
    </row>
    <row r="220" spans="1:27" s="22" customFormat="1">
      <c r="A220" s="21">
        <v>422221</v>
      </c>
      <c r="B220" s="14" t="s">
        <v>130</v>
      </c>
      <c r="C220" s="12">
        <v>260</v>
      </c>
      <c r="D220" s="12"/>
      <c r="E220" s="12"/>
      <c r="F220" s="11"/>
      <c r="G220" s="47">
        <f t="shared" si="160"/>
        <v>0</v>
      </c>
      <c r="H220" s="47">
        <f t="shared" si="161"/>
        <v>0</v>
      </c>
      <c r="I220" s="21">
        <v>422221</v>
      </c>
      <c r="J220" s="14" t="s">
        <v>130</v>
      </c>
      <c r="K220" s="12"/>
      <c r="L220" s="12"/>
      <c r="M220" s="12"/>
      <c r="N220" s="12"/>
      <c r="O220" s="12"/>
      <c r="P220" s="12"/>
      <c r="Q220" s="64">
        <v>422221</v>
      </c>
      <c r="R220" s="57" t="s">
        <v>130</v>
      </c>
      <c r="S220" s="71"/>
      <c r="T220" s="35"/>
      <c r="U220" s="35"/>
      <c r="V220" s="35"/>
      <c r="W220" s="35"/>
      <c r="X220" s="35"/>
      <c r="Y220" s="35"/>
      <c r="Z220" s="71"/>
      <c r="AA220" s="35">
        <f t="shared" si="162"/>
        <v>0</v>
      </c>
    </row>
    <row r="221" spans="1:27" s="2" customFormat="1">
      <c r="A221" s="15">
        <v>4222</v>
      </c>
      <c r="B221" s="16" t="s">
        <v>131</v>
      </c>
      <c r="C221" s="17">
        <f>C219+C220</f>
        <v>260</v>
      </c>
      <c r="D221" s="17">
        <f t="shared" ref="D221:E221" si="166">D219+D220</f>
        <v>3000</v>
      </c>
      <c r="E221" s="17">
        <f t="shared" si="166"/>
        <v>2749.75</v>
      </c>
      <c r="F221" s="19"/>
      <c r="G221" s="48">
        <f t="shared" si="160"/>
        <v>1057.5961538461538</v>
      </c>
      <c r="H221" s="48">
        <f t="shared" si="161"/>
        <v>91.658333333333331</v>
      </c>
      <c r="I221" s="15">
        <v>4222</v>
      </c>
      <c r="J221" s="16" t="s">
        <v>131</v>
      </c>
      <c r="K221" s="17">
        <f t="shared" ref="K221:P221" si="167">SUM(K219:K220)</f>
        <v>0</v>
      </c>
      <c r="L221" s="17">
        <f t="shared" si="167"/>
        <v>0</v>
      </c>
      <c r="M221" s="17">
        <f t="shared" si="167"/>
        <v>0</v>
      </c>
      <c r="N221" s="17">
        <f t="shared" si="167"/>
        <v>0</v>
      </c>
      <c r="O221" s="17">
        <f t="shared" si="167"/>
        <v>0</v>
      </c>
      <c r="P221" s="17">
        <f t="shared" si="167"/>
        <v>0</v>
      </c>
      <c r="Q221" s="65">
        <v>4222</v>
      </c>
      <c r="R221" s="58" t="s">
        <v>131</v>
      </c>
      <c r="S221" s="72">
        <f t="shared" ref="S221:AA221" si="168">SUM(S219:S220)</f>
        <v>0</v>
      </c>
      <c r="T221" s="72">
        <f t="shared" si="168"/>
        <v>0</v>
      </c>
      <c r="U221" s="72">
        <f t="shared" si="168"/>
        <v>2749.75</v>
      </c>
      <c r="V221" s="72">
        <f t="shared" si="168"/>
        <v>0</v>
      </c>
      <c r="W221" s="72">
        <f t="shared" si="168"/>
        <v>0</v>
      </c>
      <c r="X221" s="72">
        <f t="shared" si="168"/>
        <v>0</v>
      </c>
      <c r="Y221" s="72">
        <f t="shared" si="168"/>
        <v>0</v>
      </c>
      <c r="Z221" s="72">
        <f t="shared" si="168"/>
        <v>0</v>
      </c>
      <c r="AA221" s="72">
        <f t="shared" si="168"/>
        <v>0</v>
      </c>
    </row>
    <row r="222" spans="1:27">
      <c r="A222" s="15">
        <v>4223</v>
      </c>
      <c r="B222" s="16" t="s">
        <v>143</v>
      </c>
      <c r="C222" s="17"/>
      <c r="D222" s="17"/>
      <c r="E222" s="17"/>
      <c r="F222" s="19"/>
      <c r="G222" s="48">
        <f t="shared" si="160"/>
        <v>0</v>
      </c>
      <c r="H222" s="48">
        <f t="shared" si="161"/>
        <v>0</v>
      </c>
      <c r="I222" s="15">
        <v>4223</v>
      </c>
      <c r="J222" s="16" t="s">
        <v>143</v>
      </c>
      <c r="K222" s="17"/>
      <c r="L222" s="17"/>
      <c r="M222" s="17"/>
      <c r="N222" s="17"/>
      <c r="O222" s="17"/>
      <c r="P222" s="17"/>
      <c r="Q222" s="65">
        <v>4223</v>
      </c>
      <c r="R222" s="58" t="s">
        <v>143</v>
      </c>
      <c r="S222" s="72"/>
      <c r="T222" s="36"/>
      <c r="U222" s="36"/>
      <c r="V222" s="36"/>
      <c r="W222" s="36"/>
      <c r="X222" s="36"/>
      <c r="Y222" s="36"/>
      <c r="Z222" s="72"/>
      <c r="AA222" s="35">
        <f t="shared" si="162"/>
        <v>0</v>
      </c>
    </row>
    <row r="223" spans="1:27" s="2" customFormat="1">
      <c r="A223" s="15">
        <v>4224</v>
      </c>
      <c r="B223" s="16" t="s">
        <v>144</v>
      </c>
      <c r="C223" s="17">
        <v>5267.25</v>
      </c>
      <c r="D223" s="17">
        <v>8000</v>
      </c>
      <c r="E223" s="17">
        <v>7695</v>
      </c>
      <c r="F223" s="19"/>
      <c r="G223" s="48">
        <f t="shared" si="160"/>
        <v>146.09141392567281</v>
      </c>
      <c r="H223" s="48">
        <f t="shared" si="161"/>
        <v>96.1875</v>
      </c>
      <c r="I223" s="15">
        <v>4224</v>
      </c>
      <c r="J223" s="16" t="s">
        <v>144</v>
      </c>
      <c r="K223" s="17"/>
      <c r="L223" s="17"/>
      <c r="M223" s="17"/>
      <c r="N223" s="17"/>
      <c r="O223" s="17"/>
      <c r="P223" s="17"/>
      <c r="Q223" s="65">
        <v>4224</v>
      </c>
      <c r="R223" s="58" t="s">
        <v>144</v>
      </c>
      <c r="S223" s="71"/>
      <c r="T223" s="35"/>
      <c r="U223" s="35"/>
      <c r="V223" s="35">
        <v>7695</v>
      </c>
      <c r="W223" s="35"/>
      <c r="X223" s="35"/>
      <c r="Y223" s="35"/>
      <c r="Z223" s="71"/>
      <c r="AA223" s="35">
        <f t="shared" si="162"/>
        <v>0</v>
      </c>
    </row>
    <row r="224" spans="1:27" s="2" customFormat="1">
      <c r="A224" s="15">
        <v>4226</v>
      </c>
      <c r="B224" s="16" t="s">
        <v>145</v>
      </c>
      <c r="C224" s="17"/>
      <c r="D224" s="17"/>
      <c r="E224" s="17"/>
      <c r="F224" s="19"/>
      <c r="G224" s="48">
        <f t="shared" si="160"/>
        <v>0</v>
      </c>
      <c r="H224" s="48">
        <f t="shared" si="161"/>
        <v>0</v>
      </c>
      <c r="I224" s="15">
        <v>4226</v>
      </c>
      <c r="J224" s="16" t="s">
        <v>145</v>
      </c>
      <c r="K224" s="17"/>
      <c r="L224" s="17"/>
      <c r="M224" s="17"/>
      <c r="N224" s="17"/>
      <c r="O224" s="17"/>
      <c r="P224" s="17"/>
      <c r="Q224" s="65">
        <v>4226</v>
      </c>
      <c r="R224" s="58" t="s">
        <v>145</v>
      </c>
      <c r="S224" s="72"/>
      <c r="T224" s="36"/>
      <c r="U224" s="36"/>
      <c r="V224" s="36"/>
      <c r="W224" s="36"/>
      <c r="X224" s="36"/>
      <c r="Y224" s="36"/>
      <c r="Z224" s="72"/>
      <c r="AA224" s="35">
        <f t="shared" si="162"/>
        <v>0</v>
      </c>
    </row>
    <row r="225" spans="1:27">
      <c r="A225" s="21">
        <v>422731</v>
      </c>
      <c r="B225" s="14" t="s">
        <v>142</v>
      </c>
      <c r="C225" s="12">
        <v>2410.75</v>
      </c>
      <c r="D225" s="12">
        <v>4000</v>
      </c>
      <c r="E225" s="12">
        <v>4000</v>
      </c>
      <c r="G225" s="47">
        <f t="shared" si="160"/>
        <v>165.92346780047703</v>
      </c>
      <c r="H225" s="47">
        <f t="shared" si="161"/>
        <v>100</v>
      </c>
      <c r="I225" s="21">
        <v>422731</v>
      </c>
      <c r="J225" s="14" t="s">
        <v>142</v>
      </c>
      <c r="K225" s="12"/>
      <c r="L225" s="12">
        <v>4000</v>
      </c>
      <c r="M225" s="12"/>
      <c r="N225" s="12"/>
      <c r="O225" s="12"/>
      <c r="P225" s="12"/>
      <c r="Q225" s="64">
        <v>422731</v>
      </c>
      <c r="R225" s="57" t="s">
        <v>142</v>
      </c>
      <c r="S225" s="71"/>
      <c r="T225" s="35"/>
      <c r="U225" s="35"/>
      <c r="V225" s="35"/>
      <c r="W225" s="35"/>
      <c r="X225" s="35"/>
      <c r="Y225" s="35"/>
      <c r="Z225" s="71"/>
      <c r="AA225" s="35">
        <f t="shared" si="162"/>
        <v>0</v>
      </c>
    </row>
    <row r="226" spans="1:27">
      <c r="A226" s="15">
        <v>4227</v>
      </c>
      <c r="B226" s="16" t="s">
        <v>141</v>
      </c>
      <c r="C226" s="17">
        <f>C225</f>
        <v>2410.75</v>
      </c>
      <c r="D226" s="17">
        <f t="shared" ref="D226:E226" si="169">D225</f>
        <v>4000</v>
      </c>
      <c r="E226" s="17">
        <f t="shared" si="169"/>
        <v>4000</v>
      </c>
      <c r="F226" s="19"/>
      <c r="G226" s="48">
        <f t="shared" si="160"/>
        <v>165.92346780047703</v>
      </c>
      <c r="H226" s="48">
        <f t="shared" si="161"/>
        <v>100</v>
      </c>
      <c r="I226" s="15">
        <v>4227</v>
      </c>
      <c r="J226" s="16" t="s">
        <v>141</v>
      </c>
      <c r="K226" s="17">
        <f>K225</f>
        <v>0</v>
      </c>
      <c r="L226" s="17">
        <f t="shared" ref="L226:P226" si="170">L225</f>
        <v>4000</v>
      </c>
      <c r="M226" s="17">
        <f t="shared" si="170"/>
        <v>0</v>
      </c>
      <c r="N226" s="17">
        <f t="shared" si="170"/>
        <v>0</v>
      </c>
      <c r="O226" s="17">
        <f t="shared" si="170"/>
        <v>0</v>
      </c>
      <c r="P226" s="17">
        <f t="shared" si="170"/>
        <v>0</v>
      </c>
      <c r="Q226" s="65">
        <v>4227</v>
      </c>
      <c r="R226" s="58" t="s">
        <v>141</v>
      </c>
      <c r="S226" s="72">
        <f>S225</f>
        <v>0</v>
      </c>
      <c r="T226" s="36">
        <f t="shared" ref="T226:AA226" si="171">T225</f>
        <v>0</v>
      </c>
      <c r="U226" s="36">
        <f t="shared" si="171"/>
        <v>0</v>
      </c>
      <c r="V226" s="36">
        <f t="shared" si="171"/>
        <v>0</v>
      </c>
      <c r="W226" s="36">
        <f t="shared" si="171"/>
        <v>0</v>
      </c>
      <c r="X226" s="36">
        <f t="shared" si="171"/>
        <v>0</v>
      </c>
      <c r="Y226" s="36">
        <f t="shared" si="171"/>
        <v>0</v>
      </c>
      <c r="Z226" s="72">
        <f t="shared" si="171"/>
        <v>0</v>
      </c>
      <c r="AA226" s="36">
        <f t="shared" si="171"/>
        <v>0</v>
      </c>
    </row>
    <row r="227" spans="1:27">
      <c r="A227" s="15">
        <v>422</v>
      </c>
      <c r="B227" s="16" t="s">
        <v>140</v>
      </c>
      <c r="C227" s="17">
        <f>C218+C221+C222+C223+C224+C226</f>
        <v>62224.23</v>
      </c>
      <c r="D227" s="17">
        <f>D218+D221+D222+D223+D224+D226</f>
        <v>53000</v>
      </c>
      <c r="E227" s="17">
        <f>E218+E221+E222+E223+E224+E226</f>
        <v>51798.83</v>
      </c>
      <c r="F227" s="19"/>
      <c r="G227" s="48">
        <f t="shared" si="160"/>
        <v>83.245433491101451</v>
      </c>
      <c r="H227" s="48">
        <f t="shared" si="161"/>
        <v>97.733641509433966</v>
      </c>
      <c r="I227" s="15">
        <v>422</v>
      </c>
      <c r="J227" s="16" t="s">
        <v>140</v>
      </c>
      <c r="K227" s="17">
        <f t="shared" ref="K227:P227" si="172">K218+K221+K222+K223+K224+K226</f>
        <v>0</v>
      </c>
      <c r="L227" s="17">
        <f t="shared" si="172"/>
        <v>4000</v>
      </c>
      <c r="M227" s="17">
        <f t="shared" si="172"/>
        <v>2029.38</v>
      </c>
      <c r="N227" s="17">
        <f t="shared" si="172"/>
        <v>0</v>
      </c>
      <c r="O227" s="17">
        <f t="shared" si="172"/>
        <v>0</v>
      </c>
      <c r="P227" s="17">
        <f t="shared" si="172"/>
        <v>0</v>
      </c>
      <c r="Q227" s="65">
        <v>422</v>
      </c>
      <c r="R227" s="58" t="s">
        <v>140</v>
      </c>
      <c r="S227" s="71">
        <f t="shared" ref="S227:AA227" si="173">S218+S221+S222+S223+S224+S226</f>
        <v>0</v>
      </c>
      <c r="T227" s="36">
        <f t="shared" si="173"/>
        <v>0</v>
      </c>
      <c r="U227" s="71">
        <f t="shared" si="173"/>
        <v>8301.7799999999988</v>
      </c>
      <c r="V227" s="35">
        <f t="shared" si="173"/>
        <v>25091.69</v>
      </c>
      <c r="W227" s="35">
        <f t="shared" si="173"/>
        <v>12375.98</v>
      </c>
      <c r="X227" s="35">
        <f t="shared" si="173"/>
        <v>0</v>
      </c>
      <c r="Y227" s="35">
        <f t="shared" si="173"/>
        <v>0</v>
      </c>
      <c r="Z227" s="71">
        <f t="shared" si="173"/>
        <v>0</v>
      </c>
      <c r="AA227" s="36">
        <f t="shared" si="173"/>
        <v>1.8189894035458565E-12</v>
      </c>
    </row>
    <row r="228" spans="1:27" s="96" customFormat="1">
      <c r="A228" s="89">
        <v>422</v>
      </c>
      <c r="B228" s="79" t="s">
        <v>140</v>
      </c>
      <c r="C228" s="90"/>
      <c r="D228" s="90">
        <v>53000</v>
      </c>
      <c r="E228" s="90"/>
      <c r="F228" s="91"/>
      <c r="G228" s="92"/>
      <c r="H228" s="92">
        <f>IF(D228&lt;&gt;0,E227/D228*100,0)</f>
        <v>97.733641509433966</v>
      </c>
      <c r="I228" s="89">
        <v>422</v>
      </c>
      <c r="J228" s="79" t="s">
        <v>140</v>
      </c>
      <c r="K228" s="90"/>
      <c r="L228" s="90">
        <v>5000</v>
      </c>
      <c r="M228" s="90">
        <v>13000</v>
      </c>
      <c r="N228" s="90"/>
      <c r="O228" s="90"/>
      <c r="P228" s="90"/>
      <c r="Q228" s="93">
        <v>422</v>
      </c>
      <c r="R228" s="94" t="s">
        <v>140</v>
      </c>
      <c r="S228" s="95"/>
      <c r="T228" s="88"/>
      <c r="U228" s="95">
        <v>20000</v>
      </c>
      <c r="V228" s="88">
        <v>5000</v>
      </c>
      <c r="W228" s="88">
        <v>10000</v>
      </c>
      <c r="X228" s="88"/>
      <c r="Y228" s="88"/>
      <c r="Z228" s="95"/>
      <c r="AA228" s="88"/>
    </row>
    <row r="229" spans="1:27">
      <c r="A229" s="21">
        <v>424111</v>
      </c>
      <c r="B229" s="14" t="s">
        <v>139</v>
      </c>
      <c r="C229" s="12">
        <v>19657.84</v>
      </c>
      <c r="D229" s="12">
        <v>17500</v>
      </c>
      <c r="E229" s="12">
        <v>10251.700000000001</v>
      </c>
      <c r="G229" s="47">
        <f t="shared" si="160"/>
        <v>52.150694074221789</v>
      </c>
      <c r="H229" s="47">
        <f t="shared" si="161"/>
        <v>58.581142857142865</v>
      </c>
      <c r="I229" s="21">
        <v>424111</v>
      </c>
      <c r="J229" s="14" t="s">
        <v>139</v>
      </c>
      <c r="K229" s="17"/>
      <c r="L229" s="12">
        <v>5138.3</v>
      </c>
      <c r="M229" s="12">
        <v>2445.16</v>
      </c>
      <c r="N229" s="12"/>
      <c r="O229" s="17"/>
      <c r="P229" s="17"/>
      <c r="Q229" s="64">
        <v>424111</v>
      </c>
      <c r="R229" s="57" t="s">
        <v>139</v>
      </c>
      <c r="S229" s="71"/>
      <c r="T229" s="35"/>
      <c r="U229" s="35">
        <v>2628.24</v>
      </c>
      <c r="V229" s="35"/>
      <c r="W229" s="35"/>
      <c r="X229" s="35"/>
      <c r="Y229" s="35"/>
      <c r="Z229" s="71"/>
      <c r="AA229" s="35">
        <f t="shared" si="162"/>
        <v>40.000000000000909</v>
      </c>
    </row>
    <row r="230" spans="1:27">
      <c r="A230" s="15">
        <v>424</v>
      </c>
      <c r="B230" s="16" t="s">
        <v>138</v>
      </c>
      <c r="C230" s="17">
        <f>C229</f>
        <v>19657.84</v>
      </c>
      <c r="D230" s="17">
        <f t="shared" ref="D230:E230" si="174">D229</f>
        <v>17500</v>
      </c>
      <c r="E230" s="17">
        <f t="shared" si="174"/>
        <v>10251.700000000001</v>
      </c>
      <c r="F230" s="19"/>
      <c r="G230" s="48">
        <f t="shared" si="160"/>
        <v>52.150694074221789</v>
      </c>
      <c r="H230" s="48">
        <f t="shared" si="161"/>
        <v>58.581142857142865</v>
      </c>
      <c r="I230" s="15">
        <v>424</v>
      </c>
      <c r="J230" s="16" t="s">
        <v>138</v>
      </c>
      <c r="K230" s="17">
        <f>K229</f>
        <v>0</v>
      </c>
      <c r="L230" s="17">
        <f t="shared" ref="L230:P230" si="175">L229</f>
        <v>5138.3</v>
      </c>
      <c r="M230" s="17">
        <f t="shared" si="175"/>
        <v>2445.16</v>
      </c>
      <c r="N230" s="17">
        <f t="shared" si="175"/>
        <v>0</v>
      </c>
      <c r="O230" s="17">
        <f t="shared" si="175"/>
        <v>0</v>
      </c>
      <c r="P230" s="17">
        <f t="shared" si="175"/>
        <v>0</v>
      </c>
      <c r="Q230" s="65">
        <v>424</v>
      </c>
      <c r="R230" s="58" t="s">
        <v>138</v>
      </c>
      <c r="S230" s="72">
        <f>S229</f>
        <v>0</v>
      </c>
      <c r="T230" s="36">
        <f t="shared" ref="T230:AA230" si="176">T229</f>
        <v>0</v>
      </c>
      <c r="U230" s="36">
        <f t="shared" si="176"/>
        <v>2628.24</v>
      </c>
      <c r="V230" s="36">
        <f t="shared" si="176"/>
        <v>0</v>
      </c>
      <c r="W230" s="36">
        <f t="shared" si="176"/>
        <v>0</v>
      </c>
      <c r="X230" s="36">
        <f t="shared" si="176"/>
        <v>0</v>
      </c>
      <c r="Y230" s="36">
        <f t="shared" si="176"/>
        <v>0</v>
      </c>
      <c r="Z230" s="72">
        <f t="shared" si="176"/>
        <v>0</v>
      </c>
      <c r="AA230" s="36">
        <f t="shared" si="176"/>
        <v>40.000000000000909</v>
      </c>
    </row>
    <row r="231" spans="1:27" s="96" customFormat="1">
      <c r="A231" s="89">
        <v>424</v>
      </c>
      <c r="B231" s="79" t="s">
        <v>138</v>
      </c>
      <c r="C231" s="90"/>
      <c r="D231" s="90">
        <v>17500</v>
      </c>
      <c r="E231" s="90"/>
      <c r="F231" s="91"/>
      <c r="G231" s="92"/>
      <c r="H231" s="92">
        <f>IF(D231&lt;&gt;0,E230/D231*100,0)</f>
        <v>58.581142857142865</v>
      </c>
      <c r="I231" s="89">
        <v>424</v>
      </c>
      <c r="J231" s="79" t="s">
        <v>138</v>
      </c>
      <c r="K231" s="90"/>
      <c r="L231" s="90">
        <v>5000</v>
      </c>
      <c r="M231" s="90">
        <v>2500</v>
      </c>
      <c r="N231" s="90"/>
      <c r="O231" s="90"/>
      <c r="P231" s="90"/>
      <c r="Q231" s="93">
        <v>424</v>
      </c>
      <c r="R231" s="94" t="s">
        <v>138</v>
      </c>
      <c r="S231" s="95"/>
      <c r="T231" s="88"/>
      <c r="U231" s="88">
        <v>5000</v>
      </c>
      <c r="V231" s="88">
        <v>5000</v>
      </c>
      <c r="W231" s="88"/>
      <c r="X231" s="88"/>
      <c r="Y231" s="88"/>
      <c r="Z231" s="95"/>
      <c r="AA231" s="88"/>
    </row>
    <row r="232" spans="1:27">
      <c r="A232" s="162" t="str">
        <f>A1</f>
        <v>MEDICINSKA  ŠKOLA BJELOVAR</v>
      </c>
      <c r="B232" s="162"/>
      <c r="C232" s="162"/>
      <c r="D232" s="162"/>
      <c r="I232" s="162" t="str">
        <f>A1</f>
        <v>MEDICINSKA  ŠKOLA BJELOVAR</v>
      </c>
      <c r="J232" s="162"/>
      <c r="K232" s="162"/>
      <c r="L232" s="162"/>
      <c r="M232" s="7"/>
      <c r="N232" s="7"/>
      <c r="O232" s="11"/>
      <c r="P232" s="7"/>
      <c r="Q232" s="163" t="str">
        <f>A1</f>
        <v>MEDICINSKA  ŠKOLA BJELOVAR</v>
      </c>
      <c r="R232" s="163"/>
      <c r="S232" s="163"/>
      <c r="T232" s="163"/>
      <c r="U232" s="38"/>
      <c r="V232" s="38"/>
      <c r="Y232" s="37"/>
      <c r="Z232" s="119"/>
    </row>
    <row r="233" spans="1:27">
      <c r="A233" s="164" t="str">
        <f>A2</f>
        <v>BJELOVAR, POLJANA DR. FRANJE TUĐMANA 8</v>
      </c>
      <c r="B233" s="164"/>
      <c r="C233" s="164"/>
      <c r="D233" s="164"/>
      <c r="H233" s="28" t="s">
        <v>177</v>
      </c>
      <c r="I233" s="164" t="str">
        <f>A2</f>
        <v>BJELOVAR, POLJANA DR. FRANJE TUĐMANA 8</v>
      </c>
      <c r="J233" s="164"/>
      <c r="K233" s="164"/>
      <c r="L233" s="164"/>
      <c r="M233" s="7"/>
      <c r="N233" s="7"/>
      <c r="O233" s="11"/>
      <c r="P233" s="27" t="str">
        <f>H233</f>
        <v>str. 8</v>
      </c>
      <c r="Q233" s="163" t="str">
        <f>A2</f>
        <v>BJELOVAR, POLJANA DR. FRANJE TUĐMANA 8</v>
      </c>
      <c r="R233" s="163"/>
      <c r="S233" s="163"/>
      <c r="T233" s="163"/>
      <c r="U233" s="38"/>
      <c r="V233" s="38"/>
      <c r="Y233" s="37"/>
      <c r="Z233" s="119"/>
      <c r="AA233" s="31" t="str">
        <f>P233</f>
        <v>str. 8</v>
      </c>
    </row>
    <row r="234" spans="1:27">
      <c r="A234" s="77"/>
      <c r="B234" s="77"/>
      <c r="C234" s="77"/>
      <c r="D234" s="77"/>
      <c r="H234" s="28"/>
      <c r="I234" s="77"/>
      <c r="J234" s="77"/>
      <c r="K234" s="77"/>
      <c r="L234" s="77"/>
      <c r="M234" s="7"/>
      <c r="N234" s="7"/>
      <c r="O234" s="11"/>
      <c r="P234" s="27"/>
      <c r="Q234" s="75"/>
      <c r="R234" s="122"/>
      <c r="S234" s="67"/>
      <c r="T234" s="75"/>
      <c r="U234" s="38"/>
      <c r="V234" s="38"/>
      <c r="Y234" s="37"/>
      <c r="Z234" s="119"/>
      <c r="AA234" s="31"/>
    </row>
    <row r="235" spans="1:27">
      <c r="A235" s="76"/>
      <c r="B235" s="154" t="str">
        <f>B202</f>
        <v>PRIHODI I RASHODI  I - XII 2020.</v>
      </c>
      <c r="C235" s="154"/>
      <c r="D235" s="154"/>
      <c r="E235" s="154"/>
      <c r="F235" s="154"/>
      <c r="G235" s="154"/>
      <c r="H235" s="154"/>
      <c r="I235" s="76"/>
      <c r="J235" s="154" t="str">
        <f>B202</f>
        <v>PRIHODI I RASHODI  I - XII 2020.</v>
      </c>
      <c r="K235" s="154"/>
      <c r="L235" s="154"/>
      <c r="M235" s="154"/>
      <c r="N235" s="154"/>
      <c r="O235" s="154"/>
      <c r="P235" s="154"/>
      <c r="Q235" s="75"/>
      <c r="R235" s="155" t="str">
        <f>B202</f>
        <v>PRIHODI I RASHODI  I - XII 2020.</v>
      </c>
      <c r="S235" s="155"/>
      <c r="T235" s="155"/>
      <c r="U235" s="155"/>
      <c r="V235" s="155"/>
      <c r="W235" s="155"/>
      <c r="X235" s="155"/>
      <c r="Y235" s="155"/>
      <c r="Z235" s="155"/>
      <c r="AA235" s="155"/>
    </row>
    <row r="236" spans="1:27">
      <c r="I236" s="1"/>
      <c r="J236" s="3"/>
      <c r="K236" s="7"/>
      <c r="L236" s="7"/>
      <c r="M236" s="7"/>
      <c r="N236" s="7"/>
      <c r="O236" s="11"/>
      <c r="P236" s="7"/>
      <c r="Q236" s="62"/>
      <c r="Y236" s="37"/>
      <c r="Z236" s="119"/>
    </row>
    <row r="237" spans="1:27" ht="15" customHeight="1">
      <c r="A237" s="4"/>
      <c r="B237" s="9"/>
      <c r="C237" s="39" t="str">
        <f t="shared" ref="C237:E238" si="177">C204</f>
        <v>IZVRŠENO</v>
      </c>
      <c r="D237" s="39" t="str">
        <f t="shared" si="177"/>
        <v>PLAN</v>
      </c>
      <c r="E237" s="39" t="str">
        <f t="shared" si="177"/>
        <v>IZVRŠENO</v>
      </c>
      <c r="G237" s="45" t="str">
        <f>G204</f>
        <v>INDEKS</v>
      </c>
      <c r="H237" s="30" t="str">
        <f>H204</f>
        <v xml:space="preserve">INDEKS </v>
      </c>
      <c r="I237" s="4"/>
      <c r="J237" s="9"/>
      <c r="K237" s="156" t="str">
        <f>K204</f>
        <v>DRŽAVNI PRORAČUN/ GRAD.pror.</v>
      </c>
      <c r="L237" s="157"/>
      <c r="M237" s="156" t="str">
        <f>M204</f>
        <v>ŽUPANIJSKI PRORAČUN</v>
      </c>
      <c r="N237" s="158"/>
      <c r="O237" s="158"/>
      <c r="P237" s="157"/>
      <c r="Q237" s="63"/>
      <c r="R237" s="55"/>
      <c r="S237" s="159" t="str">
        <f>S204</f>
        <v>VLASTITI PRIHODI</v>
      </c>
      <c r="T237" s="160"/>
      <c r="U237" s="160"/>
      <c r="V237" s="160"/>
      <c r="W237" s="161"/>
      <c r="X237" s="160" t="str">
        <f>X204</f>
        <v>OSTALI PRIHODI</v>
      </c>
      <c r="Y237" s="160"/>
      <c r="Z237" s="160"/>
      <c r="AA237" s="161"/>
    </row>
    <row r="238" spans="1:27">
      <c r="A238" s="6" t="s">
        <v>7</v>
      </c>
      <c r="B238" s="10" t="s">
        <v>8</v>
      </c>
      <c r="C238" s="40" t="str">
        <f t="shared" si="177"/>
        <v>I - XII 2019.</v>
      </c>
      <c r="D238" s="40" t="str">
        <f t="shared" si="177"/>
        <v>2020.</v>
      </c>
      <c r="E238" s="40" t="str">
        <f t="shared" si="177"/>
        <v>I - XII 2020.</v>
      </c>
      <c r="G238" s="46" t="str">
        <f>G205</f>
        <v>2020/2019.</v>
      </c>
      <c r="H238" s="41" t="str">
        <f>H205</f>
        <v>IZVR / PLAN</v>
      </c>
      <c r="I238" s="6" t="s">
        <v>7</v>
      </c>
      <c r="J238" s="10" t="s">
        <v>8</v>
      </c>
      <c r="K238" s="41" t="str">
        <f>K205</f>
        <v>RIZNICA</v>
      </c>
      <c r="L238" s="41" t="str">
        <f>L205</f>
        <v>OSTALO</v>
      </c>
      <c r="M238" s="41" t="str">
        <f>M205</f>
        <v>DECENTRALIZ.</v>
      </c>
      <c r="N238" s="41" t="str">
        <f>N205</f>
        <v>PROJEKT RCK</v>
      </c>
      <c r="O238" s="41" t="str">
        <f>O205</f>
        <v>Shema ŠK.VOĆE</v>
      </c>
      <c r="P238" s="41" t="str">
        <f>P205</f>
        <v>OSTALO</v>
      </c>
      <c r="Q238" s="53" t="s">
        <v>7</v>
      </c>
      <c r="R238" s="56" t="s">
        <v>8</v>
      </c>
      <c r="S238" s="69" t="str">
        <f>S205</f>
        <v>PR. RCK-1</v>
      </c>
      <c r="T238" s="33" t="str">
        <f>T205</f>
        <v>PR. RCK-2</v>
      </c>
      <c r="U238" s="33" t="str">
        <f>U205</f>
        <v>ZAKUP</v>
      </c>
      <c r="V238" s="33" t="str">
        <f>V205</f>
        <v>ŠKOLARINA</v>
      </c>
      <c r="W238" s="33" t="str">
        <f>W205</f>
        <v>OSTALO</v>
      </c>
      <c r="X238" s="33" t="str">
        <f>X205</f>
        <v>KAZALIŠTE</v>
      </c>
      <c r="Y238" s="33" t="str">
        <f>Y205</f>
        <v>IZLETI</v>
      </c>
      <c r="Z238" s="69" t="str">
        <f>Z205</f>
        <v>UNIFORME</v>
      </c>
      <c r="AA238" s="33" t="str">
        <f>AA205</f>
        <v>OSTALO</v>
      </c>
    </row>
    <row r="239" spans="1:27">
      <c r="A239" s="21">
        <v>426211</v>
      </c>
      <c r="B239" s="14" t="s">
        <v>135</v>
      </c>
      <c r="C239" s="12"/>
      <c r="D239" s="12"/>
      <c r="E239" s="12"/>
      <c r="G239" s="47">
        <f t="shared" si="160"/>
        <v>0</v>
      </c>
      <c r="H239" s="47">
        <f t="shared" si="161"/>
        <v>0</v>
      </c>
      <c r="I239" s="21">
        <v>426211</v>
      </c>
      <c r="J239" s="14" t="s">
        <v>135</v>
      </c>
      <c r="K239" s="12"/>
      <c r="L239" s="12"/>
      <c r="M239" s="12"/>
      <c r="N239" s="12"/>
      <c r="O239" s="12"/>
      <c r="P239" s="12"/>
      <c r="Q239" s="64">
        <v>426211</v>
      </c>
      <c r="R239" s="57" t="s">
        <v>135</v>
      </c>
      <c r="S239" s="71"/>
      <c r="T239" s="35"/>
      <c r="U239" s="35"/>
      <c r="V239" s="35"/>
      <c r="W239" s="35"/>
      <c r="X239" s="35"/>
      <c r="Y239" s="35"/>
      <c r="Z239" s="71"/>
      <c r="AA239" s="35">
        <f t="shared" si="162"/>
        <v>0</v>
      </c>
    </row>
    <row r="240" spans="1:27" s="22" customFormat="1">
      <c r="A240" s="21">
        <v>426321</v>
      </c>
      <c r="B240" s="14" t="s">
        <v>136</v>
      </c>
      <c r="C240" s="12"/>
      <c r="D240" s="12"/>
      <c r="E240" s="12"/>
      <c r="F240" s="11"/>
      <c r="G240" s="47">
        <f t="shared" si="160"/>
        <v>0</v>
      </c>
      <c r="H240" s="47">
        <f t="shared" si="161"/>
        <v>0</v>
      </c>
      <c r="I240" s="21">
        <v>426321</v>
      </c>
      <c r="J240" s="14" t="s">
        <v>136</v>
      </c>
      <c r="K240" s="12"/>
      <c r="L240" s="12"/>
      <c r="M240" s="12"/>
      <c r="N240" s="12"/>
      <c r="O240" s="12"/>
      <c r="P240" s="12"/>
      <c r="Q240" s="64">
        <v>426321</v>
      </c>
      <c r="R240" s="57" t="s">
        <v>136</v>
      </c>
      <c r="S240" s="71"/>
      <c r="T240" s="35"/>
      <c r="U240" s="35"/>
      <c r="V240" s="35"/>
      <c r="W240" s="35"/>
      <c r="X240" s="35"/>
      <c r="Y240" s="35"/>
      <c r="Z240" s="71"/>
      <c r="AA240" s="35">
        <f t="shared" si="162"/>
        <v>0</v>
      </c>
    </row>
    <row r="241" spans="1:27" s="2" customFormat="1">
      <c r="A241" s="15">
        <v>426</v>
      </c>
      <c r="B241" s="16" t="s">
        <v>137</v>
      </c>
      <c r="C241" s="17">
        <f>C239+C240</f>
        <v>0</v>
      </c>
      <c r="D241" s="17">
        <f t="shared" ref="D241:E241" si="178">D239+D240</f>
        <v>0</v>
      </c>
      <c r="E241" s="17">
        <f t="shared" si="178"/>
        <v>0</v>
      </c>
      <c r="F241" s="19"/>
      <c r="G241" s="48">
        <f t="shared" si="160"/>
        <v>0</v>
      </c>
      <c r="H241" s="48">
        <f t="shared" si="161"/>
        <v>0</v>
      </c>
      <c r="I241" s="15">
        <v>426</v>
      </c>
      <c r="J241" s="16" t="s">
        <v>137</v>
      </c>
      <c r="K241" s="17">
        <f>K239+K240</f>
        <v>0</v>
      </c>
      <c r="L241" s="17">
        <f t="shared" ref="L241:P241" si="179">L239+L240</f>
        <v>0</v>
      </c>
      <c r="M241" s="17">
        <f t="shared" si="179"/>
        <v>0</v>
      </c>
      <c r="N241" s="17">
        <f t="shared" si="179"/>
        <v>0</v>
      </c>
      <c r="O241" s="17">
        <f t="shared" si="179"/>
        <v>0</v>
      </c>
      <c r="P241" s="17">
        <f t="shared" si="179"/>
        <v>0</v>
      </c>
      <c r="Q241" s="65">
        <v>426</v>
      </c>
      <c r="R241" s="58" t="s">
        <v>137</v>
      </c>
      <c r="S241" s="72">
        <f>S239+S240</f>
        <v>0</v>
      </c>
      <c r="T241" s="36">
        <f t="shared" ref="T241:AA241" si="180">T239+T240</f>
        <v>0</v>
      </c>
      <c r="U241" s="36">
        <f t="shared" si="180"/>
        <v>0</v>
      </c>
      <c r="V241" s="36">
        <f t="shared" si="180"/>
        <v>0</v>
      </c>
      <c r="W241" s="36">
        <f t="shared" si="180"/>
        <v>0</v>
      </c>
      <c r="X241" s="36">
        <f t="shared" si="180"/>
        <v>0</v>
      </c>
      <c r="Y241" s="36">
        <f t="shared" si="180"/>
        <v>0</v>
      </c>
      <c r="Z241" s="72">
        <f t="shared" si="180"/>
        <v>0</v>
      </c>
      <c r="AA241" s="36">
        <f t="shared" si="180"/>
        <v>0</v>
      </c>
    </row>
    <row r="242" spans="1:27" s="96" customFormat="1">
      <c r="A242" s="89">
        <v>426</v>
      </c>
      <c r="B242" s="79" t="s">
        <v>137</v>
      </c>
      <c r="C242" s="90"/>
      <c r="D242" s="90">
        <v>0</v>
      </c>
      <c r="E242" s="90"/>
      <c r="F242" s="91"/>
      <c r="G242" s="92"/>
      <c r="H242" s="92">
        <f>IF(D242&lt;&gt;0,E241/D242*100,0)</f>
        <v>0</v>
      </c>
      <c r="I242" s="89">
        <v>426</v>
      </c>
      <c r="J242" s="79" t="s">
        <v>137</v>
      </c>
      <c r="K242" s="90"/>
      <c r="L242" s="90"/>
      <c r="M242" s="90"/>
      <c r="N242" s="90"/>
      <c r="O242" s="90"/>
      <c r="P242" s="90"/>
      <c r="Q242" s="93">
        <v>426</v>
      </c>
      <c r="R242" s="94" t="s">
        <v>137</v>
      </c>
      <c r="S242" s="95"/>
      <c r="T242" s="88"/>
      <c r="U242" s="88"/>
      <c r="V242" s="88"/>
      <c r="W242" s="88"/>
      <c r="X242" s="88"/>
      <c r="Y242" s="88"/>
      <c r="Z242" s="95"/>
      <c r="AA242" s="88"/>
    </row>
    <row r="243" spans="1:27" s="108" customFormat="1">
      <c r="A243" s="101">
        <v>45111</v>
      </c>
      <c r="B243" s="102" t="s">
        <v>181</v>
      </c>
      <c r="C243" s="103">
        <v>254250</v>
      </c>
      <c r="D243" s="103">
        <v>309900</v>
      </c>
      <c r="E243" s="103">
        <v>309897.12</v>
      </c>
      <c r="F243" s="104"/>
      <c r="G243" s="105"/>
      <c r="H243" s="105">
        <f t="shared" ref="H243:H245" si="181">IF(D243&lt;&gt;0,E242/D243*100,0)</f>
        <v>0</v>
      </c>
      <c r="I243" s="101">
        <v>45111</v>
      </c>
      <c r="J243" s="102" t="s">
        <v>181</v>
      </c>
      <c r="K243" s="103"/>
      <c r="L243" s="103"/>
      <c r="M243" s="103"/>
      <c r="N243" s="103">
        <v>32198.31</v>
      </c>
      <c r="O243" s="103"/>
      <c r="P243" s="103"/>
      <c r="Q243" s="116">
        <v>45111</v>
      </c>
      <c r="R243" s="123" t="s">
        <v>181</v>
      </c>
      <c r="S243" s="106">
        <v>277698.81</v>
      </c>
      <c r="T243" s="107"/>
      <c r="U243" s="107"/>
      <c r="V243" s="107"/>
      <c r="W243" s="107"/>
      <c r="X243" s="107"/>
      <c r="Y243" s="107"/>
      <c r="Z243" s="106"/>
      <c r="AA243" s="107"/>
    </row>
    <row r="244" spans="1:27" s="115" customFormat="1">
      <c r="A244" s="109">
        <v>451</v>
      </c>
      <c r="B244" s="110" t="s">
        <v>181</v>
      </c>
      <c r="C244" s="111">
        <f>C243</f>
        <v>254250</v>
      </c>
      <c r="D244" s="111">
        <f t="shared" ref="D244:E244" si="182">D243</f>
        <v>309900</v>
      </c>
      <c r="E244" s="111">
        <f t="shared" si="182"/>
        <v>309897.12</v>
      </c>
      <c r="F244" s="112"/>
      <c r="G244" s="113"/>
      <c r="H244" s="105">
        <f t="shared" si="181"/>
        <v>99.999070667957398</v>
      </c>
      <c r="I244" s="109">
        <v>451</v>
      </c>
      <c r="J244" s="110" t="s">
        <v>181</v>
      </c>
      <c r="K244" s="111">
        <f>K243</f>
        <v>0</v>
      </c>
      <c r="L244" s="111">
        <f t="shared" ref="L244:P244" si="183">L243</f>
        <v>0</v>
      </c>
      <c r="M244" s="111">
        <f t="shared" si="183"/>
        <v>0</v>
      </c>
      <c r="N244" s="111">
        <f t="shared" si="183"/>
        <v>32198.31</v>
      </c>
      <c r="O244" s="111">
        <f t="shared" si="183"/>
        <v>0</v>
      </c>
      <c r="P244" s="111">
        <f t="shared" si="183"/>
        <v>0</v>
      </c>
      <c r="Q244" s="117">
        <v>451</v>
      </c>
      <c r="R244" s="127" t="s">
        <v>181</v>
      </c>
      <c r="S244" s="114">
        <f>S243</f>
        <v>277698.81</v>
      </c>
      <c r="T244" s="114">
        <f t="shared" ref="T244:AA244" si="184">T243</f>
        <v>0</v>
      </c>
      <c r="U244" s="114">
        <f t="shared" si="184"/>
        <v>0</v>
      </c>
      <c r="V244" s="114">
        <f t="shared" si="184"/>
        <v>0</v>
      </c>
      <c r="W244" s="114">
        <f t="shared" si="184"/>
        <v>0</v>
      </c>
      <c r="X244" s="114">
        <f t="shared" si="184"/>
        <v>0</v>
      </c>
      <c r="Y244" s="114">
        <f t="shared" si="184"/>
        <v>0</v>
      </c>
      <c r="Z244" s="114">
        <f t="shared" si="184"/>
        <v>0</v>
      </c>
      <c r="AA244" s="114">
        <f t="shared" si="184"/>
        <v>0</v>
      </c>
    </row>
    <row r="245" spans="1:27" s="96" customFormat="1">
      <c r="A245" s="89">
        <v>451</v>
      </c>
      <c r="B245" s="79" t="s">
        <v>181</v>
      </c>
      <c r="C245" s="90"/>
      <c r="D245" s="90">
        <v>309900</v>
      </c>
      <c r="E245" s="90"/>
      <c r="F245" s="91"/>
      <c r="G245" s="92"/>
      <c r="H245" s="92">
        <f t="shared" si="181"/>
        <v>99.999070667957398</v>
      </c>
      <c r="I245" s="89">
        <v>451</v>
      </c>
      <c r="J245" s="79" t="s">
        <v>181</v>
      </c>
      <c r="K245" s="90"/>
      <c r="L245" s="90"/>
      <c r="M245" s="90"/>
      <c r="N245" s="90">
        <v>32210</v>
      </c>
      <c r="O245" s="90"/>
      <c r="P245" s="92"/>
      <c r="Q245" s="118">
        <v>451</v>
      </c>
      <c r="R245" s="94" t="s">
        <v>181</v>
      </c>
      <c r="S245" s="88">
        <v>277690</v>
      </c>
      <c r="T245" s="88"/>
      <c r="U245" s="88"/>
      <c r="V245" s="88"/>
      <c r="W245" s="88"/>
      <c r="X245" s="88"/>
      <c r="Y245" s="88"/>
      <c r="Z245" s="95"/>
      <c r="AA245" s="88"/>
    </row>
    <row r="246" spans="1:27">
      <c r="A246" s="15">
        <v>4</v>
      </c>
      <c r="B246" s="16" t="s">
        <v>133</v>
      </c>
      <c r="C246" s="17">
        <f>C227+C230+C241+C244</f>
        <v>336132.07</v>
      </c>
      <c r="D246" s="17">
        <f t="shared" ref="D246:E246" si="185">D227+D230+D241+D244</f>
        <v>380400</v>
      </c>
      <c r="E246" s="17">
        <f t="shared" si="185"/>
        <v>371947.65</v>
      </c>
      <c r="F246" s="19"/>
      <c r="G246" s="48">
        <f t="shared" si="160"/>
        <v>110.65521061408987</v>
      </c>
      <c r="H246" s="48">
        <f t="shared" si="161"/>
        <v>97.778036277602524</v>
      </c>
      <c r="I246" s="15">
        <v>4</v>
      </c>
      <c r="J246" s="16" t="s">
        <v>133</v>
      </c>
      <c r="K246" s="17">
        <f>K227+K230+K241+K244</f>
        <v>0</v>
      </c>
      <c r="L246" s="17">
        <f t="shared" ref="L246:P246" si="186">L227+L230+L241+L244</f>
        <v>9138.2999999999993</v>
      </c>
      <c r="M246" s="17">
        <f t="shared" si="186"/>
        <v>4474.54</v>
      </c>
      <c r="N246" s="17">
        <f t="shared" si="186"/>
        <v>32198.31</v>
      </c>
      <c r="O246" s="17">
        <f t="shared" si="186"/>
        <v>0</v>
      </c>
      <c r="P246" s="17">
        <f t="shared" si="186"/>
        <v>0</v>
      </c>
      <c r="Q246" s="65">
        <v>4</v>
      </c>
      <c r="R246" s="58" t="s">
        <v>133</v>
      </c>
      <c r="S246" s="72">
        <f>S227+S230+S241+S244</f>
        <v>277698.81</v>
      </c>
      <c r="T246" s="72">
        <f t="shared" ref="T246:AA246" si="187">T227+T230+T241+T244</f>
        <v>0</v>
      </c>
      <c r="U246" s="72">
        <f t="shared" si="187"/>
        <v>10930.019999999999</v>
      </c>
      <c r="V246" s="72">
        <f t="shared" si="187"/>
        <v>25091.69</v>
      </c>
      <c r="W246" s="72">
        <f t="shared" si="187"/>
        <v>12375.98</v>
      </c>
      <c r="X246" s="72">
        <f t="shared" si="187"/>
        <v>0</v>
      </c>
      <c r="Y246" s="72">
        <f t="shared" si="187"/>
        <v>0</v>
      </c>
      <c r="Z246" s="72">
        <f t="shared" si="187"/>
        <v>0</v>
      </c>
      <c r="AA246" s="72">
        <f t="shared" si="187"/>
        <v>40.000000000002728</v>
      </c>
    </row>
    <row r="247" spans="1:27">
      <c r="A247" s="15"/>
      <c r="B247" s="16" t="s">
        <v>132</v>
      </c>
      <c r="C247" s="17">
        <f>C246+C213</f>
        <v>6915634.1800000016</v>
      </c>
      <c r="D247" s="17">
        <f>D246+D213</f>
        <v>9031144</v>
      </c>
      <c r="E247" s="17">
        <f>E246+E213</f>
        <v>7164790.4099999992</v>
      </c>
      <c r="F247" s="19"/>
      <c r="G247" s="48">
        <f t="shared" si="160"/>
        <v>103.60279655509478</v>
      </c>
      <c r="H247" s="48">
        <f t="shared" si="161"/>
        <v>79.334250566705606</v>
      </c>
      <c r="I247" s="15"/>
      <c r="J247" s="16" t="s">
        <v>132</v>
      </c>
      <c r="K247" s="17">
        <f t="shared" ref="K247:P247" si="188">K213+K246</f>
        <v>6031951.6200000001</v>
      </c>
      <c r="L247" s="17">
        <f t="shared" si="188"/>
        <v>53321.289999999994</v>
      </c>
      <c r="M247" s="17">
        <f t="shared" si="188"/>
        <v>532685</v>
      </c>
      <c r="N247" s="17">
        <f t="shared" si="188"/>
        <v>39167.47</v>
      </c>
      <c r="O247" s="17">
        <f t="shared" si="188"/>
        <v>7508.36</v>
      </c>
      <c r="P247" s="17">
        <f t="shared" si="188"/>
        <v>36032.089999999997</v>
      </c>
      <c r="Q247" s="65"/>
      <c r="R247" s="58" t="s">
        <v>132</v>
      </c>
      <c r="S247" s="72">
        <f t="shared" ref="S247:AA247" si="189">S213+S246</f>
        <v>337782.23</v>
      </c>
      <c r="T247" s="36">
        <f t="shared" si="189"/>
        <v>0</v>
      </c>
      <c r="U247" s="72">
        <f t="shared" si="189"/>
        <v>20850</v>
      </c>
      <c r="V247" s="36">
        <f t="shared" si="189"/>
        <v>39374.19</v>
      </c>
      <c r="W247" s="36">
        <f t="shared" si="189"/>
        <v>62268.149999999994</v>
      </c>
      <c r="X247" s="36">
        <f t="shared" si="189"/>
        <v>0</v>
      </c>
      <c r="Y247" s="36">
        <f t="shared" si="189"/>
        <v>1600</v>
      </c>
      <c r="Z247" s="72">
        <f t="shared" si="189"/>
        <v>0</v>
      </c>
      <c r="AA247" s="36">
        <f t="shared" si="189"/>
        <v>2250.0099999993849</v>
      </c>
    </row>
    <row r="248" spans="1:27">
      <c r="A248" s="21"/>
      <c r="B248" s="14"/>
      <c r="C248" s="12"/>
      <c r="D248" s="12"/>
      <c r="E248" s="12"/>
      <c r="G248" s="47"/>
      <c r="H248" s="47"/>
      <c r="I248" s="21"/>
      <c r="J248" s="14"/>
      <c r="K248" s="12"/>
      <c r="L248" s="12"/>
      <c r="M248" s="12"/>
      <c r="N248" s="12"/>
      <c r="O248" s="12"/>
      <c r="P248" s="12"/>
      <c r="Q248" s="64"/>
      <c r="R248" s="128"/>
      <c r="S248" s="71"/>
      <c r="T248" s="35"/>
      <c r="U248" s="35"/>
      <c r="V248" s="35"/>
      <c r="W248" s="35"/>
      <c r="X248" s="35"/>
      <c r="Y248" s="35"/>
      <c r="Z248" s="71"/>
      <c r="AA248" s="35"/>
    </row>
    <row r="249" spans="1:27">
      <c r="A249" s="15"/>
      <c r="B249" s="16" t="str">
        <f>B49</f>
        <v>P R I H O D I   UKUPNO</v>
      </c>
      <c r="C249" s="17">
        <f>C49</f>
        <v>6953810.8499999996</v>
      </c>
      <c r="D249" s="17">
        <f>D49</f>
        <v>9031144</v>
      </c>
      <c r="E249" s="17">
        <f>E49</f>
        <v>7404911.8100000005</v>
      </c>
      <c r="F249" s="19"/>
      <c r="G249" s="48">
        <f t="shared" si="160"/>
        <v>106.48710426168697</v>
      </c>
      <c r="H249" s="48">
        <f t="shared" si="161"/>
        <v>81.993065441100271</v>
      </c>
      <c r="I249" s="15"/>
      <c r="J249" s="16" t="str">
        <f t="shared" ref="J249:P249" si="190">J49</f>
        <v>P R I H O D I   UKUPNO</v>
      </c>
      <c r="K249" s="17">
        <f t="shared" si="190"/>
        <v>6031951.6200000001</v>
      </c>
      <c r="L249" s="17">
        <f t="shared" si="190"/>
        <v>15502.05</v>
      </c>
      <c r="M249" s="17">
        <f t="shared" si="190"/>
        <v>532685</v>
      </c>
      <c r="N249" s="17">
        <f t="shared" si="190"/>
        <v>28397.119999999999</v>
      </c>
      <c r="O249" s="17">
        <f t="shared" si="190"/>
        <v>7508.36</v>
      </c>
      <c r="P249" s="17">
        <f t="shared" si="190"/>
        <v>36032.089999999997</v>
      </c>
      <c r="Q249" s="65"/>
      <c r="R249" s="58" t="str">
        <f t="shared" ref="R249:AA249" si="191">R49</f>
        <v>P R I H O D I   UKUPNO</v>
      </c>
      <c r="S249" s="72">
        <f t="shared" si="191"/>
        <v>348552.58</v>
      </c>
      <c r="T249" s="36">
        <f t="shared" si="191"/>
        <v>0</v>
      </c>
      <c r="U249" s="72">
        <f t="shared" si="191"/>
        <v>20850</v>
      </c>
      <c r="V249" s="36">
        <f t="shared" si="191"/>
        <v>61400</v>
      </c>
      <c r="W249" s="72">
        <f t="shared" si="191"/>
        <v>309269.98</v>
      </c>
      <c r="X249" s="36">
        <f t="shared" si="191"/>
        <v>0</v>
      </c>
      <c r="Y249" s="36">
        <f t="shared" si="191"/>
        <v>1413</v>
      </c>
      <c r="Z249" s="72">
        <f t="shared" si="191"/>
        <v>6600</v>
      </c>
      <c r="AA249" s="36">
        <f t="shared" si="191"/>
        <v>4750.0099999998874</v>
      </c>
    </row>
    <row r="250" spans="1:27" s="96" customFormat="1">
      <c r="A250" s="78"/>
      <c r="B250" s="83" t="s">
        <v>175</v>
      </c>
      <c r="C250" s="80"/>
      <c r="D250" s="80">
        <f>D8+D10+D12+D14+D19+D22+D25+D28+D30+D32+D43+D48</f>
        <v>9031144</v>
      </c>
      <c r="E250" s="80"/>
      <c r="F250" s="81"/>
      <c r="G250" s="82"/>
      <c r="H250" s="82">
        <f>IF(D250&lt;&gt;0,E249/D250*100,0)</f>
        <v>81.993065441100271</v>
      </c>
      <c r="I250" s="78"/>
      <c r="J250" s="83" t="s">
        <v>175</v>
      </c>
      <c r="K250" s="80">
        <f t="shared" ref="K250:P250" si="192">K8+K10+K12+K14+K19+K22+K25+K28+K30+K32+K43+K48</f>
        <v>6248000</v>
      </c>
      <c r="L250" s="80">
        <f t="shared" si="192"/>
        <v>89055</v>
      </c>
      <c r="M250" s="80">
        <f t="shared" si="192"/>
        <v>532685</v>
      </c>
      <c r="N250" s="80">
        <f t="shared" si="192"/>
        <v>46452</v>
      </c>
      <c r="O250" s="80">
        <f t="shared" si="192"/>
        <v>11496</v>
      </c>
      <c r="P250" s="80">
        <f t="shared" si="192"/>
        <v>41000</v>
      </c>
      <c r="Q250" s="84"/>
      <c r="R250" s="128" t="s">
        <v>175</v>
      </c>
      <c r="S250" s="131">
        <f t="shared" ref="S250:Z250" si="193">S8+S10+S12+S14+S19+S22+S25+S28+S30+S32+S43+S48</f>
        <v>400456</v>
      </c>
      <c r="T250" s="139">
        <f t="shared" si="193"/>
        <v>1100000</v>
      </c>
      <c r="U250" s="82">
        <f t="shared" si="193"/>
        <v>48000</v>
      </c>
      <c r="V250" s="82">
        <f t="shared" si="193"/>
        <v>72000</v>
      </c>
      <c r="W250" s="82">
        <v>342000</v>
      </c>
      <c r="X250" s="82">
        <f t="shared" si="193"/>
        <v>30000</v>
      </c>
      <c r="Y250" s="82">
        <f t="shared" si="193"/>
        <v>30000</v>
      </c>
      <c r="Z250" s="82">
        <f t="shared" si="193"/>
        <v>20000</v>
      </c>
      <c r="AA250" s="82">
        <v>20000</v>
      </c>
    </row>
    <row r="251" spans="1:27" s="2" customFormat="1">
      <c r="A251" s="15"/>
      <c r="B251" s="16" t="str">
        <f>B247</f>
        <v>R A S H O D I    UKUPNO</v>
      </c>
      <c r="C251" s="17">
        <f t="shared" ref="C251:E251" si="194">C247</f>
        <v>6915634.1800000016</v>
      </c>
      <c r="D251" s="17">
        <f t="shared" si="194"/>
        <v>9031144</v>
      </c>
      <c r="E251" s="17">
        <f t="shared" si="194"/>
        <v>7164790.4099999992</v>
      </c>
      <c r="F251" s="19"/>
      <c r="G251" s="48">
        <f t="shared" si="160"/>
        <v>103.60279655509478</v>
      </c>
      <c r="H251" s="48">
        <f t="shared" si="161"/>
        <v>79.334250566705606</v>
      </c>
      <c r="I251" s="15"/>
      <c r="J251" s="16" t="str">
        <f>J247</f>
        <v>R A S H O D I    UKUPNO</v>
      </c>
      <c r="K251" s="17">
        <f t="shared" ref="K251:P251" si="195">K247</f>
        <v>6031951.6200000001</v>
      </c>
      <c r="L251" s="17">
        <f t="shared" si="195"/>
        <v>53321.289999999994</v>
      </c>
      <c r="M251" s="17">
        <f t="shared" si="195"/>
        <v>532685</v>
      </c>
      <c r="N251" s="17">
        <f t="shared" si="195"/>
        <v>39167.47</v>
      </c>
      <c r="O251" s="17">
        <f t="shared" si="195"/>
        <v>7508.36</v>
      </c>
      <c r="P251" s="17">
        <f t="shared" si="195"/>
        <v>36032.089999999997</v>
      </c>
      <c r="Q251" s="65"/>
      <c r="R251" s="58" t="str">
        <f>R247</f>
        <v>R A S H O D I    UKUPNO</v>
      </c>
      <c r="S251" s="72">
        <f t="shared" ref="S251:AA251" si="196">S247</f>
        <v>337782.23</v>
      </c>
      <c r="T251" s="36">
        <f t="shared" si="196"/>
        <v>0</v>
      </c>
      <c r="U251" s="72">
        <f t="shared" si="196"/>
        <v>20850</v>
      </c>
      <c r="V251" s="36">
        <f t="shared" si="196"/>
        <v>39374.19</v>
      </c>
      <c r="W251" s="72">
        <f t="shared" si="196"/>
        <v>62268.149999999994</v>
      </c>
      <c r="X251" s="36">
        <f t="shared" si="196"/>
        <v>0</v>
      </c>
      <c r="Y251" s="36">
        <f t="shared" si="196"/>
        <v>1600</v>
      </c>
      <c r="Z251" s="72">
        <f t="shared" si="196"/>
        <v>0</v>
      </c>
      <c r="AA251" s="36">
        <f t="shared" si="196"/>
        <v>2250.0099999993849</v>
      </c>
    </row>
    <row r="252" spans="1:27" s="87" customFormat="1">
      <c r="A252" s="78"/>
      <c r="B252" s="83" t="s">
        <v>176</v>
      </c>
      <c r="C252" s="80"/>
      <c r="D252" s="80">
        <f>D54+D61+D66+D88+D116+D163+D174+D192+D208+D212+D228+D231+D242+D245</f>
        <v>9031144</v>
      </c>
      <c r="E252" s="80"/>
      <c r="F252" s="81"/>
      <c r="G252" s="82"/>
      <c r="H252" s="82">
        <f>IF(D252&lt;&gt;0,E251/D252*100,0)</f>
        <v>79.334250566705606</v>
      </c>
      <c r="I252" s="78"/>
      <c r="J252" s="83" t="s">
        <v>176</v>
      </c>
      <c r="K252" s="80">
        <f t="shared" ref="K252:P252" si="197">K54+K61+K66+K88+K116+K163+K174+K192+K208+K212+K228+K231+K242+K245</f>
        <v>6248000</v>
      </c>
      <c r="L252" s="80">
        <f t="shared" si="197"/>
        <v>89055</v>
      </c>
      <c r="M252" s="80">
        <f t="shared" si="197"/>
        <v>532685</v>
      </c>
      <c r="N252" s="80">
        <f t="shared" si="197"/>
        <v>46452</v>
      </c>
      <c r="O252" s="80">
        <f t="shared" si="197"/>
        <v>11496</v>
      </c>
      <c r="P252" s="80">
        <f t="shared" si="197"/>
        <v>41000</v>
      </c>
      <c r="Q252" s="84"/>
      <c r="R252" s="128" t="s">
        <v>176</v>
      </c>
      <c r="S252" s="131">
        <f>S54+S61+S66+S88+S116+S163+S174+S192+S208+S212+S228+S231+S242+S245</f>
        <v>400456</v>
      </c>
      <c r="T252" s="139">
        <f t="shared" ref="T252:AA252" si="198">T54+T61+T66+T88+T116+T163+T174+T192+T208+T212+T228+T231+T242</f>
        <v>1100000</v>
      </c>
      <c r="U252" s="82">
        <f t="shared" si="198"/>
        <v>48000</v>
      </c>
      <c r="V252" s="82">
        <f t="shared" si="198"/>
        <v>72000</v>
      </c>
      <c r="W252" s="82">
        <f t="shared" si="198"/>
        <v>342000</v>
      </c>
      <c r="X252" s="82">
        <f t="shared" si="198"/>
        <v>30000</v>
      </c>
      <c r="Y252" s="82">
        <f t="shared" si="198"/>
        <v>30000</v>
      </c>
      <c r="Z252" s="82">
        <f t="shared" si="198"/>
        <v>20000</v>
      </c>
      <c r="AA252" s="82">
        <f t="shared" si="198"/>
        <v>20000</v>
      </c>
    </row>
    <row r="253" spans="1:27" s="2" customFormat="1">
      <c r="A253" s="15"/>
      <c r="B253" s="16" t="s">
        <v>134</v>
      </c>
      <c r="C253" s="17">
        <f>C249-C251</f>
        <v>38176.669999998063</v>
      </c>
      <c r="D253" s="17">
        <f t="shared" ref="D253:E253" si="199">D249-D251</f>
        <v>0</v>
      </c>
      <c r="E253" s="17">
        <f t="shared" si="199"/>
        <v>240121.4000000013</v>
      </c>
      <c r="F253" s="19"/>
      <c r="G253" s="48">
        <f t="shared" si="160"/>
        <v>628.97418763871622</v>
      </c>
      <c r="H253" s="48">
        <f t="shared" si="161"/>
        <v>0</v>
      </c>
      <c r="I253" s="15"/>
      <c r="J253" s="16" t="s">
        <v>134</v>
      </c>
      <c r="K253" s="17">
        <f>K249-K251</f>
        <v>0</v>
      </c>
      <c r="L253" s="17">
        <f t="shared" ref="L253:P253" si="200">L249-L251</f>
        <v>-37819.239999999991</v>
      </c>
      <c r="M253" s="17">
        <f t="shared" si="200"/>
        <v>0</v>
      </c>
      <c r="N253" s="17">
        <f t="shared" si="200"/>
        <v>-10770.350000000002</v>
      </c>
      <c r="O253" s="17">
        <f t="shared" si="200"/>
        <v>0</v>
      </c>
      <c r="P253" s="17">
        <f t="shared" si="200"/>
        <v>0</v>
      </c>
      <c r="Q253" s="65"/>
      <c r="R253" s="58" t="s">
        <v>134</v>
      </c>
      <c r="S253" s="132">
        <f>S249-S251</f>
        <v>10770.350000000035</v>
      </c>
      <c r="T253" s="36">
        <f t="shared" ref="T253:AA253" si="201">T249-T251</f>
        <v>0</v>
      </c>
      <c r="U253" s="36">
        <f t="shared" si="201"/>
        <v>0</v>
      </c>
      <c r="V253" s="36">
        <f t="shared" si="201"/>
        <v>22025.809999999998</v>
      </c>
      <c r="W253" s="72">
        <f t="shared" si="201"/>
        <v>247001.83</v>
      </c>
      <c r="X253" s="36">
        <f t="shared" si="201"/>
        <v>0</v>
      </c>
      <c r="Y253" s="36">
        <f t="shared" si="201"/>
        <v>-187</v>
      </c>
      <c r="Z253" s="72">
        <f t="shared" si="201"/>
        <v>6600</v>
      </c>
      <c r="AA253" s="36">
        <f t="shared" si="201"/>
        <v>2500.0000000005025</v>
      </c>
    </row>
    <row r="254" spans="1:27">
      <c r="A254" s="49"/>
      <c r="B254" s="5"/>
      <c r="C254" s="8"/>
      <c r="D254" s="8"/>
      <c r="E254" s="8"/>
      <c r="G254" s="47"/>
      <c r="H254" s="47"/>
      <c r="I254" s="49"/>
      <c r="J254" s="5"/>
      <c r="K254" s="26"/>
      <c r="L254" s="8"/>
      <c r="M254" s="26"/>
      <c r="N254" s="26"/>
      <c r="O254" s="26"/>
      <c r="P254" s="26"/>
      <c r="Q254" s="63"/>
      <c r="R254" s="59"/>
      <c r="S254" s="73"/>
      <c r="T254" s="50"/>
      <c r="U254" s="50"/>
      <c r="V254" s="50"/>
      <c r="W254" s="50"/>
      <c r="X254" s="50"/>
      <c r="Y254" s="50"/>
      <c r="Z254" s="73"/>
      <c r="AA254" s="36"/>
    </row>
    <row r="255" spans="1:27">
      <c r="A255" s="13"/>
      <c r="B255" s="14" t="s">
        <v>166</v>
      </c>
      <c r="C255" s="12">
        <v>51379.25</v>
      </c>
      <c r="D255" s="12"/>
      <c r="E255" s="12">
        <v>89555.92</v>
      </c>
      <c r="G255" s="47"/>
      <c r="H255" s="47"/>
      <c r="I255" s="51"/>
      <c r="J255" s="14" t="s">
        <v>166</v>
      </c>
      <c r="K255" s="51"/>
      <c r="L255" s="12">
        <v>39055</v>
      </c>
      <c r="M255" s="51"/>
      <c r="N255" s="51"/>
      <c r="O255" s="51"/>
      <c r="P255" s="51"/>
      <c r="Q255" s="57"/>
      <c r="R255" s="57" t="s">
        <v>166</v>
      </c>
      <c r="S255" s="71"/>
      <c r="T255" s="35"/>
      <c r="U255" s="35"/>
      <c r="V255" s="35">
        <v>54190.58</v>
      </c>
      <c r="W255" s="35"/>
      <c r="X255" s="35"/>
      <c r="Y255" s="35"/>
      <c r="Z255" s="71">
        <v>-6600</v>
      </c>
      <c r="AA255" s="35">
        <v>2910.34</v>
      </c>
    </row>
    <row r="256" spans="1:27">
      <c r="A256" s="13"/>
      <c r="B256" s="14" t="s">
        <v>167</v>
      </c>
      <c r="C256" s="12">
        <f>C253+C255</f>
        <v>89555.919999998063</v>
      </c>
      <c r="D256" s="12">
        <f t="shared" ref="D256:E256" si="202">D253+D255</f>
        <v>0</v>
      </c>
      <c r="E256" s="12">
        <f t="shared" si="202"/>
        <v>329677.32000000129</v>
      </c>
      <c r="G256" s="47"/>
      <c r="H256" s="47"/>
      <c r="I256" s="51"/>
      <c r="J256" s="14" t="s">
        <v>167</v>
      </c>
      <c r="K256" s="121">
        <f>K253</f>
        <v>0</v>
      </c>
      <c r="L256" s="100">
        <f t="shared" ref="L256:P256" si="203">L253+L255</f>
        <v>1235.7600000000093</v>
      </c>
      <c r="M256" s="52">
        <f t="shared" si="203"/>
        <v>0</v>
      </c>
      <c r="N256" s="52">
        <f t="shared" si="203"/>
        <v>-10770.350000000002</v>
      </c>
      <c r="O256" s="121">
        <f t="shared" si="203"/>
        <v>0</v>
      </c>
      <c r="P256" s="74">
        <f t="shared" si="203"/>
        <v>0</v>
      </c>
      <c r="Q256" s="57"/>
      <c r="R256" s="57" t="s">
        <v>167</v>
      </c>
      <c r="S256" s="35">
        <f>S253+S255</f>
        <v>10770.350000000035</v>
      </c>
      <c r="T256" s="35">
        <f t="shared" ref="T256:AA256" si="204">T253+T255</f>
        <v>0</v>
      </c>
      <c r="U256" s="35">
        <f t="shared" si="204"/>
        <v>0</v>
      </c>
      <c r="V256" s="71">
        <f t="shared" si="204"/>
        <v>76216.39</v>
      </c>
      <c r="W256" s="35">
        <f t="shared" si="204"/>
        <v>247001.83</v>
      </c>
      <c r="X256" s="35">
        <f t="shared" si="204"/>
        <v>0</v>
      </c>
      <c r="Y256" s="35">
        <f t="shared" si="204"/>
        <v>-187</v>
      </c>
      <c r="Z256" s="71">
        <f t="shared" si="204"/>
        <v>0</v>
      </c>
      <c r="AA256" s="35">
        <f t="shared" si="204"/>
        <v>5410.3400000005022</v>
      </c>
    </row>
    <row r="258" spans="12:13">
      <c r="L258" s="134"/>
      <c r="M258" s="135"/>
    </row>
    <row r="259" spans="12:13">
      <c r="L259" s="134"/>
      <c r="M259" s="136"/>
    </row>
    <row r="260" spans="12:13">
      <c r="L260" s="137"/>
      <c r="M260" s="135"/>
    </row>
  </sheetData>
  <mergeCells count="104">
    <mergeCell ref="A1:D1"/>
    <mergeCell ref="A2:D2"/>
    <mergeCell ref="B3:H3"/>
    <mergeCell ref="A34:D34"/>
    <mergeCell ref="Q1:T1"/>
    <mergeCell ref="Q2:T2"/>
    <mergeCell ref="R3:AA3"/>
    <mergeCell ref="S5:W5"/>
    <mergeCell ref="X5:AA5"/>
    <mergeCell ref="I1:L1"/>
    <mergeCell ref="I2:L2"/>
    <mergeCell ref="J3:P3"/>
    <mergeCell ref="K5:L5"/>
    <mergeCell ref="M5:P5"/>
    <mergeCell ref="B37:H37"/>
    <mergeCell ref="J37:P37"/>
    <mergeCell ref="R37:AA37"/>
    <mergeCell ref="K39:L39"/>
    <mergeCell ref="M39:P39"/>
    <mergeCell ref="S39:W39"/>
    <mergeCell ref="X39:AA39"/>
    <mergeCell ref="I34:L34"/>
    <mergeCell ref="Q34:T34"/>
    <mergeCell ref="A35:D35"/>
    <mergeCell ref="I35:L35"/>
    <mergeCell ref="Q35:T35"/>
    <mergeCell ref="B70:H70"/>
    <mergeCell ref="J70:P70"/>
    <mergeCell ref="R70:AA70"/>
    <mergeCell ref="K71:L71"/>
    <mergeCell ref="M71:P71"/>
    <mergeCell ref="S71:W71"/>
    <mergeCell ref="X71:AA71"/>
    <mergeCell ref="A67:D67"/>
    <mergeCell ref="I67:L67"/>
    <mergeCell ref="Q67:T67"/>
    <mergeCell ref="A68:D68"/>
    <mergeCell ref="I68:L68"/>
    <mergeCell ref="Q68:T68"/>
    <mergeCell ref="B103:H103"/>
    <mergeCell ref="J103:P103"/>
    <mergeCell ref="R103:AA103"/>
    <mergeCell ref="K105:L105"/>
    <mergeCell ref="M105:P105"/>
    <mergeCell ref="S105:W105"/>
    <mergeCell ref="X105:AA105"/>
    <mergeCell ref="A100:D100"/>
    <mergeCell ref="I100:L100"/>
    <mergeCell ref="Q100:T100"/>
    <mergeCell ref="A101:D101"/>
    <mergeCell ref="I101:L101"/>
    <mergeCell ref="Q101:T101"/>
    <mergeCell ref="B136:H136"/>
    <mergeCell ref="J136:P136"/>
    <mergeCell ref="R136:AA136"/>
    <mergeCell ref="K138:L138"/>
    <mergeCell ref="M138:P138"/>
    <mergeCell ref="S138:W138"/>
    <mergeCell ref="X138:AA138"/>
    <mergeCell ref="A133:D133"/>
    <mergeCell ref="I133:L133"/>
    <mergeCell ref="Q133:T133"/>
    <mergeCell ref="A134:D134"/>
    <mergeCell ref="I134:L134"/>
    <mergeCell ref="Q134:T134"/>
    <mergeCell ref="B169:H169"/>
    <mergeCell ref="J169:P169"/>
    <mergeCell ref="R169:AA169"/>
    <mergeCell ref="K171:L171"/>
    <mergeCell ref="M171:P171"/>
    <mergeCell ref="S171:W171"/>
    <mergeCell ref="X171:AA171"/>
    <mergeCell ref="A166:D166"/>
    <mergeCell ref="I166:L166"/>
    <mergeCell ref="Q166:T166"/>
    <mergeCell ref="A167:D167"/>
    <mergeCell ref="I167:L167"/>
    <mergeCell ref="Q167:T167"/>
    <mergeCell ref="B202:H202"/>
    <mergeCell ref="J202:P202"/>
    <mergeCell ref="R202:AA202"/>
    <mergeCell ref="K204:L204"/>
    <mergeCell ref="M204:P204"/>
    <mergeCell ref="S204:W204"/>
    <mergeCell ref="X204:AA204"/>
    <mergeCell ref="A199:D199"/>
    <mergeCell ref="I199:L199"/>
    <mergeCell ref="Q199:T199"/>
    <mergeCell ref="A200:D200"/>
    <mergeCell ref="I200:L200"/>
    <mergeCell ref="Q200:T200"/>
    <mergeCell ref="B235:H235"/>
    <mergeCell ref="J235:P235"/>
    <mergeCell ref="R235:AA235"/>
    <mergeCell ref="K237:L237"/>
    <mergeCell ref="M237:P237"/>
    <mergeCell ref="S237:W237"/>
    <mergeCell ref="X237:AA237"/>
    <mergeCell ref="A232:D232"/>
    <mergeCell ref="I232:L232"/>
    <mergeCell ref="Q232:T232"/>
    <mergeCell ref="A233:D233"/>
    <mergeCell ref="I233:L233"/>
    <mergeCell ref="Q233:T23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1"/>
  <sheetViews>
    <sheetView tabSelected="1" workbookViewId="0"/>
  </sheetViews>
  <sheetFormatPr defaultRowHeight="15"/>
  <cols>
    <col min="1" max="1" width="88.5703125" customWidth="1"/>
  </cols>
  <sheetData>
    <row r="1" spans="1:1">
      <c r="A1" t="s">
        <v>178</v>
      </c>
    </row>
    <row r="2" spans="1:1">
      <c r="A2" t="s">
        <v>179</v>
      </c>
    </row>
    <row r="3" spans="1:1">
      <c r="A3" t="s">
        <v>201</v>
      </c>
    </row>
    <row r="4" spans="1:1">
      <c r="A4" t="s">
        <v>202</v>
      </c>
    </row>
    <row r="5" spans="1:1">
      <c r="A5" t="s">
        <v>203</v>
      </c>
    </row>
    <row r="7" spans="1:1" ht="18.75">
      <c r="A7" s="141" t="s">
        <v>204</v>
      </c>
    </row>
    <row r="8" spans="1:1" ht="18.75">
      <c r="A8" s="141" t="s">
        <v>251</v>
      </c>
    </row>
    <row r="10" spans="1:1">
      <c r="A10" t="s">
        <v>205</v>
      </c>
    </row>
    <row r="12" spans="1:1">
      <c r="A12" t="s">
        <v>252</v>
      </c>
    </row>
    <row r="13" spans="1:1">
      <c r="A13" t="s">
        <v>206</v>
      </c>
    </row>
    <row r="14" spans="1:1">
      <c r="A14" t="s">
        <v>253</v>
      </c>
    </row>
    <row r="15" spans="1:1">
      <c r="A15" t="s">
        <v>254</v>
      </c>
    </row>
    <row r="16" spans="1:1">
      <c r="A16" t="s">
        <v>257</v>
      </c>
    </row>
    <row r="17" spans="1:1">
      <c r="A17" t="s">
        <v>255</v>
      </c>
    </row>
    <row r="18" spans="1:1">
      <c r="A18" t="s">
        <v>256</v>
      </c>
    </row>
    <row r="20" spans="1:1">
      <c r="A20" t="s">
        <v>297</v>
      </c>
    </row>
    <row r="21" spans="1:1">
      <c r="A21" t="s">
        <v>298</v>
      </c>
    </row>
    <row r="22" spans="1:1">
      <c r="A22" t="s">
        <v>299</v>
      </c>
    </row>
    <row r="23" spans="1:1">
      <c r="A23" t="s">
        <v>300</v>
      </c>
    </row>
    <row r="24" spans="1:1">
      <c r="A24" t="s">
        <v>301</v>
      </c>
    </row>
    <row r="26" spans="1:1">
      <c r="A26" t="s">
        <v>207</v>
      </c>
    </row>
    <row r="27" spans="1:1">
      <c r="A27" t="s">
        <v>258</v>
      </c>
    </row>
    <row r="28" spans="1:1">
      <c r="A28" t="s">
        <v>259</v>
      </c>
    </row>
    <row r="29" spans="1:1">
      <c r="A29" t="s">
        <v>260</v>
      </c>
    </row>
    <row r="30" spans="1:1">
      <c r="A30" t="s">
        <v>302</v>
      </c>
    </row>
    <row r="31" spans="1:1">
      <c r="A31" t="s">
        <v>261</v>
      </c>
    </row>
    <row r="32" spans="1:1">
      <c r="A32" t="s">
        <v>303</v>
      </c>
    </row>
    <row r="33" spans="1:1">
      <c r="A33" t="s">
        <v>262</v>
      </c>
    </row>
    <row r="34" spans="1:1">
      <c r="A34" t="s">
        <v>263</v>
      </c>
    </row>
    <row r="35" spans="1:1">
      <c r="A35" t="s">
        <v>264</v>
      </c>
    </row>
    <row r="36" spans="1:1">
      <c r="A36" t="s">
        <v>265</v>
      </c>
    </row>
    <row r="38" spans="1:1">
      <c r="A38" t="s">
        <v>266</v>
      </c>
    </row>
    <row r="39" spans="1:1">
      <c r="A39" t="s">
        <v>208</v>
      </c>
    </row>
    <row r="40" spans="1:1">
      <c r="A40" t="s">
        <v>267</v>
      </c>
    </row>
    <row r="41" spans="1:1">
      <c r="A41" t="s">
        <v>268</v>
      </c>
    </row>
    <row r="42" spans="1:1">
      <c r="A42" t="s">
        <v>269</v>
      </c>
    </row>
    <row r="43" spans="1:1">
      <c r="A43" t="s">
        <v>270</v>
      </c>
    </row>
    <row r="44" spans="1:1">
      <c r="A44" t="s">
        <v>271</v>
      </c>
    </row>
    <row r="45" spans="1:1">
      <c r="A45" t="s">
        <v>272</v>
      </c>
    </row>
    <row r="46" spans="1:1">
      <c r="A46" t="s">
        <v>274</v>
      </c>
    </row>
    <row r="47" spans="1:1">
      <c r="A47" t="s">
        <v>273</v>
      </c>
    </row>
    <row r="48" spans="1:1">
      <c r="A48" t="s">
        <v>275</v>
      </c>
    </row>
    <row r="50" spans="1:1">
      <c r="A50" t="s">
        <v>209</v>
      </c>
    </row>
    <row r="51" spans="1:1">
      <c r="A51" t="s">
        <v>276</v>
      </c>
    </row>
    <row r="53" spans="1:1">
      <c r="A53" t="s">
        <v>210</v>
      </c>
    </row>
    <row r="55" spans="1:1">
      <c r="A55" t="s">
        <v>277</v>
      </c>
    </row>
    <row r="56" spans="1:1">
      <c r="A56" t="s">
        <v>211</v>
      </c>
    </row>
    <row r="57" spans="1:1">
      <c r="A57" t="s">
        <v>278</v>
      </c>
    </row>
    <row r="60" spans="1:1">
      <c r="A60" t="s">
        <v>294</v>
      </c>
    </row>
    <row r="61" spans="1:1">
      <c r="A61" t="s">
        <v>212</v>
      </c>
    </row>
    <row r="62" spans="1:1">
      <c r="A62" s="152" t="s">
        <v>281</v>
      </c>
    </row>
    <row r="63" spans="1:1">
      <c r="A63" s="152" t="s">
        <v>284</v>
      </c>
    </row>
    <row r="64" spans="1:1">
      <c r="A64" s="152" t="s">
        <v>282</v>
      </c>
    </row>
    <row r="65" spans="1:1">
      <c r="A65" s="152" t="s">
        <v>283</v>
      </c>
    </row>
    <row r="66" spans="1:1">
      <c r="A66" s="152" t="s">
        <v>286</v>
      </c>
    </row>
    <row r="67" spans="1:1">
      <c r="A67" s="153" t="s">
        <v>285</v>
      </c>
    </row>
    <row r="68" spans="1:1">
      <c r="A68" s="152" t="s">
        <v>295</v>
      </c>
    </row>
    <row r="69" spans="1:1">
      <c r="A69" s="152" t="s">
        <v>288</v>
      </c>
    </row>
    <row r="70" spans="1:1">
      <c r="A70" s="152" t="s">
        <v>287</v>
      </c>
    </row>
    <row r="71" spans="1:1">
      <c r="A71" s="152" t="s">
        <v>289</v>
      </c>
    </row>
    <row r="72" spans="1:1">
      <c r="A72" s="152" t="s">
        <v>279</v>
      </c>
    </row>
    <row r="73" spans="1:1">
      <c r="A73" s="152" t="s">
        <v>290</v>
      </c>
    </row>
    <row r="74" spans="1:1">
      <c r="A74" s="152" t="s">
        <v>292</v>
      </c>
    </row>
    <row r="75" spans="1:1">
      <c r="A75" s="152" t="s">
        <v>291</v>
      </c>
    </row>
    <row r="76" spans="1:1">
      <c r="A76" s="152" t="s">
        <v>293</v>
      </c>
    </row>
    <row r="77" spans="1:1">
      <c r="A77" s="152" t="s">
        <v>280</v>
      </c>
    </row>
    <row r="81" spans="1:1">
      <c r="A81" t="s">
        <v>296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A3" sqref="A3"/>
    </sheetView>
  </sheetViews>
  <sheetFormatPr defaultRowHeight="15"/>
  <cols>
    <col min="1" max="1" width="9.28515625" customWidth="1"/>
    <col min="2" max="2" width="15.5703125" customWidth="1"/>
    <col min="3" max="3" width="27.140625" customWidth="1"/>
    <col min="4" max="4" width="15.28515625" customWidth="1"/>
    <col min="5" max="5" width="17.42578125" customWidth="1"/>
    <col min="6" max="6" width="15.28515625" customWidth="1"/>
    <col min="7" max="7" width="14.42578125" customWidth="1"/>
    <col min="8" max="8" width="13.85546875" customWidth="1"/>
  </cols>
  <sheetData>
    <row r="1" spans="1:8">
      <c r="A1" t="s">
        <v>230</v>
      </c>
    </row>
    <row r="2" spans="1:8">
      <c r="A2" t="s">
        <v>213</v>
      </c>
    </row>
    <row r="4" spans="1:8">
      <c r="B4" s="165" t="s">
        <v>214</v>
      </c>
      <c r="C4" s="165"/>
      <c r="D4" s="165"/>
      <c r="E4" s="165"/>
    </row>
    <row r="7" spans="1:8">
      <c r="A7" s="142" t="s">
        <v>215</v>
      </c>
      <c r="B7" s="142" t="s">
        <v>216</v>
      </c>
      <c r="C7" s="142" t="s">
        <v>217</v>
      </c>
      <c r="D7" s="142" t="s">
        <v>218</v>
      </c>
      <c r="E7" s="142" t="s">
        <v>219</v>
      </c>
      <c r="F7" s="142" t="s">
        <v>220</v>
      </c>
      <c r="G7" s="142" t="s">
        <v>221</v>
      </c>
      <c r="H7" s="142" t="s">
        <v>222</v>
      </c>
    </row>
    <row r="8" spans="1:8">
      <c r="A8" s="13" t="s">
        <v>223</v>
      </c>
      <c r="B8" s="51" t="s">
        <v>224</v>
      </c>
      <c r="C8" s="51" t="s">
        <v>229</v>
      </c>
      <c r="D8" s="51" t="s">
        <v>225</v>
      </c>
      <c r="E8" s="148">
        <v>4590.87</v>
      </c>
      <c r="F8" s="148">
        <v>6000</v>
      </c>
      <c r="G8" s="13" t="s">
        <v>226</v>
      </c>
      <c r="H8" s="151">
        <v>44166</v>
      </c>
    </row>
    <row r="9" spans="1:8">
      <c r="A9" s="13" t="s">
        <v>231</v>
      </c>
      <c r="B9" s="51" t="s">
        <v>224</v>
      </c>
      <c r="C9" s="51" t="s">
        <v>229</v>
      </c>
      <c r="D9" s="51" t="s">
        <v>225</v>
      </c>
      <c r="E9" s="148">
        <v>2763.26</v>
      </c>
      <c r="F9" s="148">
        <v>3600</v>
      </c>
      <c r="G9" s="13" t="s">
        <v>226</v>
      </c>
      <c r="H9" s="13" t="s">
        <v>227</v>
      </c>
    </row>
    <row r="10" spans="1:8">
      <c r="A10" s="13" t="s">
        <v>232</v>
      </c>
      <c r="B10" s="51" t="s">
        <v>224</v>
      </c>
      <c r="C10" s="51" t="s">
        <v>229</v>
      </c>
      <c r="D10" s="51" t="s">
        <v>225</v>
      </c>
      <c r="E10" s="148">
        <v>8304.4500000000007</v>
      </c>
      <c r="F10" s="148">
        <v>10800</v>
      </c>
      <c r="G10" s="13" t="s">
        <v>226</v>
      </c>
      <c r="H10" s="13" t="s">
        <v>227</v>
      </c>
    </row>
    <row r="11" spans="1:8">
      <c r="A11" s="13" t="s">
        <v>233</v>
      </c>
      <c r="B11" s="51" t="s">
        <v>224</v>
      </c>
      <c r="C11" s="51" t="s">
        <v>229</v>
      </c>
      <c r="D11" s="51" t="s">
        <v>225</v>
      </c>
      <c r="E11" s="148">
        <v>7811.81</v>
      </c>
      <c r="F11" s="148">
        <v>10200</v>
      </c>
      <c r="G11" s="13" t="s">
        <v>226</v>
      </c>
      <c r="H11" s="13" t="s">
        <v>227</v>
      </c>
    </row>
    <row r="12" spans="1:8">
      <c r="A12" s="13" t="s">
        <v>234</v>
      </c>
      <c r="B12" s="51" t="s">
        <v>224</v>
      </c>
      <c r="C12" s="51" t="s">
        <v>229</v>
      </c>
      <c r="D12" s="51" t="s">
        <v>225</v>
      </c>
      <c r="E12" s="148">
        <v>7247.26</v>
      </c>
      <c r="F12" s="148">
        <v>9500</v>
      </c>
      <c r="G12" s="13" t="s">
        <v>226</v>
      </c>
      <c r="H12" s="13" t="s">
        <v>227</v>
      </c>
    </row>
    <row r="13" spans="1:8">
      <c r="A13" s="13" t="s">
        <v>235</v>
      </c>
      <c r="B13" s="51" t="s">
        <v>224</v>
      </c>
      <c r="C13" s="51" t="s">
        <v>229</v>
      </c>
      <c r="D13" s="51" t="s">
        <v>225</v>
      </c>
      <c r="E13" s="148">
        <v>3782.25</v>
      </c>
      <c r="F13" s="148">
        <v>5000</v>
      </c>
      <c r="G13" s="13" t="s">
        <v>226</v>
      </c>
      <c r="H13" s="13" t="s">
        <v>227</v>
      </c>
    </row>
    <row r="14" spans="1:8">
      <c r="A14" s="13" t="s">
        <v>236</v>
      </c>
      <c r="B14" s="51" t="s">
        <v>224</v>
      </c>
      <c r="C14" s="51" t="s">
        <v>229</v>
      </c>
      <c r="D14" s="51" t="s">
        <v>225</v>
      </c>
      <c r="E14" s="148">
        <v>3299.91</v>
      </c>
      <c r="F14" s="148">
        <v>4300</v>
      </c>
      <c r="G14" s="13" t="s">
        <v>226</v>
      </c>
      <c r="H14" s="13" t="s">
        <v>227</v>
      </c>
    </row>
    <row r="15" spans="1:8">
      <c r="A15" s="13" t="s">
        <v>237</v>
      </c>
      <c r="B15" s="51" t="s">
        <v>224</v>
      </c>
      <c r="C15" s="51" t="s">
        <v>229</v>
      </c>
      <c r="D15" s="51" t="s">
        <v>225</v>
      </c>
      <c r="E15" s="148">
        <v>7276.68</v>
      </c>
      <c r="F15" s="148">
        <v>9500</v>
      </c>
      <c r="G15" s="13" t="s">
        <v>226</v>
      </c>
      <c r="H15" s="13" t="s">
        <v>227</v>
      </c>
    </row>
    <row r="16" spans="1:8">
      <c r="A16" s="13" t="s">
        <v>238</v>
      </c>
      <c r="B16" s="51" t="s">
        <v>224</v>
      </c>
      <c r="C16" s="51" t="s">
        <v>229</v>
      </c>
      <c r="D16" s="51" t="s">
        <v>225</v>
      </c>
      <c r="E16" s="148">
        <v>1338.11</v>
      </c>
      <c r="F16" s="148">
        <v>1800</v>
      </c>
      <c r="G16" s="13" t="s">
        <v>226</v>
      </c>
      <c r="H16" s="13" t="s">
        <v>227</v>
      </c>
    </row>
    <row r="17" spans="1:8">
      <c r="A17" s="13" t="s">
        <v>239</v>
      </c>
      <c r="B17" s="51" t="s">
        <v>224</v>
      </c>
      <c r="C17" s="51" t="s">
        <v>229</v>
      </c>
      <c r="D17" s="51" t="s">
        <v>225</v>
      </c>
      <c r="E17" s="148">
        <v>2821.04</v>
      </c>
      <c r="F17" s="148">
        <v>3700</v>
      </c>
      <c r="G17" s="13" t="s">
        <v>226</v>
      </c>
      <c r="H17" s="13" t="s">
        <v>227</v>
      </c>
    </row>
    <row r="18" spans="1:8">
      <c r="A18" s="13" t="s">
        <v>240</v>
      </c>
      <c r="B18" s="51" t="s">
        <v>224</v>
      </c>
      <c r="C18" s="51" t="s">
        <v>229</v>
      </c>
      <c r="D18" s="51" t="s">
        <v>225</v>
      </c>
      <c r="E18" s="148">
        <v>7092.86</v>
      </c>
      <c r="F18" s="148">
        <v>9300</v>
      </c>
      <c r="G18" s="13" t="s">
        <v>226</v>
      </c>
      <c r="H18" s="13" t="s">
        <v>227</v>
      </c>
    </row>
    <row r="19" spans="1:8">
      <c r="A19" s="13" t="s">
        <v>241</v>
      </c>
      <c r="B19" s="51" t="s">
        <v>224</v>
      </c>
      <c r="C19" s="51" t="s">
        <v>229</v>
      </c>
      <c r="D19" s="51" t="s">
        <v>225</v>
      </c>
      <c r="E19" s="148">
        <v>9053.2199999999993</v>
      </c>
      <c r="F19" s="148">
        <v>11800</v>
      </c>
      <c r="G19" s="13" t="s">
        <v>226</v>
      </c>
      <c r="H19" s="13" t="s">
        <v>227</v>
      </c>
    </row>
    <row r="20" spans="1:8">
      <c r="A20" s="13" t="s">
        <v>242</v>
      </c>
      <c r="B20" s="51" t="s">
        <v>224</v>
      </c>
      <c r="C20" s="51" t="s">
        <v>229</v>
      </c>
      <c r="D20" s="51" t="s">
        <v>225</v>
      </c>
      <c r="E20" s="148">
        <v>7085.1</v>
      </c>
      <c r="F20" s="148">
        <v>9300</v>
      </c>
      <c r="G20" s="13" t="s">
        <v>226</v>
      </c>
      <c r="H20" s="13" t="s">
        <v>227</v>
      </c>
    </row>
    <row r="21" spans="1:8">
      <c r="A21" s="13" t="s">
        <v>243</v>
      </c>
      <c r="B21" s="51" t="s">
        <v>224</v>
      </c>
      <c r="C21" s="51" t="s">
        <v>229</v>
      </c>
      <c r="D21" s="51" t="s">
        <v>225</v>
      </c>
      <c r="E21" s="148">
        <v>3246.86</v>
      </c>
      <c r="F21" s="148">
        <v>4300</v>
      </c>
      <c r="G21" s="13" t="s">
        <v>226</v>
      </c>
      <c r="H21" s="151" t="s">
        <v>250</v>
      </c>
    </row>
    <row r="22" spans="1:8">
      <c r="A22" s="13" t="s">
        <v>244</v>
      </c>
      <c r="B22" s="51" t="s">
        <v>224</v>
      </c>
      <c r="C22" s="51" t="s">
        <v>229</v>
      </c>
      <c r="D22" s="51" t="s">
        <v>225</v>
      </c>
      <c r="E22" s="148">
        <v>6289.01</v>
      </c>
      <c r="F22" s="148">
        <v>8200</v>
      </c>
      <c r="G22" s="13" t="s">
        <v>226</v>
      </c>
      <c r="H22" s="13" t="s">
        <v>227</v>
      </c>
    </row>
    <row r="23" spans="1:8">
      <c r="A23" s="13" t="s">
        <v>245</v>
      </c>
      <c r="B23" s="51" t="s">
        <v>224</v>
      </c>
      <c r="C23" s="51" t="s">
        <v>229</v>
      </c>
      <c r="D23" s="51" t="s">
        <v>225</v>
      </c>
      <c r="E23" s="148">
        <v>6773.35</v>
      </c>
      <c r="F23" s="148">
        <v>8900</v>
      </c>
      <c r="G23" s="13" t="s">
        <v>226</v>
      </c>
      <c r="H23" s="13" t="s">
        <v>250</v>
      </c>
    </row>
    <row r="24" spans="1:8">
      <c r="A24" s="13" t="s">
        <v>246</v>
      </c>
      <c r="B24" s="51" t="s">
        <v>224</v>
      </c>
      <c r="C24" s="51" t="s">
        <v>229</v>
      </c>
      <c r="D24" s="51" t="s">
        <v>225</v>
      </c>
      <c r="E24" s="148">
        <v>5141.7</v>
      </c>
      <c r="F24" s="148">
        <v>6700</v>
      </c>
      <c r="G24" s="13" t="s">
        <v>226</v>
      </c>
      <c r="H24" s="13" t="s">
        <v>227</v>
      </c>
    </row>
    <row r="25" spans="1:8">
      <c r="A25" s="13" t="s">
        <v>247</v>
      </c>
      <c r="B25" s="51" t="s">
        <v>224</v>
      </c>
      <c r="C25" s="51" t="s">
        <v>229</v>
      </c>
      <c r="D25" s="51" t="s">
        <v>225</v>
      </c>
      <c r="E25" s="148">
        <v>3352.42</v>
      </c>
      <c r="F25" s="148">
        <v>4400</v>
      </c>
      <c r="G25" s="13" t="s">
        <v>226</v>
      </c>
      <c r="H25" s="13" t="s">
        <v>227</v>
      </c>
    </row>
    <row r="26" spans="1:8">
      <c r="A26" s="13" t="s">
        <v>248</v>
      </c>
      <c r="B26" s="51" t="s">
        <v>224</v>
      </c>
      <c r="C26" s="51" t="s">
        <v>229</v>
      </c>
      <c r="D26" s="51" t="s">
        <v>225</v>
      </c>
      <c r="E26" s="148">
        <v>9527.5300000000007</v>
      </c>
      <c r="F26" s="148">
        <v>12400</v>
      </c>
      <c r="G26" s="13" t="s">
        <v>226</v>
      </c>
      <c r="H26" s="13" t="s">
        <v>227</v>
      </c>
    </row>
    <row r="27" spans="1:8">
      <c r="A27" s="13" t="s">
        <v>249</v>
      </c>
      <c r="B27" s="51" t="s">
        <v>224</v>
      </c>
      <c r="C27" s="51" t="s">
        <v>229</v>
      </c>
      <c r="D27" s="51" t="s">
        <v>225</v>
      </c>
      <c r="E27" s="148">
        <v>5791.31</v>
      </c>
      <c r="F27" s="148">
        <v>7600</v>
      </c>
      <c r="G27" s="13" t="s">
        <v>226</v>
      </c>
      <c r="H27" s="13" t="s">
        <v>227</v>
      </c>
    </row>
    <row r="28" spans="1:8">
      <c r="A28" s="4"/>
      <c r="B28" s="143"/>
      <c r="C28" s="51"/>
      <c r="D28" s="51"/>
      <c r="E28" s="149"/>
      <c r="F28" s="149"/>
      <c r="G28" s="4"/>
      <c r="H28" s="4"/>
    </row>
    <row r="29" spans="1:8">
      <c r="A29" s="4"/>
      <c r="B29" s="143"/>
      <c r="C29" s="51"/>
      <c r="D29" s="51"/>
      <c r="E29" s="149"/>
      <c r="F29" s="149"/>
      <c r="G29" s="4"/>
      <c r="H29" s="4"/>
    </row>
    <row r="30" spans="1:8">
      <c r="A30" s="4"/>
      <c r="B30" s="143"/>
      <c r="C30" s="51"/>
      <c r="D30" s="51"/>
      <c r="E30" s="149"/>
      <c r="F30" s="149"/>
      <c r="G30" s="4"/>
      <c r="H30" s="4"/>
    </row>
    <row r="31" spans="1:8" ht="15.75" thickBot="1">
      <c r="A31" s="4"/>
      <c r="B31" s="143"/>
      <c r="C31" s="51"/>
      <c r="D31" s="51"/>
      <c r="E31" s="149"/>
      <c r="F31" s="149"/>
      <c r="G31" s="4"/>
      <c r="H31" s="4"/>
    </row>
    <row r="32" spans="1:8" ht="15.75" thickBot="1">
      <c r="A32" s="144"/>
      <c r="B32" s="145"/>
      <c r="C32" s="146" t="s">
        <v>228</v>
      </c>
      <c r="D32" s="147"/>
      <c r="E32" s="150">
        <f>SUM(E8:E31)</f>
        <v>112589</v>
      </c>
      <c r="F32" s="150">
        <f>SUM(F8:F31)</f>
        <v>147300</v>
      </c>
      <c r="G32" s="145"/>
      <c r="H32" s="146"/>
    </row>
  </sheetData>
  <mergeCells count="1">
    <mergeCell ref="B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izvršenje</vt:lpstr>
      <vt:lpstr>bilješka</vt:lpstr>
      <vt:lpstr>sporovi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2021-02-01T08:37:38Z</cp:lastPrinted>
  <dcterms:created xsi:type="dcterms:W3CDTF">2017-09-13T08:17:42Z</dcterms:created>
  <dcterms:modified xsi:type="dcterms:W3CDTF">2021-02-01T08:37:53Z</dcterms:modified>
</cp:coreProperties>
</file>