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medicinska IVANA\ZAVRŠNI 2021\predano 12-2021 obrasci\predano 31.1.2022\"/>
    </mc:Choice>
  </mc:AlternateContent>
  <bookViews>
    <workbookView xWindow="0" yWindow="0" windowWidth="28800" windowHeight="12330" activeTab="1"/>
  </bookViews>
  <sheets>
    <sheet name="izvršenje" sheetId="1" r:id="rId1"/>
    <sheet name="bilješke" sheetId="4" r:id="rId2"/>
    <sheet name="sporovi" sheetId="5" r:id="rId3"/>
  </sheets>
  <definedNames>
    <definedName name="_xlnm.Print_Titles" localSheetId="0">izvršenje!$1:$5</definedName>
    <definedName name="_xlnm.Print_Area" localSheetId="1">bilješke!$A$1:$D$68</definedName>
    <definedName name="_xlnm.Print_Area" localSheetId="0">izvršenje!$A$1:$H$257</definedName>
    <definedName name="_xlnm.Print_Area" localSheetId="2">sporovi!$A$1:$I$31</definedName>
  </definedNames>
  <calcPr calcId="162913"/>
</workbook>
</file>

<file path=xl/calcChain.xml><?xml version="1.0" encoding="utf-8"?>
<calcChain xmlns="http://schemas.openxmlformats.org/spreadsheetml/2006/main">
  <c r="E217" i="1" l="1"/>
  <c r="E212" i="1"/>
  <c r="C21" i="1" l="1"/>
  <c r="E21" i="1"/>
  <c r="D21" i="1"/>
  <c r="H14" i="1"/>
  <c r="G14" i="1"/>
  <c r="E26" i="5" l="1"/>
  <c r="F26" i="5"/>
  <c r="C206" i="1" l="1"/>
  <c r="C140" i="1"/>
  <c r="C127" i="1"/>
  <c r="E50" i="1"/>
  <c r="C216" i="1" l="1"/>
  <c r="C201" i="1"/>
  <c r="C207" i="1" s="1"/>
  <c r="C195" i="1"/>
  <c r="C190" i="1"/>
  <c r="C185" i="1"/>
  <c r="C179" i="1"/>
  <c r="C177" i="1"/>
  <c r="C171" i="1"/>
  <c r="C164" i="1"/>
  <c r="C149" i="1"/>
  <c r="C154" i="1"/>
  <c r="C143" i="1"/>
  <c r="C122" i="1"/>
  <c r="C112" i="1"/>
  <c r="C110" i="1"/>
  <c r="C105" i="1"/>
  <c r="C98" i="1"/>
  <c r="C94" i="1"/>
  <c r="C87" i="1"/>
  <c r="C80" i="1"/>
  <c r="C75" i="1"/>
  <c r="C72" i="1"/>
  <c r="C64" i="1"/>
  <c r="C59" i="1"/>
  <c r="C50" i="1"/>
  <c r="C44" i="1"/>
  <c r="E153" i="1"/>
  <c r="E154" i="1" s="1"/>
  <c r="E143" i="1"/>
  <c r="E118" i="1"/>
  <c r="E135" i="1"/>
  <c r="E127" i="1"/>
  <c r="E131" i="1"/>
  <c r="E122" i="1"/>
  <c r="E218" i="1"/>
  <c r="E216" i="1"/>
  <c r="E206" i="1"/>
  <c r="E201" i="1"/>
  <c r="E195" i="1"/>
  <c r="E190" i="1"/>
  <c r="E185" i="1"/>
  <c r="E179" i="1"/>
  <c r="E181" i="1"/>
  <c r="E183" i="1"/>
  <c r="E171" i="1"/>
  <c r="E164" i="1"/>
  <c r="E160" i="1"/>
  <c r="E149" i="1"/>
  <c r="E140" i="1"/>
  <c r="E112" i="1"/>
  <c r="E110" i="1"/>
  <c r="E105" i="1"/>
  <c r="E98" i="1"/>
  <c r="E94" i="1"/>
  <c r="E91" i="1"/>
  <c r="E87" i="1"/>
  <c r="E80" i="1"/>
  <c r="E75" i="1"/>
  <c r="E72" i="1"/>
  <c r="E64" i="1"/>
  <c r="E69" i="1"/>
  <c r="E213" i="1"/>
  <c r="E211" i="1"/>
  <c r="E209" i="1"/>
  <c r="E192" i="1"/>
  <c r="E177" i="1"/>
  <c r="E229" i="1"/>
  <c r="H183" i="1"/>
  <c r="F183" i="1"/>
  <c r="C183" i="1"/>
  <c r="G183" i="1" s="1"/>
  <c r="H182" i="1"/>
  <c r="G182" i="1"/>
  <c r="E156" i="1"/>
  <c r="E157" i="1" s="1"/>
  <c r="H125" i="1"/>
  <c r="G125" i="1"/>
  <c r="H79" i="1"/>
  <c r="G79" i="1"/>
  <c r="H66" i="1"/>
  <c r="G66" i="1"/>
  <c r="E56" i="1"/>
  <c r="E55" i="1"/>
  <c r="E52" i="1"/>
  <c r="E51" i="1"/>
  <c r="E53" i="1" s="1"/>
  <c r="E41" i="1"/>
  <c r="E40" i="1"/>
  <c r="C23" i="1"/>
  <c r="G20" i="1"/>
  <c r="E32" i="1"/>
  <c r="G8" i="1"/>
  <c r="H8" i="1"/>
  <c r="E59" i="1" l="1"/>
  <c r="E44" i="1"/>
  <c r="E60" i="1" s="1"/>
  <c r="E207" i="1"/>
  <c r="C60" i="1"/>
  <c r="H191" i="1" l="1"/>
  <c r="G191" i="1"/>
  <c r="D192" i="1"/>
  <c r="H192" i="1" s="1"/>
  <c r="C192" i="1"/>
  <c r="G192" i="1" s="1"/>
  <c r="H71" i="1"/>
  <c r="G71" i="1"/>
  <c r="E77" i="1"/>
  <c r="E81" i="1" s="1"/>
  <c r="C77" i="1"/>
  <c r="G58" i="1"/>
  <c r="G57" i="1"/>
  <c r="H210" i="1" l="1"/>
  <c r="H212" i="1"/>
  <c r="G210" i="1"/>
  <c r="G212" i="1"/>
  <c r="D213" i="1"/>
  <c r="H213" i="1" s="1"/>
  <c r="C213" i="1"/>
  <c r="G213" i="1" s="1"/>
  <c r="H211" i="1"/>
  <c r="F211" i="1"/>
  <c r="C211" i="1"/>
  <c r="G211" i="1" s="1"/>
  <c r="H208" i="1"/>
  <c r="G208" i="1"/>
  <c r="H209" i="1"/>
  <c r="C209" i="1"/>
  <c r="G209" i="1" s="1"/>
  <c r="H162" i="1"/>
  <c r="G162" i="1"/>
  <c r="H230" i="1"/>
  <c r="H231" i="1"/>
  <c r="G230" i="1"/>
  <c r="G231" i="1"/>
  <c r="E232" i="1"/>
  <c r="C232" i="1"/>
  <c r="H244" i="1"/>
  <c r="G244" i="1"/>
  <c r="E245" i="1"/>
  <c r="H245" i="1" s="1"/>
  <c r="C245" i="1"/>
  <c r="E197" i="1"/>
  <c r="C197" i="1"/>
  <c r="G197" i="1" s="1"/>
  <c r="H196" i="1"/>
  <c r="G196" i="1"/>
  <c r="F181" i="1"/>
  <c r="H181" i="1"/>
  <c r="C181" i="1"/>
  <c r="H180" i="1"/>
  <c r="G180" i="1"/>
  <c r="H160" i="1"/>
  <c r="C160" i="1"/>
  <c r="G160" i="1" s="1"/>
  <c r="H157" i="1"/>
  <c r="C157" i="1"/>
  <c r="G157" i="1" s="1"/>
  <c r="E147" i="1"/>
  <c r="C147" i="1"/>
  <c r="G147" i="1" s="1"/>
  <c r="E145" i="1"/>
  <c r="C145" i="1"/>
  <c r="G145" i="1" s="1"/>
  <c r="H159" i="1"/>
  <c r="G159" i="1"/>
  <c r="H156" i="1"/>
  <c r="G156" i="1"/>
  <c r="H158" i="1"/>
  <c r="G158" i="1"/>
  <c r="H155" i="1"/>
  <c r="G155" i="1"/>
  <c r="H146" i="1"/>
  <c r="G146" i="1"/>
  <c r="H144" i="1"/>
  <c r="G144" i="1"/>
  <c r="F135" i="1"/>
  <c r="H135" i="1"/>
  <c r="C135" i="1"/>
  <c r="G135" i="1" s="1"/>
  <c r="H134" i="1"/>
  <c r="G134" i="1"/>
  <c r="H133" i="1"/>
  <c r="G133" i="1"/>
  <c r="H132" i="1"/>
  <c r="G132" i="1"/>
  <c r="F131" i="1"/>
  <c r="H131" i="1"/>
  <c r="C131" i="1"/>
  <c r="G131" i="1" s="1"/>
  <c r="H130" i="1"/>
  <c r="G130" i="1"/>
  <c r="H129" i="1"/>
  <c r="G129" i="1"/>
  <c r="H128" i="1"/>
  <c r="G128" i="1"/>
  <c r="H109" i="1"/>
  <c r="G109" i="1"/>
  <c r="D110" i="1"/>
  <c r="H75" i="1"/>
  <c r="H76" i="1"/>
  <c r="G76" i="1"/>
  <c r="H64" i="1"/>
  <c r="G64" i="1"/>
  <c r="H68" i="1"/>
  <c r="G68" i="1"/>
  <c r="H67" i="1"/>
  <c r="G67" i="1"/>
  <c r="H65" i="1"/>
  <c r="G65" i="1"/>
  <c r="H49" i="1"/>
  <c r="H51" i="1"/>
  <c r="H52" i="1"/>
  <c r="G49" i="1"/>
  <c r="G51" i="1"/>
  <c r="G52" i="1"/>
  <c r="H53" i="1"/>
  <c r="C53" i="1"/>
  <c r="E107" i="1"/>
  <c r="H107" i="1" s="1"/>
  <c r="C107" i="1"/>
  <c r="G107" i="1" s="1"/>
  <c r="H106" i="1"/>
  <c r="G106" i="1"/>
  <c r="F102" i="1"/>
  <c r="E102" i="1"/>
  <c r="C102" i="1"/>
  <c r="G102" i="1" s="1"/>
  <c r="H101" i="1"/>
  <c r="G101" i="1"/>
  <c r="H100" i="1"/>
  <c r="G100" i="1"/>
  <c r="H99" i="1"/>
  <c r="G99" i="1"/>
  <c r="H88" i="1"/>
  <c r="H90" i="1"/>
  <c r="G88" i="1"/>
  <c r="G90" i="1"/>
  <c r="H91" i="1"/>
  <c r="C91" i="1"/>
  <c r="H78" i="1"/>
  <c r="G78" i="1"/>
  <c r="H74" i="1"/>
  <c r="G74" i="1"/>
  <c r="H62" i="1"/>
  <c r="H63" i="1"/>
  <c r="G62" i="1"/>
  <c r="G63" i="1"/>
  <c r="H54" i="1"/>
  <c r="H55" i="1"/>
  <c r="G54" i="1"/>
  <c r="G55" i="1"/>
  <c r="H40" i="1"/>
  <c r="H41" i="1"/>
  <c r="G40" i="1"/>
  <c r="G41" i="1"/>
  <c r="H36" i="1"/>
  <c r="G36" i="1"/>
  <c r="D13" i="1"/>
  <c r="E13" i="1"/>
  <c r="H29" i="1"/>
  <c r="H30" i="1"/>
  <c r="G29" i="1"/>
  <c r="G30" i="1"/>
  <c r="D32" i="1"/>
  <c r="F32" i="1"/>
  <c r="C32" i="1"/>
  <c r="H15" i="1"/>
  <c r="H16" i="1"/>
  <c r="H18" i="1"/>
  <c r="H20" i="1"/>
  <c r="G15" i="1"/>
  <c r="G16" i="1"/>
  <c r="G18" i="1"/>
  <c r="E172" i="1" l="1"/>
  <c r="G181" i="1"/>
  <c r="C198" i="1"/>
  <c r="H197" i="1"/>
  <c r="E198" i="1"/>
  <c r="H102" i="1"/>
  <c r="E113" i="1"/>
  <c r="G91" i="1"/>
  <c r="C113" i="1"/>
  <c r="G75" i="1"/>
  <c r="G232" i="1"/>
  <c r="H232" i="1"/>
  <c r="G245" i="1"/>
  <c r="C69" i="1"/>
  <c r="G21" i="1"/>
  <c r="D60" i="1"/>
  <c r="H21" i="1"/>
  <c r="G69" i="1" l="1"/>
  <c r="C81" i="1"/>
  <c r="H9" i="1"/>
  <c r="H10" i="1"/>
  <c r="H11" i="1"/>
  <c r="H12" i="1"/>
  <c r="G9" i="1"/>
  <c r="G10" i="1"/>
  <c r="G11" i="1"/>
  <c r="G12" i="1"/>
  <c r="C13" i="1"/>
  <c r="E235" i="1"/>
  <c r="C235" i="1"/>
  <c r="H228" i="1"/>
  <c r="H233" i="1"/>
  <c r="H234" i="1"/>
  <c r="G228" i="1"/>
  <c r="G233" i="1"/>
  <c r="G234" i="1"/>
  <c r="H229" i="1"/>
  <c r="C229" i="1"/>
  <c r="G229" i="1" s="1"/>
  <c r="H217" i="1"/>
  <c r="G217" i="1"/>
  <c r="C218" i="1"/>
  <c r="H203" i="1"/>
  <c r="G203" i="1"/>
  <c r="H118" i="1"/>
  <c r="C118" i="1"/>
  <c r="C172" i="1" s="1"/>
  <c r="H164" i="1"/>
  <c r="G164" i="1"/>
  <c r="H124" i="1"/>
  <c r="G123" i="1"/>
  <c r="G118" i="1" l="1"/>
  <c r="H92" i="1"/>
  <c r="G92" i="1"/>
  <c r="H94" i="1"/>
  <c r="H69" i="1"/>
  <c r="G94" i="1" l="1"/>
  <c r="H215" i="1"/>
  <c r="G215" i="1"/>
  <c r="E226" i="1"/>
  <c r="C226" i="1"/>
  <c r="H218" i="1" l="1"/>
  <c r="G218" i="1"/>
  <c r="H31" i="1" l="1"/>
  <c r="G31" i="1"/>
  <c r="H93" i="1" l="1"/>
  <c r="G93" i="1"/>
  <c r="H253" i="1"/>
  <c r="G253" i="1"/>
  <c r="H226" i="1"/>
  <c r="H222" i="1"/>
  <c r="H223" i="1"/>
  <c r="H225" i="1"/>
  <c r="H227" i="1"/>
  <c r="H235" i="1"/>
  <c r="H236" i="1"/>
  <c r="H239" i="1"/>
  <c r="H241" i="1"/>
  <c r="H242" i="1"/>
  <c r="H221" i="1"/>
  <c r="H194" i="1"/>
  <c r="H199" i="1"/>
  <c r="H200" i="1"/>
  <c r="H202" i="1"/>
  <c r="H205" i="1"/>
  <c r="H214" i="1"/>
  <c r="H193" i="1"/>
  <c r="H166" i="1"/>
  <c r="H167" i="1"/>
  <c r="H168" i="1"/>
  <c r="H169" i="1"/>
  <c r="H170" i="1"/>
  <c r="H173" i="1"/>
  <c r="H174" i="1"/>
  <c r="H176" i="1"/>
  <c r="H178" i="1"/>
  <c r="H184" i="1"/>
  <c r="H186" i="1"/>
  <c r="H187" i="1"/>
  <c r="H188" i="1"/>
  <c r="H189" i="1"/>
  <c r="H165" i="1"/>
  <c r="H120" i="1"/>
  <c r="H121" i="1"/>
  <c r="H123" i="1"/>
  <c r="H126" i="1"/>
  <c r="H136" i="1"/>
  <c r="H137" i="1"/>
  <c r="H138" i="1"/>
  <c r="H139" i="1"/>
  <c r="H141" i="1"/>
  <c r="H142" i="1"/>
  <c r="H148" i="1"/>
  <c r="H150" i="1"/>
  <c r="H151" i="1"/>
  <c r="H152" i="1"/>
  <c r="H153" i="1"/>
  <c r="H161" i="1"/>
  <c r="H163" i="1"/>
  <c r="H119" i="1"/>
  <c r="H82" i="1"/>
  <c r="H83" i="1"/>
  <c r="H84" i="1"/>
  <c r="H85" i="1"/>
  <c r="H86" i="1"/>
  <c r="H95" i="1"/>
  <c r="H96" i="1"/>
  <c r="H97" i="1"/>
  <c r="H103" i="1"/>
  <c r="H104" i="1"/>
  <c r="H108" i="1"/>
  <c r="H111" i="1"/>
  <c r="H114" i="1"/>
  <c r="H115" i="1"/>
  <c r="H116" i="1"/>
  <c r="H117" i="1"/>
  <c r="H43" i="1"/>
  <c r="H45" i="1"/>
  <c r="H46" i="1"/>
  <c r="H47" i="1"/>
  <c r="H48" i="1"/>
  <c r="H56" i="1"/>
  <c r="H61" i="1"/>
  <c r="H70" i="1"/>
  <c r="H73" i="1"/>
  <c r="H39" i="1"/>
  <c r="H7" i="1"/>
  <c r="H22" i="1"/>
  <c r="H24" i="1"/>
  <c r="H26" i="1"/>
  <c r="H28" i="1"/>
  <c r="H33" i="1"/>
  <c r="G222" i="1"/>
  <c r="G223" i="1"/>
  <c r="G225" i="1"/>
  <c r="G227" i="1"/>
  <c r="G235" i="1"/>
  <c r="G236" i="1"/>
  <c r="G239" i="1"/>
  <c r="G241" i="1"/>
  <c r="G242" i="1"/>
  <c r="G221" i="1"/>
  <c r="G194" i="1"/>
  <c r="G199" i="1"/>
  <c r="G200" i="1"/>
  <c r="G202" i="1"/>
  <c r="G205" i="1"/>
  <c r="G214" i="1"/>
  <c r="G193" i="1"/>
  <c r="G166" i="1"/>
  <c r="G167" i="1"/>
  <c r="G168" i="1"/>
  <c r="G169" i="1"/>
  <c r="G170" i="1"/>
  <c r="G173" i="1"/>
  <c r="G174" i="1"/>
  <c r="G176" i="1"/>
  <c r="G178" i="1"/>
  <c r="G184" i="1"/>
  <c r="G186" i="1"/>
  <c r="G187" i="1"/>
  <c r="G188" i="1"/>
  <c r="G189" i="1"/>
  <c r="G165" i="1"/>
  <c r="G120" i="1"/>
  <c r="G121" i="1"/>
  <c r="G124" i="1"/>
  <c r="G126" i="1"/>
  <c r="G136" i="1"/>
  <c r="G137" i="1"/>
  <c r="G138" i="1"/>
  <c r="G139" i="1"/>
  <c r="G141" i="1"/>
  <c r="G142" i="1"/>
  <c r="G148" i="1"/>
  <c r="G150" i="1"/>
  <c r="G151" i="1"/>
  <c r="G152" i="1"/>
  <c r="G153" i="1"/>
  <c r="G161" i="1"/>
  <c r="G163" i="1"/>
  <c r="G119" i="1"/>
  <c r="G82" i="1"/>
  <c r="G83" i="1"/>
  <c r="G84" i="1"/>
  <c r="G85" i="1"/>
  <c r="G86" i="1"/>
  <c r="G95" i="1"/>
  <c r="G96" i="1"/>
  <c r="G97" i="1"/>
  <c r="G103" i="1"/>
  <c r="G104" i="1"/>
  <c r="G108" i="1"/>
  <c r="G111" i="1"/>
  <c r="G114" i="1"/>
  <c r="G115" i="1"/>
  <c r="G116" i="1"/>
  <c r="G117" i="1"/>
  <c r="G43" i="1"/>
  <c r="G45" i="1"/>
  <c r="G46" i="1"/>
  <c r="G47" i="1"/>
  <c r="G48" i="1"/>
  <c r="G56" i="1"/>
  <c r="G61" i="1"/>
  <c r="G70" i="1"/>
  <c r="G73" i="1"/>
  <c r="G39" i="1"/>
  <c r="G7" i="1"/>
  <c r="G22" i="1"/>
  <c r="G24" i="1"/>
  <c r="G26" i="1"/>
  <c r="G28" i="1"/>
  <c r="G33" i="1"/>
  <c r="E237" i="1"/>
  <c r="C237" i="1"/>
  <c r="E240" i="1"/>
  <c r="C240" i="1"/>
  <c r="D243" i="1"/>
  <c r="E243" i="1"/>
  <c r="C243" i="1"/>
  <c r="B250" i="1"/>
  <c r="B249" i="1"/>
  <c r="G226" i="1"/>
  <c r="E224" i="1"/>
  <c r="C224" i="1"/>
  <c r="F216" i="1"/>
  <c r="H206" i="1"/>
  <c r="F206" i="1"/>
  <c r="F204" i="1"/>
  <c r="F201" i="1"/>
  <c r="F195" i="1"/>
  <c r="F197" i="1" s="1"/>
  <c r="F190" i="1"/>
  <c r="F185" i="1"/>
  <c r="F179" i="1"/>
  <c r="F177" i="1"/>
  <c r="E175" i="1"/>
  <c r="E219" i="1" s="1"/>
  <c r="F175" i="1"/>
  <c r="C175" i="1"/>
  <c r="C219" i="1" s="1"/>
  <c r="F171" i="1"/>
  <c r="F154" i="1"/>
  <c r="F157" i="1" s="1"/>
  <c r="F160" i="1" s="1"/>
  <c r="F149" i="1"/>
  <c r="F143" i="1"/>
  <c r="F145" i="1" s="1"/>
  <c r="F147" i="1" s="1"/>
  <c r="F140" i="1"/>
  <c r="F127" i="1"/>
  <c r="F122" i="1"/>
  <c r="F112" i="1"/>
  <c r="F110" i="1"/>
  <c r="F98" i="1"/>
  <c r="F87" i="1"/>
  <c r="F91" i="1" s="1"/>
  <c r="F115" i="1"/>
  <c r="F77" i="1"/>
  <c r="F72" i="1"/>
  <c r="F64" i="1"/>
  <c r="F59" i="1"/>
  <c r="F50" i="1"/>
  <c r="F53" i="1" s="1"/>
  <c r="F44" i="1"/>
  <c r="D34" i="1"/>
  <c r="E34" i="1"/>
  <c r="F34" i="1"/>
  <c r="D27" i="1"/>
  <c r="E27" i="1"/>
  <c r="F27" i="1"/>
  <c r="D25" i="1"/>
  <c r="E25" i="1"/>
  <c r="F25" i="1"/>
  <c r="D23" i="1"/>
  <c r="E23" i="1"/>
  <c r="F23" i="1"/>
  <c r="F13" i="1"/>
  <c r="C34" i="1"/>
  <c r="C27" i="1"/>
  <c r="C25" i="1"/>
  <c r="C35" i="1" l="1"/>
  <c r="E238" i="1"/>
  <c r="E246" i="1" s="1"/>
  <c r="C238" i="1"/>
  <c r="C246" i="1" s="1"/>
  <c r="H50" i="1"/>
  <c r="D246" i="1"/>
  <c r="H145" i="1"/>
  <c r="H147" i="1"/>
  <c r="G53" i="1"/>
  <c r="G50" i="1"/>
  <c r="D35" i="1"/>
  <c r="D37" i="1" s="1"/>
  <c r="C37" i="1"/>
  <c r="E35" i="1"/>
  <c r="E37" i="1" s="1"/>
  <c r="E249" i="1" s="1"/>
  <c r="G206" i="1"/>
  <c r="H13" i="1"/>
  <c r="H127" i="1"/>
  <c r="H224" i="1"/>
  <c r="H72" i="1"/>
  <c r="H237" i="1"/>
  <c r="H177" i="1"/>
  <c r="H77" i="1"/>
  <c r="H59" i="1"/>
  <c r="H32" i="1"/>
  <c r="G177" i="1"/>
  <c r="H243" i="1"/>
  <c r="H240" i="1"/>
  <c r="G110" i="1"/>
  <c r="H110" i="1"/>
  <c r="G77" i="1"/>
  <c r="G72" i="1"/>
  <c r="H34" i="1"/>
  <c r="G112" i="1"/>
  <c r="H112" i="1"/>
  <c r="G59" i="1"/>
  <c r="H216" i="1"/>
  <c r="H204" i="1"/>
  <c r="H201" i="1"/>
  <c r="H195" i="1"/>
  <c r="H190" i="1"/>
  <c r="H185" i="1"/>
  <c r="H179" i="1"/>
  <c r="H175" i="1"/>
  <c r="H171" i="1"/>
  <c r="H154" i="1"/>
  <c r="H149" i="1"/>
  <c r="H143" i="1"/>
  <c r="H140" i="1"/>
  <c r="H122" i="1"/>
  <c r="H105" i="1"/>
  <c r="H98" i="1"/>
  <c r="H87" i="1"/>
  <c r="H80" i="1"/>
  <c r="H44" i="1"/>
  <c r="G44" i="1"/>
  <c r="G25" i="1"/>
  <c r="H25" i="1"/>
  <c r="H23" i="1"/>
  <c r="H27" i="1"/>
  <c r="G13" i="1"/>
  <c r="G32" i="1"/>
  <c r="G80" i="1"/>
  <c r="G87" i="1"/>
  <c r="G98" i="1"/>
  <c r="G105" i="1"/>
  <c r="G243" i="1"/>
  <c r="G240" i="1"/>
  <c r="G237" i="1"/>
  <c r="G27" i="1"/>
  <c r="G122" i="1"/>
  <c r="G140" i="1"/>
  <c r="G149" i="1"/>
  <c r="G171" i="1"/>
  <c r="G23" i="1"/>
  <c r="G34" i="1"/>
  <c r="G127" i="1"/>
  <c r="G143" i="1"/>
  <c r="G154" i="1"/>
  <c r="G175" i="1"/>
  <c r="G185" i="1"/>
  <c r="G190" i="1"/>
  <c r="G195" i="1"/>
  <c r="G201" i="1"/>
  <c r="G204" i="1"/>
  <c r="G216" i="1"/>
  <c r="G224" i="1"/>
  <c r="G179" i="1"/>
  <c r="F172" i="1"/>
  <c r="D219" i="1"/>
  <c r="F207" i="1"/>
  <c r="F105" i="1"/>
  <c r="F198" i="1"/>
  <c r="F35" i="1"/>
  <c r="F37" i="1" s="1"/>
  <c r="F60" i="1"/>
  <c r="H246" i="1" l="1"/>
  <c r="E247" i="1"/>
  <c r="G246" i="1"/>
  <c r="F113" i="1"/>
  <c r="F107" i="1"/>
  <c r="H207" i="1"/>
  <c r="H198" i="1"/>
  <c r="H172" i="1"/>
  <c r="H113" i="1"/>
  <c r="H81" i="1"/>
  <c r="G81" i="1"/>
  <c r="G60" i="1"/>
  <c r="H60" i="1"/>
  <c r="G113" i="1"/>
  <c r="G207" i="1"/>
  <c r="H238" i="1"/>
  <c r="G172" i="1"/>
  <c r="G238" i="1"/>
  <c r="G35" i="1"/>
  <c r="H35" i="1"/>
  <c r="G198" i="1"/>
  <c r="H37" i="1"/>
  <c r="G37" i="1"/>
  <c r="E250" i="1" l="1"/>
  <c r="E251" i="1" s="1"/>
  <c r="E254" i="1" s="1"/>
  <c r="D247" i="1"/>
  <c r="H219" i="1"/>
  <c r="C247" i="1"/>
  <c r="G219" i="1"/>
  <c r="D249" i="1"/>
  <c r="C249" i="1"/>
  <c r="G249" i="1" s="1"/>
  <c r="D250" i="1" l="1"/>
  <c r="H250" i="1" s="1"/>
  <c r="H247" i="1"/>
  <c r="H249" i="1"/>
  <c r="C250" i="1"/>
  <c r="G247" i="1"/>
  <c r="G250" i="1" l="1"/>
  <c r="C251" i="1"/>
  <c r="C254" i="1" s="1"/>
  <c r="D251" i="1"/>
  <c r="G251" i="1" l="1"/>
  <c r="G254" i="1"/>
  <c r="H251" i="1"/>
  <c r="D254" i="1"/>
  <c r="H254" i="1" s="1"/>
</calcChain>
</file>

<file path=xl/sharedStrings.xml><?xml version="1.0" encoding="utf-8"?>
<sst xmlns="http://schemas.openxmlformats.org/spreadsheetml/2006/main" count="395" uniqueCount="332">
  <si>
    <t>KAMATE NA DEPOZITE PO VIĐENJU</t>
  </si>
  <si>
    <t>PRIHODI OD PRUŽENIH USLUGA</t>
  </si>
  <si>
    <t>TEKUĆE DONACIJE OD OSTALIH SUBJ.IZVAN PR.</t>
  </si>
  <si>
    <t>PRIH. NADLEŽNOG PROR. ZA FIN.RASH.POSL.</t>
  </si>
  <si>
    <t>OSTALI PRIHODI</t>
  </si>
  <si>
    <t>P R I H O D I   UKUPNO</t>
  </si>
  <si>
    <t>KONTO</t>
  </si>
  <si>
    <t>NAZIV KONTA</t>
  </si>
  <si>
    <t>POMOĆI PROR.KOR.IZ PROR. KOJI NIJE NADLEŽAN</t>
  </si>
  <si>
    <t>TEKUĆE POMOĆI IZ DRŽ.PROR. PROR.KOR.JLP(R)S</t>
  </si>
  <si>
    <t>PRIHODI OD FINANCIJSKE IMOVINE</t>
  </si>
  <si>
    <t>PRIH. OD PRODAJE PR. I ROBE TE PRUŽENIH USL.</t>
  </si>
  <si>
    <t>DONACIJE OD PRAV. I FIZ. OSOBA IZVAN OPĆEG PROR.</t>
  </si>
  <si>
    <t>PRIH. IZ NADLEŽNOG PROR. ZA FINANC. RED. DJEL.</t>
  </si>
  <si>
    <t>P R I H O D I    P O S L O V A NJ A</t>
  </si>
  <si>
    <t>PLAĆE ZA ZAPOSLENE</t>
  </si>
  <si>
    <t>PLAĆE ZA PREKOVREMENI RAD</t>
  </si>
  <si>
    <t>PLAĆE ( BRUTO )</t>
  </si>
  <si>
    <t>NAGRADE</t>
  </si>
  <si>
    <t>DAROVI</t>
  </si>
  <si>
    <t>OTPREMNINE</t>
  </si>
  <si>
    <t>NAKNADE ZA BOLEST, INVAL. I SMRTNI SLUČAJ</t>
  </si>
  <si>
    <t>REGRES ZA GODIŠNJI ODMOR</t>
  </si>
  <si>
    <t>OSTALI RASHODI ZA ZAPOSLENE</t>
  </si>
  <si>
    <t>DOPRINOSI ZA OBVEZNO ZDRAVSTVENO OSIGURANJE</t>
  </si>
  <si>
    <t>DOPRINOSI NA PLAĆE</t>
  </si>
  <si>
    <t>RASHODI ZA ZAPOSLENE</t>
  </si>
  <si>
    <t>DNEVNICE ZA SLUŽBENI PUT U ZEMLJI</t>
  </si>
  <si>
    <t>NAKNADE ZA SMJEŠTAJ NA SLUŽB. PUTU U ZEMLJI</t>
  </si>
  <si>
    <t>NAKNADE ZA PRIJEVOZ NA SLUŽB. PUTU U ZEMLJI</t>
  </si>
  <si>
    <t>SLUŽBENA PUTOVANJA</t>
  </si>
  <si>
    <t>NAKNADE ZA PRIJEVOZ NA POSAO I S POSLA</t>
  </si>
  <si>
    <t>NAKN. ZA PRIJEVOZ, RAD NA TERENU I ODVOJENI Ž.</t>
  </si>
  <si>
    <t>SEMINARI, SAVJETOVANJA I SIMPOZIJI</t>
  </si>
  <si>
    <t>TEČAJEVI I STRUČNI ISPITI</t>
  </si>
  <si>
    <t>STRUČNO USAVRŠAVANJE ZAPOSLENIKA</t>
  </si>
  <si>
    <t>OSTALE NAKNADE TROŠKOVA ZAPOSLENIMA</t>
  </si>
  <si>
    <t>NAKNADE TROŠKOVA ZAPOSLENIMA</t>
  </si>
  <si>
    <t>UREDSKI MATERIJAL</t>
  </si>
  <si>
    <t>LITERATURA ( publikacije, časopisi, knjige i ostalo )</t>
  </si>
  <si>
    <t>MATERIJAL I SREDSTVA ZA ČIŠĆENJE I ODRŽAV.</t>
  </si>
  <si>
    <t>MATERIJAL ZA HIGIJENSKE POTREBE I NJEGU</t>
  </si>
  <si>
    <t>OSTALI MATERIJAL ZA POTREBE REDOVNOG POSLOV.</t>
  </si>
  <si>
    <t>UREDSKI MATERIJAL I OSTALI MATERIJALNI RASHODI</t>
  </si>
  <si>
    <t>ELEKTRIČNA ENERGIJA</t>
  </si>
  <si>
    <t>PLIN</t>
  </si>
  <si>
    <t>MOTORNI BENZIN I DIZEL GORIVO</t>
  </si>
  <si>
    <t>ENERGIJA</t>
  </si>
  <si>
    <t>MATER. I DIJELOVI ZA TEK.I INV. ODRŽAV. GRAĐ.OBJ.</t>
  </si>
  <si>
    <t>MATERIJAL I DIJELOVI ZA TEK. I INVEST. ODRŽAV.</t>
  </si>
  <si>
    <t>SITNI INVENTAR</t>
  </si>
  <si>
    <t>SITNI INVENTAR I AUTO GUME</t>
  </si>
  <si>
    <t>SLUŽBENA, RADNA I ZAŠTITNA ODJEĆA I OBUĆA</t>
  </si>
  <si>
    <t>RASHODI ZA MATERIJAL I ENERGIJU</t>
  </si>
  <si>
    <t>USLUGE TELEFONA, TELEFAKSA</t>
  </si>
  <si>
    <t>USLUGE INTERNETA</t>
  </si>
  <si>
    <t>POŠTARINA ( pisma, tiskanice i sl. )</t>
  </si>
  <si>
    <t>OSTALE USLUGE ZA KOMUNIKACIJU I PRIJEVOZ</t>
  </si>
  <si>
    <t>USLUGE TEK. I INV. ODRŽAV. GRAĐ. OBJEKATA</t>
  </si>
  <si>
    <t>USLUGE TEK. I INV. ODRŽAV. POSTROJENJA I OPREME</t>
  </si>
  <si>
    <t>OSTALE USLUGE TEK. I INV. ODRŽAVANJA</t>
  </si>
  <si>
    <t>USLUGE TEKUĆEG I INVESTICIJSKOG ODRŽAVANJA</t>
  </si>
  <si>
    <t>TISAK</t>
  </si>
  <si>
    <t>OSTALE USLUGE PROMIDŽBE I INFORMIRANJA</t>
  </si>
  <si>
    <t>USLUGE PROMIDŽBE I INFORMIRANJA</t>
  </si>
  <si>
    <t>OPSKRBA VODOM</t>
  </si>
  <si>
    <t>IZNOŠENJE I ODVOZ SMEĆA</t>
  </si>
  <si>
    <t>DIMNJAČARSKE I EKOLOŠKE USLUGE</t>
  </si>
  <si>
    <t>OSTALE KOMUNALNE USLUGE</t>
  </si>
  <si>
    <t>KOMUNALNE USLUGE</t>
  </si>
  <si>
    <t>ZAKUPNINE I NAJAMNINE ZA GRAĐEV. OBJEKTE</t>
  </si>
  <si>
    <t>LICENCE</t>
  </si>
  <si>
    <t>ZAKUPNINE I NAJAMNINE</t>
  </si>
  <si>
    <t>OBVEZNI I PREVENTIVNI ZDRAV. PREGLEDI ZAPOSL.</t>
  </si>
  <si>
    <t>ZDRAVSTVENE I VETERINARSKE USLUGE</t>
  </si>
  <si>
    <t>AUTORSKI UGOVORI</t>
  </si>
  <si>
    <t>UGOVORI O DJELU</t>
  </si>
  <si>
    <t>USLUGE ODVJETNIKA I PRAVNOG SAVJETOVANJA</t>
  </si>
  <si>
    <t>OSTALE INTELEKTUALNE USLUGE</t>
  </si>
  <si>
    <t>INTELEKTUALNE I OSOBNE USLUGE</t>
  </si>
  <si>
    <t>USLUGE AŽURIRANJA RAČUNALNIH BAZA</t>
  </si>
  <si>
    <t>OSTALE RAČUNALNE USLUGE</t>
  </si>
  <si>
    <t>RAČUNALNE USLUGE</t>
  </si>
  <si>
    <t>GRAF. I TISK. USLUGE, USL. KOPIRANJA, UVEZIV. I SL.</t>
  </si>
  <si>
    <t>FILM I IZRADA FOTOGRAFIJA</t>
  </si>
  <si>
    <t>UREĐENJE PROSTORA</t>
  </si>
  <si>
    <t>USLUGE ČIŠĆENJA, PRANJA I SLIČNO</t>
  </si>
  <si>
    <t>USLUGE ČUVANJA IMOVINE I OSOBA</t>
  </si>
  <si>
    <t>OSTALE NESPOMENUTE USLUGE</t>
  </si>
  <si>
    <t>OSTALE USLUGE</t>
  </si>
  <si>
    <t>RASHODI ZA USLUGE</t>
  </si>
  <si>
    <t>NAKNADE TROŠKOVA SLUŽBENOG PUTA</t>
  </si>
  <si>
    <t>NAKNADE OSTALIH TROŠKOVA</t>
  </si>
  <si>
    <t>NAKN. TROŠKOVA OSOBAMA IZVAN RADNOG ODN.</t>
  </si>
  <si>
    <t>REPREZENTACIJA</t>
  </si>
  <si>
    <t>PREMIJE OSIGURANJA ZAPOSLENIH</t>
  </si>
  <si>
    <t xml:space="preserve">PREMIJE OSIGURANJA  </t>
  </si>
  <si>
    <t>TUZEMNE ČLANARINE</t>
  </si>
  <si>
    <t>ČLANARINE I NORME</t>
  </si>
  <si>
    <t>SUDSKE PRISTOJBE</t>
  </si>
  <si>
    <t>JAVNOBILJEŽNIČKE PRISTOJBE</t>
  </si>
  <si>
    <t>NOVČANA NAKN. POSLOD. ZBOG NEZAPOŠLJAV. INVAL.</t>
  </si>
  <si>
    <t>OSTALE PRISTOJBE I NAKNADE</t>
  </si>
  <si>
    <t>PRISTOJBE I NAKNADE</t>
  </si>
  <si>
    <t>RASHODI PROTOKOLA ( vijenci, cvijeće... )</t>
  </si>
  <si>
    <t>OSTALI NESPOMENUTI RASHODI POSLOVANJA</t>
  </si>
  <si>
    <t>USLUGE BANAKA</t>
  </si>
  <si>
    <t>USLUGE PLATNOG PROMETA</t>
  </si>
  <si>
    <t>BANKARSKE USLUGE I USLUGE PLATNOG PROMETA</t>
  </si>
  <si>
    <t>ZATEZNE KAMATE IZ POSLOVNIH ODNOSA</t>
  </si>
  <si>
    <t>OSTALI FINANCIJSKI RASHODI</t>
  </si>
  <si>
    <t>RASHODI POSLOVANJA</t>
  </si>
  <si>
    <t>OSTALE NAKNADE IZ PRORAČUNA U NOVCU</t>
  </si>
  <si>
    <t>OSTALE NAKNADE GRAĐANIMA I KUĆ. IZ PRORAČUNA</t>
  </si>
  <si>
    <t>RAČUNALA I RAČUNALNA OPREMA</t>
  </si>
  <si>
    <t>UREDSKI NAMJEŠTAJ</t>
  </si>
  <si>
    <t>OSTALA UREDSKA OPREMA</t>
  </si>
  <si>
    <t>UREDSKA OPREMA I NAMJEŠTAJ</t>
  </si>
  <si>
    <t>RADIO I TV PRIJEMNICI</t>
  </si>
  <si>
    <t>KOMUNIKACIJSKA OPREMA</t>
  </si>
  <si>
    <t>R A S H O D I    UKUPNO</t>
  </si>
  <si>
    <t>RASHODI ZA NABAVU NEFINANCIJSKE IMOVINE</t>
  </si>
  <si>
    <t>VIŠAK  -  MANJAK PRIHODA NAD RASHODIMA</t>
  </si>
  <si>
    <t>ULAGANJA U RAČUNALNE PROGRAME</t>
  </si>
  <si>
    <t>ZVUČNI I TEKSTUALNI ZAPISI</t>
  </si>
  <si>
    <t>NEMATERIJALNA PROIZVEDENA IMOVINA</t>
  </si>
  <si>
    <t>KNJIGE, UMJETNIČKA DJELA I OSTALE IZL. VRIJ.</t>
  </si>
  <si>
    <t xml:space="preserve">KNJIGE  </t>
  </si>
  <si>
    <t>POSTROJENJA I OPREMA</t>
  </si>
  <si>
    <t>UREĐAJI, STROJEVI I OPREMA ZA OSTALE NAMJENE</t>
  </si>
  <si>
    <t>OPREMA</t>
  </si>
  <si>
    <t>OPREMA ZA ODRŽAVANJE I ZAŠTITU</t>
  </si>
  <si>
    <t>SPORTSKA I GLAZBENA OPREMA</t>
  </si>
  <si>
    <t>IZVRŠENO</t>
  </si>
  <si>
    <t>PLAN</t>
  </si>
  <si>
    <t>INDEKS</t>
  </si>
  <si>
    <t xml:space="preserve">INDEKS </t>
  </si>
  <si>
    <t>IZVR / PLAN</t>
  </si>
  <si>
    <t>Donos viška prihoda prethodnih godina</t>
  </si>
  <si>
    <t>Višak prihoda za prijenos</t>
  </si>
  <si>
    <t>TEK.POM. PROR.KOR.IZ PROR. JLP(R)S KOJI NIJE NADL.</t>
  </si>
  <si>
    <t>NAMIRNICE</t>
  </si>
  <si>
    <t>MATER. I DIJELOVI ZA TEK.I INV. ODRŽAV. OPREME</t>
  </si>
  <si>
    <t>PRIH. NADLEŽNOG PROR. ZA FIN.NEFIN.IMOV.</t>
  </si>
  <si>
    <t>POMOĆNI I SANITETSKI MATERIJAL</t>
  </si>
  <si>
    <t>OSTALE NAKNADE GRAĐANIMA I KUĆ.</t>
  </si>
  <si>
    <t>2021.</t>
  </si>
  <si>
    <t>2021/2020.</t>
  </si>
  <si>
    <t>VIŠAK  PRIHODA prethodnih godina</t>
  </si>
  <si>
    <t>NAKNADE ZA KORIŠT. VLAST.AUTOMOBILA U SL.SVRHE</t>
  </si>
  <si>
    <t>MATERIJAL I SIROVINE</t>
  </si>
  <si>
    <t>ELEKTRONSKI MEDIJ</t>
  </si>
  <si>
    <t xml:space="preserve">USLUGE TELEFONA, POŠTE I PRIJEVOZA </t>
  </si>
  <si>
    <t>OSTALE ZATEZNE KAMATE</t>
  </si>
  <si>
    <t>OSTALA OPREMA ZA ODRŽAVANJE I ZAŠTITU</t>
  </si>
  <si>
    <t>SPORTSKA OPREMA</t>
  </si>
  <si>
    <t>GLAZBENA OPREMA</t>
  </si>
  <si>
    <t>MEDICINSKA ŠKOLA BJELOVAR</t>
  </si>
  <si>
    <t>BJELOVAR, POLJANA DR. FRANJE TUĐMANA 8</t>
  </si>
  <si>
    <t>POMOĆI IZ DRŽAVNOG PROR.TEMELJEM EU SRED.</t>
  </si>
  <si>
    <r>
      <t>TEKUĆE POMOĆI IZ DRŽ.PROR. PROR.KOR.JLP(R)S-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</si>
  <si>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TEKUĆE POMOĆI IZ DRŽ.PROR. PROR.KOR.JLP(R)S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</si>
  <si>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TEK.POMOĆI IZ DRŽ.PROR.TEMELJEM EU SRED.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</si>
  <si>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KAP.POMOĆI IZ DRŽ.PROR.TEMELJEM EU SRED.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</si>
  <si>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PLAĆE ZA ZAPOSLENE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</si>
  <si>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DAROVI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</si>
  <si>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DOPRINOSI ZA OBVEZNO ZDRAVSTVENO OSIG.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</si>
  <si>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DNEVNICE ZA SLUŽBENI PUT U ZEMLJI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</si>
  <si>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NAKNADE ZA SMJEŠTAJ NA SLUŽB. PUTU U ZEMLJI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</si>
  <si>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NAKNADE ZA PRIJEVOZ NA SLUŽB. PUTU U ZEMLJI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</si>
  <si>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SLUŽBENA PUTOVANJA - </t>
    </r>
    <r>
      <rPr>
        <b/>
        <sz val="9"/>
        <color rgb="FFFF0000"/>
        <rFont val="Calibri"/>
        <family val="2"/>
        <charset val="238"/>
        <scheme val="minor"/>
      </rPr>
      <t>RCK-2</t>
    </r>
  </si>
  <si>
    <r>
      <t xml:space="preserve">SEMINARI, SAVJETOVANJA I SIMPOZIJI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</si>
  <si>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STRUČNO USAVRŠAVANJE ZAPOSLENIKA - </t>
    </r>
    <r>
      <rPr>
        <b/>
        <sz val="9"/>
        <color rgb="FFFF0000"/>
        <rFont val="Calibri"/>
        <family val="2"/>
        <charset val="238"/>
        <scheme val="minor"/>
      </rPr>
      <t>RCK-2</t>
    </r>
  </si>
  <si>
    <r>
      <t xml:space="preserve">PLAĆE ZA ZAPOSLENE - </t>
    </r>
    <r>
      <rPr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</si>
  <si>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DOPRINOSI ZA OBVEZNO ZDRAVSTVENO OSIG. - </t>
    </r>
    <r>
      <rPr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</si>
  <si>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OSTALI RASHODI ZA ZAPOSLENE - </t>
    </r>
    <r>
      <rPr>
        <b/>
        <sz val="9"/>
        <color rgb="FFFF0000"/>
        <rFont val="Calibri"/>
        <family val="2"/>
        <charset val="238"/>
        <scheme val="minor"/>
      </rPr>
      <t>RCK-2</t>
    </r>
  </si>
  <si>
    <r>
      <t xml:space="preserve">REGRES ZA GOD.ODMOR - </t>
    </r>
    <r>
      <rPr>
        <sz val="9"/>
        <color rgb="FFFF0000"/>
        <rFont val="Calibri"/>
        <family val="2"/>
        <charset val="238"/>
        <scheme val="minor"/>
      </rPr>
      <t>RCK-2</t>
    </r>
  </si>
  <si>
    <r>
      <t>KAP.POMOĆI IZ DRŽ.PROR.TEMELJEM EU SRED. -</t>
    </r>
    <r>
      <rPr>
        <sz val="9"/>
        <color theme="8" tint="-0.499984740745262"/>
        <rFont val="Calibri"/>
        <family val="2"/>
        <charset val="238"/>
        <scheme val="minor"/>
      </rPr>
      <t xml:space="preserve"> RCK-1</t>
    </r>
  </si>
  <si>
    <r>
      <t xml:space="preserve">PRIH. NADLEŽNOG PROR. ZA FIN.RASH.POSL. - </t>
    </r>
    <r>
      <rPr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</si>
  <si>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PRIH. NADLEŽNOG PROR. ZA FIN.NEFIN.IMOV. - </t>
    </r>
    <r>
      <rPr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</si>
  <si>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UREDSKI MATERIJAL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</si>
  <si>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MATERIJAL I SREDSTVA ZA ČIŠĆENJE I ODRŽAV.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</si>
  <si>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OSTALI MATER. ZA POTREBE REDOVNOG POSLOV.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</si>
  <si>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UREDSKI MAT. I OSTALI MATER. RASHODI - </t>
    </r>
    <r>
      <rPr>
        <b/>
        <sz val="9"/>
        <color rgb="FFFF0000"/>
        <rFont val="Calibri"/>
        <family val="2"/>
        <charset val="238"/>
        <scheme val="minor"/>
      </rPr>
      <t>RCK-2</t>
    </r>
  </si>
  <si>
    <r>
      <t xml:space="preserve">ELEKTRIČNA ENERGIJA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</si>
  <si>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PLIN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</si>
  <si>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MOTORNI BENZIN I DIZEL GORIVO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</si>
  <si>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ENERGIJA  </t>
    </r>
    <r>
      <rPr>
        <b/>
        <sz val="9"/>
        <color rgb="FFFF0000"/>
        <rFont val="Calibri"/>
        <family val="2"/>
        <charset val="238"/>
        <scheme val="minor"/>
      </rPr>
      <t>RCK-2</t>
    </r>
  </si>
  <si>
    <r>
      <t xml:space="preserve">MATER. I DIJELOVI ZA TEK.I INV. ODRŽAV. OPREME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</si>
  <si>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MATERIJAL I DIJELOVI ZA TEK. I INVEST. ODRŽAV. - </t>
    </r>
    <r>
      <rPr>
        <b/>
        <sz val="9"/>
        <color rgb="FFFF0000"/>
        <rFont val="Calibri"/>
        <family val="2"/>
        <charset val="238"/>
        <scheme val="minor"/>
      </rPr>
      <t>RCK-2</t>
    </r>
  </si>
  <si>
    <r>
      <t xml:space="preserve">SITNI INVENTAR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</si>
  <si>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ELEKTRONSKI MEDIJ - </t>
    </r>
    <r>
      <rPr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</si>
  <si>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TISAK - </t>
    </r>
    <r>
      <rPr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</si>
  <si>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OSTALE USLUGE PROMIDŽBE I INFORMIRANJA - </t>
    </r>
    <r>
      <rPr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</si>
  <si>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USLUGE PROMIDŽBE I INFORMIRANJA - </t>
    </r>
    <r>
      <rPr>
        <b/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</si>
  <si>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ELEKTRONSKI MEDIJ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</si>
  <si>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TISAK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</si>
  <si>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OSTALE USLUGE PROMIDŽBE I INFORMIRANJA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</si>
  <si>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USLUGE PROMIDŽBE I INFORMIRANJA - </t>
    </r>
    <r>
      <rPr>
        <b/>
        <sz val="9"/>
        <color rgb="FFFF0000"/>
        <rFont val="Calibri"/>
        <family val="2"/>
        <charset val="238"/>
        <scheme val="minor"/>
      </rPr>
      <t>RCK-2</t>
    </r>
  </si>
  <si>
    <r>
      <t xml:space="preserve">ZAKUPNINE I NAJAMNINE ZA GRAĐEV. OBJEKTE - </t>
    </r>
    <r>
      <rPr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</si>
  <si>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ZAKUPNINE I NAJAMNINE - </t>
    </r>
    <r>
      <rPr>
        <b/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</si>
  <si>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ZAKUPNINE I NAJAMNINE ZA GRAĐEV. OBJEKTE - </t>
    </r>
    <r>
      <rPr>
        <sz val="9"/>
        <color rgb="FFFF0000"/>
        <rFont val="Calibri"/>
        <family val="2"/>
        <charset val="238"/>
        <scheme val="minor"/>
      </rPr>
      <t>RCK-2</t>
    </r>
  </si>
  <si>
    <r>
      <t>ZAKUPNINE I NAJAMNINE -</t>
    </r>
    <r>
      <rPr>
        <b/>
        <sz val="9"/>
        <color rgb="FFFF0000"/>
        <rFont val="Calibri"/>
        <family val="2"/>
        <charset val="238"/>
        <scheme val="minor"/>
      </rPr>
      <t xml:space="preserve"> RCK-2</t>
    </r>
  </si>
  <si>
    <r>
      <t xml:space="preserve">UGOVORI O DJELU - </t>
    </r>
    <r>
      <rPr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</si>
  <si>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OSTALE INTELEKTUALNE USLUGE - </t>
    </r>
    <r>
      <rPr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</si>
  <si>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INTELEKTUALNE I OSOBNE USLUGE - </t>
    </r>
    <r>
      <rPr>
        <b/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</si>
  <si>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UGOVORI O DJELU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</si>
  <si>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OSTALE INTELEKTUALNE USLUGE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</si>
  <si>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INTELEKTUALNE I OSOBNE USLUGE - </t>
    </r>
    <r>
      <rPr>
        <b/>
        <sz val="9"/>
        <color rgb="FFFF0000"/>
        <rFont val="Calibri"/>
        <family val="2"/>
        <charset val="238"/>
        <scheme val="minor"/>
      </rPr>
      <t>RCK-2</t>
    </r>
  </si>
  <si>
    <r>
      <t xml:space="preserve">REPREZENTACIJA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</si>
  <si>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REPREZENTACIJA - </t>
    </r>
    <r>
      <rPr>
        <b/>
        <sz val="9"/>
        <color rgb="FFFF0000"/>
        <rFont val="Calibri"/>
        <family val="2"/>
        <charset val="238"/>
        <scheme val="minor"/>
      </rPr>
      <t>RCK-2</t>
    </r>
  </si>
  <si>
    <r>
      <t xml:space="preserve">OSTALI NESPOMENUTI RASHODI POSLOVANJA - </t>
    </r>
    <r>
      <rPr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</si>
  <si>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OSTALI NESPOMENUTI RASHODI POSLOVANJA - </t>
    </r>
    <r>
      <rPr>
        <b/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</si>
  <si>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DODATNA ULAGANJA NA GRAĐ.OBJ. - </t>
    </r>
    <r>
      <rPr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</si>
  <si>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DODATNA ULAGANJA NA GRAĐ.OBJ. - </t>
    </r>
    <r>
      <rPr>
        <b/>
        <sz val="9"/>
        <color theme="8" tint="-0.499984740745262"/>
        <rFont val="Calibri"/>
        <family val="2"/>
        <charset val="238"/>
        <scheme val="minor"/>
      </rPr>
      <t>RCK-1</t>
    </r>
  </si>
  <si>
    <t>TEK.POM.OD PROR.KOR.DR.PROR.TEM.EU SRED.</t>
  </si>
  <si>
    <t>MEDICINSKA OPREMA</t>
  </si>
  <si>
    <t>LABORATORIJSKA OPREMA</t>
  </si>
  <si>
    <t>MEDICINSKA I LABORATORIJSKA OPREMA</t>
  </si>
  <si>
    <t>USLUGE RAZVOJA SOFTWARE-A</t>
  </si>
  <si>
    <r>
      <t xml:space="preserve">SUBVENCIJE TRG.DRUŠTVIMA IZ EU SRED.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</si>
  <si>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SUBVENCIJE TRG.DRUŠTVIMA IZ EU SRED. - </t>
    </r>
    <r>
      <rPr>
        <b/>
        <sz val="9"/>
        <color rgb="FFFF0000"/>
        <rFont val="Calibri"/>
        <family val="2"/>
        <charset val="238"/>
        <scheme val="minor"/>
      </rPr>
      <t>RCK-2</t>
    </r>
  </si>
  <si>
    <r>
      <t xml:space="preserve">TEK.POM.PROR.KOR.ŽUP.PR.TEM.EU SRED.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</si>
  <si>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POMOĆI TEMELJEM PRIJENOSA EU SRED. - </t>
    </r>
    <r>
      <rPr>
        <b/>
        <sz val="9"/>
        <color rgb="FFFF0000"/>
        <rFont val="Calibri"/>
        <family val="2"/>
        <charset val="238"/>
        <scheme val="minor"/>
      </rPr>
      <t>RCK-2</t>
    </r>
  </si>
  <si>
    <r>
      <t xml:space="preserve">TEK.PRIJENOSI IZMEĐU PROR.KOR.ISTOG PROR. - </t>
    </r>
    <r>
      <rPr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</si>
  <si>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PRIJENOSI IZMEĐU PROR. KOR. ISTOG PROR. - </t>
    </r>
    <r>
      <rPr>
        <b/>
        <sz val="9"/>
        <color theme="8" tint="-0.499984740745262"/>
        <rFont val="Calibri"/>
        <family val="2"/>
        <charset val="238"/>
        <scheme val="minor"/>
      </rPr>
      <t>RCK-1</t>
    </r>
  </si>
  <si>
    <r>
      <t xml:space="preserve">TEKUĆE DONACIJE IZ EU SRED. - </t>
    </r>
    <r>
      <rPr>
        <sz val="9"/>
        <color rgb="FFFF0000"/>
        <rFont val="Calibri"/>
        <family val="2"/>
        <charset val="238"/>
        <scheme val="minor"/>
      </rPr>
      <t>RCK-2</t>
    </r>
  </si>
  <si>
    <r>
      <t xml:space="preserve">TEKUĆE DONACIJE - </t>
    </r>
    <r>
      <rPr>
        <b/>
        <sz val="9"/>
        <color rgb="FFFF0000"/>
        <rFont val="Calibri"/>
        <family val="2"/>
        <charset val="238"/>
        <scheme val="minor"/>
      </rPr>
      <t>RCK-2</t>
    </r>
  </si>
  <si>
    <t>PLAĆE PO SUDSKIM PRESUDAMA</t>
  </si>
  <si>
    <t>DOPR. ZA ZDRAV. OSIG. - ZAŠTITU ZDRAVLJA</t>
  </si>
  <si>
    <t>DOPR. ZA ZAPOŠLJAVANJE</t>
  </si>
  <si>
    <r>
      <t xml:space="preserve">NAKNADE ZA PRIJEVOZ NA POSAO I S POSLA - </t>
    </r>
    <r>
      <rPr>
        <sz val="9"/>
        <color rgb="FFFF0000"/>
        <rFont val="Calibri"/>
        <family val="2"/>
        <charset val="238"/>
        <scheme val="minor"/>
      </rPr>
      <t>RCK-2</t>
    </r>
  </si>
  <si>
    <t>TROŠKOVI SUDSKIH POSTUPAKA</t>
  </si>
  <si>
    <t>ZATEZNE KAMATE</t>
  </si>
  <si>
    <t>ZATEZNE KAMATE NA POREZE</t>
  </si>
  <si>
    <t>ZATEZNE KAMATE NA DOPRINOSE</t>
  </si>
  <si>
    <t>I - XII 2020.</t>
  </si>
  <si>
    <r>
      <t xml:space="preserve">PRIHODI I RASHODI </t>
    </r>
    <r>
      <rPr>
        <b/>
        <sz val="10"/>
        <color theme="1"/>
        <rFont val="Arial Black"/>
        <family val="2"/>
        <charset val="238"/>
      </rPr>
      <t xml:space="preserve"> I - XII 2021.</t>
    </r>
  </si>
  <si>
    <t>I - XII 2021.</t>
  </si>
  <si>
    <t xml:space="preserve">KAP.POMOĆI IZ DRŽ.PROR.TEMELJEM EU SRED. </t>
  </si>
  <si>
    <r>
      <t xml:space="preserve">DNEVNICE ZA SLUŽBENI PUT U INOZEMSTVU- </t>
    </r>
    <r>
      <rPr>
        <sz val="9"/>
        <color rgb="FFFF0000"/>
        <rFont val="Calibri"/>
        <family val="2"/>
        <charset val="238"/>
        <scheme val="minor"/>
      </rPr>
      <t>RCK-2</t>
    </r>
  </si>
  <si>
    <t>PROMIDŽBENI MATERIJALI - KORISNICI</t>
  </si>
  <si>
    <r>
      <t>NAKNADE ZA KORIŠT. VLAST.AUTOMOBILA U SL.SVRHE -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color theme="3" tint="0.39997558519241921"/>
        <rFont val="Calibri"/>
        <family val="2"/>
        <charset val="238"/>
        <scheme val="minor"/>
      </rPr>
      <t>RCK - 1</t>
    </r>
  </si>
  <si>
    <r>
      <t xml:space="preserve">REPREZENTACIJA - </t>
    </r>
    <r>
      <rPr>
        <sz val="9"/>
        <color theme="3" tint="0.39997558519241921"/>
        <rFont val="Calibri"/>
        <family val="2"/>
        <charset val="238"/>
        <scheme val="minor"/>
      </rPr>
      <t>RCK-1</t>
    </r>
  </si>
  <si>
    <r>
      <t xml:space="preserve">REPREZENTACIJA - </t>
    </r>
    <r>
      <rPr>
        <b/>
        <sz val="9"/>
        <color theme="3" tint="0.39997558519241921"/>
        <rFont val="Calibri"/>
        <family val="2"/>
        <charset val="238"/>
        <scheme val="minor"/>
      </rPr>
      <t>RCK-1</t>
    </r>
  </si>
  <si>
    <t>OPREMA ZA GRIJANJE, VENTILACIJU I HLAĐENJE</t>
  </si>
  <si>
    <t>U Bjelovaru, 28.01.2022.</t>
  </si>
  <si>
    <t>OIB: 00916951686</t>
  </si>
  <si>
    <t>IBAN:HR7223400091110694426</t>
  </si>
  <si>
    <t>šifra škole:07-004-503</t>
  </si>
  <si>
    <t>Bilješke uz financijska izvješća</t>
  </si>
  <si>
    <t>za razdoblje 01.01. - 31.12.2021.</t>
  </si>
  <si>
    <t>BILJEŠKE UZ BILANCU</t>
  </si>
  <si>
    <t>1. Imovina je povećana za 6.230.319 kn</t>
  </si>
  <si>
    <t>Povećanje vrijednosti imovine se sastoji od:</t>
  </si>
  <si>
    <t xml:space="preserve">         - povećanja nefinancijske imovine za 4.258.099 kn</t>
  </si>
  <si>
    <t xml:space="preserve">         - povećanja financijske imovine za 1.97.2220 kn</t>
  </si>
  <si>
    <t>Nefinancijske imovine je kupljeno ili pribavljeno bez naknade u iznosu 4.581.120,53kn</t>
  </si>
  <si>
    <t>Amortizacija je obračunata u iznosu 323.021,07 kn</t>
  </si>
  <si>
    <t>Otpisana dugotrajna imovina nije imala knjigovodstvenu vrijednost.</t>
  </si>
  <si>
    <t>U školi se provode četiri projekta financirana sredstvima EU.</t>
  </si>
  <si>
    <t>1. Izgradnja Regionalnog centra kompetentnosti vrijednosti 32.019.270 kn u razdoblju 2020. - 2023.godina</t>
  </si>
  <si>
    <t>2. Uspostava Regionalnog centra kompetentnosti vrijednosti 29.000.000 kn u razdoblju 2020. - 2024.godina</t>
  </si>
  <si>
    <t>3. ERASMUS + nauči, razmijeni, podijeli - vrijednosti 121.500kn</t>
  </si>
  <si>
    <t>4. ERASMUS + područje mladih - vrijednosti 166.500 kn</t>
  </si>
  <si>
    <t>Financijska imovina je povećana prema slijedećim stavkama:</t>
  </si>
  <si>
    <t xml:space="preserve">             - iznos novca na redovnom žiro računu je povećan za 24.522,48 kn </t>
  </si>
  <si>
    <t xml:space="preserve">             - iznos novca na projektu ERASMUS + nauči, razmijeni je smanjen za 74.662,60 kn</t>
  </si>
  <si>
    <t xml:space="preserve">             - iznos novca na projektu Regionalni centar kompeten./izgradnja je povećan za 2.897.138,47 kn</t>
  </si>
  <si>
    <t xml:space="preserve">             - iznos novca na projektu ERASMUS + područje maldih je smanjen za 138.464,95 kn</t>
  </si>
  <si>
    <t xml:space="preserve">        - potraživanja za naknade koje se refundiraju su veća za 9.494 kn</t>
  </si>
  <si>
    <t xml:space="preserve">        - potraživanja za više plaćene poreze i doprinose iznose 9.777 kn</t>
  </si>
  <si>
    <t xml:space="preserve">        - potraživanja od pruženih usluga su manja za 1.150 kn</t>
  </si>
  <si>
    <t xml:space="preserve">        - rashodi budućih razdoblja su veći za 144.016 kn</t>
  </si>
  <si>
    <t>Povećanje obveza se sastoji od slijedećih stavaka:</t>
  </si>
  <si>
    <t xml:space="preserve">        - obveze za zaposlene ( plaće i naknade za 12/2021.) su veće za 122.164 kn</t>
  </si>
  <si>
    <t xml:space="preserve">       - obveze za materijalne rashode su veće za 6.140 kn kn</t>
  </si>
  <si>
    <t xml:space="preserve">       - obveze za financijske rashode su veće  za 471 kn</t>
  </si>
  <si>
    <t xml:space="preserve">       - ostale tekuće obveze su manje za 1.124.015 kn</t>
  </si>
  <si>
    <t xml:space="preserve">       -obveza za nabavu nefinancijske je veća za 1.016.190 kn</t>
  </si>
  <si>
    <t>Ugovornih odnosa koji bi mogli postati obveza ili imovina NEMA.</t>
  </si>
  <si>
    <t>Specifikacija sudskih sporova se nalazi na listu  "sporovi"</t>
  </si>
  <si>
    <t>BILJEŠKE UZ IZVJEŠTAJ O PRIHODIMA I RASHODIMA, PRIMICIMA I IZDACIMA</t>
  </si>
  <si>
    <t>Tabela PPRIHODI I RASHODI  I - XII 2021. je sastavni dio ovih bilješki i detaljno prikazuje prihode</t>
  </si>
  <si>
    <t>i rashode po računima, usporedbu sa prethodnom godinom te usporedbu s planom</t>
  </si>
  <si>
    <t xml:space="preserve"> a nalazi se na listu "izvršenje".</t>
  </si>
  <si>
    <t>U 2021. godini je ostvaren višak prihoda nad rashodima u iznosu 1.952.119 kn.</t>
  </si>
  <si>
    <t xml:space="preserve">Višak prihoda nad rashodima  se sastoji od: </t>
  </si>
  <si>
    <t>U Bjelovaru, 29.01.2022.</t>
  </si>
  <si>
    <t>POPIS SUDSKIH SPOROVA U TIJEKU</t>
  </si>
  <si>
    <t>Red.broj</t>
  </si>
  <si>
    <t>Tužitelj</t>
  </si>
  <si>
    <t>Tuženik</t>
  </si>
  <si>
    <t>Opis</t>
  </si>
  <si>
    <t>Glavnica</t>
  </si>
  <si>
    <t>Financ. učinak</t>
  </si>
  <si>
    <t>Procj. Odljeva</t>
  </si>
  <si>
    <t>Početak spora</t>
  </si>
  <si>
    <t>1.</t>
  </si>
  <si>
    <t>Zaposlenik</t>
  </si>
  <si>
    <t>razlika plaće</t>
  </si>
  <si>
    <t>2.</t>
  </si>
  <si>
    <t>3.</t>
  </si>
  <si>
    <t>4.</t>
  </si>
  <si>
    <t>5.</t>
  </si>
  <si>
    <t>U K U P N O</t>
  </si>
  <si>
    <t>Medicinska škola Bjelovar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</si>
  <si>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</si>
  <si>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</si>
  <si>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</si>
  <si>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</si>
  <si>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</si>
  <si>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</si>
  <si>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</si>
  <si>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</si>
  <si>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</si>
  <si>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</si>
  <si>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</si>
  <si>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</si>
  <si>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</si>
  <si>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2. Obveze su povećane za 20.950 kn</t>
  </si>
  <si>
    <t xml:space="preserve">         - iznos novca na žiro računu je veći za 1.810.424 kn</t>
  </si>
  <si>
    <t xml:space="preserve">             - iznos novca na projektu Regionalni centar kompeten./uspostava je smanjen za 898.109,06 kn</t>
  </si>
  <si>
    <t xml:space="preserve">TEK.POMOĆI IZ DRŽ.PROR.TEMELJEM EU SRED. </t>
  </si>
  <si>
    <r>
      <t xml:space="preserve">TEK.POMOĆI IZ DRŽ.PROR.TEMELJEM EU SRED. </t>
    </r>
    <r>
      <rPr>
        <sz val="9"/>
        <color theme="3"/>
        <rFont val="Calibri"/>
        <family val="2"/>
        <charset val="238"/>
        <scheme val="minor"/>
      </rPr>
      <t>- RCK-1</t>
    </r>
  </si>
  <si>
    <r>
      <t>TEKUĆE POMOĆI IZ DRŽ.PROR. PROR.KOR.JLP(R)S-</t>
    </r>
    <r>
      <rPr>
        <sz val="9"/>
        <color theme="3"/>
        <rFont val="Calibri"/>
        <family val="2"/>
        <charset val="238"/>
        <scheme val="minor"/>
      </rPr>
      <t>RCK-1</t>
    </r>
  </si>
  <si>
    <t>viška prihoda u odnosu na rashode na RCK1 u iznosu od 2.176.903,93 kn</t>
  </si>
  <si>
    <t>manjka prihoda u odnosu na rashodu na RCK2 u iznosu od 248.810,25 kn</t>
  </si>
  <si>
    <t>U Bjelovaru, 31.01.2022.</t>
  </si>
  <si>
    <t>PRIHODI</t>
  </si>
  <si>
    <t>RASHODI</t>
  </si>
  <si>
    <t>višak prihoda iz vlastitih izvora iznosi 24.026,09 kn i sastoji se od uplata učenika za povećanje troškova školovanja koji se prikupljaju početkom školske godine i koriste se do kraja školske godine, shodno tome navedeni prihod biti će utrošen do lipnja 2022.godine.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</si>
</sst>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_-* #,##0\ _k_n_-;\-* #,##0\ _k_n_-;_-* &quot;-&quot;??\ _k_n_-;_-@_-"/>
    <numFmt numFmtId="165" formatCode="[$-41A]mmmm\-yy;@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 Black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4" tint="-0.249977111117893"/>
      <name val="Arial"/>
      <family val="2"/>
      <charset val="238"/>
    </font>
    <font>
      <b/>
      <sz val="9"/>
      <color theme="3" tint="0.39997558519241921"/>
      <name val="Calibri"/>
      <family val="2"/>
      <charset val="238"/>
      <scheme val="minor"/>
    </font>
    <font>
      <sz val="9"/>
      <color theme="3" tint="0.3999755851924192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8" tint="-0.499984740745262"/>
      <name val="Calibri"/>
      <family val="2"/>
      <charset val="238"/>
      <scheme val="minor"/>
    </font>
    <font>
      <b/>
      <sz val="9"/>
      <color theme="8" tint="-0.499984740745262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3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43" fontId="2" fillId="0" borderId="0" xfId="1" applyFont="1"/>
    <xf numFmtId="43" fontId="2" fillId="0" borderId="0" xfId="1" applyFont="1" applyBorder="1"/>
    <xf numFmtId="0" fontId="0" fillId="0" borderId="0" xfId="0" applyFont="1"/>
    <xf numFmtId="164" fontId="2" fillId="0" borderId="0" xfId="1" applyNumberFormat="1" applyFont="1"/>
    <xf numFmtId="0" fontId="10" fillId="0" borderId="0" xfId="0" applyFont="1"/>
    <xf numFmtId="0" fontId="13" fillId="0" borderId="0" xfId="0" applyFont="1"/>
    <xf numFmtId="43" fontId="11" fillId="0" borderId="1" xfId="1" applyFont="1" applyFill="1" applyBorder="1"/>
    <xf numFmtId="43" fontId="7" fillId="0" borderId="1" xfId="1" applyFont="1" applyFill="1" applyBorder="1" applyAlignment="1">
      <alignment horizontal="center"/>
    </xf>
    <xf numFmtId="4" fontId="3" fillId="0" borderId="1" xfId="0" applyNumberFormat="1" applyFont="1" applyFill="1" applyBorder="1"/>
    <xf numFmtId="43" fontId="2" fillId="0" borderId="0" xfId="1" applyFont="1" applyFill="1"/>
    <xf numFmtId="43" fontId="5" fillId="0" borderId="0" xfId="1" applyFont="1" applyFill="1" applyAlignment="1">
      <alignment horizontal="center"/>
    </xf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164" fontId="2" fillId="0" borderId="2" xfId="1" applyNumberFormat="1" applyFont="1" applyFill="1" applyBorder="1"/>
    <xf numFmtId="43" fontId="2" fillId="0" borderId="1" xfId="1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43" fontId="3" fillId="0" borderId="1" xfId="1" applyFont="1" applyFill="1" applyBorder="1"/>
    <xf numFmtId="43" fontId="12" fillId="0" borderId="1" xfId="1" applyFont="1" applyFill="1" applyBorder="1"/>
    <xf numFmtId="0" fontId="1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43" fontId="16" fillId="0" borderId="1" xfId="1" applyFont="1" applyFill="1" applyBorder="1" applyAlignment="1">
      <alignment horizontal="center"/>
    </xf>
    <xf numFmtId="43" fontId="18" fillId="0" borderId="1" xfId="1" applyFont="1" applyFill="1" applyBorder="1"/>
    <xf numFmtId="4" fontId="0" fillId="0" borderId="0" xfId="0" applyNumberFormat="1"/>
    <xf numFmtId="0" fontId="27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5" xfId="0" applyNumberFormat="1" applyBorder="1"/>
    <xf numFmtId="4" fontId="28" fillId="0" borderId="1" xfId="1" applyNumberFormat="1" applyFont="1" applyBorder="1" applyAlignment="1">
      <alignment horizontal="right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10" fillId="0" borderId="0" xfId="0" applyFont="1" applyFill="1"/>
    <xf numFmtId="43" fontId="28" fillId="0" borderId="1" xfId="1" applyFont="1" applyBorder="1"/>
    <xf numFmtId="165" fontId="28" fillId="0" borderId="1" xfId="0" applyNumberFormat="1" applyFont="1" applyBorder="1" applyAlignment="1">
      <alignment horizontal="center"/>
    </xf>
    <xf numFmtId="165" fontId="28" fillId="0" borderId="1" xfId="0" applyNumberFormat="1" applyFont="1" applyBorder="1"/>
    <xf numFmtId="0" fontId="28" fillId="0" borderId="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43" fontId="28" fillId="0" borderId="15" xfId="0" applyNumberFormat="1" applyFont="1" applyBorder="1"/>
    <xf numFmtId="0" fontId="28" fillId="0" borderId="12" xfId="0" applyFont="1" applyBorder="1"/>
    <xf numFmtId="0" fontId="28" fillId="0" borderId="14" xfId="0" applyFont="1" applyBorder="1"/>
    <xf numFmtId="0" fontId="28" fillId="0" borderId="0" xfId="0" applyFont="1"/>
    <xf numFmtId="0" fontId="31" fillId="0" borderId="0" xfId="0" applyFont="1"/>
    <xf numFmtId="43" fontId="2" fillId="0" borderId="0" xfId="1" applyFont="1" applyFill="1" applyBorder="1"/>
    <xf numFmtId="164" fontId="2" fillId="0" borderId="0" xfId="1" applyNumberFormat="1" applyFont="1" applyFill="1"/>
    <xf numFmtId="0" fontId="10" fillId="0" borderId="1" xfId="0" applyFont="1" applyFill="1" applyBorder="1" applyAlignment="1">
      <alignment horizontal="center"/>
    </xf>
    <xf numFmtId="43" fontId="19" fillId="0" borderId="1" xfId="1" applyFont="1" applyFill="1" applyBorder="1"/>
    <xf numFmtId="43" fontId="11" fillId="0" borderId="0" xfId="1" applyFont="1" applyFill="1" applyBorder="1"/>
    <xf numFmtId="43" fontId="3" fillId="0" borderId="0" xfId="1" applyFont="1" applyFill="1" applyBorder="1"/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/>
    <xf numFmtId="43" fontId="12" fillId="0" borderId="0" xfId="1" applyFont="1" applyFill="1" applyBorder="1"/>
    <xf numFmtId="43" fontId="14" fillId="0" borderId="1" xfId="1" applyFont="1" applyFill="1" applyBorder="1"/>
    <xf numFmtId="43" fontId="21" fillId="0" borderId="1" xfId="1" applyFont="1" applyFill="1" applyBorder="1"/>
    <xf numFmtId="43" fontId="20" fillId="0" borderId="1" xfId="1" applyFont="1" applyFill="1" applyBorder="1" applyAlignment="1">
      <alignment horizontal="center"/>
    </xf>
    <xf numFmtId="43" fontId="15" fillId="0" borderId="1" xfId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3" fontId="2" fillId="0" borderId="5" xfId="1" applyFont="1" applyFill="1" applyBorder="1"/>
    <xf numFmtId="43" fontId="1" fillId="0" borderId="0" xfId="1" applyFont="1" applyFill="1" applyBorder="1"/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/>
    <xf numFmtId="43" fontId="3" fillId="0" borderId="2" xfId="1" applyFont="1" applyFill="1" applyBorder="1"/>
    <xf numFmtId="43" fontId="12" fillId="0" borderId="2" xfId="1" applyFont="1" applyFill="1" applyBorder="1"/>
    <xf numFmtId="43" fontId="11" fillId="0" borderId="2" xfId="1" applyFont="1" applyFill="1" applyBorder="1"/>
    <xf numFmtId="43" fontId="30" fillId="0" borderId="1" xfId="1" applyFont="1" applyFill="1" applyBorder="1"/>
    <xf numFmtId="0" fontId="2" fillId="0" borderId="1" xfId="0" applyFont="1" applyFill="1" applyBorder="1" applyAlignment="1">
      <alignment horizontal="left"/>
    </xf>
    <xf numFmtId="43" fontId="17" fillId="0" borderId="1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3" fontId="15" fillId="0" borderId="0" xfId="1" applyFont="1" applyFill="1" applyBorder="1" applyAlignment="1">
      <alignment horizontal="center"/>
    </xf>
    <xf numFmtId="43" fontId="25" fillId="0" borderId="1" xfId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Font="1" applyFill="1" applyBorder="1"/>
    <xf numFmtId="43" fontId="11" fillId="0" borderId="6" xfId="1" applyFont="1" applyFill="1" applyBorder="1"/>
    <xf numFmtId="164" fontId="2" fillId="0" borderId="6" xfId="1" applyNumberFormat="1" applyFont="1" applyFill="1" applyBorder="1"/>
    <xf numFmtId="164" fontId="3" fillId="0" borderId="2" xfId="1" applyNumberFormat="1" applyFont="1" applyFill="1" applyBorder="1"/>
    <xf numFmtId="0" fontId="0" fillId="0" borderId="19" xfId="0" applyFill="1" applyBorder="1" applyAlignment="1">
      <alignment horizontal="center"/>
    </xf>
    <xf numFmtId="0" fontId="2" fillId="0" borderId="20" xfId="0" applyFont="1" applyFill="1" applyBorder="1"/>
    <xf numFmtId="43" fontId="11" fillId="0" borderId="8" xfId="1" applyFont="1" applyFill="1" applyBorder="1" applyAlignment="1">
      <alignment horizontal="center" wrapText="1"/>
    </xf>
    <xf numFmtId="43" fontId="2" fillId="0" borderId="21" xfId="1" applyFont="1" applyFill="1" applyBorder="1"/>
    <xf numFmtId="164" fontId="5" fillId="0" borderId="8" xfId="1" applyNumberFormat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43" fontId="26" fillId="0" borderId="24" xfId="1" applyFont="1" applyFill="1" applyBorder="1" applyAlignment="1">
      <alignment horizontal="center"/>
    </xf>
    <xf numFmtId="43" fontId="2" fillId="0" borderId="25" xfId="1" applyFont="1" applyFill="1" applyBorder="1"/>
    <xf numFmtId="164" fontId="8" fillId="0" borderId="24" xfId="1" applyNumberFormat="1" applyFont="1" applyFill="1" applyBorder="1" applyAlignment="1">
      <alignment horizontal="center"/>
    </xf>
    <xf numFmtId="43" fontId="8" fillId="0" borderId="26" xfId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32" fillId="0" borderId="16" xfId="0" applyFont="1" applyFill="1" applyBorder="1" applyAlignment="1">
      <alignment horizontal="left"/>
    </xf>
    <xf numFmtId="0" fontId="32" fillId="0" borderId="17" xfId="0" applyFont="1" applyFill="1" applyBorder="1" applyAlignment="1">
      <alignment horizontal="left"/>
    </xf>
    <xf numFmtId="0" fontId="32" fillId="0" borderId="18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4"/>
  <sheetViews>
    <sheetView topLeftCell="A232" zoomScaleNormal="100" workbookViewId="0">
      <selection activeCell="E254" sqref="E254"/>
    </sheetView>
  </sheetViews>
  <sheetFormatPr defaultRowHeight="15" x14ac:dyDescent="0.25"/>
  <cols>
    <col min="1" max="1" width="8" style="1" customWidth="1"/>
    <col min="2" max="2" width="43.5703125" style="3" customWidth="1"/>
    <col min="3" max="3" width="16" style="4" customWidth="1"/>
    <col min="4" max="4" width="15.42578125" style="4" customWidth="1"/>
    <col min="5" max="5" width="16.5703125" style="4" customWidth="1"/>
    <col min="6" max="6" width="0.7109375" style="5" customWidth="1"/>
    <col min="7" max="7" width="13.5703125" style="7" bestFit="1" customWidth="1"/>
    <col min="8" max="8" width="13.5703125" style="13" bestFit="1" customWidth="1"/>
  </cols>
  <sheetData>
    <row r="1" spans="1:8" x14ac:dyDescent="0.25">
      <c r="A1" s="109" t="s">
        <v>157</v>
      </c>
      <c r="B1" s="109"/>
      <c r="C1" s="109"/>
      <c r="D1" s="109"/>
      <c r="E1" s="13"/>
      <c r="F1" s="59"/>
      <c r="G1" s="60"/>
    </row>
    <row r="2" spans="1:8" x14ac:dyDescent="0.25">
      <c r="A2" s="110" t="s">
        <v>158</v>
      </c>
      <c r="B2" s="110"/>
      <c r="C2" s="110"/>
      <c r="D2" s="110"/>
      <c r="E2" s="13"/>
      <c r="F2" s="59"/>
      <c r="G2" s="60"/>
      <c r="H2" s="14"/>
    </row>
    <row r="3" spans="1:8" ht="16.5" thickBot="1" x14ac:dyDescent="0.35">
      <c r="A3" s="46"/>
      <c r="B3" s="111" t="s">
        <v>237</v>
      </c>
      <c r="C3" s="111"/>
      <c r="D3" s="111"/>
      <c r="E3" s="111"/>
      <c r="F3" s="111"/>
      <c r="G3" s="111"/>
      <c r="H3" s="111"/>
    </row>
    <row r="4" spans="1:8" ht="15" customHeight="1" x14ac:dyDescent="0.25">
      <c r="A4" s="93"/>
      <c r="B4" s="94"/>
      <c r="C4" s="95" t="s">
        <v>133</v>
      </c>
      <c r="D4" s="95" t="s">
        <v>134</v>
      </c>
      <c r="E4" s="95" t="s">
        <v>133</v>
      </c>
      <c r="F4" s="96"/>
      <c r="G4" s="97" t="s">
        <v>135</v>
      </c>
      <c r="H4" s="98" t="s">
        <v>136</v>
      </c>
    </row>
    <row r="5" spans="1:8" ht="15.75" thickBot="1" x14ac:dyDescent="0.3">
      <c r="A5" s="99" t="s">
        <v>6</v>
      </c>
      <c r="B5" s="100" t="s">
        <v>7</v>
      </c>
      <c r="C5" s="101" t="s">
        <v>236</v>
      </c>
      <c r="D5" s="101" t="s">
        <v>146</v>
      </c>
      <c r="E5" s="101" t="s">
        <v>238</v>
      </c>
      <c r="F5" s="102"/>
      <c r="G5" s="103" t="s">
        <v>147</v>
      </c>
      <c r="H5" s="104" t="s">
        <v>137</v>
      </c>
    </row>
    <row r="6" spans="1:8" ht="15.75" thickBot="1" x14ac:dyDescent="0.3">
      <c r="A6" s="106" t="s">
        <v>329</v>
      </c>
      <c r="B6" s="107"/>
      <c r="C6" s="107"/>
      <c r="D6" s="107"/>
      <c r="E6" s="107"/>
      <c r="F6" s="107"/>
      <c r="G6" s="107"/>
      <c r="H6" s="108"/>
    </row>
    <row r="7" spans="1:8" x14ac:dyDescent="0.25">
      <c r="A7" s="87">
        <v>636120</v>
      </c>
      <c r="B7" s="88" t="s">
        <v>9</v>
      </c>
      <c r="C7" s="89">
        <v>6042560.3700000001</v>
      </c>
      <c r="D7" s="90">
        <v>7808503</v>
      </c>
      <c r="E7" s="89">
        <v>6489682.6500000004</v>
      </c>
      <c r="F7" s="59"/>
      <c r="G7" s="91">
        <f t="shared" ref="G7:G37" si="0">IF(C7&lt;&gt;0,E7/C7*100,0)</f>
        <v>107.39955006854156</v>
      </c>
      <c r="H7" s="91">
        <f t="shared" ref="H7:H37" si="1">IF(D7&lt;&gt;0,E7/D7*100,0)</f>
        <v>83.110458560366823</v>
      </c>
    </row>
    <row r="8" spans="1:8" x14ac:dyDescent="0.25">
      <c r="A8" s="19">
        <v>636120</v>
      </c>
      <c r="B8" s="25" t="s">
        <v>325</v>
      </c>
      <c r="C8" s="18"/>
      <c r="D8" s="10">
        <v>0</v>
      </c>
      <c r="E8" s="10">
        <v>22733.37</v>
      </c>
      <c r="F8" s="59"/>
      <c r="G8" s="15">
        <f t="shared" ref="G8" si="2">IF(C8&lt;&gt;0,E8/C8*100,0)</f>
        <v>0</v>
      </c>
      <c r="H8" s="15">
        <f t="shared" ref="H8" si="3">IF(D8&lt;&gt;0,E8/D8*100,0)</f>
        <v>0</v>
      </c>
    </row>
    <row r="9" spans="1:8" x14ac:dyDescent="0.25">
      <c r="A9" s="19">
        <v>636120</v>
      </c>
      <c r="B9" s="25" t="s">
        <v>160</v>
      </c>
      <c r="C9" s="18"/>
      <c r="D9" s="10">
        <v>0</v>
      </c>
      <c r="E9" s="10">
        <v>195421.83</v>
      </c>
      <c r="F9" s="59"/>
      <c r="G9" s="15">
        <f t="shared" si="0"/>
        <v>0</v>
      </c>
      <c r="H9" s="15">
        <f t="shared" si="1"/>
        <v>0</v>
      </c>
    </row>
    <row r="10" spans="1:8" x14ac:dyDescent="0.25">
      <c r="A10" s="19">
        <v>636130</v>
      </c>
      <c r="B10" s="25" t="s">
        <v>140</v>
      </c>
      <c r="C10" s="18"/>
      <c r="D10" s="10">
        <v>0</v>
      </c>
      <c r="E10" s="18"/>
      <c r="F10" s="59"/>
      <c r="G10" s="15">
        <f t="shared" si="0"/>
        <v>0</v>
      </c>
      <c r="H10" s="15">
        <f t="shared" si="1"/>
        <v>0</v>
      </c>
    </row>
    <row r="11" spans="1:8" x14ac:dyDescent="0.25">
      <c r="A11" s="19">
        <v>636220</v>
      </c>
      <c r="B11" s="25" t="s">
        <v>9</v>
      </c>
      <c r="C11" s="18">
        <v>4893.3</v>
      </c>
      <c r="D11" s="10">
        <v>10000</v>
      </c>
      <c r="E11" s="18">
        <v>4500</v>
      </c>
      <c r="F11" s="59"/>
      <c r="G11" s="15">
        <f t="shared" si="0"/>
        <v>91.962479308442155</v>
      </c>
      <c r="H11" s="15">
        <f t="shared" si="1"/>
        <v>45</v>
      </c>
    </row>
    <row r="12" spans="1:8" s="8" customFormat="1" x14ac:dyDescent="0.25">
      <c r="A12" s="61">
        <v>636220</v>
      </c>
      <c r="B12" s="25" t="s">
        <v>161</v>
      </c>
      <c r="C12" s="10"/>
      <c r="D12" s="62">
        <v>0</v>
      </c>
      <c r="E12" s="10"/>
      <c r="F12" s="63"/>
      <c r="G12" s="15">
        <f t="shared" si="0"/>
        <v>0</v>
      </c>
      <c r="H12" s="15">
        <f t="shared" si="1"/>
        <v>0</v>
      </c>
    </row>
    <row r="13" spans="1:8" s="2" customFormat="1" x14ac:dyDescent="0.25">
      <c r="A13" s="21">
        <v>636</v>
      </c>
      <c r="B13" s="26" t="s">
        <v>8</v>
      </c>
      <c r="C13" s="27">
        <f>SUM(C7:C12)</f>
        <v>6047453.6699999999</v>
      </c>
      <c r="D13" s="32">
        <f>SUM(D7:D12)</f>
        <v>7818503</v>
      </c>
      <c r="E13" s="27">
        <f>SUM(E7:E12)</f>
        <v>6712337.8500000006</v>
      </c>
      <c r="F13" s="64">
        <f>F7</f>
        <v>0</v>
      </c>
      <c r="G13" s="16">
        <f t="shared" si="0"/>
        <v>110.99444851141786</v>
      </c>
      <c r="H13" s="16">
        <f t="shared" si="1"/>
        <v>85.851957209711387</v>
      </c>
    </row>
    <row r="14" spans="1:8" s="6" customFormat="1" x14ac:dyDescent="0.25">
      <c r="A14" s="20">
        <v>638110</v>
      </c>
      <c r="B14" s="25" t="s">
        <v>323</v>
      </c>
      <c r="C14" s="18">
        <v>65177.58</v>
      </c>
      <c r="D14" s="10">
        <v>3458892</v>
      </c>
      <c r="E14" s="18"/>
      <c r="F14" s="59"/>
      <c r="G14" s="16">
        <f t="shared" ref="G14" si="4">IF(C14&lt;&gt;0,E14/C14*100,0)</f>
        <v>0</v>
      </c>
      <c r="H14" s="16">
        <f t="shared" ref="H14" si="5">IF(D14&lt;&gt;0,E14/D14*100,0)</f>
        <v>0</v>
      </c>
    </row>
    <row r="15" spans="1:8" s="6" customFormat="1" x14ac:dyDescent="0.25">
      <c r="A15" s="20">
        <v>638110</v>
      </c>
      <c r="B15" s="25" t="s">
        <v>324</v>
      </c>
      <c r="C15" s="18"/>
      <c r="D15" s="10"/>
      <c r="E15" s="18">
        <v>6496647.8799999999</v>
      </c>
      <c r="F15" s="59"/>
      <c r="G15" s="16">
        <f t="shared" si="0"/>
        <v>0</v>
      </c>
      <c r="H15" s="16">
        <f t="shared" si="1"/>
        <v>0</v>
      </c>
    </row>
    <row r="16" spans="1:8" s="6" customFormat="1" x14ac:dyDescent="0.25">
      <c r="A16" s="20">
        <v>638110</v>
      </c>
      <c r="B16" s="25" t="s">
        <v>162</v>
      </c>
      <c r="C16" s="18"/>
      <c r="D16" s="10"/>
      <c r="E16" s="18">
        <v>2730127.02</v>
      </c>
      <c r="F16" s="59"/>
      <c r="G16" s="16">
        <f t="shared" si="0"/>
        <v>0</v>
      </c>
      <c r="H16" s="16">
        <f t="shared" si="1"/>
        <v>0</v>
      </c>
    </row>
    <row r="17" spans="1:8" s="6" customFormat="1" x14ac:dyDescent="0.25">
      <c r="A17" s="20">
        <v>638130</v>
      </c>
      <c r="B17" s="25" t="s">
        <v>215</v>
      </c>
      <c r="C17" s="18">
        <v>287414</v>
      </c>
      <c r="D17" s="10"/>
      <c r="E17" s="18"/>
      <c r="F17" s="59"/>
      <c r="G17" s="16"/>
      <c r="H17" s="16"/>
    </row>
    <row r="18" spans="1:8" s="6" customFormat="1" x14ac:dyDescent="0.25">
      <c r="A18" s="20">
        <v>638210</v>
      </c>
      <c r="B18" s="25" t="s">
        <v>177</v>
      </c>
      <c r="C18" s="18"/>
      <c r="D18" s="10"/>
      <c r="E18" s="18"/>
      <c r="F18" s="59"/>
      <c r="G18" s="16">
        <f t="shared" si="0"/>
        <v>0</v>
      </c>
      <c r="H18" s="16">
        <f t="shared" si="1"/>
        <v>0</v>
      </c>
    </row>
    <row r="19" spans="1:8" s="6" customFormat="1" x14ac:dyDescent="0.25">
      <c r="A19" s="20">
        <v>638130</v>
      </c>
      <c r="B19" s="25" t="s">
        <v>163</v>
      </c>
      <c r="C19" s="18">
        <v>0</v>
      </c>
      <c r="D19" s="10"/>
      <c r="E19" s="18"/>
      <c r="F19" s="59"/>
      <c r="G19" s="16"/>
      <c r="H19" s="16"/>
    </row>
    <row r="20" spans="1:8" s="6" customFormat="1" x14ac:dyDescent="0.25">
      <c r="A20" s="20">
        <v>638210</v>
      </c>
      <c r="B20" s="25" t="s">
        <v>239</v>
      </c>
      <c r="C20" s="18">
        <v>283375</v>
      </c>
      <c r="D20" s="62">
        <v>5659860</v>
      </c>
      <c r="E20" s="18"/>
      <c r="F20" s="59"/>
      <c r="G20" s="16">
        <f>IF(C20&lt;&gt;0,E20/C20*100,0)</f>
        <v>0</v>
      </c>
      <c r="H20" s="16">
        <f t="shared" si="1"/>
        <v>0</v>
      </c>
    </row>
    <row r="21" spans="1:8" s="2" customFormat="1" x14ac:dyDescent="0.25">
      <c r="A21" s="21">
        <v>638</v>
      </c>
      <c r="B21" s="26" t="s">
        <v>159</v>
      </c>
      <c r="C21" s="27">
        <f>SUM(C14:C20)</f>
        <v>635966.58000000007</v>
      </c>
      <c r="D21" s="32">
        <f>SUM(D14:D20)</f>
        <v>9118752</v>
      </c>
      <c r="E21" s="27">
        <f>SUM(E14:E20)</f>
        <v>9226774.9000000004</v>
      </c>
      <c r="F21" s="64"/>
      <c r="G21" s="16">
        <f t="shared" si="0"/>
        <v>1450.8270072933706</v>
      </c>
      <c r="H21" s="16">
        <f t="shared" si="1"/>
        <v>101.18462372921206</v>
      </c>
    </row>
    <row r="22" spans="1:8" x14ac:dyDescent="0.25">
      <c r="A22" s="19">
        <v>641320</v>
      </c>
      <c r="B22" s="25" t="s">
        <v>0</v>
      </c>
      <c r="C22" s="18">
        <v>1575.98</v>
      </c>
      <c r="D22" s="10">
        <v>3082</v>
      </c>
      <c r="E22" s="18">
        <v>2549.4499999999998</v>
      </c>
      <c r="F22" s="59"/>
      <c r="G22" s="15">
        <f t="shared" si="0"/>
        <v>161.76918488813308</v>
      </c>
      <c r="H22" s="15">
        <f t="shared" si="1"/>
        <v>82.72063595068137</v>
      </c>
    </row>
    <row r="23" spans="1:8" s="2" customFormat="1" x14ac:dyDescent="0.25">
      <c r="A23" s="21">
        <v>641</v>
      </c>
      <c r="B23" s="26" t="s">
        <v>10</v>
      </c>
      <c r="C23" s="27">
        <f>C22</f>
        <v>1575.98</v>
      </c>
      <c r="D23" s="32">
        <f t="shared" ref="D23:F23" si="6">D22</f>
        <v>3082</v>
      </c>
      <c r="E23" s="27">
        <f t="shared" si="6"/>
        <v>2549.4499999999998</v>
      </c>
      <c r="F23" s="64">
        <f t="shared" si="6"/>
        <v>0</v>
      </c>
      <c r="G23" s="16">
        <f t="shared" si="0"/>
        <v>161.76918488813308</v>
      </c>
      <c r="H23" s="16">
        <f t="shared" si="1"/>
        <v>82.72063595068137</v>
      </c>
    </row>
    <row r="24" spans="1:8" x14ac:dyDescent="0.25">
      <c r="A24" s="19">
        <v>661510</v>
      </c>
      <c r="B24" s="25" t="s">
        <v>1</v>
      </c>
      <c r="C24" s="18">
        <v>100730</v>
      </c>
      <c r="D24" s="10">
        <v>134190</v>
      </c>
      <c r="E24" s="18">
        <v>115035</v>
      </c>
      <c r="F24" s="59"/>
      <c r="G24" s="15">
        <f t="shared" si="0"/>
        <v>114.2013302888911</v>
      </c>
      <c r="H24" s="15">
        <f t="shared" si="1"/>
        <v>85.725463894477983</v>
      </c>
    </row>
    <row r="25" spans="1:8" s="2" customFormat="1" x14ac:dyDescent="0.25">
      <c r="A25" s="21">
        <v>661</v>
      </c>
      <c r="B25" s="26" t="s">
        <v>11</v>
      </c>
      <c r="C25" s="27">
        <f>C24</f>
        <v>100730</v>
      </c>
      <c r="D25" s="32">
        <f t="shared" ref="D25:F25" si="7">D24</f>
        <v>134190</v>
      </c>
      <c r="E25" s="27">
        <f t="shared" si="7"/>
        <v>115035</v>
      </c>
      <c r="F25" s="64">
        <f t="shared" si="7"/>
        <v>0</v>
      </c>
      <c r="G25" s="16">
        <f t="shared" si="0"/>
        <v>114.2013302888911</v>
      </c>
      <c r="H25" s="16">
        <f t="shared" si="1"/>
        <v>85.725463894477983</v>
      </c>
    </row>
    <row r="26" spans="1:8" x14ac:dyDescent="0.25">
      <c r="A26" s="19">
        <v>663140</v>
      </c>
      <c r="B26" s="25" t="s">
        <v>2</v>
      </c>
      <c r="C26" s="18">
        <v>1800</v>
      </c>
      <c r="D26" s="10">
        <v>0</v>
      </c>
      <c r="E26" s="18">
        <v>1800</v>
      </c>
      <c r="F26" s="59"/>
      <c r="G26" s="15">
        <f t="shared" si="0"/>
        <v>100</v>
      </c>
      <c r="H26" s="15">
        <f t="shared" si="1"/>
        <v>0</v>
      </c>
    </row>
    <row r="27" spans="1:8" s="2" customFormat="1" x14ac:dyDescent="0.25">
      <c r="A27" s="21">
        <v>663</v>
      </c>
      <c r="B27" s="26" t="s">
        <v>12</v>
      </c>
      <c r="C27" s="27">
        <f>C26</f>
        <v>1800</v>
      </c>
      <c r="D27" s="32">
        <f t="shared" ref="D27:F27" si="8">D26</f>
        <v>0</v>
      </c>
      <c r="E27" s="27">
        <f t="shared" si="8"/>
        <v>1800</v>
      </c>
      <c r="F27" s="64">
        <f t="shared" si="8"/>
        <v>0</v>
      </c>
      <c r="G27" s="16">
        <f t="shared" si="0"/>
        <v>100</v>
      </c>
      <c r="H27" s="16">
        <f t="shared" si="1"/>
        <v>0</v>
      </c>
    </row>
    <row r="28" spans="1:8" x14ac:dyDescent="0.25">
      <c r="A28" s="19">
        <v>671110</v>
      </c>
      <c r="B28" s="25" t="s">
        <v>3</v>
      </c>
      <c r="C28" s="18">
        <v>573625.91</v>
      </c>
      <c r="D28" s="62">
        <v>614864</v>
      </c>
      <c r="E28" s="18">
        <v>541304.82999999996</v>
      </c>
      <c r="F28" s="59"/>
      <c r="G28" s="15">
        <f t="shared" si="0"/>
        <v>94.365477668189698</v>
      </c>
      <c r="H28" s="15">
        <f t="shared" si="1"/>
        <v>88.036513765645736</v>
      </c>
    </row>
    <row r="29" spans="1:8" x14ac:dyDescent="0.25">
      <c r="A29" s="19">
        <v>671110</v>
      </c>
      <c r="B29" s="25" t="s">
        <v>178</v>
      </c>
      <c r="C29" s="18"/>
      <c r="D29" s="62">
        <v>0</v>
      </c>
      <c r="E29" s="18"/>
      <c r="F29" s="59"/>
      <c r="G29" s="15">
        <f t="shared" si="0"/>
        <v>0</v>
      </c>
      <c r="H29" s="15">
        <f t="shared" si="1"/>
        <v>0</v>
      </c>
    </row>
    <row r="30" spans="1:8" x14ac:dyDescent="0.25">
      <c r="A30" s="19">
        <v>671210</v>
      </c>
      <c r="B30" s="25" t="s">
        <v>143</v>
      </c>
      <c r="C30" s="18">
        <v>30996.66</v>
      </c>
      <c r="D30" s="62">
        <v>681123</v>
      </c>
      <c r="E30" s="18">
        <v>643971.03</v>
      </c>
      <c r="F30" s="59"/>
      <c r="G30" s="15">
        <f t="shared" si="0"/>
        <v>2077.5497424561227</v>
      </c>
      <c r="H30" s="15">
        <f t="shared" si="1"/>
        <v>94.545482974440745</v>
      </c>
    </row>
    <row r="31" spans="1:8" x14ac:dyDescent="0.25">
      <c r="A31" s="19">
        <v>671210</v>
      </c>
      <c r="B31" s="25" t="s">
        <v>179</v>
      </c>
      <c r="C31" s="18"/>
      <c r="D31" s="62"/>
      <c r="E31" s="18"/>
      <c r="F31" s="59"/>
      <c r="G31" s="15">
        <f t="shared" si="0"/>
        <v>0</v>
      </c>
      <c r="H31" s="15">
        <f t="shared" si="1"/>
        <v>0</v>
      </c>
    </row>
    <row r="32" spans="1:8" s="2" customFormat="1" x14ac:dyDescent="0.25">
      <c r="A32" s="21">
        <v>671</v>
      </c>
      <c r="B32" s="26" t="s">
        <v>13</v>
      </c>
      <c r="C32" s="27">
        <f>SUM(C28:C31)</f>
        <v>604622.57000000007</v>
      </c>
      <c r="D32" s="27">
        <f t="shared" ref="D32:F32" si="9">SUM(D28:D31)</f>
        <v>1295987</v>
      </c>
      <c r="E32" s="27">
        <f>SUM(E28:E31)</f>
        <v>1185275.8599999999</v>
      </c>
      <c r="F32" s="27">
        <f t="shared" si="9"/>
        <v>0</v>
      </c>
      <c r="G32" s="16">
        <f t="shared" si="0"/>
        <v>196.03566238025149</v>
      </c>
      <c r="H32" s="16">
        <f t="shared" si="1"/>
        <v>91.457388075651977</v>
      </c>
    </row>
    <row r="33" spans="1:8" x14ac:dyDescent="0.25">
      <c r="A33" s="19">
        <v>683110</v>
      </c>
      <c r="B33" s="25" t="s">
        <v>4</v>
      </c>
      <c r="C33" s="18">
        <v>12763.01</v>
      </c>
      <c r="D33" s="10">
        <v>100000</v>
      </c>
      <c r="E33" s="18">
        <v>7345.24</v>
      </c>
      <c r="F33" s="59"/>
      <c r="G33" s="15">
        <f t="shared" si="0"/>
        <v>57.551000900257854</v>
      </c>
      <c r="H33" s="15">
        <f t="shared" si="1"/>
        <v>7.3452400000000004</v>
      </c>
    </row>
    <row r="34" spans="1:8" s="2" customFormat="1" x14ac:dyDescent="0.25">
      <c r="A34" s="21">
        <v>683</v>
      </c>
      <c r="B34" s="26" t="s">
        <v>4</v>
      </c>
      <c r="C34" s="27">
        <f>C33</f>
        <v>12763.01</v>
      </c>
      <c r="D34" s="32">
        <f t="shared" ref="D34:F34" si="10">D33</f>
        <v>100000</v>
      </c>
      <c r="E34" s="27">
        <f t="shared" si="10"/>
        <v>7345.24</v>
      </c>
      <c r="F34" s="64">
        <f t="shared" si="10"/>
        <v>0</v>
      </c>
      <c r="G34" s="16">
        <f t="shared" si="0"/>
        <v>57.551000900257854</v>
      </c>
      <c r="H34" s="16">
        <f t="shared" si="1"/>
        <v>7.3452400000000004</v>
      </c>
    </row>
    <row r="35" spans="1:8" s="2" customFormat="1" x14ac:dyDescent="0.25">
      <c r="A35" s="21">
        <v>6</v>
      </c>
      <c r="B35" s="26" t="s">
        <v>14</v>
      </c>
      <c r="C35" s="27">
        <f>C13+C21+C23+C25+C27+C32+C34</f>
        <v>7404911.8100000005</v>
      </c>
      <c r="D35" s="27">
        <f>D13+D21+D23+D25+D27+D32+D34</f>
        <v>18470514</v>
      </c>
      <c r="E35" s="27">
        <f>E13+E21+E23+E25+E27+E32+E34</f>
        <v>17251118.299999997</v>
      </c>
      <c r="F35" s="64" t="e">
        <f>#REF!+F13+F23+F25+F27+F32+F34</f>
        <v>#REF!</v>
      </c>
      <c r="G35" s="16">
        <f t="shared" si="0"/>
        <v>232.96858548272158</v>
      </c>
      <c r="H35" s="16">
        <f t="shared" si="1"/>
        <v>93.398149612945247</v>
      </c>
    </row>
    <row r="36" spans="1:8" s="9" customFormat="1" x14ac:dyDescent="0.25">
      <c r="A36" s="65">
        <v>922110</v>
      </c>
      <c r="B36" s="66" t="s">
        <v>148</v>
      </c>
      <c r="C36" s="28"/>
      <c r="D36" s="28"/>
      <c r="E36" s="28"/>
      <c r="F36" s="67"/>
      <c r="G36" s="16">
        <f t="shared" si="0"/>
        <v>0</v>
      </c>
      <c r="H36" s="16">
        <f t="shared" si="1"/>
        <v>0</v>
      </c>
    </row>
    <row r="37" spans="1:8" s="2" customFormat="1" ht="21" customHeight="1" thickBot="1" x14ac:dyDescent="0.3">
      <c r="A37" s="75"/>
      <c r="B37" s="105" t="s">
        <v>5</v>
      </c>
      <c r="C37" s="77">
        <f>C35+C36</f>
        <v>7404911.8100000005</v>
      </c>
      <c r="D37" s="77">
        <f t="shared" ref="D37:E37" si="11">D35+D36</f>
        <v>18470514</v>
      </c>
      <c r="E37" s="77">
        <f t="shared" si="11"/>
        <v>17251118.299999997</v>
      </c>
      <c r="F37" s="64" t="e">
        <f>F35+#REF!</f>
        <v>#REF!</v>
      </c>
      <c r="G37" s="92">
        <f t="shared" si="0"/>
        <v>232.96858548272158</v>
      </c>
      <c r="H37" s="92">
        <f t="shared" si="1"/>
        <v>93.398149612945247</v>
      </c>
    </row>
    <row r="38" spans="1:8" ht="15.75" thickBot="1" x14ac:dyDescent="0.3">
      <c r="A38" s="106" t="s">
        <v>330</v>
      </c>
      <c r="B38" s="107"/>
      <c r="C38" s="107"/>
      <c r="D38" s="107"/>
      <c r="E38" s="107"/>
      <c r="F38" s="107"/>
      <c r="G38" s="107"/>
      <c r="H38" s="108"/>
    </row>
    <row r="39" spans="1:8" x14ac:dyDescent="0.25">
      <c r="A39" s="87">
        <v>311111</v>
      </c>
      <c r="B39" s="88" t="s">
        <v>15</v>
      </c>
      <c r="C39" s="89">
        <v>4806090.8099999996</v>
      </c>
      <c r="D39" s="90"/>
      <c r="E39" s="89">
        <v>4753498.66</v>
      </c>
      <c r="F39" s="59"/>
      <c r="G39" s="91">
        <f t="shared" ref="G39:G78" si="12">IF(C39&lt;&gt;0,E39/C39*100,0)</f>
        <v>98.905718762313626</v>
      </c>
      <c r="H39" s="91">
        <f t="shared" ref="H39:H78" si="13">IF(D39&lt;&gt;0,E39/D39*100,0)</f>
        <v>0</v>
      </c>
    </row>
    <row r="40" spans="1:8" x14ac:dyDescent="0.25">
      <c r="A40" s="19">
        <v>311111</v>
      </c>
      <c r="B40" s="25" t="s">
        <v>173</v>
      </c>
      <c r="C40" s="18"/>
      <c r="D40" s="10"/>
      <c r="E40" s="18">
        <f>51639.5+5987.42</f>
        <v>57626.92</v>
      </c>
      <c r="F40" s="59"/>
      <c r="G40" s="15">
        <f t="shared" si="12"/>
        <v>0</v>
      </c>
      <c r="H40" s="15">
        <f t="shared" si="13"/>
        <v>0</v>
      </c>
    </row>
    <row r="41" spans="1:8" x14ac:dyDescent="0.25">
      <c r="A41" s="19">
        <v>311111</v>
      </c>
      <c r="B41" s="25" t="s">
        <v>164</v>
      </c>
      <c r="C41" s="18"/>
      <c r="D41" s="10"/>
      <c r="E41" s="18">
        <f>517693.25+91357.61</f>
        <v>609050.86</v>
      </c>
      <c r="F41" s="59"/>
      <c r="G41" s="15">
        <f t="shared" si="12"/>
        <v>0</v>
      </c>
      <c r="H41" s="15">
        <f t="shared" si="13"/>
        <v>0</v>
      </c>
    </row>
    <row r="42" spans="1:8" x14ac:dyDescent="0.25">
      <c r="A42" s="19">
        <v>311131</v>
      </c>
      <c r="B42" s="25" t="s">
        <v>228</v>
      </c>
      <c r="C42" s="18"/>
      <c r="D42" s="10"/>
      <c r="E42" s="18">
        <v>81621.63</v>
      </c>
      <c r="F42" s="59"/>
      <c r="G42" s="15"/>
      <c r="H42" s="15"/>
    </row>
    <row r="43" spans="1:8" x14ac:dyDescent="0.25">
      <c r="A43" s="19">
        <v>311311</v>
      </c>
      <c r="B43" s="25" t="s">
        <v>16</v>
      </c>
      <c r="C43" s="18">
        <v>219246.8</v>
      </c>
      <c r="D43" s="10"/>
      <c r="E43" s="18">
        <v>225977.3</v>
      </c>
      <c r="F43" s="59"/>
      <c r="G43" s="15">
        <f t="shared" si="12"/>
        <v>103.06982815712703</v>
      </c>
      <c r="H43" s="15">
        <f t="shared" si="13"/>
        <v>0</v>
      </c>
    </row>
    <row r="44" spans="1:8" s="2" customFormat="1" x14ac:dyDescent="0.25">
      <c r="A44" s="21">
        <v>311</v>
      </c>
      <c r="B44" s="26" t="s">
        <v>17</v>
      </c>
      <c r="C44" s="27">
        <f>SUM(C39:C43)</f>
        <v>5025337.6099999994</v>
      </c>
      <c r="D44" s="32">
        <v>6034653</v>
      </c>
      <c r="E44" s="27">
        <f>SUM(E39:E43)</f>
        <v>5727775.3700000001</v>
      </c>
      <c r="F44" s="64">
        <f t="shared" ref="F44" si="14">F39+F43</f>
        <v>0</v>
      </c>
      <c r="G44" s="16">
        <f t="shared" si="12"/>
        <v>113.97792177389651</v>
      </c>
      <c r="H44" s="16">
        <f t="shared" si="13"/>
        <v>94.914742736657757</v>
      </c>
    </row>
    <row r="45" spans="1:8" x14ac:dyDescent="0.25">
      <c r="A45" s="19">
        <v>312121</v>
      </c>
      <c r="B45" s="25" t="s">
        <v>18</v>
      </c>
      <c r="C45" s="18">
        <v>10431.31</v>
      </c>
      <c r="D45" s="18"/>
      <c r="E45" s="18">
        <v>24891.31</v>
      </c>
      <c r="F45" s="59"/>
      <c r="G45" s="15">
        <f t="shared" si="12"/>
        <v>238.6211319575394</v>
      </c>
      <c r="H45" s="15">
        <f t="shared" si="13"/>
        <v>0</v>
      </c>
    </row>
    <row r="46" spans="1:8" s="6" customFormat="1" x14ac:dyDescent="0.25">
      <c r="A46" s="20">
        <v>312131</v>
      </c>
      <c r="B46" s="25" t="s">
        <v>19</v>
      </c>
      <c r="C46" s="18">
        <v>98100</v>
      </c>
      <c r="D46" s="18"/>
      <c r="E46" s="18">
        <v>103890.94</v>
      </c>
      <c r="F46" s="59"/>
      <c r="G46" s="15">
        <f t="shared" si="12"/>
        <v>105.9030988786952</v>
      </c>
      <c r="H46" s="15">
        <f t="shared" si="13"/>
        <v>0</v>
      </c>
    </row>
    <row r="47" spans="1:8" x14ac:dyDescent="0.25">
      <c r="A47" s="19">
        <v>312141</v>
      </c>
      <c r="B47" s="25" t="s">
        <v>20</v>
      </c>
      <c r="C47" s="18">
        <v>14935.55</v>
      </c>
      <c r="D47" s="18"/>
      <c r="E47" s="18">
        <v>30886.6</v>
      </c>
      <c r="F47" s="59"/>
      <c r="G47" s="15">
        <f t="shared" si="12"/>
        <v>206.79921395596415</v>
      </c>
      <c r="H47" s="15">
        <f t="shared" si="13"/>
        <v>0</v>
      </c>
    </row>
    <row r="48" spans="1:8" s="6" customFormat="1" x14ac:dyDescent="0.25">
      <c r="A48" s="20">
        <v>312151</v>
      </c>
      <c r="B48" s="25" t="s">
        <v>21</v>
      </c>
      <c r="C48" s="18">
        <v>12394.74</v>
      </c>
      <c r="D48" s="18"/>
      <c r="E48" s="18">
        <v>20986.16</v>
      </c>
      <c r="F48" s="59"/>
      <c r="G48" s="15">
        <f t="shared" si="12"/>
        <v>169.3150481575249</v>
      </c>
      <c r="H48" s="15">
        <f t="shared" si="13"/>
        <v>0</v>
      </c>
    </row>
    <row r="49" spans="1:8" s="6" customFormat="1" x14ac:dyDescent="0.25">
      <c r="A49" s="20">
        <v>312161</v>
      </c>
      <c r="B49" s="25" t="s">
        <v>22</v>
      </c>
      <c r="C49" s="18">
        <v>68500</v>
      </c>
      <c r="D49" s="18"/>
      <c r="E49" s="18">
        <v>69433.350000000006</v>
      </c>
      <c r="F49" s="59"/>
      <c r="G49" s="15">
        <f t="shared" si="12"/>
        <v>101.36255474452555</v>
      </c>
      <c r="H49" s="15">
        <f t="shared" si="13"/>
        <v>0</v>
      </c>
    </row>
    <row r="50" spans="1:8" x14ac:dyDescent="0.25">
      <c r="A50" s="21">
        <v>312</v>
      </c>
      <c r="B50" s="26" t="s">
        <v>23</v>
      </c>
      <c r="C50" s="27">
        <f>SUM(C45:C49)</f>
        <v>204361.60000000001</v>
      </c>
      <c r="D50" s="32">
        <v>228751</v>
      </c>
      <c r="E50" s="27">
        <f>SUM(E45:E49)</f>
        <v>250088.36000000002</v>
      </c>
      <c r="F50" s="64">
        <f>SUM(F45:F49)</f>
        <v>0</v>
      </c>
      <c r="G50" s="15">
        <f t="shared" si="12"/>
        <v>122.37541690806883</v>
      </c>
      <c r="H50" s="15">
        <f t="shared" si="13"/>
        <v>109.3277668731503</v>
      </c>
    </row>
    <row r="51" spans="1:8" s="6" customFormat="1" x14ac:dyDescent="0.25">
      <c r="A51" s="20">
        <v>312131</v>
      </c>
      <c r="B51" s="25" t="s">
        <v>165</v>
      </c>
      <c r="C51" s="18"/>
      <c r="D51" s="18"/>
      <c r="E51" s="18">
        <f>1795.5+10174.5</f>
        <v>11970</v>
      </c>
      <c r="F51" s="59"/>
      <c r="G51" s="15">
        <f t="shared" si="12"/>
        <v>0</v>
      </c>
      <c r="H51" s="15">
        <f t="shared" si="13"/>
        <v>0</v>
      </c>
    </row>
    <row r="52" spans="1:8" s="6" customFormat="1" x14ac:dyDescent="0.25">
      <c r="A52" s="20">
        <v>312161</v>
      </c>
      <c r="B52" s="25" t="s">
        <v>176</v>
      </c>
      <c r="C52" s="18"/>
      <c r="D52" s="18"/>
      <c r="E52" s="18">
        <f>6006.65+1060</f>
        <v>7066.65</v>
      </c>
      <c r="F52" s="59"/>
      <c r="G52" s="15">
        <f t="shared" si="12"/>
        <v>0</v>
      </c>
      <c r="H52" s="15">
        <f t="shared" si="13"/>
        <v>0</v>
      </c>
    </row>
    <row r="53" spans="1:8" x14ac:dyDescent="0.25">
      <c r="A53" s="21">
        <v>312</v>
      </c>
      <c r="B53" s="26" t="s">
        <v>175</v>
      </c>
      <c r="C53" s="27">
        <f>SUM(C51:C52)</f>
        <v>0</v>
      </c>
      <c r="D53" s="32"/>
      <c r="E53" s="27">
        <f>SUM(E51:E52)</f>
        <v>19036.650000000001</v>
      </c>
      <c r="F53" s="64">
        <f t="shared" ref="F53" si="15">SUM(F47:F52)</f>
        <v>0</v>
      </c>
      <c r="G53" s="16">
        <f t="shared" ref="G53" si="16">IF(C53&lt;&gt;0,E53/C53*100,0)</f>
        <v>0</v>
      </c>
      <c r="H53" s="15">
        <f t="shared" si="13"/>
        <v>0</v>
      </c>
    </row>
    <row r="54" spans="1:8" s="6" customFormat="1" x14ac:dyDescent="0.25">
      <c r="A54" s="20">
        <v>313211</v>
      </c>
      <c r="B54" s="25" t="s">
        <v>24</v>
      </c>
      <c r="C54" s="18">
        <v>794295.16</v>
      </c>
      <c r="D54" s="10"/>
      <c r="E54" s="18">
        <v>800943.31</v>
      </c>
      <c r="F54" s="59"/>
      <c r="G54" s="15">
        <f t="shared" si="12"/>
        <v>100.83698734863246</v>
      </c>
      <c r="H54" s="15">
        <f t="shared" si="13"/>
        <v>0</v>
      </c>
    </row>
    <row r="55" spans="1:8" s="6" customFormat="1" x14ac:dyDescent="0.25">
      <c r="A55" s="20">
        <v>313211</v>
      </c>
      <c r="B55" s="25" t="s">
        <v>174</v>
      </c>
      <c r="C55" s="18"/>
      <c r="D55" s="10"/>
      <c r="E55" s="18">
        <f>995.1+8582.34</f>
        <v>9577.44</v>
      </c>
      <c r="F55" s="59"/>
      <c r="G55" s="15">
        <f t="shared" si="12"/>
        <v>0</v>
      </c>
      <c r="H55" s="15">
        <f t="shared" si="13"/>
        <v>0</v>
      </c>
    </row>
    <row r="56" spans="1:8" x14ac:dyDescent="0.25">
      <c r="A56" s="19">
        <v>313211</v>
      </c>
      <c r="B56" s="25" t="s">
        <v>166</v>
      </c>
      <c r="C56" s="18"/>
      <c r="D56" s="18"/>
      <c r="E56" s="18">
        <f>84864.24+14684.37</f>
        <v>99548.61</v>
      </c>
      <c r="F56" s="59"/>
      <c r="G56" s="15">
        <f t="shared" si="12"/>
        <v>0</v>
      </c>
      <c r="H56" s="15">
        <f t="shared" si="13"/>
        <v>0</v>
      </c>
    </row>
    <row r="57" spans="1:8" x14ac:dyDescent="0.25">
      <c r="A57" s="19">
        <v>313221</v>
      </c>
      <c r="B57" s="25" t="s">
        <v>229</v>
      </c>
      <c r="C57" s="18"/>
      <c r="D57" s="18"/>
      <c r="E57" s="18">
        <v>408.1</v>
      </c>
      <c r="F57" s="59"/>
      <c r="G57" s="15">
        <f t="shared" si="12"/>
        <v>0</v>
      </c>
      <c r="H57" s="15"/>
    </row>
    <row r="58" spans="1:8" x14ac:dyDescent="0.25">
      <c r="A58" s="19">
        <v>313321</v>
      </c>
      <c r="B58" s="25" t="s">
        <v>230</v>
      </c>
      <c r="C58" s="18"/>
      <c r="D58" s="18"/>
      <c r="E58" s="18">
        <v>1387.57</v>
      </c>
      <c r="F58" s="59"/>
      <c r="G58" s="15">
        <f t="shared" si="12"/>
        <v>0</v>
      </c>
      <c r="H58" s="15"/>
    </row>
    <row r="59" spans="1:8" x14ac:dyDescent="0.25">
      <c r="A59" s="21">
        <v>313</v>
      </c>
      <c r="B59" s="26" t="s">
        <v>25</v>
      </c>
      <c r="C59" s="28">
        <f>SUM(C54:C58)</f>
        <v>794295.16</v>
      </c>
      <c r="D59" s="32">
        <v>976993</v>
      </c>
      <c r="E59" s="28">
        <f>SUM(E54:E58)</f>
        <v>911865.02999999991</v>
      </c>
      <c r="F59" s="64" t="e">
        <f>F56+#REF!+#REF!</f>
        <v>#REF!</v>
      </c>
      <c r="G59" s="16">
        <f t="shared" si="12"/>
        <v>114.80178602624243</v>
      </c>
      <c r="H59" s="16">
        <f t="shared" si="13"/>
        <v>93.333834531055999</v>
      </c>
    </row>
    <row r="60" spans="1:8" s="2" customFormat="1" x14ac:dyDescent="0.25">
      <c r="A60" s="21">
        <v>31</v>
      </c>
      <c r="B60" s="26" t="s">
        <v>26</v>
      </c>
      <c r="C60" s="27">
        <f>C44+C50+C59</f>
        <v>6023994.3699999992</v>
      </c>
      <c r="D60" s="27">
        <f>D44+D50+D53+D59</f>
        <v>7240397</v>
      </c>
      <c r="E60" s="27">
        <f>E44+E50+E59+E53</f>
        <v>6908765.4100000011</v>
      </c>
      <c r="F60" s="64" t="e">
        <f>F44+F50+F59</f>
        <v>#REF!</v>
      </c>
      <c r="G60" s="16">
        <f t="shared" si="12"/>
        <v>114.687447989763</v>
      </c>
      <c r="H60" s="16">
        <f t="shared" si="13"/>
        <v>95.419704333892213</v>
      </c>
    </row>
    <row r="61" spans="1:8" s="6" customFormat="1" x14ac:dyDescent="0.25">
      <c r="A61" s="20">
        <v>321111</v>
      </c>
      <c r="B61" s="25" t="s">
        <v>27</v>
      </c>
      <c r="C61" s="18">
        <v>5980</v>
      </c>
      <c r="D61" s="18"/>
      <c r="E61" s="18">
        <v>2500</v>
      </c>
      <c r="F61" s="59"/>
      <c r="G61" s="15">
        <f t="shared" si="12"/>
        <v>41.80602006688963</v>
      </c>
      <c r="H61" s="15">
        <f t="shared" si="13"/>
        <v>0</v>
      </c>
    </row>
    <row r="62" spans="1:8" x14ac:dyDescent="0.25">
      <c r="A62" s="19">
        <v>321131</v>
      </c>
      <c r="B62" s="25" t="s">
        <v>28</v>
      </c>
      <c r="C62" s="18"/>
      <c r="D62" s="18"/>
      <c r="E62" s="18"/>
      <c r="F62" s="59"/>
      <c r="G62" s="15">
        <f t="shared" si="12"/>
        <v>0</v>
      </c>
      <c r="H62" s="15">
        <f t="shared" si="13"/>
        <v>0</v>
      </c>
    </row>
    <row r="63" spans="1:8" s="6" customFormat="1" x14ac:dyDescent="0.25">
      <c r="A63" s="20">
        <v>321151</v>
      </c>
      <c r="B63" s="25" t="s">
        <v>29</v>
      </c>
      <c r="C63" s="18">
        <v>3057.1</v>
      </c>
      <c r="D63" s="18"/>
      <c r="E63" s="18">
        <v>3824</v>
      </c>
      <c r="F63" s="59"/>
      <c r="G63" s="15">
        <f t="shared" si="12"/>
        <v>125.08586568970594</v>
      </c>
      <c r="H63" s="15">
        <f t="shared" si="13"/>
        <v>0</v>
      </c>
    </row>
    <row r="64" spans="1:8" s="2" customFormat="1" x14ac:dyDescent="0.25">
      <c r="A64" s="21">
        <v>3211</v>
      </c>
      <c r="B64" s="26" t="s">
        <v>30</v>
      </c>
      <c r="C64" s="27">
        <f>SUM(C61:C63)</f>
        <v>9037.1</v>
      </c>
      <c r="D64" s="27"/>
      <c r="E64" s="27">
        <f>SUM(E61:E63)</f>
        <v>6324</v>
      </c>
      <c r="F64" s="64">
        <f>SUM(F61:F63)</f>
        <v>0</v>
      </c>
      <c r="G64" s="16">
        <f>IF(C64&lt;&gt;0,E64/C64*100,0)</f>
        <v>69.978200971550606</v>
      </c>
      <c r="H64" s="15">
        <f>IF(D64&lt;&gt;0,E64/D64*100,0)</f>
        <v>0</v>
      </c>
    </row>
    <row r="65" spans="1:8" s="6" customFormat="1" x14ac:dyDescent="0.25">
      <c r="A65" s="20">
        <v>321111</v>
      </c>
      <c r="B65" s="25" t="s">
        <v>167</v>
      </c>
      <c r="C65" s="18"/>
      <c r="D65" s="18"/>
      <c r="E65" s="18">
        <v>3000</v>
      </c>
      <c r="F65" s="59"/>
      <c r="G65" s="15">
        <f t="shared" ref="G65:G68" si="17">IF(C65&lt;&gt;0,E65/C65*100,0)</f>
        <v>0</v>
      </c>
      <c r="H65" s="15">
        <f t="shared" ref="H65:H68" si="18">IF(D65&lt;&gt;0,E65/D65*100,0)</f>
        <v>0</v>
      </c>
    </row>
    <row r="66" spans="1:8" s="6" customFormat="1" x14ac:dyDescent="0.25">
      <c r="A66" s="20">
        <v>321111</v>
      </c>
      <c r="B66" s="25" t="s">
        <v>240</v>
      </c>
      <c r="C66" s="18"/>
      <c r="D66" s="18"/>
      <c r="E66" s="18">
        <v>30692.42</v>
      </c>
      <c r="F66" s="59"/>
      <c r="G66" s="15">
        <f t="shared" ref="G66" si="19">IF(C66&lt;&gt;0,E66/C66*100,0)</f>
        <v>0</v>
      </c>
      <c r="H66" s="15">
        <f t="shared" ref="H66" si="20">IF(D66&lt;&gt;0,E66/D66*100,0)</f>
        <v>0</v>
      </c>
    </row>
    <row r="67" spans="1:8" x14ac:dyDescent="0.25">
      <c r="A67" s="19">
        <v>321131</v>
      </c>
      <c r="B67" s="25" t="s">
        <v>168</v>
      </c>
      <c r="C67" s="18"/>
      <c r="D67" s="18"/>
      <c r="E67" s="18"/>
      <c r="F67" s="59"/>
      <c r="G67" s="15">
        <f t="shared" si="17"/>
        <v>0</v>
      </c>
      <c r="H67" s="15">
        <f t="shared" si="18"/>
        <v>0</v>
      </c>
    </row>
    <row r="68" spans="1:8" s="6" customFormat="1" x14ac:dyDescent="0.25">
      <c r="A68" s="20">
        <v>321151</v>
      </c>
      <c r="B68" s="25" t="s">
        <v>169</v>
      </c>
      <c r="C68" s="18"/>
      <c r="D68" s="18"/>
      <c r="E68" s="18">
        <v>256</v>
      </c>
      <c r="F68" s="59"/>
      <c r="G68" s="15">
        <f t="shared" si="17"/>
        <v>0</v>
      </c>
      <c r="H68" s="15">
        <f t="shared" si="18"/>
        <v>0</v>
      </c>
    </row>
    <row r="69" spans="1:8" s="2" customFormat="1" x14ac:dyDescent="0.25">
      <c r="A69" s="21">
        <v>3211</v>
      </c>
      <c r="B69" s="26" t="s">
        <v>170</v>
      </c>
      <c r="C69" s="27">
        <f>SUM(C65:C68)</f>
        <v>0</v>
      </c>
      <c r="D69" s="27"/>
      <c r="E69" s="27">
        <f>E68+E66+E65</f>
        <v>33948.42</v>
      </c>
      <c r="F69" s="64"/>
      <c r="G69" s="16">
        <f t="shared" si="12"/>
        <v>0</v>
      </c>
      <c r="H69" s="15">
        <f t="shared" si="13"/>
        <v>0</v>
      </c>
    </row>
    <row r="70" spans="1:8" x14ac:dyDescent="0.25">
      <c r="A70" s="19">
        <v>321211</v>
      </c>
      <c r="B70" s="25" t="s">
        <v>31</v>
      </c>
      <c r="C70" s="18">
        <v>91334.02</v>
      </c>
      <c r="D70" s="18"/>
      <c r="E70" s="18">
        <v>88720.57</v>
      </c>
      <c r="F70" s="59"/>
      <c r="G70" s="15">
        <f t="shared" si="12"/>
        <v>97.13857990702698</v>
      </c>
      <c r="H70" s="15">
        <f t="shared" si="13"/>
        <v>0</v>
      </c>
    </row>
    <row r="71" spans="1:8" x14ac:dyDescent="0.25">
      <c r="A71" s="19">
        <v>321211</v>
      </c>
      <c r="B71" s="25" t="s">
        <v>231</v>
      </c>
      <c r="C71" s="18"/>
      <c r="D71" s="18"/>
      <c r="E71" s="18">
        <v>1674</v>
      </c>
      <c r="F71" s="59"/>
      <c r="G71" s="15">
        <f t="shared" si="12"/>
        <v>0</v>
      </c>
      <c r="H71" s="15">
        <f t="shared" si="13"/>
        <v>0</v>
      </c>
    </row>
    <row r="72" spans="1:8" s="2" customFormat="1" x14ac:dyDescent="0.25">
      <c r="A72" s="21">
        <v>3212</v>
      </c>
      <c r="B72" s="26" t="s">
        <v>32</v>
      </c>
      <c r="C72" s="27">
        <f>C70+C71</f>
        <v>91334.02</v>
      </c>
      <c r="D72" s="28"/>
      <c r="E72" s="27">
        <f>E70+E71</f>
        <v>90394.57</v>
      </c>
      <c r="F72" s="64">
        <f t="shared" ref="F72" si="21">F70</f>
        <v>0</v>
      </c>
      <c r="G72" s="16">
        <f t="shared" si="12"/>
        <v>98.971412842662573</v>
      </c>
      <c r="H72" s="16">
        <f t="shared" si="13"/>
        <v>0</v>
      </c>
    </row>
    <row r="73" spans="1:8" x14ac:dyDescent="0.25">
      <c r="A73" s="22">
        <v>321311</v>
      </c>
      <c r="B73" s="23" t="s">
        <v>33</v>
      </c>
      <c r="C73" s="24">
        <v>5651.85</v>
      </c>
      <c r="D73" s="24"/>
      <c r="E73" s="24">
        <v>3480.4</v>
      </c>
      <c r="F73" s="59"/>
      <c r="G73" s="15">
        <f t="shared" si="12"/>
        <v>61.579836690641109</v>
      </c>
      <c r="H73" s="15">
        <f t="shared" si="13"/>
        <v>0</v>
      </c>
    </row>
    <row r="74" spans="1:8" x14ac:dyDescent="0.25">
      <c r="A74" s="22">
        <v>321321</v>
      </c>
      <c r="B74" s="25" t="s">
        <v>34</v>
      </c>
      <c r="C74" s="24">
        <v>2160</v>
      </c>
      <c r="D74" s="24"/>
      <c r="E74" s="24">
        <v>1175</v>
      </c>
      <c r="F74" s="59"/>
      <c r="G74" s="15">
        <f t="shared" si="12"/>
        <v>54.398148148148152</v>
      </c>
      <c r="H74" s="15">
        <f t="shared" si="13"/>
        <v>0</v>
      </c>
    </row>
    <row r="75" spans="1:8" s="2" customFormat="1" x14ac:dyDescent="0.25">
      <c r="A75" s="21">
        <v>3213</v>
      </c>
      <c r="B75" s="26" t="s">
        <v>35</v>
      </c>
      <c r="C75" s="27">
        <f>C73+C74</f>
        <v>7811.85</v>
      </c>
      <c r="D75" s="27"/>
      <c r="E75" s="27">
        <f>E73+E74</f>
        <v>4655.3999999999996</v>
      </c>
      <c r="F75" s="64"/>
      <c r="G75" s="16">
        <f t="shared" si="12"/>
        <v>59.594078227308501</v>
      </c>
      <c r="H75" s="16">
        <f t="shared" si="13"/>
        <v>0</v>
      </c>
    </row>
    <row r="76" spans="1:8" x14ac:dyDescent="0.25">
      <c r="A76" s="22">
        <v>321311</v>
      </c>
      <c r="B76" s="23" t="s">
        <v>171</v>
      </c>
      <c r="C76" s="24"/>
      <c r="D76" s="24"/>
      <c r="E76" s="24"/>
      <c r="F76" s="59"/>
      <c r="G76" s="15">
        <f t="shared" ref="G76" si="22">IF(C76&lt;&gt;0,E76/C76*100,0)</f>
        <v>0</v>
      </c>
      <c r="H76" s="15">
        <f t="shared" ref="H76" si="23">IF(D76&lt;&gt;0,E76/D76*100,0)</f>
        <v>0</v>
      </c>
    </row>
    <row r="77" spans="1:8" x14ac:dyDescent="0.25">
      <c r="A77" s="21">
        <v>3213</v>
      </c>
      <c r="B77" s="26" t="s">
        <v>172</v>
      </c>
      <c r="C77" s="27">
        <f>C76</f>
        <v>0</v>
      </c>
      <c r="D77" s="27"/>
      <c r="E77" s="27">
        <f>E76</f>
        <v>0</v>
      </c>
      <c r="F77" s="64" t="e">
        <f>F73+#REF!</f>
        <v>#REF!</v>
      </c>
      <c r="G77" s="16">
        <f t="shared" si="12"/>
        <v>0</v>
      </c>
      <c r="H77" s="16">
        <f t="shared" si="13"/>
        <v>0</v>
      </c>
    </row>
    <row r="78" spans="1:8" s="6" customFormat="1" x14ac:dyDescent="0.25">
      <c r="A78" s="20">
        <v>321411</v>
      </c>
      <c r="B78" s="25" t="s">
        <v>149</v>
      </c>
      <c r="C78" s="18">
        <v>2706</v>
      </c>
      <c r="D78" s="68"/>
      <c r="E78" s="18">
        <v>3139.08</v>
      </c>
      <c r="F78" s="59"/>
      <c r="G78" s="16">
        <f t="shared" si="12"/>
        <v>116.00443458980043</v>
      </c>
      <c r="H78" s="16">
        <f t="shared" si="13"/>
        <v>0</v>
      </c>
    </row>
    <row r="79" spans="1:8" s="6" customFormat="1" x14ac:dyDescent="0.25">
      <c r="A79" s="20">
        <v>321411</v>
      </c>
      <c r="B79" s="25" t="s">
        <v>242</v>
      </c>
      <c r="C79" s="18"/>
      <c r="D79" s="68"/>
      <c r="E79" s="69">
        <v>12</v>
      </c>
      <c r="F79" s="59"/>
      <c r="G79" s="16">
        <f t="shared" ref="G79" si="24">IF(C79&lt;&gt;0,E79/C79*100,0)</f>
        <v>0</v>
      </c>
      <c r="H79" s="16">
        <f t="shared" ref="H79" si="25">IF(D79&lt;&gt;0,E79/D79*100,0)</f>
        <v>0</v>
      </c>
    </row>
    <row r="80" spans="1:8" s="2" customFormat="1" x14ac:dyDescent="0.25">
      <c r="A80" s="21">
        <v>3214</v>
      </c>
      <c r="B80" s="26" t="s">
        <v>36</v>
      </c>
      <c r="C80" s="27">
        <f>C78</f>
        <v>2706</v>
      </c>
      <c r="D80" s="28"/>
      <c r="E80" s="27">
        <f>E78+E79</f>
        <v>3151.08</v>
      </c>
      <c r="F80" s="64"/>
      <c r="G80" s="16">
        <f t="shared" ref="G80:G117" si="26">IF(C80&lt;&gt;0,E80/C80*100,0)</f>
        <v>116.44789356984479</v>
      </c>
      <c r="H80" s="16">
        <f t="shared" ref="H80:H117" si="27">IF(D80&lt;&gt;0,E80/D80*100,0)</f>
        <v>0</v>
      </c>
    </row>
    <row r="81" spans="1:8" x14ac:dyDescent="0.25">
      <c r="A81" s="21">
        <v>321</v>
      </c>
      <c r="B81" s="26" t="s">
        <v>37</v>
      </c>
      <c r="C81" s="28">
        <f>C64+C69+C72+C75+C77+C80</f>
        <v>110888.97000000002</v>
      </c>
      <c r="D81" s="32">
        <v>101466</v>
      </c>
      <c r="E81" s="27">
        <f>E64+E69+E72+E75+E77+E80</f>
        <v>138473.47</v>
      </c>
      <c r="F81" s="64"/>
      <c r="G81" s="16">
        <f t="shared" si="26"/>
        <v>124.87578340749307</v>
      </c>
      <c r="H81" s="16">
        <f t="shared" si="27"/>
        <v>136.47277905899514</v>
      </c>
    </row>
    <row r="82" spans="1:8" x14ac:dyDescent="0.25">
      <c r="A82" s="19">
        <v>322111</v>
      </c>
      <c r="B82" s="25" t="s">
        <v>38</v>
      </c>
      <c r="C82" s="18">
        <v>16712.310000000001</v>
      </c>
      <c r="D82" s="18"/>
      <c r="E82" s="18">
        <v>21386.32</v>
      </c>
      <c r="F82" s="59"/>
      <c r="G82" s="15">
        <f t="shared" si="26"/>
        <v>127.96746829133734</v>
      </c>
      <c r="H82" s="15">
        <f t="shared" si="27"/>
        <v>0</v>
      </c>
    </row>
    <row r="83" spans="1:8" x14ac:dyDescent="0.25">
      <c r="A83" s="20">
        <v>322121</v>
      </c>
      <c r="B83" s="25" t="s">
        <v>39</v>
      </c>
      <c r="C83" s="18">
        <v>3112.88</v>
      </c>
      <c r="D83" s="18"/>
      <c r="E83" s="18">
        <v>5062.6099999999997</v>
      </c>
      <c r="F83" s="59"/>
      <c r="G83" s="15">
        <f t="shared" si="26"/>
        <v>162.6342807946339</v>
      </c>
      <c r="H83" s="15">
        <f t="shared" si="27"/>
        <v>0</v>
      </c>
    </row>
    <row r="84" spans="1:8" x14ac:dyDescent="0.25">
      <c r="A84" s="19">
        <v>322141</v>
      </c>
      <c r="B84" s="25" t="s">
        <v>40</v>
      </c>
      <c r="C84" s="18">
        <v>20836.75</v>
      </c>
      <c r="D84" s="18"/>
      <c r="E84" s="18">
        <v>29262.240000000002</v>
      </c>
      <c r="F84" s="59"/>
      <c r="G84" s="15">
        <f t="shared" si="26"/>
        <v>140.43572054183116</v>
      </c>
      <c r="H84" s="15">
        <f t="shared" si="27"/>
        <v>0</v>
      </c>
    </row>
    <row r="85" spans="1:8" x14ac:dyDescent="0.25">
      <c r="A85" s="20">
        <v>322161</v>
      </c>
      <c r="B85" s="25" t="s">
        <v>41</v>
      </c>
      <c r="C85" s="18">
        <v>28362.28</v>
      </c>
      <c r="D85" s="18"/>
      <c r="E85" s="18">
        <v>32429.08</v>
      </c>
      <c r="F85" s="59"/>
      <c r="G85" s="15">
        <f t="shared" si="26"/>
        <v>114.33876261005815</v>
      </c>
      <c r="H85" s="15">
        <f t="shared" si="27"/>
        <v>0</v>
      </c>
    </row>
    <row r="86" spans="1:8" x14ac:dyDescent="0.25">
      <c r="A86" s="19">
        <v>322191</v>
      </c>
      <c r="B86" s="25" t="s">
        <v>42</v>
      </c>
      <c r="C86" s="18">
        <v>53321.03</v>
      </c>
      <c r="D86" s="18"/>
      <c r="E86" s="18">
        <v>75628.990000000005</v>
      </c>
      <c r="F86" s="59"/>
      <c r="G86" s="15">
        <f t="shared" si="26"/>
        <v>141.8370762905368</v>
      </c>
      <c r="H86" s="15">
        <f t="shared" si="27"/>
        <v>0</v>
      </c>
    </row>
    <row r="87" spans="1:8" x14ac:dyDescent="0.25">
      <c r="A87" s="21">
        <v>3221</v>
      </c>
      <c r="B87" s="26" t="s">
        <v>43</v>
      </c>
      <c r="C87" s="27">
        <f>SUM(C82:C86)</f>
        <v>122345.25</v>
      </c>
      <c r="D87" s="28"/>
      <c r="E87" s="27">
        <f>SUM(E82:E86)</f>
        <v>163769.24</v>
      </c>
      <c r="F87" s="64">
        <f t="shared" ref="F87" si="28">SUM(F82:F86)</f>
        <v>0</v>
      </c>
      <c r="G87" s="16">
        <f t="shared" si="26"/>
        <v>133.85827402371567</v>
      </c>
      <c r="H87" s="16">
        <f t="shared" si="27"/>
        <v>0</v>
      </c>
    </row>
    <row r="88" spans="1:8" x14ac:dyDescent="0.25">
      <c r="A88" s="20">
        <v>322111</v>
      </c>
      <c r="B88" s="25" t="s">
        <v>180</v>
      </c>
      <c r="C88" s="27"/>
      <c r="D88" s="28"/>
      <c r="E88" s="18">
        <v>655.04999999999995</v>
      </c>
      <c r="F88" s="64"/>
      <c r="G88" s="16">
        <f t="shared" si="26"/>
        <v>0</v>
      </c>
      <c r="H88" s="16">
        <f t="shared" si="27"/>
        <v>0</v>
      </c>
    </row>
    <row r="89" spans="1:8" x14ac:dyDescent="0.25">
      <c r="A89" s="20">
        <v>322141</v>
      </c>
      <c r="B89" s="25" t="s">
        <v>181</v>
      </c>
      <c r="C89" s="27"/>
      <c r="D89" s="28"/>
      <c r="E89" s="27"/>
      <c r="F89" s="64"/>
      <c r="G89" s="16"/>
      <c r="H89" s="16"/>
    </row>
    <row r="90" spans="1:8" x14ac:dyDescent="0.25">
      <c r="A90" s="20">
        <v>322191</v>
      </c>
      <c r="B90" s="25" t="s">
        <v>182</v>
      </c>
      <c r="C90" s="27"/>
      <c r="D90" s="28"/>
      <c r="E90" s="27"/>
      <c r="F90" s="64"/>
      <c r="G90" s="16">
        <f t="shared" si="26"/>
        <v>0</v>
      </c>
      <c r="H90" s="16">
        <f t="shared" si="27"/>
        <v>0</v>
      </c>
    </row>
    <row r="91" spans="1:8" x14ac:dyDescent="0.25">
      <c r="A91" s="21">
        <v>3221</v>
      </c>
      <c r="B91" s="26" t="s">
        <v>183</v>
      </c>
      <c r="C91" s="27">
        <f>SUM(C88:C90)</f>
        <v>0</v>
      </c>
      <c r="D91" s="27"/>
      <c r="E91" s="27">
        <f>SUM(E88:E90)</f>
        <v>655.04999999999995</v>
      </c>
      <c r="F91" s="64">
        <f t="shared" ref="F91" si="29">SUM(F85:F90)</f>
        <v>0</v>
      </c>
      <c r="G91" s="16">
        <f t="shared" ref="G91" si="30">IF(C91&lt;&gt;0,E91/C91*100,0)</f>
        <v>0</v>
      </c>
      <c r="H91" s="16">
        <f t="shared" ref="H91" si="31">IF(D91&lt;&gt;0,E91/D91*100,0)</f>
        <v>0</v>
      </c>
    </row>
    <row r="92" spans="1:8" s="6" customFormat="1" x14ac:dyDescent="0.25">
      <c r="A92" s="20">
        <v>322221</v>
      </c>
      <c r="B92" s="25" t="s">
        <v>144</v>
      </c>
      <c r="C92" s="18">
        <v>15937.85</v>
      </c>
      <c r="D92" s="18"/>
      <c r="E92" s="18">
        <v>523.58000000000004</v>
      </c>
      <c r="F92" s="59"/>
      <c r="G92" s="15">
        <f t="shared" si="26"/>
        <v>3.2851356989807283</v>
      </c>
      <c r="H92" s="15">
        <f t="shared" si="27"/>
        <v>0</v>
      </c>
    </row>
    <row r="93" spans="1:8" s="6" customFormat="1" x14ac:dyDescent="0.25">
      <c r="A93" s="20">
        <v>322241</v>
      </c>
      <c r="B93" s="25" t="s">
        <v>141</v>
      </c>
      <c r="C93" s="18">
        <v>7508.36</v>
      </c>
      <c r="D93" s="18"/>
      <c r="E93" s="18">
        <v>9019.49</v>
      </c>
      <c r="F93" s="59"/>
      <c r="G93" s="15">
        <f t="shared" si="26"/>
        <v>120.12596625627967</v>
      </c>
      <c r="H93" s="15">
        <f t="shared" si="27"/>
        <v>0</v>
      </c>
    </row>
    <row r="94" spans="1:8" x14ac:dyDescent="0.25">
      <c r="A94" s="21">
        <v>3222</v>
      </c>
      <c r="B94" s="26" t="s">
        <v>150</v>
      </c>
      <c r="C94" s="27">
        <f>C92+C93</f>
        <v>23446.21</v>
      </c>
      <c r="D94" s="28"/>
      <c r="E94" s="27">
        <f>E92+E93</f>
        <v>9543.07</v>
      </c>
      <c r="F94" s="64"/>
      <c r="G94" s="16">
        <f t="shared" si="26"/>
        <v>40.701972728214926</v>
      </c>
      <c r="H94" s="16">
        <f t="shared" si="27"/>
        <v>0</v>
      </c>
    </row>
    <row r="95" spans="1:8" x14ac:dyDescent="0.25">
      <c r="A95" s="19">
        <v>322311</v>
      </c>
      <c r="B95" s="25" t="s">
        <v>44</v>
      </c>
      <c r="C95" s="18">
        <v>43400.74</v>
      </c>
      <c r="D95" s="18"/>
      <c r="E95" s="18">
        <v>42967.23</v>
      </c>
      <c r="F95" s="59"/>
      <c r="G95" s="15">
        <f t="shared" si="26"/>
        <v>99.001146063408157</v>
      </c>
      <c r="H95" s="15">
        <f t="shared" si="27"/>
        <v>0</v>
      </c>
    </row>
    <row r="96" spans="1:8" x14ac:dyDescent="0.25">
      <c r="A96" s="20">
        <v>322331</v>
      </c>
      <c r="B96" s="25" t="s">
        <v>45</v>
      </c>
      <c r="C96" s="18">
        <v>62005.8</v>
      </c>
      <c r="D96" s="18"/>
      <c r="E96" s="18">
        <v>74638.720000000001</v>
      </c>
      <c r="F96" s="59"/>
      <c r="G96" s="15">
        <f t="shared" si="26"/>
        <v>120.37377148589326</v>
      </c>
      <c r="H96" s="15">
        <f t="shared" si="27"/>
        <v>0</v>
      </c>
    </row>
    <row r="97" spans="1:8" x14ac:dyDescent="0.25">
      <c r="A97" s="19">
        <v>322341</v>
      </c>
      <c r="B97" s="25" t="s">
        <v>46</v>
      </c>
      <c r="C97" s="18">
        <v>100.77</v>
      </c>
      <c r="D97" s="18"/>
      <c r="E97" s="18">
        <v>113.63</v>
      </c>
      <c r="F97" s="59"/>
      <c r="G97" s="15">
        <f t="shared" si="26"/>
        <v>112.761734643247</v>
      </c>
      <c r="H97" s="15">
        <f t="shared" si="27"/>
        <v>0</v>
      </c>
    </row>
    <row r="98" spans="1:8" x14ac:dyDescent="0.25">
      <c r="A98" s="21">
        <v>3223</v>
      </c>
      <c r="B98" s="26" t="s">
        <v>47</v>
      </c>
      <c r="C98" s="27">
        <f>C95+C96+C97</f>
        <v>105507.31000000001</v>
      </c>
      <c r="D98" s="28"/>
      <c r="E98" s="27">
        <f>E95+E96+E97</f>
        <v>117719.58000000002</v>
      </c>
      <c r="F98" s="64">
        <f>F95+F96+F97</f>
        <v>0</v>
      </c>
      <c r="G98" s="16">
        <f t="shared" si="26"/>
        <v>111.5748093662894</v>
      </c>
      <c r="H98" s="16">
        <f t="shared" si="27"/>
        <v>0</v>
      </c>
    </row>
    <row r="99" spans="1:8" x14ac:dyDescent="0.25">
      <c r="A99" s="19">
        <v>322311</v>
      </c>
      <c r="B99" s="25" t="s">
        <v>184</v>
      </c>
      <c r="C99" s="18"/>
      <c r="D99" s="18"/>
      <c r="E99" s="18"/>
      <c r="F99" s="59"/>
      <c r="G99" s="15">
        <f t="shared" ref="G99:G102" si="32">IF(C99&lt;&gt;0,E99/C99*100,0)</f>
        <v>0</v>
      </c>
      <c r="H99" s="15">
        <f t="shared" ref="H99:H102" si="33">IF(D99&lt;&gt;0,E99/D99*100,0)</f>
        <v>0</v>
      </c>
    </row>
    <row r="100" spans="1:8" x14ac:dyDescent="0.25">
      <c r="A100" s="20">
        <v>322331</v>
      </c>
      <c r="B100" s="25" t="s">
        <v>185</v>
      </c>
      <c r="C100" s="18"/>
      <c r="D100" s="18"/>
      <c r="E100" s="18"/>
      <c r="F100" s="59"/>
      <c r="G100" s="15">
        <f t="shared" si="32"/>
        <v>0</v>
      </c>
      <c r="H100" s="15">
        <f t="shared" si="33"/>
        <v>0</v>
      </c>
    </row>
    <row r="101" spans="1:8" x14ac:dyDescent="0.25">
      <c r="A101" s="19">
        <v>322341</v>
      </c>
      <c r="B101" s="25" t="s">
        <v>186</v>
      </c>
      <c r="C101" s="18"/>
      <c r="D101" s="18"/>
      <c r="E101" s="18"/>
      <c r="F101" s="59"/>
      <c r="G101" s="15">
        <f t="shared" si="32"/>
        <v>0</v>
      </c>
      <c r="H101" s="15">
        <f t="shared" si="33"/>
        <v>0</v>
      </c>
    </row>
    <row r="102" spans="1:8" x14ac:dyDescent="0.25">
      <c r="A102" s="21">
        <v>3223</v>
      </c>
      <c r="B102" s="26" t="s">
        <v>187</v>
      </c>
      <c r="C102" s="27">
        <f>C99+C100+C101</f>
        <v>0</v>
      </c>
      <c r="D102" s="28"/>
      <c r="E102" s="27">
        <f>E99+E100+E101</f>
        <v>0</v>
      </c>
      <c r="F102" s="64">
        <f>F99+F100+F101</f>
        <v>0</v>
      </c>
      <c r="G102" s="16">
        <f t="shared" si="32"/>
        <v>0</v>
      </c>
      <c r="H102" s="16">
        <f t="shared" si="33"/>
        <v>0</v>
      </c>
    </row>
    <row r="103" spans="1:8" s="6" customFormat="1" x14ac:dyDescent="0.25">
      <c r="A103" s="20">
        <v>322411</v>
      </c>
      <c r="B103" s="25" t="s">
        <v>48</v>
      </c>
      <c r="C103" s="18">
        <v>92.63</v>
      </c>
      <c r="D103" s="18"/>
      <c r="E103" s="18"/>
      <c r="F103" s="59"/>
      <c r="G103" s="15">
        <f t="shared" si="26"/>
        <v>0</v>
      </c>
      <c r="H103" s="15">
        <f t="shared" si="27"/>
        <v>0</v>
      </c>
    </row>
    <row r="104" spans="1:8" x14ac:dyDescent="0.25">
      <c r="A104" s="20">
        <v>322421</v>
      </c>
      <c r="B104" s="25" t="s">
        <v>142</v>
      </c>
      <c r="C104" s="18">
        <v>44272.08</v>
      </c>
      <c r="D104" s="18"/>
      <c r="E104" s="18">
        <v>42108.82</v>
      </c>
      <c r="F104" s="59"/>
      <c r="G104" s="15">
        <f t="shared" si="26"/>
        <v>95.113715009550035</v>
      </c>
      <c r="H104" s="15">
        <f t="shared" si="27"/>
        <v>0</v>
      </c>
    </row>
    <row r="105" spans="1:8" s="2" customFormat="1" x14ac:dyDescent="0.25">
      <c r="A105" s="21">
        <v>3224</v>
      </c>
      <c r="B105" s="26" t="s">
        <v>49</v>
      </c>
      <c r="C105" s="27">
        <f>C103+C104</f>
        <v>44364.71</v>
      </c>
      <c r="D105" s="28"/>
      <c r="E105" s="27">
        <f>E103+E104</f>
        <v>42108.82</v>
      </c>
      <c r="F105" s="64">
        <f t="shared" ref="F105" si="34">F103+F104</f>
        <v>0</v>
      </c>
      <c r="G105" s="16">
        <f t="shared" si="26"/>
        <v>94.915125107320662</v>
      </c>
      <c r="H105" s="16">
        <f t="shared" si="27"/>
        <v>0</v>
      </c>
    </row>
    <row r="106" spans="1:8" x14ac:dyDescent="0.25">
      <c r="A106" s="20">
        <v>322421</v>
      </c>
      <c r="B106" s="25" t="s">
        <v>188</v>
      </c>
      <c r="C106" s="18"/>
      <c r="D106" s="18"/>
      <c r="E106" s="18"/>
      <c r="F106" s="59"/>
      <c r="G106" s="15">
        <f t="shared" ref="G106:G107" si="35">IF(C106&lt;&gt;0,E106/C106*100,0)</f>
        <v>0</v>
      </c>
      <c r="H106" s="15">
        <f t="shared" ref="H106:H107" si="36">IF(D106&lt;&gt;0,E106/D106*100,0)</f>
        <v>0</v>
      </c>
    </row>
    <row r="107" spans="1:8" s="2" customFormat="1" x14ac:dyDescent="0.25">
      <c r="A107" s="21">
        <v>3224</v>
      </c>
      <c r="B107" s="26" t="s">
        <v>189</v>
      </c>
      <c r="C107" s="27">
        <f>C106</f>
        <v>0</v>
      </c>
      <c r="D107" s="27"/>
      <c r="E107" s="27">
        <f t="shared" ref="E107" si="37">E106</f>
        <v>0</v>
      </c>
      <c r="F107" s="64">
        <f t="shared" ref="F107" si="38">F105+F106</f>
        <v>0</v>
      </c>
      <c r="G107" s="16">
        <f t="shared" si="35"/>
        <v>0</v>
      </c>
      <c r="H107" s="16">
        <f t="shared" si="36"/>
        <v>0</v>
      </c>
    </row>
    <row r="108" spans="1:8" x14ac:dyDescent="0.25">
      <c r="A108" s="19">
        <v>322511</v>
      </c>
      <c r="B108" s="25" t="s">
        <v>50</v>
      </c>
      <c r="C108" s="18">
        <v>10090.879999999999</v>
      </c>
      <c r="D108" s="27"/>
      <c r="E108" s="18">
        <v>1001.55</v>
      </c>
      <c r="F108" s="59"/>
      <c r="G108" s="15">
        <f t="shared" si="26"/>
        <v>9.9252988837445297</v>
      </c>
      <c r="H108" s="15">
        <f t="shared" si="27"/>
        <v>0</v>
      </c>
    </row>
    <row r="109" spans="1:8" x14ac:dyDescent="0.25">
      <c r="A109" s="19">
        <v>322511</v>
      </c>
      <c r="B109" s="25" t="s">
        <v>190</v>
      </c>
      <c r="C109" s="18"/>
      <c r="D109" s="27"/>
      <c r="E109" s="18"/>
      <c r="F109" s="59"/>
      <c r="G109" s="15">
        <f t="shared" si="26"/>
        <v>0</v>
      </c>
      <c r="H109" s="15">
        <f t="shared" si="27"/>
        <v>0</v>
      </c>
    </row>
    <row r="110" spans="1:8" s="2" customFormat="1" x14ac:dyDescent="0.25">
      <c r="A110" s="21">
        <v>3225</v>
      </c>
      <c r="B110" s="26" t="s">
        <v>51</v>
      </c>
      <c r="C110" s="28">
        <f>C108+C109</f>
        <v>10090.879999999999</v>
      </c>
      <c r="D110" s="28">
        <f>D108+D109</f>
        <v>0</v>
      </c>
      <c r="E110" s="28">
        <f>E108+E109</f>
        <v>1001.55</v>
      </c>
      <c r="F110" s="64">
        <f t="shared" ref="F110" si="39">F108</f>
        <v>0</v>
      </c>
      <c r="G110" s="16">
        <f t="shared" si="26"/>
        <v>9.9252988837445297</v>
      </c>
      <c r="H110" s="16">
        <f t="shared" si="27"/>
        <v>0</v>
      </c>
    </row>
    <row r="111" spans="1:8" x14ac:dyDescent="0.25">
      <c r="A111" s="20">
        <v>322711</v>
      </c>
      <c r="B111" s="25" t="s">
        <v>52</v>
      </c>
      <c r="C111" s="18">
        <v>579.57000000000005</v>
      </c>
      <c r="D111" s="18"/>
      <c r="E111" s="18">
        <v>3556.7</v>
      </c>
      <c r="F111" s="59"/>
      <c r="G111" s="15">
        <f t="shared" si="26"/>
        <v>613.67910692409885</v>
      </c>
      <c r="H111" s="15">
        <f t="shared" si="27"/>
        <v>0</v>
      </c>
    </row>
    <row r="112" spans="1:8" s="2" customFormat="1" x14ac:dyDescent="0.25">
      <c r="A112" s="21">
        <v>3227</v>
      </c>
      <c r="B112" s="26" t="s">
        <v>52</v>
      </c>
      <c r="C112" s="27">
        <f>C111</f>
        <v>579.57000000000005</v>
      </c>
      <c r="D112" s="28"/>
      <c r="E112" s="27">
        <f>E111</f>
        <v>3556.7</v>
      </c>
      <c r="F112" s="64">
        <f t="shared" ref="F112" si="40">F111</f>
        <v>0</v>
      </c>
      <c r="G112" s="16">
        <f t="shared" si="26"/>
        <v>613.67910692409885</v>
      </c>
      <c r="H112" s="16">
        <f t="shared" si="27"/>
        <v>0</v>
      </c>
    </row>
    <row r="113" spans="1:8" x14ac:dyDescent="0.25">
      <c r="A113" s="21">
        <v>322</v>
      </c>
      <c r="B113" s="26" t="s">
        <v>53</v>
      </c>
      <c r="C113" s="28">
        <f>C87+C91+C94+C98+C102+C105+C107+C110+C112</f>
        <v>306333.93000000005</v>
      </c>
      <c r="D113" s="32">
        <v>446170</v>
      </c>
      <c r="E113" s="28">
        <f>E87+E91+E94+E98+E102+E105+E107+E110+E112</f>
        <v>338354.01</v>
      </c>
      <c r="F113" s="64">
        <f>F87+F98+F105+F110+F112</f>
        <v>0</v>
      </c>
      <c r="G113" s="16">
        <f t="shared" si="26"/>
        <v>110.45267169719004</v>
      </c>
      <c r="H113" s="16">
        <f t="shared" si="27"/>
        <v>75.835222000582732</v>
      </c>
    </row>
    <row r="114" spans="1:8" x14ac:dyDescent="0.25">
      <c r="A114" s="19">
        <v>323111</v>
      </c>
      <c r="B114" s="25" t="s">
        <v>54</v>
      </c>
      <c r="C114" s="18">
        <v>11104.76</v>
      </c>
      <c r="D114" s="18"/>
      <c r="E114" s="18">
        <v>12284.99</v>
      </c>
      <c r="F114" s="59"/>
      <c r="G114" s="15">
        <f t="shared" si="26"/>
        <v>110.62814504770925</v>
      </c>
      <c r="H114" s="15">
        <f t="shared" si="27"/>
        <v>0</v>
      </c>
    </row>
    <row r="115" spans="1:8" s="6" customFormat="1" x14ac:dyDescent="0.25">
      <c r="A115" s="20">
        <v>323121</v>
      </c>
      <c r="B115" s="25" t="s">
        <v>55</v>
      </c>
      <c r="C115" s="18">
        <v>620</v>
      </c>
      <c r="D115" s="18"/>
      <c r="E115" s="18">
        <v>392</v>
      </c>
      <c r="F115" s="59">
        <f t="shared" ref="F115" si="41">F114</f>
        <v>0</v>
      </c>
      <c r="G115" s="15">
        <f t="shared" si="26"/>
        <v>63.225806451612897</v>
      </c>
      <c r="H115" s="15">
        <f t="shared" si="27"/>
        <v>0</v>
      </c>
    </row>
    <row r="116" spans="1:8" x14ac:dyDescent="0.25">
      <c r="A116" s="22">
        <v>323131</v>
      </c>
      <c r="B116" s="23" t="s">
        <v>56</v>
      </c>
      <c r="C116" s="24">
        <v>3999.6</v>
      </c>
      <c r="D116" s="24"/>
      <c r="E116" s="24">
        <v>4056.53</v>
      </c>
      <c r="F116" s="59"/>
      <c r="G116" s="15">
        <f t="shared" si="26"/>
        <v>101.42339233923391</v>
      </c>
      <c r="H116" s="15">
        <f t="shared" si="27"/>
        <v>0</v>
      </c>
    </row>
    <row r="117" spans="1:8" x14ac:dyDescent="0.25">
      <c r="A117" s="19">
        <v>323191</v>
      </c>
      <c r="B117" s="25" t="s">
        <v>57</v>
      </c>
      <c r="C117" s="18">
        <v>2450</v>
      </c>
      <c r="D117" s="18"/>
      <c r="E117" s="18">
        <v>47641.599999999999</v>
      </c>
      <c r="F117" s="59"/>
      <c r="G117" s="15">
        <f t="shared" si="26"/>
        <v>1944.5551020408163</v>
      </c>
      <c r="H117" s="15">
        <f t="shared" si="27"/>
        <v>0</v>
      </c>
    </row>
    <row r="118" spans="1:8" s="2" customFormat="1" x14ac:dyDescent="0.25">
      <c r="A118" s="29">
        <v>3231</v>
      </c>
      <c r="B118" s="30" t="s">
        <v>152</v>
      </c>
      <c r="C118" s="31">
        <f>SUM(C114:C117)</f>
        <v>18174.36</v>
      </c>
      <c r="D118" s="70"/>
      <c r="E118" s="71">
        <f>SUM(E114:E117)</f>
        <v>64375.119999999995</v>
      </c>
      <c r="F118" s="64"/>
      <c r="G118" s="15">
        <f t="shared" ref="G118:G163" si="42">IF(C118&lt;&gt;0,E118/C118*100,0)</f>
        <v>354.20845630877784</v>
      </c>
      <c r="H118" s="15">
        <f t="shared" ref="H118:H163" si="43">IF(D118&lt;&gt;0,E118/D118*100,0)</f>
        <v>0</v>
      </c>
    </row>
    <row r="119" spans="1:8" x14ac:dyDescent="0.25">
      <c r="A119" s="19">
        <v>323211</v>
      </c>
      <c r="B119" s="25" t="s">
        <v>58</v>
      </c>
      <c r="C119" s="18">
        <v>2903</v>
      </c>
      <c r="D119" s="18"/>
      <c r="E119" s="18"/>
      <c r="F119" s="59"/>
      <c r="G119" s="15">
        <f t="shared" si="42"/>
        <v>0</v>
      </c>
      <c r="H119" s="15">
        <f t="shared" si="43"/>
        <v>0</v>
      </c>
    </row>
    <row r="120" spans="1:8" s="6" customFormat="1" x14ac:dyDescent="0.25">
      <c r="A120" s="20">
        <v>323221</v>
      </c>
      <c r="B120" s="25" t="s">
        <v>59</v>
      </c>
      <c r="C120" s="18">
        <v>32548.87</v>
      </c>
      <c r="D120" s="18"/>
      <c r="E120" s="18">
        <v>57659.23</v>
      </c>
      <c r="F120" s="59"/>
      <c r="G120" s="15">
        <f t="shared" si="42"/>
        <v>177.14664134269486</v>
      </c>
      <c r="H120" s="15">
        <f t="shared" si="43"/>
        <v>0</v>
      </c>
    </row>
    <row r="121" spans="1:8" s="6" customFormat="1" x14ac:dyDescent="0.25">
      <c r="A121" s="20">
        <v>323291</v>
      </c>
      <c r="B121" s="25" t="s">
        <v>60</v>
      </c>
      <c r="C121" s="18">
        <v>5380</v>
      </c>
      <c r="D121" s="18"/>
      <c r="E121" s="18">
        <v>8132.5</v>
      </c>
      <c r="F121" s="59"/>
      <c r="G121" s="15">
        <f t="shared" si="42"/>
        <v>151.16171003717471</v>
      </c>
      <c r="H121" s="15">
        <f t="shared" si="43"/>
        <v>0</v>
      </c>
    </row>
    <row r="122" spans="1:8" s="2" customFormat="1" x14ac:dyDescent="0.25">
      <c r="A122" s="21">
        <v>3232</v>
      </c>
      <c r="B122" s="26" t="s">
        <v>61</v>
      </c>
      <c r="C122" s="27">
        <f>C119+C120+C121</f>
        <v>40831.869999999995</v>
      </c>
      <c r="D122" s="28"/>
      <c r="E122" s="27">
        <f>E119+E120+E121</f>
        <v>65791.73000000001</v>
      </c>
      <c r="F122" s="64">
        <f>F119+F120+F121</f>
        <v>0</v>
      </c>
      <c r="G122" s="16">
        <f t="shared" si="42"/>
        <v>161.12837839658093</v>
      </c>
      <c r="H122" s="16">
        <f t="shared" si="43"/>
        <v>0</v>
      </c>
    </row>
    <row r="123" spans="1:8" s="6" customFormat="1" x14ac:dyDescent="0.25">
      <c r="A123" s="20">
        <v>323311</v>
      </c>
      <c r="B123" s="25" t="s">
        <v>151</v>
      </c>
      <c r="C123" s="18">
        <v>1875</v>
      </c>
      <c r="D123" s="68"/>
      <c r="E123" s="18">
        <v>9375</v>
      </c>
      <c r="F123" s="59"/>
      <c r="G123" s="15">
        <f t="shared" si="42"/>
        <v>500</v>
      </c>
      <c r="H123" s="15">
        <f>IF(D124&lt;&gt;0,E124/D124*100,0)</f>
        <v>0</v>
      </c>
    </row>
    <row r="124" spans="1:8" x14ac:dyDescent="0.25">
      <c r="A124" s="20">
        <v>323321</v>
      </c>
      <c r="B124" s="25" t="s">
        <v>62</v>
      </c>
      <c r="C124" s="18"/>
      <c r="D124" s="18"/>
      <c r="E124" s="18">
        <v>7468</v>
      </c>
      <c r="F124" s="59"/>
      <c r="G124" s="15">
        <f t="shared" si="42"/>
        <v>0</v>
      </c>
      <c r="H124" s="15">
        <f t="shared" si="43"/>
        <v>0</v>
      </c>
    </row>
    <row r="125" spans="1:8" x14ac:dyDescent="0.25">
      <c r="A125" s="20">
        <v>323341</v>
      </c>
      <c r="B125" s="25" t="s">
        <v>241</v>
      </c>
      <c r="C125" s="18">
        <v>0</v>
      </c>
      <c r="D125" s="18"/>
      <c r="E125" s="18">
        <v>1000</v>
      </c>
      <c r="F125" s="59"/>
      <c r="G125" s="15">
        <f t="shared" ref="G125" si="44">IF(C125&lt;&gt;0,E125/C125*100,0)</f>
        <v>0</v>
      </c>
      <c r="H125" s="15">
        <f t="shared" ref="H125" si="45">IF(D125&lt;&gt;0,E125/D125*100,0)</f>
        <v>0</v>
      </c>
    </row>
    <row r="126" spans="1:8" x14ac:dyDescent="0.25">
      <c r="A126" s="19">
        <v>323391</v>
      </c>
      <c r="B126" s="25" t="s">
        <v>63</v>
      </c>
      <c r="C126" s="18">
        <v>47147.5</v>
      </c>
      <c r="D126" s="18"/>
      <c r="E126" s="18">
        <v>960</v>
      </c>
      <c r="F126" s="59"/>
      <c r="G126" s="15">
        <f t="shared" si="42"/>
        <v>2.0361631051487352</v>
      </c>
      <c r="H126" s="15">
        <f t="shared" si="43"/>
        <v>0</v>
      </c>
    </row>
    <row r="127" spans="1:8" s="2" customFormat="1" x14ac:dyDescent="0.25">
      <c r="A127" s="21">
        <v>3233</v>
      </c>
      <c r="B127" s="26" t="s">
        <v>64</v>
      </c>
      <c r="C127" s="27">
        <f>C123+C124+C126+C125</f>
        <v>49022.5</v>
      </c>
      <c r="D127" s="28"/>
      <c r="E127" s="27">
        <f>E123+E124+E126+E125</f>
        <v>18803</v>
      </c>
      <c r="F127" s="64">
        <f t="shared" ref="F127" si="46">F124+F126</f>
        <v>0</v>
      </c>
      <c r="G127" s="16">
        <f t="shared" si="42"/>
        <v>38.355857004436736</v>
      </c>
      <c r="H127" s="16">
        <f t="shared" si="43"/>
        <v>0</v>
      </c>
    </row>
    <row r="128" spans="1:8" s="6" customFormat="1" x14ac:dyDescent="0.25">
      <c r="A128" s="20">
        <v>323311</v>
      </c>
      <c r="B128" s="25" t="s">
        <v>191</v>
      </c>
      <c r="C128" s="18"/>
      <c r="D128" s="68"/>
      <c r="E128" s="18">
        <v>1500</v>
      </c>
      <c r="F128" s="59"/>
      <c r="G128" s="15">
        <f t="shared" ref="G128:G135" si="47">IF(C128&lt;&gt;0,E128/C128*100,0)</f>
        <v>0</v>
      </c>
      <c r="H128" s="15">
        <f>IF(D129&lt;&gt;0,E129/D129*100,0)</f>
        <v>0</v>
      </c>
    </row>
    <row r="129" spans="1:8" x14ac:dyDescent="0.25">
      <c r="A129" s="20">
        <v>323321</v>
      </c>
      <c r="B129" s="25" t="s">
        <v>192</v>
      </c>
      <c r="C129" s="18"/>
      <c r="D129" s="18"/>
      <c r="E129" s="18"/>
      <c r="F129" s="59"/>
      <c r="G129" s="15">
        <f t="shared" si="47"/>
        <v>0</v>
      </c>
      <c r="H129" s="15">
        <f t="shared" ref="H129:H131" si="48">IF(D129&lt;&gt;0,E129/D129*100,0)</f>
        <v>0</v>
      </c>
    </row>
    <row r="130" spans="1:8" x14ac:dyDescent="0.25">
      <c r="A130" s="19">
        <v>323391</v>
      </c>
      <c r="B130" s="25" t="s">
        <v>193</v>
      </c>
      <c r="C130" s="18"/>
      <c r="D130" s="18"/>
      <c r="E130" s="18"/>
      <c r="F130" s="59"/>
      <c r="G130" s="15">
        <f t="shared" si="47"/>
        <v>0</v>
      </c>
      <c r="H130" s="15">
        <f t="shared" si="48"/>
        <v>0</v>
      </c>
    </row>
    <row r="131" spans="1:8" s="2" customFormat="1" x14ac:dyDescent="0.25">
      <c r="A131" s="21">
        <v>3233</v>
      </c>
      <c r="B131" s="26" t="s">
        <v>194</v>
      </c>
      <c r="C131" s="27">
        <f>C128+C129+C130</f>
        <v>0</v>
      </c>
      <c r="D131" s="28"/>
      <c r="E131" s="27">
        <f>E128+E129+E130</f>
        <v>1500</v>
      </c>
      <c r="F131" s="64">
        <f t="shared" ref="F131" si="49">F129+F130</f>
        <v>0</v>
      </c>
      <c r="G131" s="16">
        <f t="shared" si="47"/>
        <v>0</v>
      </c>
      <c r="H131" s="16">
        <f t="shared" si="48"/>
        <v>0</v>
      </c>
    </row>
    <row r="132" spans="1:8" s="6" customFormat="1" x14ac:dyDescent="0.25">
      <c r="A132" s="20">
        <v>323311</v>
      </c>
      <c r="B132" s="25" t="s">
        <v>195</v>
      </c>
      <c r="C132" s="18"/>
      <c r="D132" s="68"/>
      <c r="E132" s="18">
        <v>3750</v>
      </c>
      <c r="F132" s="59"/>
      <c r="G132" s="15">
        <f t="shared" si="47"/>
        <v>0</v>
      </c>
      <c r="H132" s="15">
        <f>IF(D133&lt;&gt;0,E133/D133*100,0)</f>
        <v>0</v>
      </c>
    </row>
    <row r="133" spans="1:8" x14ac:dyDescent="0.25">
      <c r="A133" s="20">
        <v>323321</v>
      </c>
      <c r="B133" s="25" t="s">
        <v>196</v>
      </c>
      <c r="C133" s="18"/>
      <c r="D133" s="18"/>
      <c r="E133" s="18"/>
      <c r="F133" s="59"/>
      <c r="G133" s="15">
        <f t="shared" si="47"/>
        <v>0</v>
      </c>
      <c r="H133" s="15">
        <f t="shared" ref="H133:H135" si="50">IF(D133&lt;&gt;0,E133/D133*100,0)</f>
        <v>0</v>
      </c>
    </row>
    <row r="134" spans="1:8" x14ac:dyDescent="0.25">
      <c r="A134" s="19">
        <v>323391</v>
      </c>
      <c r="B134" s="25" t="s">
        <v>197</v>
      </c>
      <c r="C134" s="18"/>
      <c r="D134" s="18"/>
      <c r="E134" s="18"/>
      <c r="F134" s="59"/>
      <c r="G134" s="15">
        <f t="shared" si="47"/>
        <v>0</v>
      </c>
      <c r="H134" s="15">
        <f t="shared" si="50"/>
        <v>0</v>
      </c>
    </row>
    <row r="135" spans="1:8" s="2" customFormat="1" x14ac:dyDescent="0.25">
      <c r="A135" s="21">
        <v>3233</v>
      </c>
      <c r="B135" s="26" t="s">
        <v>198</v>
      </c>
      <c r="C135" s="27">
        <f>C132+C133+C134</f>
        <v>0</v>
      </c>
      <c r="D135" s="28"/>
      <c r="E135" s="27">
        <f>E132+E133+E134</f>
        <v>3750</v>
      </c>
      <c r="F135" s="64">
        <f t="shared" ref="F135" si="51">F133+F134</f>
        <v>0</v>
      </c>
      <c r="G135" s="16">
        <f t="shared" si="47"/>
        <v>0</v>
      </c>
      <c r="H135" s="16">
        <f t="shared" si="50"/>
        <v>0</v>
      </c>
    </row>
    <row r="136" spans="1:8" x14ac:dyDescent="0.25">
      <c r="A136" s="19">
        <v>323411</v>
      </c>
      <c r="B136" s="25" t="s">
        <v>65</v>
      </c>
      <c r="C136" s="18">
        <v>8888.7099999999991</v>
      </c>
      <c r="D136" s="18"/>
      <c r="E136" s="18">
        <v>12338.69</v>
      </c>
      <c r="F136" s="59"/>
      <c r="G136" s="15">
        <f>IF(C136&lt;&gt;0,E136/C136*100,0)</f>
        <v>138.81305611275428</v>
      </c>
      <c r="H136" s="15">
        <f t="shared" si="43"/>
        <v>0</v>
      </c>
    </row>
    <row r="137" spans="1:8" s="6" customFormat="1" x14ac:dyDescent="0.25">
      <c r="A137" s="20">
        <v>323421</v>
      </c>
      <c r="B137" s="25" t="s">
        <v>66</v>
      </c>
      <c r="C137" s="18">
        <v>9780.15</v>
      </c>
      <c r="D137" s="18"/>
      <c r="E137" s="18">
        <v>11147.15</v>
      </c>
      <c r="F137" s="59"/>
      <c r="G137" s="15">
        <f t="shared" si="42"/>
        <v>113.97729073684964</v>
      </c>
      <c r="H137" s="15">
        <f t="shared" si="43"/>
        <v>0</v>
      </c>
    </row>
    <row r="138" spans="1:8" x14ac:dyDescent="0.25">
      <c r="A138" s="19">
        <v>323441</v>
      </c>
      <c r="B138" s="25" t="s">
        <v>67</v>
      </c>
      <c r="C138" s="18">
        <v>4020</v>
      </c>
      <c r="D138" s="18"/>
      <c r="E138" s="18"/>
      <c r="F138" s="59"/>
      <c r="G138" s="15">
        <f>IF(C138&lt;&gt;0,E138/C138*100,0)</f>
        <v>0</v>
      </c>
      <c r="H138" s="15">
        <f t="shared" si="43"/>
        <v>0</v>
      </c>
    </row>
    <row r="139" spans="1:8" x14ac:dyDescent="0.25">
      <c r="A139" s="20">
        <v>323491</v>
      </c>
      <c r="B139" s="25" t="s">
        <v>68</v>
      </c>
      <c r="C139" s="18">
        <v>0</v>
      </c>
      <c r="D139" s="18"/>
      <c r="E139" s="18"/>
      <c r="F139" s="59"/>
      <c r="G139" s="15">
        <f t="shared" si="42"/>
        <v>0</v>
      </c>
      <c r="H139" s="15">
        <f t="shared" si="43"/>
        <v>0</v>
      </c>
    </row>
    <row r="140" spans="1:8" s="2" customFormat="1" x14ac:dyDescent="0.25">
      <c r="A140" s="21">
        <v>3234</v>
      </c>
      <c r="B140" s="26" t="s">
        <v>69</v>
      </c>
      <c r="C140" s="27">
        <f>SUM(C136:C139)</f>
        <v>22688.86</v>
      </c>
      <c r="D140" s="28"/>
      <c r="E140" s="27">
        <f>SUM(E136:E139)</f>
        <v>23485.84</v>
      </c>
      <c r="F140" s="64">
        <f t="shared" ref="F140" si="52">SUM(F136:F139)</f>
        <v>0</v>
      </c>
      <c r="G140" s="16">
        <f t="shared" si="42"/>
        <v>103.51264893873029</v>
      </c>
      <c r="H140" s="16">
        <f t="shared" si="43"/>
        <v>0</v>
      </c>
    </row>
    <row r="141" spans="1:8" s="6" customFormat="1" x14ac:dyDescent="0.25">
      <c r="A141" s="20">
        <v>323521</v>
      </c>
      <c r="B141" s="25" t="s">
        <v>70</v>
      </c>
      <c r="C141" s="18">
        <v>3125</v>
      </c>
      <c r="D141" s="18"/>
      <c r="E141" s="18">
        <v>1406.25</v>
      </c>
      <c r="F141" s="59"/>
      <c r="G141" s="15">
        <f t="shared" si="42"/>
        <v>45</v>
      </c>
      <c r="H141" s="15">
        <f t="shared" si="43"/>
        <v>0</v>
      </c>
    </row>
    <row r="142" spans="1:8" x14ac:dyDescent="0.25">
      <c r="A142" s="20">
        <v>323541</v>
      </c>
      <c r="B142" s="25" t="s">
        <v>71</v>
      </c>
      <c r="C142" s="18">
        <v>6500</v>
      </c>
      <c r="D142" s="18"/>
      <c r="E142" s="18">
        <v>11250</v>
      </c>
      <c r="F142" s="59"/>
      <c r="G142" s="15">
        <f t="shared" si="42"/>
        <v>173.07692307692309</v>
      </c>
      <c r="H142" s="15">
        <f t="shared" si="43"/>
        <v>0</v>
      </c>
    </row>
    <row r="143" spans="1:8" s="2" customFormat="1" x14ac:dyDescent="0.25">
      <c r="A143" s="21">
        <v>3235</v>
      </c>
      <c r="B143" s="26" t="s">
        <v>72</v>
      </c>
      <c r="C143" s="27">
        <f>C141+C142</f>
        <v>9625</v>
      </c>
      <c r="D143" s="28"/>
      <c r="E143" s="27">
        <f>E141+E142</f>
        <v>12656.25</v>
      </c>
      <c r="F143" s="64">
        <f t="shared" ref="F143:F147" si="53">F141+F142</f>
        <v>0</v>
      </c>
      <c r="G143" s="16">
        <f t="shared" si="42"/>
        <v>131.49350649350649</v>
      </c>
      <c r="H143" s="16">
        <f t="shared" si="43"/>
        <v>0</v>
      </c>
    </row>
    <row r="144" spans="1:8" s="6" customFormat="1" x14ac:dyDescent="0.25">
      <c r="A144" s="20">
        <v>323521</v>
      </c>
      <c r="B144" s="25" t="s">
        <v>199</v>
      </c>
      <c r="C144" s="18"/>
      <c r="D144" s="18"/>
      <c r="E144" s="18"/>
      <c r="F144" s="59"/>
      <c r="G144" s="15">
        <f t="shared" ref="G144:G145" si="54">IF(C144&lt;&gt;0,E144/C144*100,0)</f>
        <v>0</v>
      </c>
      <c r="H144" s="15">
        <f t="shared" ref="H144:H145" si="55">IF(D144&lt;&gt;0,E144/D144*100,0)</f>
        <v>0</v>
      </c>
    </row>
    <row r="145" spans="1:8" s="2" customFormat="1" x14ac:dyDescent="0.25">
      <c r="A145" s="21">
        <v>3235</v>
      </c>
      <c r="B145" s="26" t="s">
        <v>200</v>
      </c>
      <c r="C145" s="27">
        <f>C144</f>
        <v>0</v>
      </c>
      <c r="D145" s="28"/>
      <c r="E145" s="27">
        <f>E144</f>
        <v>0</v>
      </c>
      <c r="F145" s="64">
        <f t="shared" si="53"/>
        <v>0</v>
      </c>
      <c r="G145" s="16">
        <f t="shared" si="54"/>
        <v>0</v>
      </c>
      <c r="H145" s="16">
        <f t="shared" si="55"/>
        <v>0</v>
      </c>
    </row>
    <row r="146" spans="1:8" s="6" customFormat="1" x14ac:dyDescent="0.25">
      <c r="A146" s="20">
        <v>323521</v>
      </c>
      <c r="B146" s="25" t="s">
        <v>201</v>
      </c>
      <c r="C146" s="18"/>
      <c r="D146" s="18"/>
      <c r="E146" s="18"/>
      <c r="F146" s="59"/>
      <c r="G146" s="15">
        <f t="shared" ref="G146:G147" si="56">IF(C146&lt;&gt;0,E146/C146*100,0)</f>
        <v>0</v>
      </c>
      <c r="H146" s="15">
        <f t="shared" ref="H146:H147" si="57">IF(D146&lt;&gt;0,E146/D146*100,0)</f>
        <v>0</v>
      </c>
    </row>
    <row r="147" spans="1:8" s="2" customFormat="1" x14ac:dyDescent="0.25">
      <c r="A147" s="21">
        <v>3235</v>
      </c>
      <c r="B147" s="26" t="s">
        <v>202</v>
      </c>
      <c r="C147" s="27">
        <f>C146</f>
        <v>0</v>
      </c>
      <c r="D147" s="28"/>
      <c r="E147" s="27">
        <f>E146</f>
        <v>0</v>
      </c>
      <c r="F147" s="64">
        <f t="shared" si="53"/>
        <v>0</v>
      </c>
      <c r="G147" s="16">
        <f t="shared" si="56"/>
        <v>0</v>
      </c>
      <c r="H147" s="16">
        <f t="shared" si="57"/>
        <v>0</v>
      </c>
    </row>
    <row r="148" spans="1:8" s="6" customFormat="1" x14ac:dyDescent="0.25">
      <c r="A148" s="20">
        <v>323611</v>
      </c>
      <c r="B148" s="25" t="s">
        <v>73</v>
      </c>
      <c r="C148" s="18">
        <v>35970</v>
      </c>
      <c r="D148" s="18"/>
      <c r="E148" s="18">
        <v>9922.77</v>
      </c>
      <c r="F148" s="59"/>
      <c r="G148" s="15">
        <f t="shared" si="42"/>
        <v>27.586238532110091</v>
      </c>
      <c r="H148" s="15">
        <f t="shared" si="43"/>
        <v>0</v>
      </c>
    </row>
    <row r="149" spans="1:8" s="2" customFormat="1" x14ac:dyDescent="0.25">
      <c r="A149" s="21">
        <v>3236</v>
      </c>
      <c r="B149" s="26" t="s">
        <v>74</v>
      </c>
      <c r="C149" s="27">
        <f>C148</f>
        <v>35970</v>
      </c>
      <c r="D149" s="28"/>
      <c r="E149" s="27">
        <f>E148</f>
        <v>9922.77</v>
      </c>
      <c r="F149" s="64">
        <f t="shared" ref="F149" si="58">F148</f>
        <v>0</v>
      </c>
      <c r="G149" s="16">
        <f t="shared" si="42"/>
        <v>27.586238532110091</v>
      </c>
      <c r="H149" s="16">
        <f t="shared" si="43"/>
        <v>0</v>
      </c>
    </row>
    <row r="150" spans="1:8" s="6" customFormat="1" x14ac:dyDescent="0.25">
      <c r="A150" s="20">
        <v>323711</v>
      </c>
      <c r="B150" s="25" t="s">
        <v>75</v>
      </c>
      <c r="C150" s="18">
        <v>4262.84</v>
      </c>
      <c r="D150" s="18"/>
      <c r="E150" s="18"/>
      <c r="F150" s="59"/>
      <c r="G150" s="15">
        <f t="shared" si="42"/>
        <v>0</v>
      </c>
      <c r="H150" s="15">
        <f t="shared" si="43"/>
        <v>0</v>
      </c>
    </row>
    <row r="151" spans="1:8" x14ac:dyDescent="0.25">
      <c r="A151" s="20">
        <v>323721</v>
      </c>
      <c r="B151" s="25" t="s">
        <v>76</v>
      </c>
      <c r="C151" s="18">
        <v>5197.33</v>
      </c>
      <c r="D151" s="18"/>
      <c r="E151" s="18">
        <v>48348.4</v>
      </c>
      <c r="F151" s="59"/>
      <c r="G151" s="15">
        <f t="shared" si="42"/>
        <v>930.25457302114739</v>
      </c>
      <c r="H151" s="15">
        <f t="shared" si="43"/>
        <v>0</v>
      </c>
    </row>
    <row r="152" spans="1:8" s="6" customFormat="1" x14ac:dyDescent="0.25">
      <c r="A152" s="20">
        <v>323731</v>
      </c>
      <c r="B152" s="25" t="s">
        <v>77</v>
      </c>
      <c r="C152" s="18">
        <v>2250</v>
      </c>
      <c r="D152" s="18"/>
      <c r="E152" s="18">
        <v>700</v>
      </c>
      <c r="F152" s="59"/>
      <c r="G152" s="15">
        <f t="shared" si="42"/>
        <v>31.111111111111111</v>
      </c>
      <c r="H152" s="15">
        <f t="shared" si="43"/>
        <v>0</v>
      </c>
    </row>
    <row r="153" spans="1:8" s="6" customFormat="1" x14ac:dyDescent="0.25">
      <c r="A153" s="20">
        <v>323791</v>
      </c>
      <c r="B153" s="25" t="s">
        <v>78</v>
      </c>
      <c r="C153" s="18">
        <v>19137.5</v>
      </c>
      <c r="D153" s="18"/>
      <c r="E153" s="18">
        <f>113551.76-59500-24000</f>
        <v>30051.759999999995</v>
      </c>
      <c r="F153" s="59"/>
      <c r="G153" s="15">
        <f t="shared" si="42"/>
        <v>157.03075114304374</v>
      </c>
      <c r="H153" s="15">
        <f t="shared" si="43"/>
        <v>0</v>
      </c>
    </row>
    <row r="154" spans="1:8" s="2" customFormat="1" x14ac:dyDescent="0.25">
      <c r="A154" s="21">
        <v>3237</v>
      </c>
      <c r="B154" s="26" t="s">
        <v>79</v>
      </c>
      <c r="C154" s="27">
        <f>SUM(C150:C153)</f>
        <v>30847.67</v>
      </c>
      <c r="D154" s="28"/>
      <c r="E154" s="27">
        <f>SUM(E150:E153)</f>
        <v>79100.160000000003</v>
      </c>
      <c r="F154" s="64">
        <f t="shared" ref="F154" si="59">SUM(F150:F153)</f>
        <v>0</v>
      </c>
      <c r="G154" s="16">
        <f t="shared" si="42"/>
        <v>256.42183023871826</v>
      </c>
      <c r="H154" s="16">
        <f t="shared" si="43"/>
        <v>0</v>
      </c>
    </row>
    <row r="155" spans="1:8" x14ac:dyDescent="0.25">
      <c r="A155" s="20">
        <v>323721</v>
      </c>
      <c r="B155" s="25" t="s">
        <v>203</v>
      </c>
      <c r="C155" s="18"/>
      <c r="D155" s="18"/>
      <c r="E155" s="18"/>
      <c r="F155" s="59"/>
      <c r="G155" s="15">
        <f t="shared" ref="G155:G157" si="60">IF(C155&lt;&gt;0,E155/C155*100,0)</f>
        <v>0</v>
      </c>
      <c r="H155" s="15">
        <f t="shared" ref="H155:H157" si="61">IF(D155&lt;&gt;0,E155/D155*100,0)</f>
        <v>0</v>
      </c>
    </row>
    <row r="156" spans="1:8" s="6" customFormat="1" x14ac:dyDescent="0.25">
      <c r="A156" s="20">
        <v>323791</v>
      </c>
      <c r="B156" s="25" t="s">
        <v>204</v>
      </c>
      <c r="C156" s="18"/>
      <c r="D156" s="18"/>
      <c r="E156" s="18">
        <f>53315.75+6184.25</f>
        <v>59500</v>
      </c>
      <c r="F156" s="59"/>
      <c r="G156" s="15">
        <f t="shared" si="60"/>
        <v>0</v>
      </c>
      <c r="H156" s="15">
        <f t="shared" si="61"/>
        <v>0</v>
      </c>
    </row>
    <row r="157" spans="1:8" s="2" customFormat="1" x14ac:dyDescent="0.25">
      <c r="A157" s="21">
        <v>3237</v>
      </c>
      <c r="B157" s="26" t="s">
        <v>205</v>
      </c>
      <c r="C157" s="27">
        <f>C155+C156</f>
        <v>0</v>
      </c>
      <c r="D157" s="28"/>
      <c r="E157" s="27">
        <f>E155+E156</f>
        <v>59500</v>
      </c>
      <c r="F157" s="64">
        <f t="shared" ref="F157" si="62">SUM(F153:F156)</f>
        <v>0</v>
      </c>
      <c r="G157" s="16">
        <f t="shared" si="60"/>
        <v>0</v>
      </c>
      <c r="H157" s="16">
        <f t="shared" si="61"/>
        <v>0</v>
      </c>
    </row>
    <row r="158" spans="1:8" x14ac:dyDescent="0.25">
      <c r="A158" s="20">
        <v>323721</v>
      </c>
      <c r="B158" s="25" t="s">
        <v>206</v>
      </c>
      <c r="C158" s="18"/>
      <c r="D158" s="18"/>
      <c r="E158" s="18"/>
      <c r="F158" s="59"/>
      <c r="G158" s="15">
        <f t="shared" ref="G158:G160" si="63">IF(C158&lt;&gt;0,E158/C158*100,0)</f>
        <v>0</v>
      </c>
      <c r="H158" s="15">
        <f t="shared" ref="H158:H160" si="64">IF(D158&lt;&gt;0,E158/D158*100,0)</f>
        <v>0</v>
      </c>
    </row>
    <row r="159" spans="1:8" s="6" customFormat="1" x14ac:dyDescent="0.25">
      <c r="A159" s="20">
        <v>323791</v>
      </c>
      <c r="B159" s="25" t="s">
        <v>207</v>
      </c>
      <c r="C159" s="18"/>
      <c r="D159" s="18"/>
      <c r="E159" s="18">
        <v>24000</v>
      </c>
      <c r="F159" s="59"/>
      <c r="G159" s="15">
        <f t="shared" si="63"/>
        <v>0</v>
      </c>
      <c r="H159" s="15">
        <f t="shared" si="64"/>
        <v>0</v>
      </c>
    </row>
    <row r="160" spans="1:8" s="2" customFormat="1" x14ac:dyDescent="0.25">
      <c r="A160" s="21">
        <v>3237</v>
      </c>
      <c r="B160" s="26" t="s">
        <v>208</v>
      </c>
      <c r="C160" s="27">
        <f>C158+C159</f>
        <v>0</v>
      </c>
      <c r="D160" s="28"/>
      <c r="E160" s="27">
        <f>E158+E159</f>
        <v>24000</v>
      </c>
      <c r="F160" s="64">
        <f t="shared" ref="F160" si="65">SUM(F156:F159)</f>
        <v>0</v>
      </c>
      <c r="G160" s="16">
        <f t="shared" si="63"/>
        <v>0</v>
      </c>
      <c r="H160" s="16">
        <f t="shared" si="64"/>
        <v>0</v>
      </c>
    </row>
    <row r="161" spans="1:8" x14ac:dyDescent="0.25">
      <c r="A161" s="72">
        <v>323811</v>
      </c>
      <c r="B161" s="23" t="s">
        <v>80</v>
      </c>
      <c r="C161" s="24"/>
      <c r="D161" s="24"/>
      <c r="E161" s="24">
        <v>375</v>
      </c>
      <c r="F161" s="59"/>
      <c r="G161" s="17">
        <f t="shared" si="42"/>
        <v>0</v>
      </c>
      <c r="H161" s="17">
        <f t="shared" si="43"/>
        <v>0</v>
      </c>
    </row>
    <row r="162" spans="1:8" x14ac:dyDescent="0.25">
      <c r="A162" s="72">
        <v>323821</v>
      </c>
      <c r="B162" s="23" t="s">
        <v>219</v>
      </c>
      <c r="C162" s="24"/>
      <c r="D162" s="24"/>
      <c r="E162" s="24">
        <v>1069.8499999999999</v>
      </c>
      <c r="F162" s="59"/>
      <c r="G162" s="17">
        <f t="shared" si="42"/>
        <v>0</v>
      </c>
      <c r="H162" s="17">
        <f t="shared" si="43"/>
        <v>0</v>
      </c>
    </row>
    <row r="163" spans="1:8" x14ac:dyDescent="0.25">
      <c r="A163" s="19">
        <v>323891</v>
      </c>
      <c r="B163" s="25" t="s">
        <v>81</v>
      </c>
      <c r="C163" s="18">
        <v>375</v>
      </c>
      <c r="D163" s="18"/>
      <c r="E163" s="18">
        <v>2799.4</v>
      </c>
      <c r="F163" s="73"/>
      <c r="G163" s="15">
        <f t="shared" si="42"/>
        <v>746.50666666666666</v>
      </c>
      <c r="H163" s="15">
        <f t="shared" si="43"/>
        <v>0</v>
      </c>
    </row>
    <row r="164" spans="1:8" s="2" customFormat="1" x14ac:dyDescent="0.25">
      <c r="A164" s="29">
        <v>3238</v>
      </c>
      <c r="B164" s="30" t="s">
        <v>82</v>
      </c>
      <c r="C164" s="31">
        <f>SUM(C161:C163)</f>
        <v>375</v>
      </c>
      <c r="D164" s="31"/>
      <c r="E164" s="31">
        <f>SUM(E161:E163)</f>
        <v>4244.25</v>
      </c>
      <c r="F164" s="74"/>
      <c r="G164" s="15">
        <f t="shared" ref="G164:G190" si="66">IF(C164&lt;&gt;0,E164/C164*100,0)</f>
        <v>1131.8</v>
      </c>
      <c r="H164" s="15">
        <f t="shared" ref="H164:H190" si="67">IF(D164&lt;&gt;0,E164/D164*100,0)</f>
        <v>0</v>
      </c>
    </row>
    <row r="165" spans="1:8" x14ac:dyDescent="0.25">
      <c r="A165" s="19">
        <v>323911</v>
      </c>
      <c r="B165" s="25" t="s">
        <v>83</v>
      </c>
      <c r="C165" s="18">
        <v>23023.75</v>
      </c>
      <c r="D165" s="18"/>
      <c r="E165" s="18">
        <v>21682</v>
      </c>
      <c r="F165" s="59"/>
      <c r="G165" s="15">
        <f t="shared" si="66"/>
        <v>94.172322058743688</v>
      </c>
      <c r="H165" s="15">
        <f t="shared" si="67"/>
        <v>0</v>
      </c>
    </row>
    <row r="166" spans="1:8" x14ac:dyDescent="0.25">
      <c r="A166" s="20">
        <v>323921</v>
      </c>
      <c r="B166" s="25" t="s">
        <v>84</v>
      </c>
      <c r="C166" s="18"/>
      <c r="D166" s="18"/>
      <c r="E166" s="18">
        <v>270</v>
      </c>
      <c r="F166" s="59"/>
      <c r="G166" s="15">
        <f t="shared" si="66"/>
        <v>0</v>
      </c>
      <c r="H166" s="15">
        <f t="shared" si="67"/>
        <v>0</v>
      </c>
    </row>
    <row r="167" spans="1:8" x14ac:dyDescent="0.25">
      <c r="A167" s="20">
        <v>323931</v>
      </c>
      <c r="B167" s="25" t="s">
        <v>85</v>
      </c>
      <c r="C167" s="18">
        <v>270</v>
      </c>
      <c r="D167" s="18"/>
      <c r="E167" s="18"/>
      <c r="F167" s="59"/>
      <c r="G167" s="15">
        <f t="shared" si="66"/>
        <v>0</v>
      </c>
      <c r="H167" s="15">
        <f t="shared" si="67"/>
        <v>0</v>
      </c>
    </row>
    <row r="168" spans="1:8" s="6" customFormat="1" x14ac:dyDescent="0.25">
      <c r="A168" s="20">
        <v>323951</v>
      </c>
      <c r="B168" s="25" t="s">
        <v>86</v>
      </c>
      <c r="C168" s="18">
        <v>60</v>
      </c>
      <c r="D168" s="18"/>
      <c r="E168" s="18">
        <v>374</v>
      </c>
      <c r="F168" s="59"/>
      <c r="G168" s="15">
        <f t="shared" si="66"/>
        <v>623.33333333333337</v>
      </c>
      <c r="H168" s="15">
        <f t="shared" si="67"/>
        <v>0</v>
      </c>
    </row>
    <row r="169" spans="1:8" x14ac:dyDescent="0.25">
      <c r="A169" s="20">
        <v>323961</v>
      </c>
      <c r="B169" s="25" t="s">
        <v>87</v>
      </c>
      <c r="C169" s="18">
        <v>1500</v>
      </c>
      <c r="D169" s="18"/>
      <c r="E169" s="18">
        <v>1900</v>
      </c>
      <c r="F169" s="59"/>
      <c r="G169" s="15">
        <f t="shared" si="66"/>
        <v>126.66666666666666</v>
      </c>
      <c r="H169" s="15">
        <f t="shared" si="67"/>
        <v>0</v>
      </c>
    </row>
    <row r="170" spans="1:8" x14ac:dyDescent="0.25">
      <c r="A170" s="19">
        <v>323991</v>
      </c>
      <c r="B170" s="25" t="s">
        <v>88</v>
      </c>
      <c r="C170" s="18">
        <v>1272.53</v>
      </c>
      <c r="D170" s="18"/>
      <c r="E170" s="18">
        <v>2052.5100000000002</v>
      </c>
      <c r="F170" s="59"/>
      <c r="G170" s="15">
        <f t="shared" si="66"/>
        <v>161.29364337186553</v>
      </c>
      <c r="H170" s="15">
        <f t="shared" si="67"/>
        <v>0</v>
      </c>
    </row>
    <row r="171" spans="1:8" x14ac:dyDescent="0.25">
      <c r="A171" s="21">
        <v>3239</v>
      </c>
      <c r="B171" s="26" t="s">
        <v>89</v>
      </c>
      <c r="C171" s="27">
        <f>SUM(C165:C170)</f>
        <v>26126.28</v>
      </c>
      <c r="D171" s="28"/>
      <c r="E171" s="27">
        <f>SUM(E165:E170)</f>
        <v>26278.510000000002</v>
      </c>
      <c r="F171" s="64">
        <f t="shared" ref="F171" si="68">SUM(F165:F170)</f>
        <v>0</v>
      </c>
      <c r="G171" s="16">
        <f t="shared" si="66"/>
        <v>100.5826700165504</v>
      </c>
      <c r="H171" s="16">
        <f t="shared" si="67"/>
        <v>0</v>
      </c>
    </row>
    <row r="172" spans="1:8" s="2" customFormat="1" x14ac:dyDescent="0.25">
      <c r="A172" s="21">
        <v>323</v>
      </c>
      <c r="B172" s="26" t="s">
        <v>90</v>
      </c>
      <c r="C172" s="28">
        <f>C118+C122+C127+C131+C135+C140+C143+C145+C147+C149+C154+C157+C160+C164+C171</f>
        <v>233661.54</v>
      </c>
      <c r="D172" s="32">
        <v>336750</v>
      </c>
      <c r="E172" s="28">
        <f>E118+E122+E127+E131+E135+E140+E143+E145+E147+E149+E154+E157+E160+E164+E171</f>
        <v>393407.63</v>
      </c>
      <c r="F172" s="64" t="e">
        <f>#REF!+F122+F127+F140+F143+F149+F154+#REF!+F171</f>
        <v>#REF!</v>
      </c>
      <c r="G172" s="16">
        <f t="shared" si="66"/>
        <v>168.36644575739763</v>
      </c>
      <c r="H172" s="16">
        <f t="shared" si="67"/>
        <v>116.82483444691908</v>
      </c>
    </row>
    <row r="173" spans="1:8" x14ac:dyDescent="0.25">
      <c r="A173" s="20">
        <v>324111</v>
      </c>
      <c r="B173" s="25" t="s">
        <v>91</v>
      </c>
      <c r="C173" s="18"/>
      <c r="D173" s="18"/>
      <c r="E173" s="18"/>
      <c r="F173" s="59"/>
      <c r="G173" s="15">
        <f t="shared" si="66"/>
        <v>0</v>
      </c>
      <c r="H173" s="15">
        <f t="shared" si="67"/>
        <v>0</v>
      </c>
    </row>
    <row r="174" spans="1:8" x14ac:dyDescent="0.25">
      <c r="A174" s="19">
        <v>324121</v>
      </c>
      <c r="B174" s="25" t="s">
        <v>92</v>
      </c>
      <c r="C174" s="18"/>
      <c r="D174" s="18"/>
      <c r="E174" s="18"/>
      <c r="F174" s="59"/>
      <c r="G174" s="15">
        <f t="shared" si="66"/>
        <v>0</v>
      </c>
      <c r="H174" s="15">
        <f t="shared" si="67"/>
        <v>0</v>
      </c>
    </row>
    <row r="175" spans="1:8" s="2" customFormat="1" x14ac:dyDescent="0.25">
      <c r="A175" s="21">
        <v>324</v>
      </c>
      <c r="B175" s="26" t="s">
        <v>93</v>
      </c>
      <c r="C175" s="27">
        <f>C173+C174</f>
        <v>0</v>
      </c>
      <c r="D175" s="32">
        <v>2200</v>
      </c>
      <c r="E175" s="27">
        <f t="shared" ref="E175:F175" si="69">E173+E174</f>
        <v>0</v>
      </c>
      <c r="F175" s="64">
        <f t="shared" si="69"/>
        <v>0</v>
      </c>
      <c r="G175" s="16">
        <f t="shared" si="66"/>
        <v>0</v>
      </c>
      <c r="H175" s="16">
        <f t="shared" si="67"/>
        <v>0</v>
      </c>
    </row>
    <row r="176" spans="1:8" s="6" customFormat="1" x14ac:dyDescent="0.25">
      <c r="A176" s="20">
        <v>329231</v>
      </c>
      <c r="B176" s="25" t="s">
        <v>95</v>
      </c>
      <c r="C176" s="18">
        <v>8120</v>
      </c>
      <c r="D176" s="18"/>
      <c r="E176" s="18">
        <v>8020</v>
      </c>
      <c r="F176" s="59"/>
      <c r="G176" s="15">
        <f t="shared" si="66"/>
        <v>98.768472906403943</v>
      </c>
      <c r="H176" s="15">
        <f t="shared" si="67"/>
        <v>0</v>
      </c>
    </row>
    <row r="177" spans="1:8" s="2" customFormat="1" x14ac:dyDescent="0.25">
      <c r="A177" s="21">
        <v>3292</v>
      </c>
      <c r="B177" s="26" t="s">
        <v>96</v>
      </c>
      <c r="C177" s="27">
        <f>C176</f>
        <v>8120</v>
      </c>
      <c r="D177" s="28"/>
      <c r="E177" s="27">
        <f>E176</f>
        <v>8020</v>
      </c>
      <c r="F177" s="64">
        <f>F176</f>
        <v>0</v>
      </c>
      <c r="G177" s="16">
        <f t="shared" si="66"/>
        <v>98.768472906403943</v>
      </c>
      <c r="H177" s="16">
        <f t="shared" si="67"/>
        <v>0</v>
      </c>
    </row>
    <row r="178" spans="1:8" x14ac:dyDescent="0.25">
      <c r="A178" s="20">
        <v>329311</v>
      </c>
      <c r="B178" s="25" t="s">
        <v>94</v>
      </c>
      <c r="C178" s="18">
        <v>7170.52</v>
      </c>
      <c r="D178" s="18"/>
      <c r="E178" s="18">
        <v>3875.55</v>
      </c>
      <c r="F178" s="59"/>
      <c r="G178" s="15">
        <f t="shared" si="66"/>
        <v>54.048381428404078</v>
      </c>
      <c r="H178" s="15">
        <f t="shared" si="67"/>
        <v>0</v>
      </c>
    </row>
    <row r="179" spans="1:8" x14ac:dyDescent="0.25">
      <c r="A179" s="21">
        <v>3293</v>
      </c>
      <c r="B179" s="26" t="s">
        <v>94</v>
      </c>
      <c r="C179" s="27">
        <f>C178</f>
        <v>7170.52</v>
      </c>
      <c r="D179" s="28"/>
      <c r="E179" s="27">
        <f>E178</f>
        <v>3875.55</v>
      </c>
      <c r="F179" s="64">
        <f t="shared" ref="F179" si="70">F178</f>
        <v>0</v>
      </c>
      <c r="G179" s="16">
        <f t="shared" si="66"/>
        <v>54.048381428404078</v>
      </c>
      <c r="H179" s="16">
        <f t="shared" si="67"/>
        <v>0</v>
      </c>
    </row>
    <row r="180" spans="1:8" x14ac:dyDescent="0.25">
      <c r="A180" s="20">
        <v>329311</v>
      </c>
      <c r="B180" s="25" t="s">
        <v>209</v>
      </c>
      <c r="C180" s="18"/>
      <c r="D180" s="18"/>
      <c r="E180" s="18">
        <v>1687.5</v>
      </c>
      <c r="F180" s="59"/>
      <c r="G180" s="15">
        <f t="shared" ref="G180:G181" si="71">IF(C180&lt;&gt;0,E180/C180*100,0)</f>
        <v>0</v>
      </c>
      <c r="H180" s="15">
        <f t="shared" ref="H180:H181" si="72">IF(D180&lt;&gt;0,E180/D180*100,0)</f>
        <v>0</v>
      </c>
    </row>
    <row r="181" spans="1:8" x14ac:dyDescent="0.25">
      <c r="A181" s="21">
        <v>3293</v>
      </c>
      <c r="B181" s="26" t="s">
        <v>210</v>
      </c>
      <c r="C181" s="27">
        <f>C180</f>
        <v>0</v>
      </c>
      <c r="D181" s="28"/>
      <c r="E181" s="27">
        <f>E180</f>
        <v>1687.5</v>
      </c>
      <c r="F181" s="64">
        <f t="shared" ref="F181" si="73">F180</f>
        <v>0</v>
      </c>
      <c r="G181" s="16">
        <f t="shared" si="71"/>
        <v>0</v>
      </c>
      <c r="H181" s="16">
        <f t="shared" si="72"/>
        <v>0</v>
      </c>
    </row>
    <row r="182" spans="1:8" x14ac:dyDescent="0.25">
      <c r="A182" s="20">
        <v>329311</v>
      </c>
      <c r="B182" s="25" t="s">
        <v>243</v>
      </c>
      <c r="C182" s="18"/>
      <c r="D182" s="18"/>
      <c r="E182" s="18">
        <v>4000</v>
      </c>
      <c r="F182" s="59"/>
      <c r="G182" s="15">
        <f t="shared" ref="G182:G183" si="74">IF(C182&lt;&gt;0,E182/C182*100,0)</f>
        <v>0</v>
      </c>
      <c r="H182" s="15">
        <f t="shared" ref="H182:H183" si="75">IF(D182&lt;&gt;0,E182/D182*100,0)</f>
        <v>0</v>
      </c>
    </row>
    <row r="183" spans="1:8" x14ac:dyDescent="0.25">
      <c r="A183" s="21">
        <v>3293</v>
      </c>
      <c r="B183" s="26" t="s">
        <v>244</v>
      </c>
      <c r="C183" s="27">
        <f>C182</f>
        <v>0</v>
      </c>
      <c r="D183" s="28"/>
      <c r="E183" s="27">
        <f>E182</f>
        <v>4000</v>
      </c>
      <c r="F183" s="64">
        <f t="shared" ref="F183" si="76">F182</f>
        <v>0</v>
      </c>
      <c r="G183" s="16">
        <f t="shared" si="74"/>
        <v>0</v>
      </c>
      <c r="H183" s="16">
        <f t="shared" si="75"/>
        <v>0</v>
      </c>
    </row>
    <row r="184" spans="1:8" x14ac:dyDescent="0.25">
      <c r="A184" s="20">
        <v>329411</v>
      </c>
      <c r="B184" s="25" t="s">
        <v>97</v>
      </c>
      <c r="C184" s="18">
        <v>4250</v>
      </c>
      <c r="D184" s="18"/>
      <c r="E184" s="18">
        <v>4250</v>
      </c>
      <c r="F184" s="59"/>
      <c r="G184" s="15">
        <f t="shared" si="66"/>
        <v>100</v>
      </c>
      <c r="H184" s="15">
        <f t="shared" si="67"/>
        <v>0</v>
      </c>
    </row>
    <row r="185" spans="1:8" s="2" customFormat="1" x14ac:dyDescent="0.25">
      <c r="A185" s="21">
        <v>3294</v>
      </c>
      <c r="B185" s="26" t="s">
        <v>98</v>
      </c>
      <c r="C185" s="27">
        <f>C184</f>
        <v>4250</v>
      </c>
      <c r="D185" s="28"/>
      <c r="E185" s="27">
        <f>E184</f>
        <v>4250</v>
      </c>
      <c r="F185" s="64" t="e">
        <f>F184+#REF!</f>
        <v>#REF!</v>
      </c>
      <c r="G185" s="16">
        <f t="shared" si="66"/>
        <v>100</v>
      </c>
      <c r="H185" s="16">
        <f t="shared" si="67"/>
        <v>0</v>
      </c>
    </row>
    <row r="186" spans="1:8" x14ac:dyDescent="0.25">
      <c r="A186" s="20">
        <v>329521</v>
      </c>
      <c r="B186" s="25" t="s">
        <v>99</v>
      </c>
      <c r="C186" s="18">
        <v>650</v>
      </c>
      <c r="D186" s="18"/>
      <c r="E186" s="18">
        <v>11275</v>
      </c>
      <c r="F186" s="59"/>
      <c r="G186" s="15">
        <f t="shared" si="66"/>
        <v>1734.6153846153848</v>
      </c>
      <c r="H186" s="15">
        <f t="shared" si="67"/>
        <v>0</v>
      </c>
    </row>
    <row r="187" spans="1:8" x14ac:dyDescent="0.25">
      <c r="A187" s="20">
        <v>329531</v>
      </c>
      <c r="B187" s="25" t="s">
        <v>100</v>
      </c>
      <c r="C187" s="18"/>
      <c r="D187" s="18"/>
      <c r="E187" s="18">
        <v>422.5</v>
      </c>
      <c r="F187" s="59"/>
      <c r="G187" s="15">
        <f t="shared" si="66"/>
        <v>0</v>
      </c>
      <c r="H187" s="15">
        <f t="shared" si="67"/>
        <v>0</v>
      </c>
    </row>
    <row r="188" spans="1:8" s="6" customFormat="1" x14ac:dyDescent="0.25">
      <c r="A188" s="20">
        <v>329551</v>
      </c>
      <c r="B188" s="25" t="s">
        <v>101</v>
      </c>
      <c r="C188" s="18">
        <v>21750</v>
      </c>
      <c r="D188" s="18"/>
      <c r="E188" s="18">
        <v>20325</v>
      </c>
      <c r="F188" s="59"/>
      <c r="G188" s="15">
        <f t="shared" si="66"/>
        <v>93.448275862068968</v>
      </c>
      <c r="H188" s="15">
        <f t="shared" si="67"/>
        <v>0</v>
      </c>
    </row>
    <row r="189" spans="1:8" x14ac:dyDescent="0.25">
      <c r="A189" s="20">
        <v>329591</v>
      </c>
      <c r="B189" s="25" t="s">
        <v>102</v>
      </c>
      <c r="C189" s="18">
        <v>1400</v>
      </c>
      <c r="D189" s="18"/>
      <c r="E189" s="18"/>
      <c r="F189" s="59"/>
      <c r="G189" s="15">
        <f t="shared" si="66"/>
        <v>0</v>
      </c>
      <c r="H189" s="15">
        <f t="shared" si="67"/>
        <v>0</v>
      </c>
    </row>
    <row r="190" spans="1:8" s="2" customFormat="1" x14ac:dyDescent="0.25">
      <c r="A190" s="75">
        <v>3295</v>
      </c>
      <c r="B190" s="76" t="s">
        <v>103</v>
      </c>
      <c r="C190" s="77">
        <f>SUM(C186:C189)</f>
        <v>23800</v>
      </c>
      <c r="D190" s="78"/>
      <c r="E190" s="77">
        <f>SUM(E186:E189)</f>
        <v>32022.5</v>
      </c>
      <c r="F190" s="64">
        <f>SUM(F186:F189)</f>
        <v>0</v>
      </c>
      <c r="G190" s="16">
        <f t="shared" si="66"/>
        <v>134.54831932773109</v>
      </c>
      <c r="H190" s="16">
        <f t="shared" si="67"/>
        <v>0</v>
      </c>
    </row>
    <row r="191" spans="1:8" s="6" customFormat="1" x14ac:dyDescent="0.25">
      <c r="A191" s="72">
        <v>329611</v>
      </c>
      <c r="B191" s="23" t="s">
        <v>232</v>
      </c>
      <c r="C191" s="24"/>
      <c r="D191" s="79"/>
      <c r="E191" s="24">
        <v>39375</v>
      </c>
      <c r="F191" s="59"/>
      <c r="G191" s="15">
        <f t="shared" ref="G191:G219" si="77">IF(C191&lt;&gt;0,E191/C191*100,0)</f>
        <v>0</v>
      </c>
      <c r="H191" s="15">
        <f t="shared" ref="H191:H219" si="78">IF(D191&lt;&gt;0,E191/D191*100,0)</f>
        <v>0</v>
      </c>
    </row>
    <row r="192" spans="1:8" s="2" customFormat="1" x14ac:dyDescent="0.25">
      <c r="A192" s="75">
        <v>3296</v>
      </c>
      <c r="B192" s="76" t="s">
        <v>232</v>
      </c>
      <c r="C192" s="77">
        <f>C191</f>
        <v>0</v>
      </c>
      <c r="D192" s="77">
        <f t="shared" ref="D192" si="79">D191</f>
        <v>0</v>
      </c>
      <c r="E192" s="77">
        <f>E191</f>
        <v>39375</v>
      </c>
      <c r="F192" s="64"/>
      <c r="G192" s="16">
        <f t="shared" si="77"/>
        <v>0</v>
      </c>
      <c r="H192" s="16">
        <f t="shared" si="78"/>
        <v>0</v>
      </c>
    </row>
    <row r="193" spans="1:8" x14ac:dyDescent="0.25">
      <c r="A193" s="19">
        <v>329911</v>
      </c>
      <c r="B193" s="25" t="s">
        <v>104</v>
      </c>
      <c r="C193" s="18">
        <v>105</v>
      </c>
      <c r="D193" s="18"/>
      <c r="E193" s="18">
        <v>450</v>
      </c>
      <c r="F193" s="59"/>
      <c r="G193" s="15">
        <f t="shared" si="77"/>
        <v>428.57142857142856</v>
      </c>
      <c r="H193" s="15">
        <f t="shared" si="78"/>
        <v>0</v>
      </c>
    </row>
    <row r="194" spans="1:8" x14ac:dyDescent="0.25">
      <c r="A194" s="20">
        <v>329991</v>
      </c>
      <c r="B194" s="25" t="s">
        <v>105</v>
      </c>
      <c r="C194" s="18">
        <v>47177.52</v>
      </c>
      <c r="D194" s="18"/>
      <c r="E194" s="18">
        <v>142103.82</v>
      </c>
      <c r="F194" s="59"/>
      <c r="G194" s="15">
        <f t="shared" si="77"/>
        <v>301.21087331423951</v>
      </c>
      <c r="H194" s="15">
        <f t="shared" si="78"/>
        <v>0</v>
      </c>
    </row>
    <row r="195" spans="1:8" s="2" customFormat="1" x14ac:dyDescent="0.25">
      <c r="A195" s="21">
        <v>3299</v>
      </c>
      <c r="B195" s="26" t="s">
        <v>105</v>
      </c>
      <c r="C195" s="27">
        <f>C193+C194</f>
        <v>47282.52</v>
      </c>
      <c r="D195" s="28"/>
      <c r="E195" s="27">
        <f>E193+E194</f>
        <v>142553.82</v>
      </c>
      <c r="F195" s="64">
        <f>F193+F194</f>
        <v>0</v>
      </c>
      <c r="G195" s="16">
        <f t="shared" si="77"/>
        <v>301.493702112324</v>
      </c>
      <c r="H195" s="16">
        <f t="shared" si="78"/>
        <v>0</v>
      </c>
    </row>
    <row r="196" spans="1:8" x14ac:dyDescent="0.25">
      <c r="A196" s="20">
        <v>329991</v>
      </c>
      <c r="B196" s="25" t="s">
        <v>211</v>
      </c>
      <c r="C196" s="18"/>
      <c r="D196" s="18"/>
      <c r="E196" s="18"/>
      <c r="F196" s="59"/>
      <c r="G196" s="15">
        <f t="shared" ref="G196:G197" si="80">IF(C196&lt;&gt;0,E196/C196*100,0)</f>
        <v>0</v>
      </c>
      <c r="H196" s="15">
        <f t="shared" ref="H196:H197" si="81">IF(D196&lt;&gt;0,E196/D196*100,0)</f>
        <v>0</v>
      </c>
    </row>
    <row r="197" spans="1:8" s="2" customFormat="1" x14ac:dyDescent="0.25">
      <c r="A197" s="21">
        <v>3299</v>
      </c>
      <c r="B197" s="26" t="s">
        <v>212</v>
      </c>
      <c r="C197" s="27">
        <f>C196</f>
        <v>0</v>
      </c>
      <c r="D197" s="28"/>
      <c r="E197" s="27">
        <f>E196</f>
        <v>0</v>
      </c>
      <c r="F197" s="64">
        <f>F195+F196</f>
        <v>0</v>
      </c>
      <c r="G197" s="16">
        <f t="shared" si="80"/>
        <v>0</v>
      </c>
      <c r="H197" s="16">
        <f t="shared" si="81"/>
        <v>0</v>
      </c>
    </row>
    <row r="198" spans="1:8" s="2" customFormat="1" x14ac:dyDescent="0.25">
      <c r="A198" s="21">
        <v>329</v>
      </c>
      <c r="B198" s="26" t="s">
        <v>105</v>
      </c>
      <c r="C198" s="28">
        <f>C177+C179+C181+C185+C190+C195+C197+C192</f>
        <v>90623.040000000008</v>
      </c>
      <c r="D198" s="32">
        <v>135524</v>
      </c>
      <c r="E198" s="28">
        <f>E177+E179+E181+E185+E190+E195+E197+E192+E183</f>
        <v>235784.37</v>
      </c>
      <c r="F198" s="64" t="e">
        <f>F177+F179+F185+F190+F195</f>
        <v>#REF!</v>
      </c>
      <c r="G198" s="16">
        <f t="shared" si="77"/>
        <v>260.18148364919119</v>
      </c>
      <c r="H198" s="16">
        <f t="shared" si="78"/>
        <v>173.97978955756915</v>
      </c>
    </row>
    <row r="199" spans="1:8" s="6" customFormat="1" x14ac:dyDescent="0.25">
      <c r="A199" s="20">
        <v>343111</v>
      </c>
      <c r="B199" s="25" t="s">
        <v>106</v>
      </c>
      <c r="C199" s="18"/>
      <c r="D199" s="18"/>
      <c r="E199" s="18">
        <v>194.22</v>
      </c>
      <c r="F199" s="59"/>
      <c r="G199" s="15">
        <f t="shared" si="77"/>
        <v>0</v>
      </c>
      <c r="H199" s="15">
        <f t="shared" si="78"/>
        <v>0</v>
      </c>
    </row>
    <row r="200" spans="1:8" s="6" customFormat="1" x14ac:dyDescent="0.25">
      <c r="A200" s="20">
        <v>343121</v>
      </c>
      <c r="B200" s="25" t="s">
        <v>107</v>
      </c>
      <c r="C200" s="18">
        <v>4291.08</v>
      </c>
      <c r="D200" s="18"/>
      <c r="E200" s="18">
        <v>6856.88</v>
      </c>
      <c r="F200" s="59"/>
      <c r="G200" s="15">
        <f t="shared" si="77"/>
        <v>159.79380482302824</v>
      </c>
      <c r="H200" s="15">
        <f t="shared" si="78"/>
        <v>0</v>
      </c>
    </row>
    <row r="201" spans="1:8" s="2" customFormat="1" x14ac:dyDescent="0.25">
      <c r="A201" s="21">
        <v>3431</v>
      </c>
      <c r="B201" s="26" t="s">
        <v>108</v>
      </c>
      <c r="C201" s="27">
        <f>C199+C200</f>
        <v>4291.08</v>
      </c>
      <c r="D201" s="28"/>
      <c r="E201" s="27">
        <f>E199+E200</f>
        <v>7051.1</v>
      </c>
      <c r="F201" s="64">
        <f t="shared" ref="F201" si="82">F199+F200</f>
        <v>0</v>
      </c>
      <c r="G201" s="16">
        <f t="shared" si="77"/>
        <v>164.31993810416029</v>
      </c>
      <c r="H201" s="16">
        <f t="shared" si="78"/>
        <v>0</v>
      </c>
    </row>
    <row r="202" spans="1:8" x14ac:dyDescent="0.25">
      <c r="A202" s="19">
        <v>343311</v>
      </c>
      <c r="B202" s="25" t="s">
        <v>234</v>
      </c>
      <c r="C202" s="18"/>
      <c r="D202" s="18"/>
      <c r="E202" s="18">
        <v>193.62</v>
      </c>
      <c r="F202" s="59"/>
      <c r="G202" s="15">
        <f t="shared" si="77"/>
        <v>0</v>
      </c>
      <c r="H202" s="15">
        <f t="shared" si="78"/>
        <v>0</v>
      </c>
    </row>
    <row r="203" spans="1:8" x14ac:dyDescent="0.25">
      <c r="A203" s="19">
        <v>343321</v>
      </c>
      <c r="B203" s="25" t="s">
        <v>235</v>
      </c>
      <c r="C203" s="18"/>
      <c r="D203" s="18"/>
      <c r="E203" s="18">
        <v>9809.58</v>
      </c>
      <c r="F203" s="59"/>
      <c r="G203" s="15">
        <f t="shared" si="77"/>
        <v>0</v>
      </c>
      <c r="H203" s="15">
        <f t="shared" si="78"/>
        <v>0</v>
      </c>
    </row>
    <row r="204" spans="1:8" s="6" customFormat="1" x14ac:dyDescent="0.25">
      <c r="A204" s="20">
        <v>343331</v>
      </c>
      <c r="B204" s="25" t="s">
        <v>109</v>
      </c>
      <c r="C204" s="18">
        <v>9.83</v>
      </c>
      <c r="D204" s="10"/>
      <c r="E204" s="18">
        <v>915.15</v>
      </c>
      <c r="F204" s="59">
        <f>F202</f>
        <v>0</v>
      </c>
      <c r="G204" s="15">
        <f t="shared" si="77"/>
        <v>9309.7660223804687</v>
      </c>
      <c r="H204" s="15">
        <f t="shared" si="78"/>
        <v>0</v>
      </c>
    </row>
    <row r="205" spans="1:8" x14ac:dyDescent="0.25">
      <c r="A205" s="20">
        <v>343391</v>
      </c>
      <c r="B205" s="25" t="s">
        <v>153</v>
      </c>
      <c r="C205" s="18"/>
      <c r="D205" s="18"/>
      <c r="E205" s="18">
        <v>17872.88</v>
      </c>
      <c r="F205" s="59"/>
      <c r="G205" s="15">
        <f t="shared" si="77"/>
        <v>0</v>
      </c>
      <c r="H205" s="15">
        <f t="shared" si="78"/>
        <v>0</v>
      </c>
    </row>
    <row r="206" spans="1:8" x14ac:dyDescent="0.25">
      <c r="A206" s="21">
        <v>3433</v>
      </c>
      <c r="B206" s="26" t="s">
        <v>233</v>
      </c>
      <c r="C206" s="27">
        <f>SUM(C202:C205)</f>
        <v>9.83</v>
      </c>
      <c r="D206" s="28"/>
      <c r="E206" s="27">
        <f>SUM(E202:E205)</f>
        <v>28791.230000000003</v>
      </c>
      <c r="F206" s="64">
        <f>F205</f>
        <v>0</v>
      </c>
      <c r="G206" s="16">
        <f t="shared" si="77"/>
        <v>292891.45473041711</v>
      </c>
      <c r="H206" s="16">
        <f t="shared" si="78"/>
        <v>0</v>
      </c>
    </row>
    <row r="207" spans="1:8" s="2" customFormat="1" x14ac:dyDescent="0.25">
      <c r="A207" s="21">
        <v>343</v>
      </c>
      <c r="B207" s="26" t="s">
        <v>110</v>
      </c>
      <c r="C207" s="27">
        <f>C201+C206</f>
        <v>4300.91</v>
      </c>
      <c r="D207" s="32">
        <v>48061</v>
      </c>
      <c r="E207" s="27">
        <f>E201+E206</f>
        <v>35842.33</v>
      </c>
      <c r="F207" s="64">
        <f>F201+F204+F206</f>
        <v>0</v>
      </c>
      <c r="G207" s="16">
        <f t="shared" si="77"/>
        <v>833.36619459602753</v>
      </c>
      <c r="H207" s="16">
        <f t="shared" si="78"/>
        <v>74.576746218347523</v>
      </c>
    </row>
    <row r="208" spans="1:8" s="6" customFormat="1" x14ac:dyDescent="0.25">
      <c r="A208" s="20">
        <v>353111</v>
      </c>
      <c r="B208" s="25" t="s">
        <v>220</v>
      </c>
      <c r="C208" s="18"/>
      <c r="D208" s="62"/>
      <c r="E208" s="18">
        <v>1556970.93</v>
      </c>
      <c r="F208" s="59"/>
      <c r="G208" s="16">
        <f t="shared" si="77"/>
        <v>0</v>
      </c>
      <c r="H208" s="16">
        <f t="shared" si="78"/>
        <v>0</v>
      </c>
    </row>
    <row r="209" spans="1:8" s="2" customFormat="1" x14ac:dyDescent="0.25">
      <c r="A209" s="21">
        <v>353</v>
      </c>
      <c r="B209" s="26" t="s">
        <v>221</v>
      </c>
      <c r="C209" s="27">
        <f>C208</f>
        <v>0</v>
      </c>
      <c r="D209" s="80">
        <v>1945765</v>
      </c>
      <c r="E209" s="27">
        <f>E208</f>
        <v>1556970.93</v>
      </c>
      <c r="F209" s="64"/>
      <c r="G209" s="16">
        <f t="shared" si="77"/>
        <v>0</v>
      </c>
      <c r="H209" s="16">
        <f t="shared" si="78"/>
        <v>80.018446729178493</v>
      </c>
    </row>
    <row r="210" spans="1:8" s="6" customFormat="1" x14ac:dyDescent="0.25">
      <c r="A210" s="20">
        <v>368121</v>
      </c>
      <c r="B210" s="25" t="s">
        <v>222</v>
      </c>
      <c r="C210" s="18"/>
      <c r="D210" s="18"/>
      <c r="E210" s="18">
        <v>2258</v>
      </c>
      <c r="F210" s="59"/>
      <c r="G210" s="16">
        <f t="shared" si="77"/>
        <v>0</v>
      </c>
      <c r="H210" s="16">
        <f t="shared" si="78"/>
        <v>0</v>
      </c>
    </row>
    <row r="211" spans="1:8" s="2" customFormat="1" x14ac:dyDescent="0.25">
      <c r="A211" s="21">
        <v>368</v>
      </c>
      <c r="B211" s="26" t="s">
        <v>223</v>
      </c>
      <c r="C211" s="27">
        <f>C210</f>
        <v>0</v>
      </c>
      <c r="D211" s="27">
        <v>3271</v>
      </c>
      <c r="E211" s="27">
        <f>E210</f>
        <v>2258</v>
      </c>
      <c r="F211" s="27">
        <f t="shared" ref="F211" si="83">F210</f>
        <v>0</v>
      </c>
      <c r="G211" s="16">
        <f t="shared" si="77"/>
        <v>0</v>
      </c>
      <c r="H211" s="16">
        <f t="shared" si="78"/>
        <v>69.030877407520634</v>
      </c>
    </row>
    <row r="212" spans="1:8" s="6" customFormat="1" x14ac:dyDescent="0.25">
      <c r="A212" s="20">
        <v>369311</v>
      </c>
      <c r="B212" s="25" t="s">
        <v>224</v>
      </c>
      <c r="C212" s="18"/>
      <c r="D212" s="18"/>
      <c r="E212" s="18">
        <f>291151.77+78687.05</f>
        <v>369838.82</v>
      </c>
      <c r="F212" s="59"/>
      <c r="G212" s="16">
        <f t="shared" si="77"/>
        <v>0</v>
      </c>
      <c r="H212" s="16">
        <f t="shared" si="78"/>
        <v>0</v>
      </c>
    </row>
    <row r="213" spans="1:8" s="2" customFormat="1" x14ac:dyDescent="0.25">
      <c r="A213" s="21">
        <v>369</v>
      </c>
      <c r="B213" s="26" t="s">
        <v>225</v>
      </c>
      <c r="C213" s="27">
        <f>C212</f>
        <v>0</v>
      </c>
      <c r="D213" s="27">
        <f t="shared" ref="D213" si="84">D212</f>
        <v>0</v>
      </c>
      <c r="E213" s="27">
        <f>E212</f>
        <v>369838.82</v>
      </c>
      <c r="F213" s="64"/>
      <c r="G213" s="16">
        <f t="shared" si="77"/>
        <v>0</v>
      </c>
      <c r="H213" s="16">
        <f t="shared" si="78"/>
        <v>0</v>
      </c>
    </row>
    <row r="214" spans="1:8" s="6" customFormat="1" x14ac:dyDescent="0.25">
      <c r="A214" s="20">
        <v>372191</v>
      </c>
      <c r="B214" s="25" t="s">
        <v>112</v>
      </c>
      <c r="C214" s="18"/>
      <c r="D214" s="10"/>
      <c r="E214" s="18"/>
      <c r="F214" s="59"/>
      <c r="G214" s="15">
        <f t="shared" si="77"/>
        <v>0</v>
      </c>
      <c r="H214" s="15">
        <f t="shared" si="78"/>
        <v>0</v>
      </c>
    </row>
    <row r="215" spans="1:8" s="6" customFormat="1" x14ac:dyDescent="0.25">
      <c r="A215" s="20">
        <v>372291</v>
      </c>
      <c r="B215" s="25" t="s">
        <v>145</v>
      </c>
      <c r="C215" s="18">
        <v>23040</v>
      </c>
      <c r="D215" s="18"/>
      <c r="E215" s="18">
        <v>9000</v>
      </c>
      <c r="F215" s="59"/>
      <c r="G215" s="15">
        <f t="shared" si="77"/>
        <v>39.0625</v>
      </c>
      <c r="H215" s="15">
        <f t="shared" si="78"/>
        <v>0</v>
      </c>
    </row>
    <row r="216" spans="1:8" s="2" customFormat="1" x14ac:dyDescent="0.25">
      <c r="A216" s="21">
        <v>372</v>
      </c>
      <c r="B216" s="26" t="s">
        <v>113</v>
      </c>
      <c r="C216" s="27">
        <f>C214+C215</f>
        <v>23040</v>
      </c>
      <c r="D216" s="32">
        <v>9000</v>
      </c>
      <c r="E216" s="27">
        <f>E214+E215</f>
        <v>9000</v>
      </c>
      <c r="F216" s="64">
        <f t="shared" ref="F216" si="85">F214</f>
        <v>0</v>
      </c>
      <c r="G216" s="16">
        <f t="shared" si="77"/>
        <v>39.0625</v>
      </c>
      <c r="H216" s="16">
        <f t="shared" si="78"/>
        <v>100</v>
      </c>
    </row>
    <row r="217" spans="1:8" s="6" customFormat="1" x14ac:dyDescent="0.25">
      <c r="A217" s="20">
        <v>381311</v>
      </c>
      <c r="B217" s="25" t="s">
        <v>226</v>
      </c>
      <c r="C217" s="18"/>
      <c r="D217" s="10"/>
      <c r="E217" s="18">
        <f>809809.08-78687.05</f>
        <v>731122.02999999991</v>
      </c>
      <c r="F217" s="59"/>
      <c r="G217" s="16">
        <f t="shared" si="77"/>
        <v>0</v>
      </c>
      <c r="H217" s="16">
        <f t="shared" si="78"/>
        <v>0</v>
      </c>
    </row>
    <row r="218" spans="1:8" s="9" customFormat="1" x14ac:dyDescent="0.25">
      <c r="A218" s="65">
        <v>381</v>
      </c>
      <c r="B218" s="66" t="s">
        <v>227</v>
      </c>
      <c r="C218" s="28">
        <f>C217</f>
        <v>0</v>
      </c>
      <c r="D218" s="80">
        <v>1828537</v>
      </c>
      <c r="E218" s="28">
        <f>E217</f>
        <v>731122.02999999991</v>
      </c>
      <c r="F218" s="67"/>
      <c r="G218" s="16">
        <f t="shared" si="77"/>
        <v>0</v>
      </c>
      <c r="H218" s="16">
        <f t="shared" si="78"/>
        <v>39.983988839164859</v>
      </c>
    </row>
    <row r="219" spans="1:8" s="2" customFormat="1" x14ac:dyDescent="0.25">
      <c r="A219" s="21">
        <v>3</v>
      </c>
      <c r="B219" s="26" t="s">
        <v>111</v>
      </c>
      <c r="C219" s="27">
        <f>C44+C50+C53+C59+C81+C113+C172+C175+C198+C207+C209+C211+C213+C216+C218</f>
        <v>6792842.7599999988</v>
      </c>
      <c r="D219" s="27">
        <f>D44+D50+D53+D59+D81+D113+D172+D175+D198+D207+D209+D211+D213+D216+D218</f>
        <v>12097141</v>
      </c>
      <c r="E219" s="27">
        <f>E44+E50+E53+E59+E81+E113+E172+E175+E198+E207+E209+E211+E213+E216+E218</f>
        <v>10719817</v>
      </c>
      <c r="F219" s="64"/>
      <c r="G219" s="16">
        <f t="shared" si="77"/>
        <v>157.81046873518386</v>
      </c>
      <c r="H219" s="16">
        <f t="shared" si="78"/>
        <v>88.614466839726845</v>
      </c>
    </row>
    <row r="220" spans="1:8" s="2" customFormat="1" x14ac:dyDescent="0.25">
      <c r="A220" s="21"/>
      <c r="B220" s="12"/>
      <c r="C220" s="27"/>
      <c r="D220" s="27"/>
      <c r="E220" s="27"/>
      <c r="F220" s="64"/>
      <c r="G220" s="16"/>
      <c r="H220" s="16"/>
    </row>
    <row r="221" spans="1:8" x14ac:dyDescent="0.25">
      <c r="A221" s="19">
        <v>422111</v>
      </c>
      <c r="B221" s="25" t="s">
        <v>114</v>
      </c>
      <c r="C221" s="18"/>
      <c r="D221" s="18"/>
      <c r="E221" s="18">
        <v>26129.18</v>
      </c>
      <c r="F221" s="59"/>
      <c r="G221" s="15">
        <f t="shared" ref="G221:G254" si="86">IF(C221&lt;&gt;0,E221/C221*100,0)</f>
        <v>0</v>
      </c>
      <c r="H221" s="15">
        <f t="shared" ref="H221:H254" si="87">IF(D221&lt;&gt;0,E221/D221*100,0)</f>
        <v>0</v>
      </c>
    </row>
    <row r="222" spans="1:8" x14ac:dyDescent="0.25">
      <c r="A222" s="20">
        <v>422121</v>
      </c>
      <c r="B222" s="25" t="s">
        <v>115</v>
      </c>
      <c r="C222" s="18">
        <v>37354</v>
      </c>
      <c r="D222" s="18"/>
      <c r="E222" s="18"/>
      <c r="F222" s="59"/>
      <c r="G222" s="15">
        <f t="shared" si="86"/>
        <v>0</v>
      </c>
      <c r="H222" s="15">
        <f t="shared" si="87"/>
        <v>0</v>
      </c>
    </row>
    <row r="223" spans="1:8" s="6" customFormat="1" x14ac:dyDescent="0.25">
      <c r="A223" s="20">
        <v>422191</v>
      </c>
      <c r="B223" s="25" t="s">
        <v>116</v>
      </c>
      <c r="C223" s="18"/>
      <c r="D223" s="18"/>
      <c r="E223" s="18"/>
      <c r="F223" s="59"/>
      <c r="G223" s="15">
        <f t="shared" si="86"/>
        <v>0</v>
      </c>
      <c r="H223" s="15">
        <f t="shared" si="87"/>
        <v>0</v>
      </c>
    </row>
    <row r="224" spans="1:8" x14ac:dyDescent="0.25">
      <c r="A224" s="21">
        <v>4221</v>
      </c>
      <c r="B224" s="26" t="s">
        <v>117</v>
      </c>
      <c r="C224" s="27">
        <f>C221+C222+C223</f>
        <v>37354</v>
      </c>
      <c r="D224" s="28"/>
      <c r="E224" s="27">
        <f t="shared" ref="E224" si="88">E221+E222+E223</f>
        <v>26129.18</v>
      </c>
      <c r="F224" s="64"/>
      <c r="G224" s="16">
        <f t="shared" si="86"/>
        <v>69.950152594099691</v>
      </c>
      <c r="H224" s="16">
        <f t="shared" si="87"/>
        <v>0</v>
      </c>
    </row>
    <row r="225" spans="1:8" x14ac:dyDescent="0.25">
      <c r="A225" s="20">
        <v>422211</v>
      </c>
      <c r="B225" s="25" t="s">
        <v>118</v>
      </c>
      <c r="C225" s="18">
        <v>2750</v>
      </c>
      <c r="D225" s="18"/>
      <c r="E225" s="18"/>
      <c r="F225" s="59"/>
      <c r="G225" s="15">
        <f t="shared" si="86"/>
        <v>0</v>
      </c>
      <c r="H225" s="15">
        <f t="shared" si="87"/>
        <v>0</v>
      </c>
    </row>
    <row r="226" spans="1:8" s="2" customFormat="1" x14ac:dyDescent="0.25">
      <c r="A226" s="21">
        <v>4222</v>
      </c>
      <c r="B226" s="26" t="s">
        <v>119</v>
      </c>
      <c r="C226" s="27">
        <f>C225</f>
        <v>2750</v>
      </c>
      <c r="D226" s="28"/>
      <c r="E226" s="27">
        <f t="shared" ref="E226" si="89">E225</f>
        <v>0</v>
      </c>
      <c r="F226" s="64"/>
      <c r="G226" s="16">
        <f t="shared" si="86"/>
        <v>0</v>
      </c>
      <c r="H226" s="16">
        <f t="shared" si="87"/>
        <v>0</v>
      </c>
    </row>
    <row r="227" spans="1:8" x14ac:dyDescent="0.25">
      <c r="A227" s="20">
        <v>422311</v>
      </c>
      <c r="B227" s="81" t="s">
        <v>245</v>
      </c>
      <c r="C227" s="27"/>
      <c r="D227" s="27"/>
      <c r="E227" s="27">
        <v>623222.5</v>
      </c>
      <c r="F227" s="64"/>
      <c r="G227" s="16">
        <f t="shared" si="86"/>
        <v>0</v>
      </c>
      <c r="H227" s="16">
        <f t="shared" si="87"/>
        <v>0</v>
      </c>
    </row>
    <row r="228" spans="1:8" x14ac:dyDescent="0.25">
      <c r="A228" s="20">
        <v>422391</v>
      </c>
      <c r="B228" s="81" t="s">
        <v>154</v>
      </c>
      <c r="C228" s="11"/>
      <c r="D228" s="82"/>
      <c r="E228" s="11"/>
      <c r="F228" s="83"/>
      <c r="G228" s="16">
        <f t="shared" si="86"/>
        <v>0</v>
      </c>
      <c r="H228" s="16">
        <f t="shared" si="87"/>
        <v>0</v>
      </c>
    </row>
    <row r="229" spans="1:8" s="2" customFormat="1" x14ac:dyDescent="0.25">
      <c r="A229" s="21">
        <v>4223</v>
      </c>
      <c r="B229" s="84" t="s">
        <v>131</v>
      </c>
      <c r="C229" s="71">
        <f>C228</f>
        <v>0</v>
      </c>
      <c r="D229" s="70"/>
      <c r="E229" s="71">
        <f>E228+E227</f>
        <v>623222.5</v>
      </c>
      <c r="F229" s="85"/>
      <c r="G229" s="16">
        <f t="shared" si="86"/>
        <v>0</v>
      </c>
      <c r="H229" s="16">
        <f t="shared" si="87"/>
        <v>0</v>
      </c>
    </row>
    <row r="230" spans="1:8" s="6" customFormat="1" x14ac:dyDescent="0.25">
      <c r="A230" s="20">
        <v>422411</v>
      </c>
      <c r="B230" s="81" t="s">
        <v>216</v>
      </c>
      <c r="C230" s="11">
        <v>7695</v>
      </c>
      <c r="D230" s="86"/>
      <c r="E230" s="11"/>
      <c r="F230" s="83"/>
      <c r="G230" s="16">
        <f t="shared" si="86"/>
        <v>0</v>
      </c>
      <c r="H230" s="16">
        <f t="shared" si="87"/>
        <v>0</v>
      </c>
    </row>
    <row r="231" spans="1:8" s="6" customFormat="1" x14ac:dyDescent="0.25">
      <c r="A231" s="20">
        <v>422421</v>
      </c>
      <c r="B231" s="81" t="s">
        <v>217</v>
      </c>
      <c r="C231" s="11"/>
      <c r="D231" s="86"/>
      <c r="E231" s="11"/>
      <c r="F231" s="83"/>
      <c r="G231" s="16">
        <f t="shared" si="86"/>
        <v>0</v>
      </c>
      <c r="H231" s="16">
        <f t="shared" si="87"/>
        <v>0</v>
      </c>
    </row>
    <row r="232" spans="1:8" s="2" customFormat="1" x14ac:dyDescent="0.25">
      <c r="A232" s="21">
        <v>4224</v>
      </c>
      <c r="B232" s="84" t="s">
        <v>218</v>
      </c>
      <c r="C232" s="31">
        <f>C230+C231</f>
        <v>7695</v>
      </c>
      <c r="D232" s="70"/>
      <c r="E232" s="31">
        <f t="shared" ref="E232" si="90">E230+E231</f>
        <v>0</v>
      </c>
      <c r="F232" s="85"/>
      <c r="G232" s="16">
        <f t="shared" si="86"/>
        <v>0</v>
      </c>
      <c r="H232" s="16">
        <f t="shared" si="87"/>
        <v>0</v>
      </c>
    </row>
    <row r="233" spans="1:8" x14ac:dyDescent="0.25">
      <c r="A233" s="20">
        <v>422611</v>
      </c>
      <c r="B233" s="81" t="s">
        <v>155</v>
      </c>
      <c r="C233" s="11"/>
      <c r="D233" s="11"/>
      <c r="E233" s="11"/>
      <c r="F233" s="83"/>
      <c r="G233" s="16">
        <f t="shared" si="86"/>
        <v>0</v>
      </c>
      <c r="H233" s="16">
        <f t="shared" si="87"/>
        <v>0</v>
      </c>
    </row>
    <row r="234" spans="1:8" x14ac:dyDescent="0.25">
      <c r="A234" s="20">
        <v>422621</v>
      </c>
      <c r="B234" s="81" t="s">
        <v>156</v>
      </c>
      <c r="C234" s="11"/>
      <c r="D234" s="11"/>
      <c r="E234" s="11"/>
      <c r="F234" s="83"/>
      <c r="G234" s="16">
        <f t="shared" si="86"/>
        <v>0</v>
      </c>
      <c r="H234" s="16">
        <f t="shared" si="87"/>
        <v>0</v>
      </c>
    </row>
    <row r="235" spans="1:8" s="2" customFormat="1" x14ac:dyDescent="0.25">
      <c r="A235" s="21">
        <v>4226</v>
      </c>
      <c r="B235" s="26" t="s">
        <v>132</v>
      </c>
      <c r="C235" s="27">
        <f>C233+C234</f>
        <v>0</v>
      </c>
      <c r="D235" s="27">
        <v>0</v>
      </c>
      <c r="E235" s="27">
        <f t="shared" ref="E235" si="91">E233+E234</f>
        <v>0</v>
      </c>
      <c r="F235" s="64"/>
      <c r="G235" s="16">
        <f t="shared" si="86"/>
        <v>0</v>
      </c>
      <c r="H235" s="16">
        <f t="shared" si="87"/>
        <v>0</v>
      </c>
    </row>
    <row r="236" spans="1:8" x14ac:dyDescent="0.25">
      <c r="A236" s="20">
        <v>422731</v>
      </c>
      <c r="B236" s="25" t="s">
        <v>130</v>
      </c>
      <c r="C236" s="18">
        <v>4000</v>
      </c>
      <c r="D236" s="18"/>
      <c r="E236" s="18">
        <v>1900</v>
      </c>
      <c r="F236" s="59"/>
      <c r="G236" s="15">
        <f t="shared" si="86"/>
        <v>47.5</v>
      </c>
      <c r="H236" s="15">
        <f t="shared" si="87"/>
        <v>0</v>
      </c>
    </row>
    <row r="237" spans="1:8" x14ac:dyDescent="0.25">
      <c r="A237" s="21">
        <v>4227</v>
      </c>
      <c r="B237" s="26" t="s">
        <v>129</v>
      </c>
      <c r="C237" s="27">
        <f>C236</f>
        <v>4000</v>
      </c>
      <c r="D237" s="28"/>
      <c r="E237" s="27">
        <f t="shared" ref="E237" si="92">E236</f>
        <v>1900</v>
      </c>
      <c r="F237" s="64"/>
      <c r="G237" s="16">
        <f t="shared" si="86"/>
        <v>47.5</v>
      </c>
      <c r="H237" s="16">
        <f t="shared" si="87"/>
        <v>0</v>
      </c>
    </row>
    <row r="238" spans="1:8" x14ac:dyDescent="0.25">
      <c r="A238" s="21">
        <v>422</v>
      </c>
      <c r="B238" s="26" t="s">
        <v>128</v>
      </c>
      <c r="C238" s="27">
        <f>C224+C226+C229+C232+C235+C237</f>
        <v>51799</v>
      </c>
      <c r="D238" s="32">
        <v>50184</v>
      </c>
      <c r="E238" s="27">
        <f>E224+E226+E229+E232+E235+E237</f>
        <v>651251.68000000005</v>
      </c>
      <c r="F238" s="64"/>
      <c r="G238" s="16">
        <f t="shared" si="86"/>
        <v>1257.2668970443447</v>
      </c>
      <c r="H238" s="16">
        <f t="shared" si="87"/>
        <v>1297.7277219831024</v>
      </c>
    </row>
    <row r="239" spans="1:8" x14ac:dyDescent="0.25">
      <c r="A239" s="20">
        <v>424111</v>
      </c>
      <c r="B239" s="25" t="s">
        <v>127</v>
      </c>
      <c r="C239" s="18">
        <v>10251.700000000001</v>
      </c>
      <c r="D239" s="10"/>
      <c r="E239" s="18">
        <v>8820.66</v>
      </c>
      <c r="F239" s="59"/>
      <c r="G239" s="15">
        <f t="shared" si="86"/>
        <v>86.040949305968766</v>
      </c>
      <c r="H239" s="15">
        <f t="shared" si="87"/>
        <v>0</v>
      </c>
    </row>
    <row r="240" spans="1:8" x14ac:dyDescent="0.25">
      <c r="A240" s="21">
        <v>424</v>
      </c>
      <c r="B240" s="26" t="s">
        <v>126</v>
      </c>
      <c r="C240" s="27">
        <f>C239</f>
        <v>10251.700000000001</v>
      </c>
      <c r="D240" s="32">
        <v>6840</v>
      </c>
      <c r="E240" s="27">
        <f t="shared" ref="E240" si="93">E239</f>
        <v>8820.66</v>
      </c>
      <c r="F240" s="64"/>
      <c r="G240" s="16">
        <f t="shared" si="86"/>
        <v>86.040949305968766</v>
      </c>
      <c r="H240" s="16">
        <f t="shared" si="87"/>
        <v>128.95701754385965</v>
      </c>
    </row>
    <row r="241" spans="1:8" x14ac:dyDescent="0.25">
      <c r="A241" s="20">
        <v>426211</v>
      </c>
      <c r="B241" s="25" t="s">
        <v>123</v>
      </c>
      <c r="C241" s="18"/>
      <c r="D241" s="18"/>
      <c r="E241" s="18"/>
      <c r="F241" s="59"/>
      <c r="G241" s="15">
        <f t="shared" si="86"/>
        <v>0</v>
      </c>
      <c r="H241" s="15">
        <f t="shared" si="87"/>
        <v>0</v>
      </c>
    </row>
    <row r="242" spans="1:8" s="6" customFormat="1" x14ac:dyDescent="0.25">
      <c r="A242" s="20">
        <v>426321</v>
      </c>
      <c r="B242" s="25" t="s">
        <v>124</v>
      </c>
      <c r="C242" s="18"/>
      <c r="D242" s="18"/>
      <c r="E242" s="18"/>
      <c r="F242" s="59"/>
      <c r="G242" s="15">
        <f t="shared" si="86"/>
        <v>0</v>
      </c>
      <c r="H242" s="15">
        <f t="shared" si="87"/>
        <v>0</v>
      </c>
    </row>
    <row r="243" spans="1:8" s="2" customFormat="1" x14ac:dyDescent="0.25">
      <c r="A243" s="21">
        <v>426</v>
      </c>
      <c r="B243" s="26" t="s">
        <v>125</v>
      </c>
      <c r="C243" s="27">
        <f>C241+C242</f>
        <v>0</v>
      </c>
      <c r="D243" s="27">
        <f t="shared" ref="D243:E243" si="94">D241+D242</f>
        <v>0</v>
      </c>
      <c r="E243" s="27">
        <f t="shared" si="94"/>
        <v>0</v>
      </c>
      <c r="F243" s="64"/>
      <c r="G243" s="16">
        <f t="shared" si="86"/>
        <v>0</v>
      </c>
      <c r="H243" s="16">
        <f t="shared" si="87"/>
        <v>0</v>
      </c>
    </row>
    <row r="244" spans="1:8" s="6" customFormat="1" x14ac:dyDescent="0.25">
      <c r="A244" s="20">
        <v>451111</v>
      </c>
      <c r="B244" s="25" t="s">
        <v>213</v>
      </c>
      <c r="C244" s="18">
        <v>309897</v>
      </c>
      <c r="D244" s="18"/>
      <c r="E244" s="18">
        <v>3919109.19</v>
      </c>
      <c r="F244" s="59"/>
      <c r="G244" s="16">
        <f t="shared" si="86"/>
        <v>1264.6489607837443</v>
      </c>
      <c r="H244" s="16">
        <f t="shared" si="87"/>
        <v>0</v>
      </c>
    </row>
    <row r="245" spans="1:8" s="2" customFormat="1" x14ac:dyDescent="0.25">
      <c r="A245" s="21">
        <v>4511</v>
      </c>
      <c r="B245" s="26" t="s">
        <v>214</v>
      </c>
      <c r="C245" s="27">
        <f>C244</f>
        <v>309897</v>
      </c>
      <c r="D245" s="32">
        <v>6316349</v>
      </c>
      <c r="E245" s="27">
        <f t="shared" ref="E245" si="95">E244</f>
        <v>3919109.19</v>
      </c>
      <c r="F245" s="64"/>
      <c r="G245" s="16">
        <f t="shared" si="86"/>
        <v>1264.6489607837443</v>
      </c>
      <c r="H245" s="16">
        <f t="shared" si="87"/>
        <v>62.04706532207134</v>
      </c>
    </row>
    <row r="246" spans="1:8" x14ac:dyDescent="0.25">
      <c r="A246" s="21">
        <v>4</v>
      </c>
      <c r="B246" s="26" t="s">
        <v>121</v>
      </c>
      <c r="C246" s="27">
        <f>C238+C240+C243+C245</f>
        <v>371947.7</v>
      </c>
      <c r="D246" s="27">
        <f>D238+D240+D243+D245</f>
        <v>6373373</v>
      </c>
      <c r="E246" s="27">
        <f>E238+E240+E243+E245</f>
        <v>4579181.53</v>
      </c>
      <c r="F246" s="64"/>
      <c r="G246" s="16">
        <f t="shared" si="86"/>
        <v>1231.1358639937821</v>
      </c>
      <c r="H246" s="16">
        <f t="shared" si="87"/>
        <v>71.848635408597616</v>
      </c>
    </row>
    <row r="247" spans="1:8" x14ac:dyDescent="0.25">
      <c r="A247" s="21"/>
      <c r="B247" s="26" t="s">
        <v>120</v>
      </c>
      <c r="C247" s="27">
        <f>C246+C219</f>
        <v>7164790.459999999</v>
      </c>
      <c r="D247" s="27">
        <f>D246+D219</f>
        <v>18470514</v>
      </c>
      <c r="E247" s="27">
        <f>E246+E219</f>
        <v>15298998.530000001</v>
      </c>
      <c r="F247" s="64"/>
      <c r="G247" s="16">
        <f t="shared" si="86"/>
        <v>213.53029953090913</v>
      </c>
      <c r="H247" s="16">
        <f t="shared" si="87"/>
        <v>82.829305833069938</v>
      </c>
    </row>
    <row r="248" spans="1:8" x14ac:dyDescent="0.25">
      <c r="A248" s="20"/>
      <c r="B248" s="25"/>
      <c r="C248" s="18"/>
      <c r="D248" s="18"/>
      <c r="E248" s="18"/>
      <c r="F248" s="59"/>
      <c r="G248" s="15"/>
      <c r="H248" s="15"/>
    </row>
    <row r="249" spans="1:8" x14ac:dyDescent="0.25">
      <c r="A249" s="21"/>
      <c r="B249" s="26" t="str">
        <f>B37</f>
        <v>P R I H O D I   UKUPNO</v>
      </c>
      <c r="C249" s="27">
        <f>C37</f>
        <v>7404911.8100000005</v>
      </c>
      <c r="D249" s="28">
        <f>D37</f>
        <v>18470514</v>
      </c>
      <c r="E249" s="27">
        <f>E37</f>
        <v>17251118.299999997</v>
      </c>
      <c r="F249" s="64"/>
      <c r="G249" s="16">
        <f t="shared" si="86"/>
        <v>232.96858548272158</v>
      </c>
      <c r="H249" s="16">
        <f t="shared" si="87"/>
        <v>93.398149612945247</v>
      </c>
    </row>
    <row r="250" spans="1:8" s="2" customFormat="1" x14ac:dyDescent="0.25">
      <c r="A250" s="21"/>
      <c r="B250" s="26" t="str">
        <f>B247</f>
        <v>R A S H O D I    UKUPNO</v>
      </c>
      <c r="C250" s="27">
        <f t="shared" ref="C250:E250" si="96">C247</f>
        <v>7164790.459999999</v>
      </c>
      <c r="D250" s="28">
        <f t="shared" si="96"/>
        <v>18470514</v>
      </c>
      <c r="E250" s="27">
        <f t="shared" si="96"/>
        <v>15298998.530000001</v>
      </c>
      <c r="F250" s="64"/>
      <c r="G250" s="16">
        <f t="shared" si="86"/>
        <v>213.53029953090913</v>
      </c>
      <c r="H250" s="16">
        <f t="shared" si="87"/>
        <v>82.829305833069938</v>
      </c>
    </row>
    <row r="251" spans="1:8" s="2" customFormat="1" x14ac:dyDescent="0.25">
      <c r="A251" s="21"/>
      <c r="B251" s="26" t="s">
        <v>122</v>
      </c>
      <c r="C251" s="27">
        <f>C249-C250</f>
        <v>240121.35000000149</v>
      </c>
      <c r="D251" s="27">
        <f>D249-D250</f>
        <v>0</v>
      </c>
      <c r="E251" s="27">
        <f>E249-E250</f>
        <v>1952119.7699999958</v>
      </c>
      <c r="F251" s="64"/>
      <c r="G251" s="16">
        <f t="shared" si="86"/>
        <v>812.97217844226827</v>
      </c>
      <c r="H251" s="16">
        <f t="shared" si="87"/>
        <v>0</v>
      </c>
    </row>
    <row r="252" spans="1:8" x14ac:dyDescent="0.25">
      <c r="A252" s="72"/>
      <c r="B252" s="23"/>
      <c r="C252" s="24"/>
      <c r="D252" s="24"/>
      <c r="E252" s="24"/>
      <c r="F252" s="59"/>
      <c r="G252" s="15"/>
      <c r="H252" s="15"/>
    </row>
    <row r="253" spans="1:8" x14ac:dyDescent="0.25">
      <c r="A253" s="19">
        <v>92211</v>
      </c>
      <c r="B253" s="25" t="s">
        <v>138</v>
      </c>
      <c r="C253" s="18">
        <v>89555.92</v>
      </c>
      <c r="D253" s="18"/>
      <c r="E253" s="18">
        <v>329677.27</v>
      </c>
      <c r="F253" s="59"/>
      <c r="G253" s="15">
        <f t="shared" si="86"/>
        <v>368.12448579613721</v>
      </c>
      <c r="H253" s="15">
        <f t="shared" si="87"/>
        <v>0</v>
      </c>
    </row>
    <row r="254" spans="1:8" x14ac:dyDescent="0.25">
      <c r="A254" s="19"/>
      <c r="B254" s="25" t="s">
        <v>139</v>
      </c>
      <c r="C254" s="18">
        <f>C251+C253</f>
        <v>329677.27000000147</v>
      </c>
      <c r="D254" s="18">
        <f t="shared" ref="D254" si="97">D251+D253</f>
        <v>0</v>
      </c>
      <c r="E254" s="18">
        <f>E251+E253</f>
        <v>2281797.0399999958</v>
      </c>
      <c r="F254" s="59"/>
      <c r="G254" s="15">
        <f t="shared" si="86"/>
        <v>692.13053117067659</v>
      </c>
      <c r="H254" s="15">
        <f t="shared" si="87"/>
        <v>0</v>
      </c>
    </row>
    <row r="255" spans="1:8" x14ac:dyDescent="0.25">
      <c r="B255" s="47"/>
      <c r="C255" s="13"/>
      <c r="D255" s="13"/>
      <c r="E255" s="13"/>
    </row>
    <row r="256" spans="1:8" x14ac:dyDescent="0.25">
      <c r="B256" s="3" t="s">
        <v>246</v>
      </c>
    </row>
    <row r="257" spans="2:5" x14ac:dyDescent="0.25">
      <c r="D257" s="5"/>
      <c r="E257" s="5"/>
    </row>
    <row r="258" spans="2:5" x14ac:dyDescent="0.25">
      <c r="D258" s="5"/>
      <c r="E258" s="5"/>
    </row>
    <row r="259" spans="2:5" x14ac:dyDescent="0.25">
      <c r="D259" s="5"/>
      <c r="E259" s="5"/>
    </row>
    <row r="260" spans="2:5" x14ac:dyDescent="0.25">
      <c r="D260" s="5"/>
      <c r="E260" s="5"/>
    </row>
    <row r="261" spans="2:5" x14ac:dyDescent="0.25">
      <c r="E261" s="5"/>
    </row>
    <row r="262" spans="2:5" x14ac:dyDescent="0.25">
      <c r="B262" s="5"/>
    </row>
    <row r="263" spans="2:5" x14ac:dyDescent="0.25">
      <c r="B263" s="4"/>
    </row>
    <row r="264" spans="2:5" x14ac:dyDescent="0.25">
      <c r="B264" s="4"/>
    </row>
  </sheetData>
  <mergeCells count="5">
    <mergeCell ref="A6:H6"/>
    <mergeCell ref="A38:H38"/>
    <mergeCell ref="A1:D1"/>
    <mergeCell ref="A2:D2"/>
    <mergeCell ref="B3:H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topLeftCell="A34" workbookViewId="0">
      <selection activeCell="A68" sqref="A68"/>
    </sheetView>
  </sheetViews>
  <sheetFormatPr defaultRowHeight="15" x14ac:dyDescent="0.25"/>
  <cols>
    <col min="1" max="1" width="85.5703125" customWidth="1"/>
    <col min="3" max="3" width="12.42578125" style="33" bestFit="1" customWidth="1"/>
    <col min="4" max="4" width="12.7109375" customWidth="1"/>
    <col min="5" max="5" width="12.85546875" customWidth="1"/>
    <col min="6" max="6" width="11.7109375" bestFit="1" customWidth="1"/>
  </cols>
  <sheetData>
    <row r="1" spans="1:6" x14ac:dyDescent="0.25">
      <c r="A1" s="112" t="s">
        <v>157</v>
      </c>
      <c r="B1" s="112"/>
      <c r="C1" s="112"/>
      <c r="D1" s="112"/>
    </row>
    <row r="2" spans="1:6" x14ac:dyDescent="0.25">
      <c r="A2" s="113" t="s">
        <v>158</v>
      </c>
      <c r="B2" s="113"/>
      <c r="C2" s="113"/>
      <c r="D2" s="113"/>
    </row>
    <row r="3" spans="1:6" x14ac:dyDescent="0.25">
      <c r="A3" t="s">
        <v>247</v>
      </c>
    </row>
    <row r="4" spans="1:6" x14ac:dyDescent="0.25">
      <c r="A4" t="s">
        <v>248</v>
      </c>
    </row>
    <row r="5" spans="1:6" x14ac:dyDescent="0.25">
      <c r="A5" t="s">
        <v>249</v>
      </c>
    </row>
    <row r="7" spans="1:6" ht="18.75" x14ac:dyDescent="0.3">
      <c r="A7" s="34" t="s">
        <v>250</v>
      </c>
    </row>
    <row r="8" spans="1:6" ht="18.75" x14ac:dyDescent="0.3">
      <c r="A8" s="34" t="s">
        <v>251</v>
      </c>
    </row>
    <row r="10" spans="1:6" x14ac:dyDescent="0.25">
      <c r="A10" t="s">
        <v>252</v>
      </c>
    </row>
    <row r="12" spans="1:6" x14ac:dyDescent="0.25">
      <c r="A12" t="s">
        <v>253</v>
      </c>
      <c r="F12" s="33"/>
    </row>
    <row r="13" spans="1:6" x14ac:dyDescent="0.25">
      <c r="A13" t="s">
        <v>254</v>
      </c>
    </row>
    <row r="14" spans="1:6" x14ac:dyDescent="0.25">
      <c r="A14" t="s">
        <v>255</v>
      </c>
    </row>
    <row r="15" spans="1:6" x14ac:dyDescent="0.25">
      <c r="A15" t="s">
        <v>256</v>
      </c>
    </row>
    <row r="16" spans="1:6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6" spans="1:1" x14ac:dyDescent="0.25">
      <c r="A26" t="s">
        <v>265</v>
      </c>
    </row>
    <row r="27" spans="1:1" x14ac:dyDescent="0.25">
      <c r="A27" t="s">
        <v>321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322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ht="17.25" customHeight="1" x14ac:dyDescent="0.25">
      <c r="A36" t="s">
        <v>272</v>
      </c>
    </row>
    <row r="37" spans="1:1" ht="17.25" customHeight="1" x14ac:dyDescent="0.25">
      <c r="A37" t="s">
        <v>273</v>
      </c>
    </row>
    <row r="39" spans="1:1" x14ac:dyDescent="0.25">
      <c r="A39" s="48" t="s">
        <v>320</v>
      </c>
    </row>
    <row r="40" spans="1:1" x14ac:dyDescent="0.25">
      <c r="A40" t="s">
        <v>274</v>
      </c>
    </row>
    <row r="41" spans="1:1" x14ac:dyDescent="0.25">
      <c r="A41" t="s">
        <v>275</v>
      </c>
    </row>
    <row r="42" spans="1:1" x14ac:dyDescent="0.25">
      <c r="A42" t="s">
        <v>276</v>
      </c>
    </row>
    <row r="43" spans="1:1" x14ac:dyDescent="0.25">
      <c r="A43" t="s">
        <v>277</v>
      </c>
    </row>
    <row r="44" spans="1:1" x14ac:dyDescent="0.25">
      <c r="A44" t="s">
        <v>278</v>
      </c>
    </row>
    <row r="45" spans="1:1" x14ac:dyDescent="0.25">
      <c r="A45" t="s">
        <v>279</v>
      </c>
    </row>
    <row r="47" spans="1:1" x14ac:dyDescent="0.25">
      <c r="A47" t="s">
        <v>280</v>
      </c>
    </row>
    <row r="48" spans="1:1" x14ac:dyDescent="0.25">
      <c r="A48" t="s">
        <v>281</v>
      </c>
    </row>
    <row r="50" spans="1:1" x14ac:dyDescent="0.25">
      <c r="A50" t="s">
        <v>282</v>
      </c>
    </row>
    <row r="52" spans="1:1" x14ac:dyDescent="0.25">
      <c r="A52" t="s">
        <v>283</v>
      </c>
    </row>
    <row r="53" spans="1:1" x14ac:dyDescent="0.25">
      <c r="A53" t="s">
        <v>284</v>
      </c>
    </row>
    <row r="54" spans="1:1" x14ac:dyDescent="0.25">
      <c r="A54" t="s">
        <v>285</v>
      </c>
    </row>
    <row r="57" spans="1:1" x14ac:dyDescent="0.25">
      <c r="A57" t="s">
        <v>286</v>
      </c>
    </row>
    <row r="58" spans="1:1" x14ac:dyDescent="0.25">
      <c r="A58" s="8" t="s">
        <v>287</v>
      </c>
    </row>
    <row r="59" spans="1:1" x14ac:dyDescent="0.25">
      <c r="A59" s="58" t="s">
        <v>326</v>
      </c>
    </row>
    <row r="60" spans="1:1" x14ac:dyDescent="0.25">
      <c r="A60" s="58" t="s">
        <v>327</v>
      </c>
    </row>
    <row r="61" spans="1:1" x14ac:dyDescent="0.25">
      <c r="A61" s="114" t="s">
        <v>331</v>
      </c>
    </row>
    <row r="62" spans="1:1" x14ac:dyDescent="0.25">
      <c r="A62" s="114"/>
    </row>
    <row r="63" spans="1:1" ht="12.75" customHeight="1" x14ac:dyDescent="0.25">
      <c r="A63" s="114"/>
    </row>
    <row r="64" spans="1:1" ht="6.75" customHeight="1" x14ac:dyDescent="0.25">
      <c r="A64" s="114"/>
    </row>
    <row r="67" spans="1:1" x14ac:dyDescent="0.25">
      <c r="A67" t="s">
        <v>328</v>
      </c>
    </row>
  </sheetData>
  <mergeCells count="3">
    <mergeCell ref="A1:D1"/>
    <mergeCell ref="A2:D2"/>
    <mergeCell ref="A61:A64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A31" sqref="A1:I31"/>
    </sheetView>
  </sheetViews>
  <sheetFormatPr defaultRowHeight="15" x14ac:dyDescent="0.25"/>
  <cols>
    <col min="1" max="1" width="9.28515625" customWidth="1"/>
    <col min="2" max="2" width="15" customWidth="1"/>
    <col min="3" max="3" width="29.5703125" customWidth="1"/>
    <col min="4" max="4" width="15.7109375" customWidth="1"/>
    <col min="5" max="5" width="14.5703125" customWidth="1"/>
    <col min="6" max="6" width="15.140625" customWidth="1"/>
    <col min="7" max="7" width="13.28515625" customWidth="1"/>
    <col min="8" max="8" width="14.140625" customWidth="1"/>
  </cols>
  <sheetData>
    <row r="1" spans="1:8" x14ac:dyDescent="0.25">
      <c r="A1" s="112" t="s">
        <v>157</v>
      </c>
      <c r="B1" s="112"/>
      <c r="C1" s="112"/>
      <c r="D1" s="112"/>
    </row>
    <row r="2" spans="1:8" x14ac:dyDescent="0.25">
      <c r="A2" s="113" t="s">
        <v>158</v>
      </c>
      <c r="B2" s="113"/>
      <c r="C2" s="113"/>
      <c r="D2" s="113"/>
    </row>
    <row r="4" spans="1:8" x14ac:dyDescent="0.25">
      <c r="B4" s="115" t="s">
        <v>289</v>
      </c>
      <c r="C4" s="115"/>
      <c r="D4" s="115"/>
      <c r="E4" s="115"/>
      <c r="F4" s="115"/>
    </row>
    <row r="5" spans="1:8" ht="15.75" thickBot="1" x14ac:dyDescent="0.3"/>
    <row r="6" spans="1:8" x14ac:dyDescent="0.25">
      <c r="A6" s="35" t="s">
        <v>290</v>
      </c>
      <c r="B6" s="36" t="s">
        <v>291</v>
      </c>
      <c r="C6" s="36" t="s">
        <v>292</v>
      </c>
      <c r="D6" s="36" t="s">
        <v>293</v>
      </c>
      <c r="E6" s="36" t="s">
        <v>294</v>
      </c>
      <c r="F6" s="36" t="s">
        <v>295</v>
      </c>
      <c r="G6" s="36" t="s">
        <v>296</v>
      </c>
      <c r="H6" s="37" t="s">
        <v>297</v>
      </c>
    </row>
    <row r="7" spans="1:8" x14ac:dyDescent="0.25">
      <c r="A7" s="38" t="s">
        <v>298</v>
      </c>
      <c r="B7" s="39" t="s">
        <v>299</v>
      </c>
      <c r="C7" s="39" t="s">
        <v>306</v>
      </c>
      <c r="D7" s="39" t="s">
        <v>300</v>
      </c>
      <c r="E7" s="45">
        <v>5983.88</v>
      </c>
      <c r="F7" s="49">
        <v>12570</v>
      </c>
      <c r="G7" s="50">
        <v>44621</v>
      </c>
      <c r="H7" s="51">
        <v>44287</v>
      </c>
    </row>
    <row r="8" spans="1:8" x14ac:dyDescent="0.25">
      <c r="A8" s="38" t="s">
        <v>301</v>
      </c>
      <c r="B8" s="39" t="s">
        <v>299</v>
      </c>
      <c r="C8" s="39" t="s">
        <v>306</v>
      </c>
      <c r="D8" s="39" t="s">
        <v>300</v>
      </c>
      <c r="E8" s="45">
        <v>3496.16</v>
      </c>
      <c r="F8" s="49">
        <v>7400</v>
      </c>
      <c r="G8" s="50">
        <v>44621</v>
      </c>
      <c r="H8" s="51">
        <v>44378</v>
      </c>
    </row>
    <row r="9" spans="1:8" x14ac:dyDescent="0.25">
      <c r="A9" s="38" t="s">
        <v>302</v>
      </c>
      <c r="B9" s="39" t="s">
        <v>299</v>
      </c>
      <c r="C9" s="39" t="s">
        <v>306</v>
      </c>
      <c r="D9" s="39" t="s">
        <v>300</v>
      </c>
      <c r="E9" s="45">
        <v>2294.04</v>
      </c>
      <c r="F9" s="49">
        <v>4850</v>
      </c>
      <c r="G9" s="50">
        <v>44622</v>
      </c>
      <c r="H9" s="51">
        <v>44379</v>
      </c>
    </row>
    <row r="10" spans="1:8" x14ac:dyDescent="0.25">
      <c r="A10" s="38" t="s">
        <v>303</v>
      </c>
      <c r="B10" s="39" t="s">
        <v>299</v>
      </c>
      <c r="C10" s="39" t="s">
        <v>306</v>
      </c>
      <c r="D10" s="39" t="s">
        <v>300</v>
      </c>
      <c r="E10" s="45">
        <v>3545.58</v>
      </c>
      <c r="F10" s="49">
        <v>7500</v>
      </c>
      <c r="G10" s="50">
        <v>44623</v>
      </c>
      <c r="H10" s="51">
        <v>44380</v>
      </c>
    </row>
    <row r="11" spans="1:8" x14ac:dyDescent="0.25">
      <c r="A11" s="38" t="s">
        <v>304</v>
      </c>
      <c r="B11" s="39" t="s">
        <v>299</v>
      </c>
      <c r="C11" s="39" t="s">
        <v>306</v>
      </c>
      <c r="D11" s="39" t="s">
        <v>300</v>
      </c>
      <c r="E11" s="45">
        <v>7029.31</v>
      </c>
      <c r="F11" s="49">
        <v>14800</v>
      </c>
      <c r="G11" s="50">
        <v>44682</v>
      </c>
      <c r="H11" s="51">
        <v>44381</v>
      </c>
    </row>
    <row r="12" spans="1:8" x14ac:dyDescent="0.25">
      <c r="A12" s="38" t="s">
        <v>307</v>
      </c>
      <c r="B12" s="39" t="s">
        <v>299</v>
      </c>
      <c r="C12" s="39" t="s">
        <v>306</v>
      </c>
      <c r="D12" s="39" t="s">
        <v>300</v>
      </c>
      <c r="E12" s="45">
        <v>7455.64</v>
      </c>
      <c r="F12" s="49">
        <v>15700</v>
      </c>
      <c r="G12" s="50">
        <v>44683</v>
      </c>
      <c r="H12" s="51">
        <v>44382</v>
      </c>
    </row>
    <row r="13" spans="1:8" x14ac:dyDescent="0.25">
      <c r="A13" s="38" t="s">
        <v>308</v>
      </c>
      <c r="B13" s="39" t="s">
        <v>299</v>
      </c>
      <c r="C13" s="39" t="s">
        <v>306</v>
      </c>
      <c r="D13" s="39" t="s">
        <v>300</v>
      </c>
      <c r="E13" s="45">
        <v>6773.35</v>
      </c>
      <c r="F13" s="49">
        <v>14300</v>
      </c>
      <c r="G13" s="50">
        <v>44774</v>
      </c>
      <c r="H13" s="51">
        <v>44440</v>
      </c>
    </row>
    <row r="14" spans="1:8" x14ac:dyDescent="0.25">
      <c r="A14" s="38" t="s">
        <v>309</v>
      </c>
      <c r="B14" s="39" t="s">
        <v>299</v>
      </c>
      <c r="C14" s="39" t="s">
        <v>306</v>
      </c>
      <c r="D14" s="39" t="s">
        <v>300</v>
      </c>
      <c r="E14" s="45">
        <v>4590.87</v>
      </c>
      <c r="F14" s="49">
        <v>9700</v>
      </c>
      <c r="G14" s="50">
        <v>44775</v>
      </c>
      <c r="H14" s="51">
        <v>44501</v>
      </c>
    </row>
    <row r="15" spans="1:8" x14ac:dyDescent="0.25">
      <c r="A15" s="38" t="s">
        <v>310</v>
      </c>
      <c r="B15" s="39" t="s">
        <v>299</v>
      </c>
      <c r="C15" s="39" t="s">
        <v>306</v>
      </c>
      <c r="D15" s="39" t="s">
        <v>300</v>
      </c>
      <c r="E15" s="45">
        <v>2763.26</v>
      </c>
      <c r="F15" s="49">
        <v>5850</v>
      </c>
      <c r="G15" s="50">
        <v>44776</v>
      </c>
      <c r="H15" s="51">
        <v>44501</v>
      </c>
    </row>
    <row r="16" spans="1:8" x14ac:dyDescent="0.25">
      <c r="A16" s="38" t="s">
        <v>311</v>
      </c>
      <c r="B16" s="39" t="s">
        <v>299</v>
      </c>
      <c r="C16" s="39" t="s">
        <v>306</v>
      </c>
      <c r="D16" s="39" t="s">
        <v>300</v>
      </c>
      <c r="E16" s="45">
        <v>3782.25</v>
      </c>
      <c r="F16" s="49">
        <v>8000</v>
      </c>
      <c r="G16" s="50">
        <v>44777</v>
      </c>
      <c r="H16" s="51">
        <v>44317</v>
      </c>
    </row>
    <row r="17" spans="1:8" x14ac:dyDescent="0.25">
      <c r="A17" s="38" t="s">
        <v>312</v>
      </c>
      <c r="B17" s="39" t="s">
        <v>299</v>
      </c>
      <c r="C17" s="39" t="s">
        <v>306</v>
      </c>
      <c r="D17" s="39" t="s">
        <v>300</v>
      </c>
      <c r="E17" s="45">
        <v>3299.91</v>
      </c>
      <c r="F17" s="49">
        <v>7000</v>
      </c>
      <c r="G17" s="50">
        <v>44835</v>
      </c>
      <c r="H17" s="51">
        <v>44317</v>
      </c>
    </row>
    <row r="18" spans="1:8" x14ac:dyDescent="0.25">
      <c r="A18" s="38" t="s">
        <v>313</v>
      </c>
      <c r="B18" s="39" t="s">
        <v>299</v>
      </c>
      <c r="C18" s="39" t="s">
        <v>306</v>
      </c>
      <c r="D18" s="39" t="s">
        <v>300</v>
      </c>
      <c r="E18" s="45">
        <v>2821.04</v>
      </c>
      <c r="F18" s="49">
        <v>6000</v>
      </c>
      <c r="G18" s="50">
        <v>44836</v>
      </c>
      <c r="H18" s="51">
        <v>44501</v>
      </c>
    </row>
    <row r="19" spans="1:8" x14ac:dyDescent="0.25">
      <c r="A19" s="38" t="s">
        <v>314</v>
      </c>
      <c r="B19" s="39" t="s">
        <v>299</v>
      </c>
      <c r="C19" s="39" t="s">
        <v>306</v>
      </c>
      <c r="D19" s="39" t="s">
        <v>300</v>
      </c>
      <c r="E19" s="45">
        <v>8304.4500000000007</v>
      </c>
      <c r="F19" s="49">
        <v>17500</v>
      </c>
      <c r="G19" s="50">
        <v>44837</v>
      </c>
      <c r="H19" s="51">
        <v>44502</v>
      </c>
    </row>
    <row r="20" spans="1:8" x14ac:dyDescent="0.25">
      <c r="A20" s="38" t="s">
        <v>315</v>
      </c>
      <c r="B20" s="39" t="s">
        <v>299</v>
      </c>
      <c r="C20" s="39" t="s">
        <v>306</v>
      </c>
      <c r="D20" s="39" t="s">
        <v>300</v>
      </c>
      <c r="E20" s="45">
        <v>7811.81</v>
      </c>
      <c r="F20" s="49">
        <v>16500</v>
      </c>
      <c r="G20" s="50">
        <v>44896</v>
      </c>
      <c r="H20" s="51">
        <v>44503</v>
      </c>
    </row>
    <row r="21" spans="1:8" x14ac:dyDescent="0.25">
      <c r="A21" s="38" t="s">
        <v>316</v>
      </c>
      <c r="B21" s="39" t="s">
        <v>299</v>
      </c>
      <c r="C21" s="39" t="s">
        <v>306</v>
      </c>
      <c r="D21" s="39" t="s">
        <v>300</v>
      </c>
      <c r="E21" s="45">
        <v>7247.26</v>
      </c>
      <c r="F21" s="49">
        <v>15300</v>
      </c>
      <c r="G21" s="50">
        <v>44897</v>
      </c>
      <c r="H21" s="51">
        <v>44504</v>
      </c>
    </row>
    <row r="22" spans="1:8" x14ac:dyDescent="0.25">
      <c r="A22" s="38" t="s">
        <v>317</v>
      </c>
      <c r="B22" s="39" t="s">
        <v>299</v>
      </c>
      <c r="C22" s="39" t="s">
        <v>306</v>
      </c>
      <c r="D22" s="39" t="s">
        <v>300</v>
      </c>
      <c r="E22" s="45">
        <v>3246.86</v>
      </c>
      <c r="F22" s="49">
        <v>6900</v>
      </c>
      <c r="G22" s="50">
        <v>44898</v>
      </c>
      <c r="H22" s="51">
        <v>44505</v>
      </c>
    </row>
    <row r="23" spans="1:8" x14ac:dyDescent="0.25">
      <c r="A23" s="38" t="s">
        <v>318</v>
      </c>
      <c r="B23" s="39" t="s">
        <v>299</v>
      </c>
      <c r="C23" s="39" t="s">
        <v>306</v>
      </c>
      <c r="D23" s="39" t="s">
        <v>300</v>
      </c>
      <c r="E23" s="45">
        <v>5527.76</v>
      </c>
      <c r="F23" s="49">
        <v>11700</v>
      </c>
      <c r="G23" s="50">
        <v>44987</v>
      </c>
      <c r="H23" s="51">
        <v>44013</v>
      </c>
    </row>
    <row r="24" spans="1:8" x14ac:dyDescent="0.25">
      <c r="A24" s="38" t="s">
        <v>319</v>
      </c>
      <c r="B24" s="39" t="s">
        <v>299</v>
      </c>
      <c r="C24" s="39" t="s">
        <v>306</v>
      </c>
      <c r="D24" s="39" t="s">
        <v>300</v>
      </c>
      <c r="E24" s="45">
        <v>7821.13</v>
      </c>
      <c r="F24" s="49">
        <v>16500</v>
      </c>
      <c r="G24" s="50">
        <v>44988</v>
      </c>
      <c r="H24" s="51">
        <v>44348</v>
      </c>
    </row>
    <row r="25" spans="1:8" ht="15.75" thickBot="1" x14ac:dyDescent="0.3">
      <c r="A25" s="38"/>
      <c r="B25" s="39"/>
      <c r="C25" s="39"/>
      <c r="D25" s="39"/>
      <c r="E25" s="40"/>
      <c r="F25" s="49"/>
      <c r="G25" s="52"/>
      <c r="H25" s="53"/>
    </row>
    <row r="26" spans="1:8" ht="15.75" thickBot="1" x14ac:dyDescent="0.3">
      <c r="A26" s="41"/>
      <c r="B26" s="42"/>
      <c r="C26" s="42" t="s">
        <v>305</v>
      </c>
      <c r="D26" s="43"/>
      <c r="E26" s="44">
        <f>SUM(E7:E25)</f>
        <v>93794.559999999998</v>
      </c>
      <c r="F26" s="54">
        <f>SUM(F7:F25)</f>
        <v>198070</v>
      </c>
      <c r="G26" s="55"/>
      <c r="H26" s="56"/>
    </row>
    <row r="27" spans="1:8" x14ac:dyDescent="0.25">
      <c r="F27" s="57"/>
      <c r="G27" s="57"/>
      <c r="H27" s="57"/>
    </row>
    <row r="28" spans="1:8" x14ac:dyDescent="0.25">
      <c r="F28" s="57"/>
      <c r="G28" s="57"/>
      <c r="H28" s="57"/>
    </row>
    <row r="29" spans="1:8" x14ac:dyDescent="0.25">
      <c r="A29" t="s">
        <v>288</v>
      </c>
    </row>
  </sheetData>
  <mergeCells count="3">
    <mergeCell ref="B4:F4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izvršenje</vt:lpstr>
      <vt:lpstr>bilješke</vt:lpstr>
      <vt:lpstr>sporovi</vt:lpstr>
      <vt:lpstr>izvršenje!Ispis_naslova</vt:lpstr>
      <vt:lpstr>bilješke!Podrucje_ispisa</vt:lpstr>
      <vt:lpstr>izvršenje!Podrucje_ispisa</vt:lpstr>
      <vt:lpstr>sporovi!Podrucje_ispisa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2022-01-31T11:47:14Z</cp:lastPrinted>
  <dcterms:created xsi:type="dcterms:W3CDTF">2017-09-13T08:17:42Z</dcterms:created>
  <dcterms:modified xsi:type="dcterms:W3CDTF">2022-02-22T13:15:57Z</dcterms:modified>
</cp:coreProperties>
</file>