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risnik\Desktop\medicinska IVANA\PLAN 2025 - obrasci 2025\ZAVRŠNI 2025\"/>
    </mc:Choice>
  </mc:AlternateContent>
  <bookViews>
    <workbookView xWindow="0" yWindow="0" windowWidth="28800" windowHeight="11730"/>
  </bookViews>
  <sheets>
    <sheet name="izvršenje I-XII 2025" sheetId="1" r:id="rId1"/>
    <sheet name="izvršenje PO IZVORIMA-detaljno" sheetId="6" r:id="rId2"/>
    <sheet name="SAŽETAK" sheetId="9" r:id="rId3"/>
    <sheet name=" Račun prihoda i rashoda" sheetId="10" r:id="rId4"/>
    <sheet name="Rashodi prema izvorima finan" sheetId="11" r:id="rId5"/>
    <sheet name="Rashodi prema funkcijskoj k " sheetId="12" r:id="rId6"/>
    <sheet name="Račun financiranja" sheetId="13" r:id="rId7"/>
    <sheet name="Račun fin prema izvorima f" sheetId="14" r:id="rId8"/>
    <sheet name="POSEBNI DIO" sheetId="15" r:id="rId9"/>
  </sheets>
  <definedNames>
    <definedName name="_xlnm.Print_Titles" localSheetId="0">'izvršenje I-XII 2025'!$A:$B,'izvršenje I-XII 2025'!$1:$7</definedName>
    <definedName name="_xlnm.Print_Titles" localSheetId="1">'izvršenje PO IZVORIMA-detaljno'!$A:$B,'izvršenje PO IZVORIMA-detaljno'!$5:$6</definedName>
    <definedName name="_xlnm.Print_Area" localSheetId="3">' Račun prihoda i rashoda'!$A$1:$K$143</definedName>
    <definedName name="_xlnm.Print_Area" localSheetId="0">'izvršenje I-XII 2025'!$A$1:$G$233</definedName>
    <definedName name="_xlnm.Print_Area" localSheetId="1">'izvršenje PO IZVORIMA-detaljno'!$A$1:$BG$227</definedName>
    <definedName name="_xlnm.Print_Area" localSheetId="8">'POSEBNI DIO'!$A$1:$I$51</definedName>
    <definedName name="_xlnm.Print_Area" localSheetId="7">'Račun fin prema izvorima f'!$A$1:$H$62</definedName>
    <definedName name="_xlnm.Print_Area" localSheetId="6">'Račun financiranja'!$A$1:$L$23</definedName>
    <definedName name="_xlnm.Print_Area" localSheetId="5">'Rashodi prema funkcijskoj k '!$A$1:$H$13</definedName>
    <definedName name="_xlnm.Print_Area" localSheetId="4">'Rashodi prema izvorima finan'!$A$1:$G$60</definedName>
    <definedName name="_xlnm.Print_Area" localSheetId="2">SAŽETAK!$A$1:$L$29</definedName>
  </definedNames>
  <calcPr calcId="162913"/>
</workbook>
</file>

<file path=xl/calcChain.xml><?xml version="1.0" encoding="utf-8"?>
<calcChain xmlns="http://schemas.openxmlformats.org/spreadsheetml/2006/main">
  <c r="G20" i="1" l="1"/>
  <c r="F20" i="1"/>
  <c r="G19" i="1"/>
  <c r="F19" i="1"/>
  <c r="F57" i="1"/>
  <c r="G57" i="1"/>
  <c r="F60" i="1"/>
  <c r="G60" i="1"/>
  <c r="BG220" i="1" l="1"/>
  <c r="BG221" i="1"/>
  <c r="AP220" i="1"/>
  <c r="E220" i="1" l="1"/>
  <c r="E230" i="1" s="1"/>
  <c r="AL220" i="1" l="1"/>
  <c r="G8" i="15" l="1"/>
  <c r="G49" i="15"/>
  <c r="I49" i="15" s="1"/>
  <c r="G48" i="15"/>
  <c r="I48" i="15" s="1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1" i="15"/>
  <c r="G32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0" i="15"/>
  <c r="G11" i="15"/>
  <c r="G12" i="15"/>
  <c r="G13" i="15"/>
  <c r="G14" i="15"/>
  <c r="G15" i="15"/>
  <c r="G16" i="15"/>
  <c r="G9" i="15"/>
  <c r="H50" i="15"/>
  <c r="F50" i="15"/>
  <c r="F17" i="14"/>
  <c r="F6" i="14"/>
  <c r="E60" i="14"/>
  <c r="E59" i="14"/>
  <c r="E58" i="14"/>
  <c r="E57" i="14"/>
  <c r="E56" i="14"/>
  <c r="E55" i="14"/>
  <c r="E47" i="14"/>
  <c r="E48" i="14"/>
  <c r="E49" i="14"/>
  <c r="E50" i="14"/>
  <c r="E51" i="14"/>
  <c r="E52" i="14"/>
  <c r="E53" i="14"/>
  <c r="E54" i="14"/>
  <c r="E46" i="14"/>
  <c r="E45" i="14"/>
  <c r="E44" i="14"/>
  <c r="E43" i="14"/>
  <c r="E42" i="14"/>
  <c r="E41" i="14"/>
  <c r="E37" i="14"/>
  <c r="E38" i="14"/>
  <c r="E39" i="14"/>
  <c r="E40" i="14"/>
  <c r="E36" i="14"/>
  <c r="E35" i="14"/>
  <c r="E32" i="14"/>
  <c r="E31" i="14"/>
  <c r="E30" i="14"/>
  <c r="E29" i="14"/>
  <c r="E28" i="14"/>
  <c r="E27" i="14"/>
  <c r="E19" i="14"/>
  <c r="E20" i="14"/>
  <c r="E21" i="14"/>
  <c r="E22" i="14"/>
  <c r="E23" i="14"/>
  <c r="E24" i="14"/>
  <c r="E25" i="14"/>
  <c r="E26" i="14"/>
  <c r="E18" i="14"/>
  <c r="E17" i="14"/>
  <c r="E16" i="14"/>
  <c r="E15" i="14"/>
  <c r="E14" i="14"/>
  <c r="E13" i="14"/>
  <c r="E9" i="14"/>
  <c r="E10" i="14"/>
  <c r="E11" i="14"/>
  <c r="E12" i="14"/>
  <c r="E8" i="14"/>
  <c r="E7" i="14"/>
  <c r="C15" i="14"/>
  <c r="F8" i="12"/>
  <c r="F7" i="12"/>
  <c r="D7" i="12"/>
  <c r="D8" i="12"/>
  <c r="D54" i="11"/>
  <c r="D55" i="11"/>
  <c r="D56" i="11"/>
  <c r="D57" i="11"/>
  <c r="D53" i="11"/>
  <c r="D50" i="11"/>
  <c r="D49" i="11"/>
  <c r="D45" i="11"/>
  <c r="D46" i="11"/>
  <c r="D47" i="11"/>
  <c r="D48" i="11"/>
  <c r="D44" i="11"/>
  <c r="D42" i="11"/>
  <c r="D41" i="11"/>
  <c r="D39" i="11"/>
  <c r="D36" i="11"/>
  <c r="D35" i="11"/>
  <c r="D34" i="11"/>
  <c r="D33" i="11"/>
  <c r="D28" i="11"/>
  <c r="D29" i="11"/>
  <c r="D30" i="11"/>
  <c r="D27" i="11"/>
  <c r="D26" i="11"/>
  <c r="D18" i="11"/>
  <c r="D19" i="11"/>
  <c r="D20" i="11"/>
  <c r="D21" i="11"/>
  <c r="D22" i="11"/>
  <c r="D23" i="11"/>
  <c r="D24" i="11"/>
  <c r="D25" i="11"/>
  <c r="D17" i="11"/>
  <c r="D16" i="11"/>
  <c r="D15" i="11"/>
  <c r="D14" i="11"/>
  <c r="D13" i="11"/>
  <c r="D12" i="11"/>
  <c r="D9" i="11"/>
  <c r="D10" i="11"/>
  <c r="D11" i="11"/>
  <c r="D8" i="11"/>
  <c r="D7" i="11"/>
  <c r="B6" i="11"/>
  <c r="B32" i="11"/>
  <c r="H136" i="10"/>
  <c r="H125" i="10"/>
  <c r="H126" i="10"/>
  <c r="H127" i="10"/>
  <c r="H128" i="10"/>
  <c r="H129" i="10"/>
  <c r="H130" i="10"/>
  <c r="H132" i="10"/>
  <c r="H133" i="10"/>
  <c r="H124" i="10"/>
  <c r="H122" i="10"/>
  <c r="H121" i="10"/>
  <c r="H115" i="10"/>
  <c r="H116" i="10"/>
  <c r="H117" i="10"/>
  <c r="H114" i="10"/>
  <c r="H111" i="10"/>
  <c r="H112" i="10"/>
  <c r="H110" i="10"/>
  <c r="H109" i="10"/>
  <c r="H106" i="10"/>
  <c r="H107" i="10"/>
  <c r="H108" i="10"/>
  <c r="H105" i="10"/>
  <c r="H103" i="10"/>
  <c r="H102" i="10"/>
  <c r="H96" i="10"/>
  <c r="H97" i="10"/>
  <c r="H98" i="10"/>
  <c r="H99" i="10"/>
  <c r="H100" i="10"/>
  <c r="H95" i="10"/>
  <c r="H64" i="10"/>
  <c r="H65" i="10"/>
  <c r="H66" i="10"/>
  <c r="H67" i="10"/>
  <c r="H69" i="10"/>
  <c r="H70" i="10"/>
  <c r="H71" i="10"/>
  <c r="H72" i="10"/>
  <c r="H73" i="10"/>
  <c r="H74" i="10"/>
  <c r="H76" i="10"/>
  <c r="H77" i="10"/>
  <c r="H78" i="10"/>
  <c r="H79" i="10"/>
  <c r="H80" i="10"/>
  <c r="H81" i="10"/>
  <c r="H82" i="10"/>
  <c r="H83" i="10"/>
  <c r="H84" i="10"/>
  <c r="H86" i="10"/>
  <c r="H88" i="10"/>
  <c r="H89" i="10"/>
  <c r="H90" i="10"/>
  <c r="H91" i="10"/>
  <c r="H92" i="10"/>
  <c r="H93" i="10"/>
  <c r="H56" i="10"/>
  <c r="H57" i="10"/>
  <c r="H59" i="10"/>
  <c r="H61" i="10"/>
  <c r="I25" i="9"/>
  <c r="I11" i="9"/>
  <c r="BF94" i="6"/>
  <c r="X134" i="6"/>
  <c r="AP108" i="6"/>
  <c r="X108" i="6"/>
  <c r="X95" i="6"/>
  <c r="E7" i="12" l="1"/>
  <c r="AP220" i="6"/>
  <c r="Z96" i="1" l="1"/>
  <c r="BI96" i="1"/>
  <c r="BF220" i="6"/>
  <c r="BI221" i="6" s="1"/>
  <c r="AG206" i="6"/>
  <c r="X72" i="6"/>
  <c r="X58" i="6" l="1"/>
  <c r="AG26" i="6"/>
  <c r="X26" i="6"/>
  <c r="AM25" i="6"/>
  <c r="AJ25" i="6"/>
  <c r="X25" i="6"/>
  <c r="BC19" i="6"/>
  <c r="BC18" i="6"/>
  <c r="BC35" i="6"/>
  <c r="BC28" i="6"/>
  <c r="BC24" i="6"/>
  <c r="BC20" i="6" l="1"/>
  <c r="BC31" i="6" s="1"/>
  <c r="BC38" i="6" s="1"/>
  <c r="E206" i="6" l="1"/>
  <c r="BF206" i="6" s="1"/>
  <c r="AP187" i="6"/>
  <c r="BC155" i="6"/>
  <c r="BC156" i="6" s="1"/>
  <c r="AM155" i="6"/>
  <c r="X155" i="6"/>
  <c r="U155" i="6"/>
  <c r="X143" i="6"/>
  <c r="U140" i="6"/>
  <c r="U137" i="6"/>
  <c r="X132" i="6"/>
  <c r="X122" i="6"/>
  <c r="AP120" i="6"/>
  <c r="E120" i="6"/>
  <c r="X117" i="6"/>
  <c r="BC113" i="6"/>
  <c r="BC115" i="6" s="1"/>
  <c r="X113" i="6"/>
  <c r="BC108" i="6"/>
  <c r="BC111" i="6" s="1"/>
  <c r="X111" i="6"/>
  <c r="AJ99" i="6"/>
  <c r="X99" i="6"/>
  <c r="BC212" i="6"/>
  <c r="BC213" i="6" s="1"/>
  <c r="BC204" i="6"/>
  <c r="BC202" i="6"/>
  <c r="BC199" i="6"/>
  <c r="BC196" i="6"/>
  <c r="BC193" i="6"/>
  <c r="BC190" i="6"/>
  <c r="BC170" i="6"/>
  <c r="BC169" i="6" s="1"/>
  <c r="BC167" i="6"/>
  <c r="BC162" i="6"/>
  <c r="BC168" i="6" s="1"/>
  <c r="BC159" i="6"/>
  <c r="BC153" i="6"/>
  <c r="BC151" i="6"/>
  <c r="BC146" i="6"/>
  <c r="BC144" i="6"/>
  <c r="BC142" i="6"/>
  <c r="BC139" i="6"/>
  <c r="BC135" i="6"/>
  <c r="BC127" i="6"/>
  <c r="BC123" i="6"/>
  <c r="BC118" i="6"/>
  <c r="BC106" i="6"/>
  <c r="BC99" i="6"/>
  <c r="BC101" i="6" s="1"/>
  <c r="T96" i="6"/>
  <c r="BC96" i="6"/>
  <c r="BC95" i="6"/>
  <c r="BC157" i="6" l="1"/>
  <c r="U96" i="6"/>
  <c r="AG96" i="6"/>
  <c r="X96" i="6"/>
  <c r="X90" i="6"/>
  <c r="X88" i="6"/>
  <c r="BC86" i="6"/>
  <c r="AP86" i="6"/>
  <c r="X86" i="6"/>
  <c r="X84" i="6"/>
  <c r="BC75" i="6" l="1"/>
  <c r="X73" i="6"/>
  <c r="X71" i="6"/>
  <c r="U64" i="6"/>
  <c r="X64" i="6"/>
  <c r="T58" i="6"/>
  <c r="U58" i="6"/>
  <c r="AM55" i="6"/>
  <c r="U55" i="6"/>
  <c r="X55" i="6"/>
  <c r="AO37" i="1"/>
  <c r="C230" i="1"/>
  <c r="H143" i="1"/>
  <c r="AR134" i="1"/>
  <c r="AR96" i="1"/>
  <c r="AF88" i="1"/>
  <c r="N78" i="1"/>
  <c r="C78" i="1" s="1"/>
  <c r="AR75" i="1"/>
  <c r="AF68" i="1"/>
  <c r="AF67" i="1"/>
  <c r="C57" i="1"/>
  <c r="AR55" i="1"/>
  <c r="AR26" i="1"/>
  <c r="BE37" i="6"/>
  <c r="AF69" i="1" l="1"/>
  <c r="AF89" i="1"/>
  <c r="S157" i="6"/>
  <c r="S139" i="6"/>
  <c r="S136" i="6"/>
  <c r="S70" i="6"/>
  <c r="S13" i="6"/>
  <c r="W25" i="6"/>
  <c r="BE25" i="6" s="1"/>
  <c r="BD192" i="6" l="1"/>
  <c r="BD155" i="6"/>
  <c r="BD143" i="6"/>
  <c r="BD140" i="6"/>
  <c r="BD112" i="6"/>
  <c r="BD108" i="6"/>
  <c r="BD96" i="6"/>
  <c r="BD90" i="6"/>
  <c r="BD91" i="6" s="1"/>
  <c r="BD88" i="6"/>
  <c r="BD86" i="6"/>
  <c r="BD78" i="6"/>
  <c r="BD77" i="6"/>
  <c r="BD75" i="6"/>
  <c r="BD74" i="6"/>
  <c r="BD73" i="6"/>
  <c r="BD72" i="6"/>
  <c r="BD71" i="6"/>
  <c r="BD56" i="6"/>
  <c r="BD57" i="6"/>
  <c r="BD58" i="6"/>
  <c r="BD59" i="6"/>
  <c r="BD60" i="6"/>
  <c r="BD55" i="6"/>
  <c r="BF18" i="6"/>
  <c r="BD19" i="6"/>
  <c r="BD18" i="6"/>
  <c r="BD20" i="6" s="1"/>
  <c r="V204" i="6"/>
  <c r="V202" i="6"/>
  <c r="V199" i="6"/>
  <c r="V196" i="6"/>
  <c r="V193" i="6"/>
  <c r="Y193" i="6"/>
  <c r="AB142" i="6"/>
  <c r="V80" i="6"/>
  <c r="R13" i="6" l="1"/>
  <c r="I47" i="15" l="1"/>
  <c r="I46" i="15"/>
  <c r="G50" i="15"/>
  <c r="AT187" i="1" l="1"/>
  <c r="AL96" i="1"/>
  <c r="AL95" i="1"/>
  <c r="AL94" i="1"/>
  <c r="AL93" i="1"/>
  <c r="AL90" i="1"/>
  <c r="AL88" i="1"/>
  <c r="AL86" i="1"/>
  <c r="AL85" i="1"/>
  <c r="AL83" i="1"/>
  <c r="AL82" i="1"/>
  <c r="AL81" i="1"/>
  <c r="AL79" i="1"/>
  <c r="AL78" i="1"/>
  <c r="AL77" i="1"/>
  <c r="AL75" i="1"/>
  <c r="AL74" i="1"/>
  <c r="AL73" i="1"/>
  <c r="AL72" i="1"/>
  <c r="AL71" i="1"/>
  <c r="AL68" i="1"/>
  <c r="AL67" i="1"/>
  <c r="AL65" i="1"/>
  <c r="AL59" i="1"/>
  <c r="AL57" i="1"/>
  <c r="AL141" i="1"/>
  <c r="BF203" i="6"/>
  <c r="T155" i="6"/>
  <c r="AP99" i="6"/>
  <c r="X75" i="6"/>
  <c r="T64" i="6"/>
  <c r="AL64" i="1" s="1"/>
  <c r="AP58" i="6"/>
  <c r="E58" i="6"/>
  <c r="BF58" i="6" s="1"/>
  <c r="X59" i="6"/>
  <c r="AF224" i="1" l="1"/>
  <c r="C224" i="1" s="1"/>
  <c r="L225" i="6"/>
  <c r="O225" i="6"/>
  <c r="I225" i="6"/>
  <c r="BD223" i="6"/>
  <c r="E9" i="12" l="1"/>
  <c r="E8" i="12"/>
  <c r="F7" i="14" l="1"/>
  <c r="F10" i="14"/>
  <c r="E6" i="11"/>
  <c r="AP203" i="1"/>
  <c r="AT203" i="1"/>
  <c r="P59" i="1"/>
  <c r="P78" i="1"/>
  <c r="BG78" i="1" s="1"/>
  <c r="BG57" i="1"/>
  <c r="E57" i="1" l="1"/>
  <c r="E78" i="1"/>
  <c r="E72" i="6"/>
  <c r="BF72" i="6" s="1"/>
  <c r="BF78" i="6"/>
  <c r="BF79" i="6"/>
  <c r="BF57" i="6"/>
  <c r="BF55" i="6"/>
  <c r="X80" i="6"/>
  <c r="E49" i="6"/>
  <c r="N114" i="1" l="1"/>
  <c r="BD114" i="6"/>
  <c r="AN61" i="6"/>
  <c r="V115" i="6"/>
  <c r="I61" i="6"/>
  <c r="I16" i="13" l="1"/>
  <c r="I17" i="13"/>
  <c r="I18" i="13"/>
  <c r="I15" i="13"/>
  <c r="D40" i="11"/>
  <c r="I37" i="15" l="1"/>
  <c r="I36" i="15"/>
  <c r="F56" i="14"/>
  <c r="F55" i="14" s="1"/>
  <c r="F53" i="14"/>
  <c r="F50" i="14"/>
  <c r="F47" i="14"/>
  <c r="F46" i="14"/>
  <c r="F44" i="14"/>
  <c r="F43" i="14" s="1"/>
  <c r="F42" i="14"/>
  <c r="F41" i="14" s="1"/>
  <c r="F40" i="14"/>
  <c r="F39" i="14"/>
  <c r="F37" i="14"/>
  <c r="F36" i="14"/>
  <c r="F35" i="14"/>
  <c r="F28" i="14"/>
  <c r="F27" i="14" s="1"/>
  <c r="F25" i="14"/>
  <c r="F22" i="14"/>
  <c r="F19" i="14"/>
  <c r="F18" i="14"/>
  <c r="F16" i="14"/>
  <c r="F15" i="14" s="1"/>
  <c r="F14" i="14"/>
  <c r="F13" i="14" s="1"/>
  <c r="F12" i="14"/>
  <c r="F11" i="14"/>
  <c r="F9" i="14"/>
  <c r="F8" i="14"/>
  <c r="D56" i="14"/>
  <c r="D50" i="14"/>
  <c r="D46" i="14"/>
  <c r="D43" i="14"/>
  <c r="D44" i="14"/>
  <c r="D42" i="14"/>
  <c r="D40" i="14"/>
  <c r="D39" i="14"/>
  <c r="D37" i="14"/>
  <c r="D36" i="14"/>
  <c r="D28" i="14"/>
  <c r="D22" i="14"/>
  <c r="D18" i="14"/>
  <c r="D16" i="14"/>
  <c r="D7" i="14"/>
  <c r="D13" i="14"/>
  <c r="D14" i="14"/>
  <c r="D12" i="14"/>
  <c r="D11" i="14"/>
  <c r="D9" i="14"/>
  <c r="D8" i="14"/>
  <c r="C56" i="14"/>
  <c r="C55" i="14" s="1"/>
  <c r="C54" i="14"/>
  <c r="C50" i="14"/>
  <c r="C47" i="14"/>
  <c r="C46" i="14"/>
  <c r="C42" i="14"/>
  <c r="C41" i="14" s="1"/>
  <c r="C40" i="14"/>
  <c r="C39" i="14"/>
  <c r="C37" i="14"/>
  <c r="C36" i="14"/>
  <c r="C35" i="14"/>
  <c r="C28" i="14"/>
  <c r="C27" i="14" s="1"/>
  <c r="C26" i="14"/>
  <c r="C22" i="14"/>
  <c r="C19" i="14"/>
  <c r="C18" i="14"/>
  <c r="C14" i="14"/>
  <c r="C13" i="14" s="1"/>
  <c r="C12" i="14"/>
  <c r="C11" i="14"/>
  <c r="C9" i="14"/>
  <c r="C8" i="14"/>
  <c r="C7" i="14"/>
  <c r="D55" i="14" l="1"/>
  <c r="D35" i="14"/>
  <c r="D45" i="14"/>
  <c r="D41" i="14"/>
  <c r="D27" i="14"/>
  <c r="D15" i="14"/>
  <c r="C45" i="14"/>
  <c r="C17" i="14"/>
  <c r="F45" i="14"/>
  <c r="J72" i="1"/>
  <c r="BF25" i="6" l="1"/>
  <c r="Z206" i="1"/>
  <c r="BF62" i="6"/>
  <c r="BF63" i="6" s="1"/>
  <c r="AP143" i="6"/>
  <c r="X144" i="6"/>
  <c r="AD140" i="6"/>
  <c r="AP96" i="6"/>
  <c r="BF96" i="6" s="1"/>
  <c r="X89" i="6"/>
  <c r="H155" i="1" l="1"/>
  <c r="H75" i="1"/>
  <c r="F225" i="6"/>
  <c r="Y27" i="1" l="1"/>
  <c r="Y10" i="1"/>
  <c r="Y11" i="1"/>
  <c r="Y9" i="1"/>
  <c r="AN17" i="6" l="1"/>
  <c r="BD211" i="1" l="1"/>
  <c r="BE211" i="1"/>
  <c r="BC211" i="1"/>
  <c r="BC212" i="1" s="1"/>
  <c r="BD208" i="1"/>
  <c r="BE208" i="1"/>
  <c r="BD209" i="1"/>
  <c r="BE209" i="1"/>
  <c r="BC209" i="1"/>
  <c r="BC208" i="1"/>
  <c r="BD206" i="1"/>
  <c r="BE206" i="1"/>
  <c r="BC206" i="1"/>
  <c r="BD203" i="1"/>
  <c r="BE203" i="1"/>
  <c r="BC203" i="1"/>
  <c r="BC204" i="1" s="1"/>
  <c r="BD200" i="1"/>
  <c r="BE200" i="1"/>
  <c r="BD201" i="1"/>
  <c r="BE201" i="1"/>
  <c r="BC201" i="1"/>
  <c r="BC200" i="1"/>
  <c r="BD197" i="1"/>
  <c r="BE197" i="1"/>
  <c r="BD198" i="1"/>
  <c r="BE198" i="1"/>
  <c r="BC198" i="1"/>
  <c r="BC197" i="1"/>
  <c r="BD194" i="1"/>
  <c r="BE194" i="1"/>
  <c r="BD195" i="1"/>
  <c r="BE195" i="1"/>
  <c r="BC195" i="1"/>
  <c r="BC194" i="1"/>
  <c r="BD191" i="1"/>
  <c r="BE191" i="1"/>
  <c r="BD192" i="1"/>
  <c r="BE192" i="1"/>
  <c r="BC192" i="1"/>
  <c r="BC191" i="1"/>
  <c r="BD187" i="1"/>
  <c r="BE187" i="1"/>
  <c r="BD188" i="1"/>
  <c r="BE188" i="1"/>
  <c r="BD189" i="1"/>
  <c r="BE189" i="1"/>
  <c r="BC189" i="1"/>
  <c r="BC188" i="1"/>
  <c r="BC187" i="1"/>
  <c r="BD185" i="1"/>
  <c r="BE185" i="1"/>
  <c r="BC185" i="1"/>
  <c r="BC181" i="1"/>
  <c r="BC180" i="1"/>
  <c r="BC182" i="1" s="1"/>
  <c r="BC178" i="1"/>
  <c r="BC177" i="1"/>
  <c r="BC175" i="1"/>
  <c r="BC176" i="1" s="1"/>
  <c r="BC173" i="1"/>
  <c r="BC174" i="1" s="1"/>
  <c r="BC171" i="1"/>
  <c r="BC172" i="1" s="1"/>
  <c r="BD168" i="1"/>
  <c r="BC168" i="1"/>
  <c r="BD163" i="1"/>
  <c r="BE163" i="1"/>
  <c r="BD164" i="1"/>
  <c r="BE164" i="1"/>
  <c r="BD165" i="1"/>
  <c r="BE165" i="1"/>
  <c r="BD166" i="1"/>
  <c r="BE166" i="1"/>
  <c r="BC166" i="1"/>
  <c r="BC165" i="1"/>
  <c r="BC164" i="1"/>
  <c r="BC163" i="1"/>
  <c r="BD160" i="1"/>
  <c r="BE160" i="1"/>
  <c r="BD161" i="1"/>
  <c r="BE161" i="1"/>
  <c r="BC161" i="1"/>
  <c r="BC160" i="1"/>
  <c r="BD158" i="1"/>
  <c r="BE158" i="1"/>
  <c r="BC158" i="1"/>
  <c r="BD154" i="1"/>
  <c r="BE154" i="1"/>
  <c r="BD155" i="1"/>
  <c r="BE155" i="1"/>
  <c r="BC155" i="1"/>
  <c r="BC154" i="1"/>
  <c r="BD152" i="1"/>
  <c r="BE152" i="1"/>
  <c r="BC152" i="1"/>
  <c r="BC153" i="1" s="1"/>
  <c r="BD147" i="1"/>
  <c r="BE147" i="1"/>
  <c r="BD148" i="1"/>
  <c r="BE148" i="1"/>
  <c r="BD149" i="1"/>
  <c r="BE149" i="1"/>
  <c r="BD150" i="1"/>
  <c r="BE150" i="1"/>
  <c r="BC150" i="1"/>
  <c r="BC149" i="1"/>
  <c r="BC148" i="1"/>
  <c r="BC147" i="1"/>
  <c r="BD143" i="1"/>
  <c r="BE143" i="1"/>
  <c r="BC143" i="1"/>
  <c r="BC144" i="1" s="1"/>
  <c r="BD140" i="1"/>
  <c r="BE140" i="1"/>
  <c r="BD141" i="1"/>
  <c r="BE141" i="1"/>
  <c r="BC141" i="1"/>
  <c r="BC142" i="1" s="1"/>
  <c r="BC140" i="1"/>
  <c r="BD137" i="1"/>
  <c r="BE137" i="1"/>
  <c r="BD138" i="1"/>
  <c r="BE138" i="1"/>
  <c r="BC138" i="1"/>
  <c r="BC137" i="1"/>
  <c r="BD128" i="1"/>
  <c r="BE128" i="1"/>
  <c r="BD129" i="1"/>
  <c r="BE129" i="1"/>
  <c r="BD130" i="1"/>
  <c r="BE130" i="1"/>
  <c r="BD131" i="1"/>
  <c r="BE131" i="1"/>
  <c r="BD132" i="1"/>
  <c r="BE132" i="1"/>
  <c r="BD133" i="1"/>
  <c r="BE133" i="1"/>
  <c r="BD134" i="1"/>
  <c r="BE134" i="1"/>
  <c r="BC134" i="1"/>
  <c r="BC133" i="1"/>
  <c r="BC132" i="1"/>
  <c r="BC131" i="1"/>
  <c r="BC130" i="1"/>
  <c r="BC129" i="1"/>
  <c r="BC128" i="1"/>
  <c r="BD124" i="1"/>
  <c r="BE124" i="1"/>
  <c r="BD125" i="1"/>
  <c r="BE125" i="1"/>
  <c r="BD126" i="1"/>
  <c r="BE126" i="1"/>
  <c r="BC126" i="1"/>
  <c r="BC125" i="1"/>
  <c r="BC124" i="1"/>
  <c r="BD119" i="1"/>
  <c r="BE119" i="1"/>
  <c r="BD120" i="1"/>
  <c r="BE120" i="1"/>
  <c r="BD121" i="1"/>
  <c r="BE121" i="1"/>
  <c r="BD122" i="1"/>
  <c r="BE122" i="1"/>
  <c r="BC122" i="1"/>
  <c r="BC121" i="1"/>
  <c r="BC120" i="1"/>
  <c r="BC119" i="1"/>
  <c r="BD116" i="1"/>
  <c r="BE116" i="1"/>
  <c r="BD117" i="1"/>
  <c r="BE117" i="1"/>
  <c r="BC117" i="1"/>
  <c r="BC116" i="1"/>
  <c r="BC118" i="1" s="1"/>
  <c r="BD112" i="1"/>
  <c r="BE112" i="1"/>
  <c r="BD113" i="1"/>
  <c r="BE113" i="1"/>
  <c r="BD114" i="1"/>
  <c r="BE114" i="1"/>
  <c r="BC114" i="1"/>
  <c r="BC113" i="1"/>
  <c r="BC112" i="1"/>
  <c r="BD107" i="1"/>
  <c r="BE107" i="1"/>
  <c r="BD108" i="1"/>
  <c r="BE108" i="1"/>
  <c r="BD109" i="1"/>
  <c r="BE109" i="1"/>
  <c r="BD110" i="1"/>
  <c r="BE110" i="1"/>
  <c r="BC110" i="1"/>
  <c r="BC109" i="1"/>
  <c r="BC108" i="1"/>
  <c r="BC107" i="1"/>
  <c r="BD102" i="1"/>
  <c r="BE102" i="1"/>
  <c r="BD103" i="1"/>
  <c r="BE103" i="1"/>
  <c r="BD104" i="1"/>
  <c r="BE104" i="1"/>
  <c r="BD105" i="1"/>
  <c r="BE105" i="1"/>
  <c r="BC105" i="1"/>
  <c r="BC104" i="1"/>
  <c r="BC103" i="1"/>
  <c r="BC102" i="1"/>
  <c r="BD98" i="1"/>
  <c r="BE98" i="1"/>
  <c r="BD99" i="1"/>
  <c r="BE99" i="1"/>
  <c r="BD100" i="1"/>
  <c r="BE100" i="1"/>
  <c r="BC100" i="1"/>
  <c r="BC99" i="1"/>
  <c r="BC98" i="1"/>
  <c r="BD93" i="1"/>
  <c r="BE93" i="1"/>
  <c r="BD94" i="1"/>
  <c r="BE94" i="1"/>
  <c r="BD95" i="1"/>
  <c r="BE95" i="1"/>
  <c r="BD96" i="1"/>
  <c r="BE96" i="1"/>
  <c r="BC96" i="1"/>
  <c r="BC95" i="1"/>
  <c r="BC94" i="1"/>
  <c r="BC93" i="1"/>
  <c r="BD90" i="1"/>
  <c r="BE90" i="1"/>
  <c r="BC90" i="1"/>
  <c r="BC91" i="1" s="1"/>
  <c r="BD88" i="1"/>
  <c r="BE88" i="1"/>
  <c r="BC88" i="1"/>
  <c r="BC89" i="1" s="1"/>
  <c r="BD85" i="1"/>
  <c r="BE85" i="1"/>
  <c r="BD86" i="1"/>
  <c r="BE86" i="1"/>
  <c r="BC86" i="1"/>
  <c r="BC85" i="1"/>
  <c r="BD81" i="1"/>
  <c r="BE81" i="1"/>
  <c r="BD82" i="1"/>
  <c r="BE82" i="1"/>
  <c r="BD83" i="1"/>
  <c r="BE83" i="1"/>
  <c r="BC82" i="1"/>
  <c r="BC83" i="1"/>
  <c r="BC81" i="1"/>
  <c r="BD77" i="1"/>
  <c r="BE77" i="1"/>
  <c r="BD79" i="1"/>
  <c r="BE79" i="1"/>
  <c r="BC79" i="1"/>
  <c r="BC77" i="1"/>
  <c r="BD71" i="1"/>
  <c r="BE71" i="1"/>
  <c r="BD72" i="1"/>
  <c r="BE72" i="1"/>
  <c r="BD73" i="1"/>
  <c r="BE73" i="1"/>
  <c r="BD74" i="1"/>
  <c r="BE74" i="1"/>
  <c r="BD75" i="1"/>
  <c r="BE75" i="1"/>
  <c r="BC72" i="1"/>
  <c r="BC73" i="1"/>
  <c r="BC74" i="1"/>
  <c r="BC75" i="1"/>
  <c r="BC71" i="1"/>
  <c r="BD67" i="1"/>
  <c r="BE67" i="1"/>
  <c r="BD68" i="1"/>
  <c r="BE68" i="1"/>
  <c r="BC68" i="1"/>
  <c r="BC67" i="1"/>
  <c r="BC69" i="1" s="1"/>
  <c r="BD64" i="1"/>
  <c r="BE64" i="1"/>
  <c r="BD65" i="1"/>
  <c r="BE65" i="1"/>
  <c r="BC65" i="1"/>
  <c r="BC64" i="1"/>
  <c r="BD62" i="1"/>
  <c r="BE62" i="1"/>
  <c r="BC62" i="1"/>
  <c r="BC63" i="1" s="1"/>
  <c r="BD55" i="1"/>
  <c r="BE55" i="1"/>
  <c r="BD56" i="1"/>
  <c r="BE56" i="1"/>
  <c r="BD58" i="1"/>
  <c r="BE58" i="1"/>
  <c r="BD59" i="1"/>
  <c r="BE59" i="1"/>
  <c r="BD60" i="1"/>
  <c r="BE60" i="1"/>
  <c r="BC56" i="1"/>
  <c r="BC58" i="1"/>
  <c r="BC59" i="1"/>
  <c r="BC60" i="1"/>
  <c r="BC55" i="1"/>
  <c r="BC51" i="1"/>
  <c r="BD51" i="1"/>
  <c r="BE51" i="1"/>
  <c r="BC52" i="1"/>
  <c r="BD52" i="1"/>
  <c r="BE52" i="1"/>
  <c r="BD50" i="1"/>
  <c r="BE50" i="1"/>
  <c r="BE53" i="1" s="1"/>
  <c r="BC50" i="1"/>
  <c r="BD44" i="1"/>
  <c r="BE44" i="1"/>
  <c r="BD45" i="1"/>
  <c r="BE45" i="1"/>
  <c r="BD46" i="1"/>
  <c r="BE46" i="1"/>
  <c r="BD47" i="1"/>
  <c r="BE47" i="1"/>
  <c r="BD48" i="1"/>
  <c r="BE48" i="1"/>
  <c r="BC45" i="1"/>
  <c r="BC46" i="1"/>
  <c r="BC47" i="1"/>
  <c r="BC48" i="1"/>
  <c r="BC44" i="1"/>
  <c r="BC41" i="1"/>
  <c r="BD41" i="1"/>
  <c r="BE41" i="1"/>
  <c r="BC42" i="1"/>
  <c r="BD42" i="1"/>
  <c r="BE42" i="1"/>
  <c r="BD40" i="1"/>
  <c r="BE40" i="1"/>
  <c r="BC40" i="1"/>
  <c r="BD34" i="1"/>
  <c r="BE34" i="1"/>
  <c r="BD35" i="1"/>
  <c r="BE35" i="1"/>
  <c r="BC35" i="1"/>
  <c r="BC34" i="1"/>
  <c r="BD30" i="1"/>
  <c r="BE30" i="1"/>
  <c r="BC30" i="1"/>
  <c r="BC31" i="1" s="1"/>
  <c r="BD26" i="1"/>
  <c r="BE26" i="1"/>
  <c r="BD27" i="1"/>
  <c r="BE27" i="1"/>
  <c r="BD28" i="1"/>
  <c r="BE28" i="1"/>
  <c r="BC28" i="1"/>
  <c r="BC27" i="1"/>
  <c r="BC26" i="1"/>
  <c r="BD24" i="1"/>
  <c r="BE24" i="1"/>
  <c r="BC24" i="1"/>
  <c r="BC25" i="1" s="1"/>
  <c r="BD22" i="1"/>
  <c r="BE22" i="1"/>
  <c r="BC22" i="1"/>
  <c r="BC23" i="1" s="1"/>
  <c r="BD19" i="1"/>
  <c r="BE19" i="1"/>
  <c r="BD20" i="1"/>
  <c r="BE20" i="1"/>
  <c r="BC20" i="1"/>
  <c r="BC19" i="1"/>
  <c r="BD17" i="1"/>
  <c r="BE17" i="1"/>
  <c r="BC17" i="1"/>
  <c r="BC18" i="1" s="1"/>
  <c r="BD13" i="1"/>
  <c r="BE13" i="1"/>
  <c r="BD14" i="1"/>
  <c r="BE14" i="1"/>
  <c r="BD15" i="1"/>
  <c r="BE15" i="1"/>
  <c r="BD9" i="1"/>
  <c r="BE9" i="1"/>
  <c r="BD10" i="1"/>
  <c r="BE10" i="1"/>
  <c r="BD11" i="1"/>
  <c r="BE11" i="1"/>
  <c r="BC15" i="1"/>
  <c r="BC14" i="1"/>
  <c r="BC13" i="1"/>
  <c r="BC10" i="1"/>
  <c r="BC11" i="1"/>
  <c r="BC9" i="1"/>
  <c r="BA212" i="6"/>
  <c r="BA210" i="6"/>
  <c r="BA213" i="6" s="1"/>
  <c r="BA204" i="6"/>
  <c r="BA202" i="6"/>
  <c r="BA199" i="6"/>
  <c r="BA196" i="6"/>
  <c r="BA193" i="6"/>
  <c r="BA190" i="6"/>
  <c r="BA182" i="6"/>
  <c r="BA179" i="6"/>
  <c r="BA176" i="6"/>
  <c r="BA174" i="6"/>
  <c r="BA172" i="6"/>
  <c r="BA169" i="6"/>
  <c r="BA167" i="6"/>
  <c r="BA162" i="6"/>
  <c r="BA170" i="6" s="1"/>
  <c r="BA159" i="6"/>
  <c r="BA156" i="6"/>
  <c r="BA153" i="6"/>
  <c r="BA151" i="6"/>
  <c r="BA146" i="6"/>
  <c r="BA144" i="6"/>
  <c r="BA142" i="6"/>
  <c r="BA139" i="6"/>
  <c r="BA135" i="6"/>
  <c r="BA127" i="6"/>
  <c r="BA123" i="6"/>
  <c r="BA118" i="6"/>
  <c r="BA115" i="6"/>
  <c r="BA111" i="6"/>
  <c r="BA106" i="6"/>
  <c r="BA101" i="6"/>
  <c r="BA97" i="6"/>
  <c r="BA91" i="6"/>
  <c r="BA89" i="6"/>
  <c r="BA84" i="6"/>
  <c r="BA80" i="6"/>
  <c r="BA76" i="6"/>
  <c r="BA69" i="6"/>
  <c r="BA66" i="6"/>
  <c r="BA63" i="6"/>
  <c r="BA61" i="6"/>
  <c r="BA53" i="6"/>
  <c r="BA49" i="6"/>
  <c r="BA54" i="6" s="1"/>
  <c r="BA43" i="6"/>
  <c r="BA35" i="6"/>
  <c r="BA30" i="6"/>
  <c r="BA28" i="6"/>
  <c r="BA24" i="6"/>
  <c r="BA22" i="6"/>
  <c r="BA20" i="6"/>
  <c r="BA17" i="6"/>
  <c r="BA15" i="6"/>
  <c r="BA11" i="6"/>
  <c r="BC207" i="1"/>
  <c r="BC205" i="1"/>
  <c r="BC193" i="1"/>
  <c r="BC157" i="1"/>
  <c r="BC156" i="1"/>
  <c r="BC146" i="1"/>
  <c r="BC37" i="1"/>
  <c r="BC199" i="1" l="1"/>
  <c r="BC139" i="1"/>
  <c r="BA157" i="6"/>
  <c r="BA31" i="6"/>
  <c r="BA38" i="6" s="1"/>
  <c r="BA216" i="6" s="1"/>
  <c r="BC210" i="1"/>
  <c r="BC29" i="1"/>
  <c r="BC36" i="1"/>
  <c r="BC80" i="1"/>
  <c r="BC151" i="1"/>
  <c r="BC16" i="1"/>
  <c r="BC53" i="1"/>
  <c r="BC167" i="1"/>
  <c r="BC169" i="1" s="1"/>
  <c r="BC106" i="1"/>
  <c r="BC179" i="1"/>
  <c r="BC202" i="1"/>
  <c r="BC115" i="1"/>
  <c r="BC162" i="1"/>
  <c r="BD53" i="1"/>
  <c r="BC111" i="1"/>
  <c r="BC135" i="1"/>
  <c r="BC127" i="1"/>
  <c r="BC97" i="1"/>
  <c r="BC101" i="1"/>
  <c r="BC123" i="1"/>
  <c r="BC190" i="1"/>
  <c r="BC84" i="1"/>
  <c r="BC196" i="1"/>
  <c r="BC21" i="1"/>
  <c r="BC76" i="1"/>
  <c r="BE61" i="1"/>
  <c r="BC213" i="1"/>
  <c r="BC66" i="1"/>
  <c r="BC61" i="1"/>
  <c r="BC12" i="1"/>
  <c r="I10" i="15"/>
  <c r="I45" i="15"/>
  <c r="I44" i="15"/>
  <c r="F34" i="14"/>
  <c r="H44" i="14"/>
  <c r="H43" i="14"/>
  <c r="D17" i="14"/>
  <c r="C6" i="14"/>
  <c r="C25" i="14"/>
  <c r="G44" i="14"/>
  <c r="G43" i="14"/>
  <c r="G16" i="14"/>
  <c r="H16" i="14"/>
  <c r="G15" i="14"/>
  <c r="H15" i="14"/>
  <c r="BC170" i="1" l="1"/>
  <c r="BC32" i="1"/>
  <c r="BC38" i="1" s="1"/>
  <c r="BC216" i="1" s="1"/>
  <c r="D34" i="14"/>
  <c r="E34" i="14"/>
  <c r="E6" i="14"/>
  <c r="D6" i="14"/>
  <c r="C32" i="11"/>
  <c r="D6" i="11"/>
  <c r="F36" i="11"/>
  <c r="G36" i="11"/>
  <c r="F35" i="11"/>
  <c r="G35" i="11"/>
  <c r="F15" i="11"/>
  <c r="G15" i="11"/>
  <c r="F14" i="11"/>
  <c r="G14" i="11"/>
  <c r="AT134" i="1"/>
  <c r="N225" i="6"/>
  <c r="AA193" i="6" l="1"/>
  <c r="AA204" i="6"/>
  <c r="AA210" i="6"/>
  <c r="AA212" i="6"/>
  <c r="E156" i="6"/>
  <c r="BC61" i="6" l="1"/>
  <c r="BC89" i="6" l="1"/>
  <c r="BC91" i="6"/>
  <c r="BC87" i="6"/>
  <c r="BC76" i="6"/>
  <c r="AS97" i="6" l="1"/>
  <c r="X190" i="6"/>
  <c r="X151" i="6"/>
  <c r="X118" i="6"/>
  <c r="X127" i="6"/>
  <c r="X146" i="6"/>
  <c r="X156" i="6"/>
  <c r="X167" i="6"/>
  <c r="K28" i="10" l="1"/>
  <c r="J28" i="10"/>
  <c r="X158" i="1"/>
  <c r="AN198" i="1"/>
  <c r="AN197" i="1"/>
  <c r="AN195" i="1"/>
  <c r="AN194" i="1"/>
  <c r="AN191" i="1"/>
  <c r="AN189" i="1"/>
  <c r="AN188" i="1"/>
  <c r="AN187" i="1"/>
  <c r="AN181" i="1"/>
  <c r="AN180" i="1"/>
  <c r="AN178" i="1"/>
  <c r="AN177" i="1"/>
  <c r="AN175" i="1"/>
  <c r="AN173" i="1"/>
  <c r="AN171" i="1"/>
  <c r="AN166" i="1"/>
  <c r="AN165" i="1"/>
  <c r="AN164" i="1"/>
  <c r="AN163" i="1"/>
  <c r="AN161" i="1"/>
  <c r="AN160" i="1"/>
  <c r="AN158" i="1"/>
  <c r="AN152" i="1"/>
  <c r="AN150" i="1"/>
  <c r="AN149" i="1"/>
  <c r="AN148" i="1"/>
  <c r="AN147" i="1"/>
  <c r="AN141" i="1"/>
  <c r="AN138" i="1"/>
  <c r="AN137" i="1"/>
  <c r="AN134" i="1"/>
  <c r="AN133" i="1"/>
  <c r="AN132" i="1"/>
  <c r="AN131" i="1"/>
  <c r="AN130" i="1"/>
  <c r="AN129" i="1"/>
  <c r="AN128" i="1"/>
  <c r="AN126" i="1"/>
  <c r="AN125" i="1"/>
  <c r="AN124" i="1"/>
  <c r="AN122" i="1"/>
  <c r="AN121" i="1"/>
  <c r="AN120" i="1"/>
  <c r="AN119" i="1"/>
  <c r="AN117" i="1"/>
  <c r="AN116" i="1"/>
  <c r="AN113" i="1"/>
  <c r="AN112" i="1"/>
  <c r="AN110" i="1"/>
  <c r="AN109" i="1"/>
  <c r="AN108" i="1"/>
  <c r="AN107" i="1"/>
  <c r="AN105" i="1"/>
  <c r="AN104" i="1"/>
  <c r="AN103" i="1"/>
  <c r="AN102" i="1"/>
  <c r="AN100" i="1"/>
  <c r="AN99" i="1"/>
  <c r="AN98" i="1"/>
  <c r="AN96" i="1"/>
  <c r="AN95" i="1"/>
  <c r="AN90" i="1"/>
  <c r="AN88" i="1"/>
  <c r="AN86" i="1"/>
  <c r="AN85" i="1"/>
  <c r="AN83" i="1"/>
  <c r="AN82" i="1"/>
  <c r="AN81" i="1"/>
  <c r="AN77" i="1"/>
  <c r="AN75" i="1"/>
  <c r="AN74" i="1"/>
  <c r="AN73" i="1"/>
  <c r="AN72" i="1"/>
  <c r="AN71" i="1"/>
  <c r="AN51" i="1"/>
  <c r="AN52" i="1"/>
  <c r="AN50" i="1"/>
  <c r="AP52" i="1"/>
  <c r="AP51" i="1"/>
  <c r="AP50" i="1"/>
  <c r="AP48" i="1"/>
  <c r="AN60" i="1"/>
  <c r="AN59" i="1"/>
  <c r="AN58" i="1"/>
  <c r="AN56" i="1"/>
  <c r="AN55" i="1"/>
  <c r="X181" i="1"/>
  <c r="X180" i="1"/>
  <c r="X182" i="1" s="1"/>
  <c r="X178" i="1"/>
  <c r="X177" i="1"/>
  <c r="X175" i="1"/>
  <c r="X176" i="1" s="1"/>
  <c r="X173" i="1"/>
  <c r="X174" i="1" s="1"/>
  <c r="X171" i="1"/>
  <c r="X172" i="1" s="1"/>
  <c r="X168" i="1"/>
  <c r="X166" i="1"/>
  <c r="X165" i="1"/>
  <c r="X164" i="1"/>
  <c r="X163" i="1"/>
  <c r="X161" i="1"/>
  <c r="X160" i="1"/>
  <c r="X155" i="1"/>
  <c r="X154" i="1"/>
  <c r="X152" i="1"/>
  <c r="X153" i="1" s="1"/>
  <c r="X150" i="1"/>
  <c r="X149" i="1"/>
  <c r="X148" i="1"/>
  <c r="X147" i="1"/>
  <c r="X145" i="1"/>
  <c r="X146" i="1" s="1"/>
  <c r="X143" i="1"/>
  <c r="X144" i="1" s="1"/>
  <c r="X141" i="1"/>
  <c r="X140" i="1"/>
  <c r="X138" i="1"/>
  <c r="X137" i="1"/>
  <c r="X134" i="1"/>
  <c r="X133" i="1"/>
  <c r="X132" i="1"/>
  <c r="X131" i="1"/>
  <c r="X130" i="1"/>
  <c r="X129" i="1"/>
  <c r="X128" i="1"/>
  <c r="X126" i="1"/>
  <c r="X125" i="1"/>
  <c r="X124" i="1"/>
  <c r="X122" i="1"/>
  <c r="X121" i="1"/>
  <c r="X120" i="1"/>
  <c r="X119" i="1"/>
  <c r="X117" i="1"/>
  <c r="X116" i="1"/>
  <c r="X118" i="1" s="1"/>
  <c r="X114" i="1"/>
  <c r="X113" i="1"/>
  <c r="X112" i="1"/>
  <c r="X110" i="1"/>
  <c r="X109" i="1"/>
  <c r="X108" i="1"/>
  <c r="X107" i="1"/>
  <c r="X105" i="1"/>
  <c r="X104" i="1"/>
  <c r="X103" i="1"/>
  <c r="X102" i="1"/>
  <c r="X100" i="1"/>
  <c r="X99" i="1"/>
  <c r="X98" i="1"/>
  <c r="X60" i="1"/>
  <c r="X59" i="1"/>
  <c r="X58" i="1"/>
  <c r="X56" i="1"/>
  <c r="X55" i="1"/>
  <c r="X71" i="1"/>
  <c r="X79" i="1"/>
  <c r="X90" i="1"/>
  <c r="X91" i="1" s="1"/>
  <c r="X212" i="1"/>
  <c r="X210" i="1"/>
  <c r="X207" i="1"/>
  <c r="X204" i="1"/>
  <c r="X202" i="1"/>
  <c r="X199" i="1"/>
  <c r="X196" i="1"/>
  <c r="X193" i="1"/>
  <c r="X190" i="1"/>
  <c r="X96" i="1"/>
  <c r="X95" i="1"/>
  <c r="X94" i="1"/>
  <c r="X93" i="1"/>
  <c r="X89" i="1"/>
  <c r="X86" i="1"/>
  <c r="X85" i="1"/>
  <c r="X83" i="1"/>
  <c r="X82" i="1"/>
  <c r="X81" i="1"/>
  <c r="X75" i="1"/>
  <c r="X74" i="1"/>
  <c r="X73" i="1"/>
  <c r="X72" i="1"/>
  <c r="X69" i="1"/>
  <c r="X66" i="1"/>
  <c r="X63" i="1"/>
  <c r="R209" i="1"/>
  <c r="R208" i="1"/>
  <c r="R206" i="1"/>
  <c r="R203" i="1"/>
  <c r="R201" i="1"/>
  <c r="R200" i="1"/>
  <c r="R195" i="1"/>
  <c r="R194" i="1"/>
  <c r="R192" i="1"/>
  <c r="C192" i="1" s="1"/>
  <c r="R191" i="1"/>
  <c r="R189" i="1"/>
  <c r="R188" i="1"/>
  <c r="R187" i="1"/>
  <c r="R178" i="1"/>
  <c r="R177" i="1"/>
  <c r="R175" i="1"/>
  <c r="R173" i="1"/>
  <c r="R171" i="1"/>
  <c r="R166" i="1"/>
  <c r="R165" i="1"/>
  <c r="R164" i="1"/>
  <c r="R163" i="1"/>
  <c r="R161" i="1"/>
  <c r="R160" i="1"/>
  <c r="R155" i="1"/>
  <c r="R154" i="1"/>
  <c r="R152" i="1"/>
  <c r="R150" i="1"/>
  <c r="R149" i="1"/>
  <c r="R148" i="1"/>
  <c r="R147" i="1"/>
  <c r="R145" i="1"/>
  <c r="R141" i="1"/>
  <c r="R138" i="1"/>
  <c r="R137" i="1"/>
  <c r="R134" i="1"/>
  <c r="R133" i="1"/>
  <c r="R132" i="1"/>
  <c r="R131" i="1"/>
  <c r="R130" i="1"/>
  <c r="R129" i="1"/>
  <c r="R128" i="1"/>
  <c r="R126" i="1"/>
  <c r="R125" i="1"/>
  <c r="R124" i="1"/>
  <c r="R122" i="1"/>
  <c r="R121" i="1"/>
  <c r="R120" i="1"/>
  <c r="R119" i="1"/>
  <c r="R117" i="1"/>
  <c r="R116" i="1"/>
  <c r="R113" i="1"/>
  <c r="R112" i="1"/>
  <c r="R110" i="1"/>
  <c r="R109" i="1"/>
  <c r="R108" i="1"/>
  <c r="R107" i="1"/>
  <c r="R105" i="1"/>
  <c r="R104" i="1"/>
  <c r="R103" i="1"/>
  <c r="R102" i="1"/>
  <c r="R100" i="1"/>
  <c r="R99" i="1"/>
  <c r="R98" i="1"/>
  <c r="R96" i="1"/>
  <c r="R95" i="1"/>
  <c r="R94" i="1"/>
  <c r="R93" i="1"/>
  <c r="R86" i="1"/>
  <c r="R85" i="1"/>
  <c r="R83" i="1"/>
  <c r="R82" i="1"/>
  <c r="R81" i="1"/>
  <c r="R79" i="1"/>
  <c r="R77" i="1"/>
  <c r="R75" i="1"/>
  <c r="R74" i="1"/>
  <c r="R73" i="1"/>
  <c r="R72" i="1"/>
  <c r="R71" i="1"/>
  <c r="N60" i="1"/>
  <c r="N58" i="1"/>
  <c r="N56" i="1"/>
  <c r="N55" i="1"/>
  <c r="N42" i="1"/>
  <c r="N41" i="1"/>
  <c r="N40" i="1"/>
  <c r="AJ181" i="1"/>
  <c r="AJ180" i="1"/>
  <c r="AJ178" i="1"/>
  <c r="AJ177" i="1"/>
  <c r="AJ175" i="1"/>
  <c r="AJ176" i="1" s="1"/>
  <c r="AJ173" i="1"/>
  <c r="AJ174" i="1" s="1"/>
  <c r="AJ171" i="1"/>
  <c r="AJ166" i="1"/>
  <c r="AJ165" i="1"/>
  <c r="AJ164" i="1"/>
  <c r="AJ163" i="1"/>
  <c r="AJ161" i="1"/>
  <c r="AJ160" i="1"/>
  <c r="AJ158" i="1"/>
  <c r="AJ159" i="1" s="1"/>
  <c r="AJ154" i="1"/>
  <c r="AJ152" i="1"/>
  <c r="AJ150" i="1"/>
  <c r="AJ149" i="1"/>
  <c r="AJ148" i="1"/>
  <c r="AJ147" i="1"/>
  <c r="AJ145" i="1"/>
  <c r="AJ143" i="1"/>
  <c r="AJ141" i="1"/>
  <c r="AJ140" i="1"/>
  <c r="AJ138" i="1"/>
  <c r="AJ137" i="1"/>
  <c r="AJ134" i="1"/>
  <c r="AJ133" i="1"/>
  <c r="AJ132" i="1"/>
  <c r="AJ131" i="1"/>
  <c r="AJ130" i="1"/>
  <c r="AJ129" i="1"/>
  <c r="AJ128" i="1"/>
  <c r="AJ126" i="1"/>
  <c r="AJ125" i="1"/>
  <c r="AJ124" i="1"/>
  <c r="AJ122" i="1"/>
  <c r="AJ121" i="1"/>
  <c r="AJ120" i="1"/>
  <c r="AJ119" i="1"/>
  <c r="AJ117" i="1"/>
  <c r="AJ116" i="1"/>
  <c r="AJ114" i="1"/>
  <c r="AJ113" i="1"/>
  <c r="AJ112" i="1"/>
  <c r="AJ110" i="1"/>
  <c r="AJ109" i="1"/>
  <c r="AJ108" i="1"/>
  <c r="AJ107" i="1"/>
  <c r="AJ105" i="1"/>
  <c r="AJ104" i="1"/>
  <c r="AJ103" i="1"/>
  <c r="AJ102" i="1"/>
  <c r="AJ100" i="1"/>
  <c r="AJ99" i="1"/>
  <c r="AJ98" i="1"/>
  <c r="AJ95" i="1"/>
  <c r="AJ94" i="1"/>
  <c r="AJ93" i="1"/>
  <c r="AJ90" i="1"/>
  <c r="AJ91" i="1" s="1"/>
  <c r="AJ88" i="1"/>
  <c r="AJ89" i="1" s="1"/>
  <c r="AJ86" i="1"/>
  <c r="AJ85" i="1"/>
  <c r="AJ83" i="1"/>
  <c r="AJ82" i="1"/>
  <c r="AJ81" i="1"/>
  <c r="AJ79" i="1"/>
  <c r="AJ77" i="1"/>
  <c r="AJ75" i="1"/>
  <c r="AJ74" i="1"/>
  <c r="AJ73" i="1"/>
  <c r="AJ72" i="1"/>
  <c r="AJ71" i="1"/>
  <c r="AJ68" i="1"/>
  <c r="AJ67" i="1"/>
  <c r="AJ65" i="1"/>
  <c r="AJ64" i="1"/>
  <c r="AJ62" i="1"/>
  <c r="AJ56" i="1"/>
  <c r="AJ58" i="1"/>
  <c r="AJ59" i="1"/>
  <c r="AJ60" i="1"/>
  <c r="AF209" i="1"/>
  <c r="AF208" i="1"/>
  <c r="AF206" i="1"/>
  <c r="AF207" i="1" s="1"/>
  <c r="AF203" i="1"/>
  <c r="AF204" i="1" s="1"/>
  <c r="AF201" i="1"/>
  <c r="AF200" i="1"/>
  <c r="AF198" i="1"/>
  <c r="AF197" i="1"/>
  <c r="AF195" i="1"/>
  <c r="AF194" i="1"/>
  <c r="AF191" i="1"/>
  <c r="AF189" i="1"/>
  <c r="AF188" i="1"/>
  <c r="AF187" i="1"/>
  <c r="AF178" i="1"/>
  <c r="AF177" i="1"/>
  <c r="AF170" i="1"/>
  <c r="AF168" i="1"/>
  <c r="AF166" i="1"/>
  <c r="AF165" i="1"/>
  <c r="AF164" i="1"/>
  <c r="AF163" i="1"/>
  <c r="AF161" i="1"/>
  <c r="AF160" i="1"/>
  <c r="AF158" i="1"/>
  <c r="AF155" i="1"/>
  <c r="AF154" i="1"/>
  <c r="AF150" i="1"/>
  <c r="AF149" i="1"/>
  <c r="AF148" i="1"/>
  <c r="AF147" i="1"/>
  <c r="AF145" i="1"/>
  <c r="AF141" i="1"/>
  <c r="AF138" i="1"/>
  <c r="AF137" i="1"/>
  <c r="AF134" i="1"/>
  <c r="AF133" i="1"/>
  <c r="AF132" i="1"/>
  <c r="AF131" i="1"/>
  <c r="AF130" i="1"/>
  <c r="AF129" i="1"/>
  <c r="AF128" i="1"/>
  <c r="AF122" i="1"/>
  <c r="AF121" i="1"/>
  <c r="AF120" i="1"/>
  <c r="AF119" i="1"/>
  <c r="AF117" i="1"/>
  <c r="AF116" i="1"/>
  <c r="AF110" i="1"/>
  <c r="AF109" i="1"/>
  <c r="AF108" i="1"/>
  <c r="AF107" i="1"/>
  <c r="AF105" i="1"/>
  <c r="AF104" i="1"/>
  <c r="AF103" i="1"/>
  <c r="AF102" i="1"/>
  <c r="AF100" i="1"/>
  <c r="AF99" i="1"/>
  <c r="AF98" i="1"/>
  <c r="AF96" i="1"/>
  <c r="AF95" i="1"/>
  <c r="AF94" i="1"/>
  <c r="AF93" i="1"/>
  <c r="AF91" i="1"/>
  <c r="AF83" i="1"/>
  <c r="AF82" i="1"/>
  <c r="AF81" i="1"/>
  <c r="AF75" i="1"/>
  <c r="AF74" i="1"/>
  <c r="AF73" i="1"/>
  <c r="AF72" i="1"/>
  <c r="AF71" i="1"/>
  <c r="AF56" i="1"/>
  <c r="AF60" i="1"/>
  <c r="AF58" i="1"/>
  <c r="AF55" i="1"/>
  <c r="AF52" i="1"/>
  <c r="AF51" i="1"/>
  <c r="AF50" i="1"/>
  <c r="AF48" i="1"/>
  <c r="AF44" i="1"/>
  <c r="AB209" i="1"/>
  <c r="AB208" i="1"/>
  <c r="AB203" i="1"/>
  <c r="AB204" i="1" s="1"/>
  <c r="AB201" i="1"/>
  <c r="AB200" i="1"/>
  <c r="AB198" i="1"/>
  <c r="AB197" i="1"/>
  <c r="AB191" i="1"/>
  <c r="AB189" i="1"/>
  <c r="AB188" i="1"/>
  <c r="AB187" i="1"/>
  <c r="AB181" i="1"/>
  <c r="AB180" i="1"/>
  <c r="AB178" i="1"/>
  <c r="AB177" i="1"/>
  <c r="AB175" i="1"/>
  <c r="AB173" i="1"/>
  <c r="AB171" i="1"/>
  <c r="AB168" i="1"/>
  <c r="AB166" i="1"/>
  <c r="AB165" i="1"/>
  <c r="AB164" i="1"/>
  <c r="AB163" i="1"/>
  <c r="AB161" i="1"/>
  <c r="AB160" i="1"/>
  <c r="AB150" i="1"/>
  <c r="AB149" i="1"/>
  <c r="AB148" i="1"/>
  <c r="AB147" i="1"/>
  <c r="AB145" i="1"/>
  <c r="AB143" i="1"/>
  <c r="AB144" i="1" s="1"/>
  <c r="AB141" i="1"/>
  <c r="AB138" i="1"/>
  <c r="AB137" i="1"/>
  <c r="AB134" i="1"/>
  <c r="AB133" i="1"/>
  <c r="AB132" i="1"/>
  <c r="AB131" i="1"/>
  <c r="AB130" i="1"/>
  <c r="AB129" i="1"/>
  <c r="AB128" i="1"/>
  <c r="AB126" i="1"/>
  <c r="AB125" i="1"/>
  <c r="AB124" i="1"/>
  <c r="AB122" i="1"/>
  <c r="AB121" i="1"/>
  <c r="AB120" i="1"/>
  <c r="AB119" i="1"/>
  <c r="AB117" i="1"/>
  <c r="AB116" i="1"/>
  <c r="AB113" i="1"/>
  <c r="AB112" i="1"/>
  <c r="AB110" i="1"/>
  <c r="AB109" i="1"/>
  <c r="AB108" i="1"/>
  <c r="AB107" i="1"/>
  <c r="AB105" i="1"/>
  <c r="AB104" i="1"/>
  <c r="AB103" i="1"/>
  <c r="AB102" i="1"/>
  <c r="AB96" i="1"/>
  <c r="AB95" i="1"/>
  <c r="AB94" i="1"/>
  <c r="AB93" i="1"/>
  <c r="AB83" i="1"/>
  <c r="AB82" i="1"/>
  <c r="AB81" i="1"/>
  <c r="AB61" i="1"/>
  <c r="AB52" i="1"/>
  <c r="AB51" i="1"/>
  <c r="AB50" i="1"/>
  <c r="AB42" i="1"/>
  <c r="AB41" i="1"/>
  <c r="AB40" i="1"/>
  <c r="H55" i="1"/>
  <c r="X26" i="1"/>
  <c r="BA35" i="1"/>
  <c r="C35" i="1" s="1"/>
  <c r="BA34" i="1"/>
  <c r="C34" i="1" s="1"/>
  <c r="BD37" i="6"/>
  <c r="BD34" i="6"/>
  <c r="BD33" i="6"/>
  <c r="R193" i="1" l="1"/>
  <c r="C114" i="1"/>
  <c r="C140" i="1"/>
  <c r="C56" i="1"/>
  <c r="C59" i="1"/>
  <c r="AJ162" i="1"/>
  <c r="X80" i="1"/>
  <c r="BD35" i="6"/>
  <c r="AF210" i="1"/>
  <c r="AJ111" i="1"/>
  <c r="X115" i="1"/>
  <c r="X162" i="1"/>
  <c r="AN87" i="1"/>
  <c r="AF84" i="1"/>
  <c r="AJ106" i="1"/>
  <c r="AJ179" i="1"/>
  <c r="AF151" i="1"/>
  <c r="AJ127" i="1"/>
  <c r="AJ115" i="1"/>
  <c r="AJ76" i="1"/>
  <c r="AJ92" i="1" s="1"/>
  <c r="AJ118" i="1"/>
  <c r="AJ139" i="1"/>
  <c r="X127" i="1"/>
  <c r="X179" i="1"/>
  <c r="AF111" i="1"/>
  <c r="AF169" i="1"/>
  <c r="AJ101" i="1"/>
  <c r="R115" i="1"/>
  <c r="AN135" i="1"/>
  <c r="AN111" i="1"/>
  <c r="X101" i="1"/>
  <c r="X123" i="1"/>
  <c r="AJ123" i="1"/>
  <c r="X151" i="1"/>
  <c r="AF179" i="1"/>
  <c r="X84" i="1"/>
  <c r="AF190" i="1"/>
  <c r="X111" i="1"/>
  <c r="X156" i="1"/>
  <c r="AF156" i="1"/>
  <c r="AF196" i="1"/>
  <c r="AJ135" i="1"/>
  <c r="AF199" i="1"/>
  <c r="X139" i="1"/>
  <c r="AJ167" i="1"/>
  <c r="AJ170" i="1" s="1"/>
  <c r="X76" i="1"/>
  <c r="X97" i="1"/>
  <c r="X135" i="1"/>
  <c r="X61" i="1"/>
  <c r="X70" i="1" s="1"/>
  <c r="X87" i="1"/>
  <c r="X205" i="1"/>
  <c r="X213" i="1" s="1"/>
  <c r="X142" i="1"/>
  <c r="X167" i="1"/>
  <c r="X169" i="1" s="1"/>
  <c r="X106" i="1"/>
  <c r="AK61" i="6"/>
  <c r="Y190" i="6"/>
  <c r="AJ155" i="1"/>
  <c r="AJ156" i="1" s="1"/>
  <c r="R142" i="6"/>
  <c r="AJ96" i="1"/>
  <c r="R61" i="6"/>
  <c r="L204" i="6"/>
  <c r="AF205" i="1" l="1"/>
  <c r="X157" i="1"/>
  <c r="X92" i="1"/>
  <c r="X136" i="1"/>
  <c r="X170" i="1"/>
  <c r="AJ169" i="1"/>
  <c r="AJ172" i="1" s="1"/>
  <c r="BD207" i="1"/>
  <c r="BD205" i="1"/>
  <c r="BD157" i="1"/>
  <c r="BD136" i="1"/>
  <c r="BD92" i="1"/>
  <c r="BD70" i="1"/>
  <c r="BE223" i="6"/>
  <c r="BE224" i="6"/>
  <c r="BE29" i="6"/>
  <c r="BE33" i="6"/>
  <c r="X183" i="1" l="1"/>
  <c r="X214" i="1" s="1"/>
  <c r="BD21" i="1"/>
  <c r="BE186" i="6"/>
  <c r="BE19" i="6"/>
  <c r="BE18" i="6"/>
  <c r="BE16" i="6"/>
  <c r="BB20" i="6"/>
  <c r="T192" i="1"/>
  <c r="D193" i="1"/>
  <c r="G193" i="1" s="1"/>
  <c r="H193" i="1"/>
  <c r="I193" i="1"/>
  <c r="K193" i="1" s="1"/>
  <c r="J193" i="1"/>
  <c r="L193" i="1"/>
  <c r="M193" i="1"/>
  <c r="O193" i="1"/>
  <c r="Q193" i="1" s="1"/>
  <c r="S193" i="1"/>
  <c r="U193" i="1" s="1"/>
  <c r="V193" i="1"/>
  <c r="W193" i="1"/>
  <c r="Z193" i="1"/>
  <c r="AJ193" i="1"/>
  <c r="AK193" i="1"/>
  <c r="AM193" i="1" s="1"/>
  <c r="AL193" i="1"/>
  <c r="AT193" i="1"/>
  <c r="AV193" i="1"/>
  <c r="AW193" i="1"/>
  <c r="AX193" i="1"/>
  <c r="AY193" i="1"/>
  <c r="AZ193" i="1"/>
  <c r="BA193" i="1"/>
  <c r="BB193" i="1"/>
  <c r="BD193" i="1"/>
  <c r="BE193" i="1"/>
  <c r="BE145" i="1"/>
  <c r="J143" i="1"/>
  <c r="Z141" i="1"/>
  <c r="Z140" i="1"/>
  <c r="BE142" i="1"/>
  <c r="AT96" i="1"/>
  <c r="AH88" i="1"/>
  <c r="AH67" i="1"/>
  <c r="AT75" i="1"/>
  <c r="BE76" i="1"/>
  <c r="AT55" i="1"/>
  <c r="BE21" i="1"/>
  <c r="BG192" i="1" l="1"/>
  <c r="E192" i="1" s="1"/>
  <c r="Z142" i="1"/>
  <c r="BE20" i="6"/>
  <c r="BF21" i="6"/>
  <c r="BF22" i="6" s="1"/>
  <c r="BF223" i="6"/>
  <c r="BF19" i="6"/>
  <c r="J20" i="1"/>
  <c r="BG20" i="1" s="1"/>
  <c r="E20" i="1" s="1"/>
  <c r="I27" i="10" s="1"/>
  <c r="J19" i="1"/>
  <c r="I20" i="1"/>
  <c r="BF20" i="1" s="1"/>
  <c r="D20" i="1" s="1"/>
  <c r="G27" i="10" s="1"/>
  <c r="H27" i="10" s="1"/>
  <c r="I19" i="1"/>
  <c r="H20" i="1"/>
  <c r="H19" i="1"/>
  <c r="H18" i="1"/>
  <c r="BF192" i="6"/>
  <c r="BF141" i="6"/>
  <c r="BD141" i="6"/>
  <c r="AD142" i="6"/>
  <c r="X115" i="6"/>
  <c r="BF166" i="6"/>
  <c r="BF165" i="6"/>
  <c r="BF164" i="6"/>
  <c r="BF163" i="6"/>
  <c r="BF161" i="6"/>
  <c r="BF160" i="6"/>
  <c r="BF158" i="6"/>
  <c r="BF154" i="6"/>
  <c r="BF152" i="6"/>
  <c r="BF150" i="6"/>
  <c r="BF149" i="6"/>
  <c r="BF148" i="6"/>
  <c r="BF147" i="6"/>
  <c r="BF145" i="6"/>
  <c r="BF138" i="6"/>
  <c r="BF137" i="6"/>
  <c r="BF133" i="6"/>
  <c r="BF131" i="6"/>
  <c r="BF130" i="6"/>
  <c r="BF129" i="6"/>
  <c r="BF126" i="6"/>
  <c r="BF125" i="6"/>
  <c r="BF124" i="6"/>
  <c r="BF122" i="6"/>
  <c r="BF121" i="6"/>
  <c r="BF120" i="6"/>
  <c r="BF119" i="6"/>
  <c r="BF117" i="6"/>
  <c r="BF116" i="6"/>
  <c r="BF114" i="6"/>
  <c r="BF112" i="6"/>
  <c r="BF110" i="6"/>
  <c r="BF109" i="6"/>
  <c r="BF105" i="6"/>
  <c r="BF104" i="6"/>
  <c r="BF103" i="6"/>
  <c r="BF102" i="6"/>
  <c r="BF100" i="6"/>
  <c r="BF99" i="6"/>
  <c r="BF98" i="6"/>
  <c r="BF108" i="6"/>
  <c r="BF107" i="6"/>
  <c r="X101" i="6"/>
  <c r="BF151" i="6" l="1"/>
  <c r="BF101" i="6"/>
  <c r="C20" i="1"/>
  <c r="F27" i="10" s="1"/>
  <c r="J27" i="10" s="1"/>
  <c r="C19" i="1"/>
  <c r="BF20" i="6"/>
  <c r="BF19" i="1"/>
  <c r="D19" i="1" s="1"/>
  <c r="G26" i="10" s="1"/>
  <c r="H26" i="10" s="1"/>
  <c r="BG19" i="1"/>
  <c r="BG21" i="1" s="1"/>
  <c r="X135" i="6"/>
  <c r="AL140" i="1"/>
  <c r="BF140" i="6"/>
  <c r="BF142" i="6" s="1"/>
  <c r="BF132" i="6"/>
  <c r="K27" i="10"/>
  <c r="G25" i="10"/>
  <c r="BF155" i="6"/>
  <c r="BF143" i="6"/>
  <c r="BF113" i="6"/>
  <c r="X97" i="6"/>
  <c r="BF90" i="6"/>
  <c r="AP88" i="6"/>
  <c r="X87" i="6"/>
  <c r="BF74" i="6"/>
  <c r="BF93" i="6"/>
  <c r="BF85" i="6"/>
  <c r="BF83" i="6"/>
  <c r="BF81" i="6"/>
  <c r="BF77" i="6"/>
  <c r="BF80" i="6" s="1"/>
  <c r="BF73" i="6"/>
  <c r="BF71" i="6"/>
  <c r="BF68" i="6"/>
  <c r="BF67" i="6"/>
  <c r="BF65" i="6"/>
  <c r="BF64" i="6"/>
  <c r="BF41" i="6"/>
  <c r="BF42" i="6"/>
  <c r="BF45" i="6"/>
  <c r="BF46" i="6"/>
  <c r="BF47" i="6"/>
  <c r="BF48" i="6"/>
  <c r="BF44" i="6"/>
  <c r="BF51" i="6"/>
  <c r="BF52" i="6"/>
  <c r="BF59" i="6"/>
  <c r="BF56" i="6"/>
  <c r="X61" i="6"/>
  <c r="BE212" i="1"/>
  <c r="BD212" i="1"/>
  <c r="BE210" i="1"/>
  <c r="BD210" i="1"/>
  <c r="BE207" i="1"/>
  <c r="BE204" i="1"/>
  <c r="BD204" i="1"/>
  <c r="BE202" i="1"/>
  <c r="BD202" i="1"/>
  <c r="BE199" i="1"/>
  <c r="BD199" i="1"/>
  <c r="BE196" i="1"/>
  <c r="BD196" i="1"/>
  <c r="BE190" i="1"/>
  <c r="BD190" i="1"/>
  <c r="BE182" i="1"/>
  <c r="BD182" i="1"/>
  <c r="BE179" i="1"/>
  <c r="BD179" i="1"/>
  <c r="BE176" i="1"/>
  <c r="BD176" i="1"/>
  <c r="BE174" i="1"/>
  <c r="BD174" i="1"/>
  <c r="BE172" i="1"/>
  <c r="BD172" i="1"/>
  <c r="BE167" i="1"/>
  <c r="BD167" i="1"/>
  <c r="BD169" i="1" s="1"/>
  <c r="BE162" i="1"/>
  <c r="BD162" i="1"/>
  <c r="BE156" i="1"/>
  <c r="BD156" i="1"/>
  <c r="BE153" i="1"/>
  <c r="BD153" i="1"/>
  <c r="BE151" i="1"/>
  <c r="BD151" i="1"/>
  <c r="BE146" i="1"/>
  <c r="BD146" i="1"/>
  <c r="BE144" i="1"/>
  <c r="BD144" i="1"/>
  <c r="BD142" i="1"/>
  <c r="BE139" i="1"/>
  <c r="BD139" i="1"/>
  <c r="BE135" i="1"/>
  <c r="BD135" i="1"/>
  <c r="BE127" i="1"/>
  <c r="BD127" i="1"/>
  <c r="BE123" i="1"/>
  <c r="BD123" i="1"/>
  <c r="BE118" i="1"/>
  <c r="BD118" i="1"/>
  <c r="BE115" i="1"/>
  <c r="BD115" i="1"/>
  <c r="BE111" i="1"/>
  <c r="BD111" i="1"/>
  <c r="BE106" i="1"/>
  <c r="BD106" i="1"/>
  <c r="BE101" i="1"/>
  <c r="BD101" i="1"/>
  <c r="BE97" i="1"/>
  <c r="BD97" i="1"/>
  <c r="BE91" i="1"/>
  <c r="BD91" i="1"/>
  <c r="BE89" i="1"/>
  <c r="BD89" i="1"/>
  <c r="BE87" i="1"/>
  <c r="BD87" i="1"/>
  <c r="BE84" i="1"/>
  <c r="BD84" i="1"/>
  <c r="BE80" i="1"/>
  <c r="BD80" i="1"/>
  <c r="BD76" i="1"/>
  <c r="BE69" i="1"/>
  <c r="BD69" i="1"/>
  <c r="BE66" i="1"/>
  <c r="BD66" i="1"/>
  <c r="BD63" i="1"/>
  <c r="BE63" i="1"/>
  <c r="BD61" i="1"/>
  <c r="BE49" i="1"/>
  <c r="BE43" i="1"/>
  <c r="BD37" i="1"/>
  <c r="BD36" i="1"/>
  <c r="BE31" i="1"/>
  <c r="BD31" i="1"/>
  <c r="BE29" i="1"/>
  <c r="BE25" i="1"/>
  <c r="BD25" i="1"/>
  <c r="BE23" i="1"/>
  <c r="BD23" i="1"/>
  <c r="BE18" i="1"/>
  <c r="BD18" i="1"/>
  <c r="BE16" i="1"/>
  <c r="BE12" i="1"/>
  <c r="BB212" i="6"/>
  <c r="BB210" i="6"/>
  <c r="BB204" i="6"/>
  <c r="BB202" i="6"/>
  <c r="BB199" i="6"/>
  <c r="BB196" i="6"/>
  <c r="BB193" i="6"/>
  <c r="BB190" i="6"/>
  <c r="BB182" i="6"/>
  <c r="BB179" i="6"/>
  <c r="BB176" i="6"/>
  <c r="BB174" i="6"/>
  <c r="BB172" i="6"/>
  <c r="BB169" i="6"/>
  <c r="BB167" i="6"/>
  <c r="BB162" i="6"/>
  <c r="BB159" i="6"/>
  <c r="BB156" i="6"/>
  <c r="BB153" i="6"/>
  <c r="BB151" i="6"/>
  <c r="BB146" i="6"/>
  <c r="BB144" i="6"/>
  <c r="BB142" i="6"/>
  <c r="BB139" i="6"/>
  <c r="BB135" i="6"/>
  <c r="BB127" i="6"/>
  <c r="BB123" i="6"/>
  <c r="BB118" i="6"/>
  <c r="BB115" i="6"/>
  <c r="BB111" i="6"/>
  <c r="BB106" i="6"/>
  <c r="BB101" i="6"/>
  <c r="BC97" i="6"/>
  <c r="BC136" i="6" s="1"/>
  <c r="BB97" i="6"/>
  <c r="BB91" i="6"/>
  <c r="BB89" i="6"/>
  <c r="BB87" i="6"/>
  <c r="BC84" i="6"/>
  <c r="BB84" i="6"/>
  <c r="BC80" i="6"/>
  <c r="BB80" i="6"/>
  <c r="BB76" i="6"/>
  <c r="BB69" i="6"/>
  <c r="BC66" i="6"/>
  <c r="BB66" i="6"/>
  <c r="BC63" i="6"/>
  <c r="BB63" i="6"/>
  <c r="BB61" i="6"/>
  <c r="BC53" i="6"/>
  <c r="BB53" i="6"/>
  <c r="BC49" i="6"/>
  <c r="BB49" i="6"/>
  <c r="BD49" i="1" s="1"/>
  <c r="BC43" i="6"/>
  <c r="BB43" i="6"/>
  <c r="BB35" i="6"/>
  <c r="BB30" i="6"/>
  <c r="BB28" i="6"/>
  <c r="BB24" i="6"/>
  <c r="BB22" i="6"/>
  <c r="BB17" i="6"/>
  <c r="BB15" i="6"/>
  <c r="BB11" i="6"/>
  <c r="H25" i="10" l="1"/>
  <c r="H24" i="10" s="1"/>
  <c r="C21" i="1"/>
  <c r="F26" i="10"/>
  <c r="F25" i="10" s="1"/>
  <c r="F24" i="10" s="1"/>
  <c r="BB170" i="6"/>
  <c r="BC54" i="6"/>
  <c r="BE168" i="1"/>
  <c r="BE169" i="1" s="1"/>
  <c r="BF21" i="1"/>
  <c r="D21" i="1"/>
  <c r="E19" i="1"/>
  <c r="BB31" i="6"/>
  <c r="BB38" i="6" s="1"/>
  <c r="BB216" i="6" s="1"/>
  <c r="BF82" i="6"/>
  <c r="BF95" i="6"/>
  <c r="BC216" i="6"/>
  <c r="BC92" i="6"/>
  <c r="BB54" i="6"/>
  <c r="BD43" i="1"/>
  <c r="AL142" i="1"/>
  <c r="BG140" i="1"/>
  <c r="E140" i="1" s="1"/>
  <c r="BE32" i="1"/>
  <c r="G24" i="10"/>
  <c r="BB213" i="6"/>
  <c r="BE170" i="1"/>
  <c r="BD170" i="1"/>
  <c r="BE205" i="1"/>
  <c r="BE213" i="1" s="1"/>
  <c r="BE92" i="1"/>
  <c r="BE136" i="1"/>
  <c r="BE157" i="1"/>
  <c r="BD213" i="1"/>
  <c r="BD16" i="1"/>
  <c r="BE36" i="1"/>
  <c r="BD12" i="1"/>
  <c r="BD29" i="1"/>
  <c r="BF88" i="6"/>
  <c r="BF86" i="6"/>
  <c r="BF87" i="6" s="1"/>
  <c r="BC70" i="6"/>
  <c r="BE54" i="1"/>
  <c r="BE70" i="1"/>
  <c r="BB183" i="6"/>
  <c r="I14" i="15"/>
  <c r="I13" i="15"/>
  <c r="K18" i="13"/>
  <c r="L18" i="13"/>
  <c r="B24" i="11"/>
  <c r="BC183" i="6" l="1"/>
  <c r="BC214" i="6" s="1"/>
  <c r="E21" i="1"/>
  <c r="I26" i="10"/>
  <c r="I25" i="10" s="1"/>
  <c r="I24" i="10" s="1"/>
  <c r="E32" i="11"/>
  <c r="BD32" i="1"/>
  <c r="BD38" i="1" s="1"/>
  <c r="BD216" i="1" s="1"/>
  <c r="BE38" i="1"/>
  <c r="BE216" i="1" s="1"/>
  <c r="BB214" i="6"/>
  <c r="BB217" i="6" s="1"/>
  <c r="BB218" i="6" s="1"/>
  <c r="BB221" i="6" s="1"/>
  <c r="BE183" i="1"/>
  <c r="BE214" i="1" s="1"/>
  <c r="BE217" i="1" s="1"/>
  <c r="BC217" i="6"/>
  <c r="BC218" i="6" s="1"/>
  <c r="BC221" i="6" s="1"/>
  <c r="AH224" i="1"/>
  <c r="AD223" i="1"/>
  <c r="BF224" i="6"/>
  <c r="BF225" i="6" s="1"/>
  <c r="BD224" i="6"/>
  <c r="G225" i="6"/>
  <c r="K26" i="10" l="1"/>
  <c r="J26" i="10"/>
  <c r="BG223" i="1"/>
  <c r="E223" i="1" s="1"/>
  <c r="AH225" i="1"/>
  <c r="K25" i="10"/>
  <c r="J25" i="10"/>
  <c r="BE218" i="1"/>
  <c r="AD225" i="1"/>
  <c r="BF75" i="6" l="1"/>
  <c r="BF76" i="6" s="1"/>
  <c r="X76" i="6"/>
  <c r="K24" i="10"/>
  <c r="J24" i="10"/>
  <c r="BE221" i="1"/>
  <c r="AG224" i="1"/>
  <c r="BA37" i="1"/>
  <c r="S37" i="1"/>
  <c r="AC37" i="1"/>
  <c r="D43" i="11" l="1"/>
  <c r="R198" i="1"/>
  <c r="R197" i="1"/>
  <c r="AB34" i="1"/>
  <c r="L35" i="6"/>
  <c r="F35" i="6"/>
  <c r="V190" i="6"/>
  <c r="V205" i="6" s="1"/>
  <c r="L199" i="6"/>
  <c r="L190" i="6"/>
  <c r="O61" i="6"/>
  <c r="L205" i="6" l="1"/>
  <c r="C36" i="1"/>
  <c r="G21" i="9" s="1"/>
  <c r="C53" i="14"/>
  <c r="H7" i="14"/>
  <c r="P114" i="1" l="1"/>
  <c r="AP60" i="1"/>
  <c r="BF23" i="6"/>
  <c r="BF24" i="6" s="1"/>
  <c r="AP22" i="6"/>
  <c r="BG114" i="1" l="1"/>
  <c r="E114" i="1" s="1"/>
  <c r="BF128" i="6"/>
  <c r="AP61" i="6"/>
  <c r="BF60" i="6"/>
  <c r="BF61" i="6" s="1"/>
  <c r="U61" i="6"/>
  <c r="Q61" i="6" l="1"/>
  <c r="I10" i="13"/>
  <c r="I11" i="13"/>
  <c r="I12" i="13"/>
  <c r="I13" i="13"/>
  <c r="I14" i="13"/>
  <c r="I9" i="13"/>
  <c r="AJ142" i="1"/>
  <c r="AJ157" i="1" s="1"/>
  <c r="AJ97" i="1"/>
  <c r="AJ136" i="1" s="1"/>
  <c r="AQ156" i="6"/>
  <c r="AR155" i="1" s="1"/>
  <c r="I50" i="15" l="1"/>
  <c r="AR156" i="1"/>
  <c r="C182" i="6"/>
  <c r="I174" i="6"/>
  <c r="I24" i="15" l="1"/>
  <c r="I23" i="15"/>
  <c r="C34" i="14"/>
  <c r="H8" i="12"/>
  <c r="D38" i="11"/>
  <c r="D37" i="11" s="1"/>
  <c r="J24" i="9" l="1"/>
  <c r="AL14" i="1"/>
  <c r="J155" i="1"/>
  <c r="BF134" i="6"/>
  <c r="J75" i="1"/>
  <c r="BF50" i="6"/>
  <c r="BF40" i="6"/>
  <c r="BG224" i="1" l="1"/>
  <c r="AN154" i="1"/>
  <c r="E224" i="1" l="1"/>
  <c r="E225" i="1" s="1"/>
  <c r="I139" i="10" s="1"/>
  <c r="BG225" i="1"/>
  <c r="V207" i="6"/>
  <c r="V213" i="6" s="1"/>
  <c r="J22" i="9" l="1"/>
  <c r="I138" i="10"/>
  <c r="Y26" i="1"/>
  <c r="Y28" i="1"/>
  <c r="Z15" i="1"/>
  <c r="Z14" i="1"/>
  <c r="Z13" i="1"/>
  <c r="Z24" i="1"/>
  <c r="Z27" i="1"/>
  <c r="Z28" i="1"/>
  <c r="BG28" i="1" s="1"/>
  <c r="Z26" i="1"/>
  <c r="BD211" i="6"/>
  <c r="BD209" i="6"/>
  <c r="BD208" i="6"/>
  <c r="BD206" i="6"/>
  <c r="BD203" i="6"/>
  <c r="BD201" i="6"/>
  <c r="BD200" i="6"/>
  <c r="BD198" i="6"/>
  <c r="BD197" i="6"/>
  <c r="BD199" i="6" s="1"/>
  <c r="BD195" i="6"/>
  <c r="BD194" i="6"/>
  <c r="BD191" i="6"/>
  <c r="BD193" i="6" s="1"/>
  <c r="BD189" i="6"/>
  <c r="BD188" i="6"/>
  <c r="BD187" i="6"/>
  <c r="BD184" i="6"/>
  <c r="BD181" i="6"/>
  <c r="BD180" i="6"/>
  <c r="BD182" i="6" s="1"/>
  <c r="BD178" i="6"/>
  <c r="BD177" i="6"/>
  <c r="BD175" i="6"/>
  <c r="BD173" i="6"/>
  <c r="BD171" i="6"/>
  <c r="BD166" i="6"/>
  <c r="BD165" i="6"/>
  <c r="BD164" i="6"/>
  <c r="BD163" i="6"/>
  <c r="BD161" i="6"/>
  <c r="BD160" i="6"/>
  <c r="BD158" i="6"/>
  <c r="BD154" i="6"/>
  <c r="BD152" i="6"/>
  <c r="BD150" i="6"/>
  <c r="BD149" i="6"/>
  <c r="BD148" i="6"/>
  <c r="BD147" i="6"/>
  <c r="BD145" i="6"/>
  <c r="BD142" i="6"/>
  <c r="BD138" i="6"/>
  <c r="BD137" i="6"/>
  <c r="BD134" i="6"/>
  <c r="BD133" i="6"/>
  <c r="BD132" i="6"/>
  <c r="BD131" i="6"/>
  <c r="BD130" i="6"/>
  <c r="BD129" i="6"/>
  <c r="BD128" i="6"/>
  <c r="BD126" i="6"/>
  <c r="BD125" i="6"/>
  <c r="BD124" i="6"/>
  <c r="BD122" i="6"/>
  <c r="BD121" i="6"/>
  <c r="BD120" i="6"/>
  <c r="BD119" i="6"/>
  <c r="BD117" i="6"/>
  <c r="BD116" i="6"/>
  <c r="BD113" i="6"/>
  <c r="BD110" i="6"/>
  <c r="BD109" i="6"/>
  <c r="BD107" i="6"/>
  <c r="BD105" i="6"/>
  <c r="BD104" i="6"/>
  <c r="BD103" i="6"/>
  <c r="BD102" i="6"/>
  <c r="BD100" i="6"/>
  <c r="BD99" i="6"/>
  <c r="BD98" i="6"/>
  <c r="BD95" i="6"/>
  <c r="BD94" i="6"/>
  <c r="BD93" i="6"/>
  <c r="BD85" i="6"/>
  <c r="BD83" i="6"/>
  <c r="BD82" i="6"/>
  <c r="BD81" i="6"/>
  <c r="BD79" i="6"/>
  <c r="BD80" i="6" s="1"/>
  <c r="BD68" i="6"/>
  <c r="BD67" i="6"/>
  <c r="BD65" i="6"/>
  <c r="BD64" i="6"/>
  <c r="BD62" i="6"/>
  <c r="BD52" i="6"/>
  <c r="BD51" i="6"/>
  <c r="BD50" i="6"/>
  <c r="BD48" i="6"/>
  <c r="BD47" i="6"/>
  <c r="BD46" i="6"/>
  <c r="BD45" i="6"/>
  <c r="BD44" i="6"/>
  <c r="BD42" i="6"/>
  <c r="BD41" i="6"/>
  <c r="BD40" i="6"/>
  <c r="BD29" i="6"/>
  <c r="BD27" i="6"/>
  <c r="BD26" i="6"/>
  <c r="BD25" i="6"/>
  <c r="BD23" i="6"/>
  <c r="BD21" i="6"/>
  <c r="BD16" i="6"/>
  <c r="BD14" i="6"/>
  <c r="BD13" i="6"/>
  <c r="BD12" i="6"/>
  <c r="BD9" i="6"/>
  <c r="BD10" i="6"/>
  <c r="BD8" i="6"/>
  <c r="BF211" i="6"/>
  <c r="BF209" i="6"/>
  <c r="BF208" i="6"/>
  <c r="BF201" i="6"/>
  <c r="BF200" i="6"/>
  <c r="BF198" i="6"/>
  <c r="BF197" i="6"/>
  <c r="BF195" i="6"/>
  <c r="BF194" i="6"/>
  <c r="BF191" i="6"/>
  <c r="BF193" i="6" s="1"/>
  <c r="BF189" i="6"/>
  <c r="BF188" i="6"/>
  <c r="BF187" i="6"/>
  <c r="BF185" i="6"/>
  <c r="BF184" i="6"/>
  <c r="BF181" i="6"/>
  <c r="BF180" i="6"/>
  <c r="BF178" i="6"/>
  <c r="BF177" i="6"/>
  <c r="BF175" i="6"/>
  <c r="BF173" i="6"/>
  <c r="BF171" i="6"/>
  <c r="BF144" i="6"/>
  <c r="BF135" i="6"/>
  <c r="BF123" i="6"/>
  <c r="BF84" i="6"/>
  <c r="BF69" i="6"/>
  <c r="BF37" i="6"/>
  <c r="BE27" i="6"/>
  <c r="BE26" i="6"/>
  <c r="BE23" i="6"/>
  <c r="BE21" i="6"/>
  <c r="BE14" i="6"/>
  <c r="BE12" i="6"/>
  <c r="BE9" i="6"/>
  <c r="BE10" i="6"/>
  <c r="BE8" i="6"/>
  <c r="BF16" i="6"/>
  <c r="BF17" i="6" s="1"/>
  <c r="BF14" i="6"/>
  <c r="BF13" i="6"/>
  <c r="BF12" i="6"/>
  <c r="BF10" i="6"/>
  <c r="BF9" i="6"/>
  <c r="BF8" i="6"/>
  <c r="BF29" i="6"/>
  <c r="BF26" i="6"/>
  <c r="BF28" i="6" s="1"/>
  <c r="BF27" i="6"/>
  <c r="Z225" i="6"/>
  <c r="M225" i="6"/>
  <c r="BE13" i="6"/>
  <c r="BF190" i="6" l="1"/>
  <c r="BD115" i="6"/>
  <c r="BD97" i="6"/>
  <c r="BD135" i="6"/>
  <c r="BF15" i="6"/>
  <c r="BD196" i="6"/>
  <c r="BD190" i="6"/>
  <c r="BF11" i="6"/>
  <c r="BE225" i="6"/>
  <c r="BD61" i="6"/>
  <c r="BF118" i="6"/>
  <c r="BF127" i="6"/>
  <c r="BF115" i="6"/>
  <c r="BF139" i="6"/>
  <c r="J46" i="10"/>
  <c r="K46" i="10"/>
  <c r="K47" i="10"/>
  <c r="K111" i="10"/>
  <c r="J112" i="10"/>
  <c r="K112" i="10"/>
  <c r="J117" i="10"/>
  <c r="K117" i="10"/>
  <c r="J133" i="10"/>
  <c r="K133" i="10"/>
  <c r="F129" i="10" l="1"/>
  <c r="I110" i="10"/>
  <c r="G85" i="10"/>
  <c r="H85" i="10" s="1"/>
  <c r="G44" i="10"/>
  <c r="H44" i="10" s="1"/>
  <c r="F45" i="10"/>
  <c r="F44" i="10"/>
  <c r="F43" i="10" l="1"/>
  <c r="I109" i="10"/>
  <c r="K110" i="10"/>
  <c r="H41" i="14"/>
  <c r="H45" i="14"/>
  <c r="G46" i="14"/>
  <c r="G60" i="14"/>
  <c r="H60" i="14"/>
  <c r="H59" i="14"/>
  <c r="G59" i="14"/>
  <c r="G58" i="14"/>
  <c r="H58" i="14"/>
  <c r="G57" i="14"/>
  <c r="H57" i="14"/>
  <c r="G56" i="14"/>
  <c r="H56" i="14"/>
  <c r="H55" i="14"/>
  <c r="G55" i="14"/>
  <c r="H54" i="14"/>
  <c r="G54" i="14"/>
  <c r="G52" i="14"/>
  <c r="H52" i="14"/>
  <c r="H51" i="14"/>
  <c r="G51" i="14"/>
  <c r="H50" i="14"/>
  <c r="G49" i="14"/>
  <c r="H49" i="14"/>
  <c r="G48" i="14"/>
  <c r="H48" i="14"/>
  <c r="H47" i="14"/>
  <c r="H46" i="14"/>
  <c r="G47" i="14"/>
  <c r="G45" i="14"/>
  <c r="G42" i="14"/>
  <c r="H42" i="14"/>
  <c r="G41" i="14"/>
  <c r="G40" i="14"/>
  <c r="H40" i="14"/>
  <c r="G39" i="14"/>
  <c r="H39" i="14"/>
  <c r="G38" i="14"/>
  <c r="H38" i="14"/>
  <c r="G37" i="14"/>
  <c r="H37" i="14"/>
  <c r="G36" i="14"/>
  <c r="H36" i="14"/>
  <c r="G35" i="14"/>
  <c r="H35" i="14"/>
  <c r="G34" i="14"/>
  <c r="H34" i="14"/>
  <c r="K109" i="10" l="1"/>
  <c r="G50" i="14"/>
  <c r="G53" i="14" l="1"/>
  <c r="H53" i="14"/>
  <c r="K25" i="9"/>
  <c r="L25" i="9"/>
  <c r="I43" i="15" l="1"/>
  <c r="I42" i="15"/>
  <c r="I41" i="15"/>
  <c r="I34" i="15"/>
  <c r="I40" i="15"/>
  <c r="I39" i="15"/>
  <c r="I38" i="15"/>
  <c r="I35" i="15"/>
  <c r="I33" i="15"/>
  <c r="I32" i="15"/>
  <c r="I31" i="15"/>
  <c r="I30" i="15"/>
  <c r="I29" i="15"/>
  <c r="I20" i="15"/>
  <c r="I18" i="15"/>
  <c r="I16" i="15"/>
  <c r="I9" i="15"/>
  <c r="I11" i="15"/>
  <c r="I12" i="15"/>
  <c r="I15" i="15"/>
  <c r="I17" i="15"/>
  <c r="I19" i="15"/>
  <c r="I21" i="15"/>
  <c r="I22" i="15"/>
  <c r="I25" i="15"/>
  <c r="I26" i="15"/>
  <c r="I27" i="15"/>
  <c r="I28" i="15"/>
  <c r="I8" i="15"/>
  <c r="G7" i="14"/>
  <c r="G8" i="14"/>
  <c r="G9" i="14"/>
  <c r="H9" i="14"/>
  <c r="G10" i="14"/>
  <c r="G11" i="14"/>
  <c r="G12" i="14"/>
  <c r="G13" i="14"/>
  <c r="H13" i="14"/>
  <c r="G14" i="14"/>
  <c r="G17" i="14"/>
  <c r="G18" i="14"/>
  <c r="H18" i="14"/>
  <c r="G20" i="14"/>
  <c r="H20" i="14"/>
  <c r="G21" i="14"/>
  <c r="H21" i="14"/>
  <c r="G22" i="14"/>
  <c r="G23" i="14"/>
  <c r="H23" i="14"/>
  <c r="G24" i="14"/>
  <c r="H24" i="14"/>
  <c r="G26" i="14"/>
  <c r="G27" i="14"/>
  <c r="H27" i="14"/>
  <c r="G28" i="14"/>
  <c r="H28" i="14"/>
  <c r="G29" i="14"/>
  <c r="H29" i="14"/>
  <c r="G30" i="14"/>
  <c r="G31" i="14"/>
  <c r="G32" i="14"/>
  <c r="G6" i="14"/>
  <c r="G19" i="14"/>
  <c r="H19" i="14"/>
  <c r="H8" i="14"/>
  <c r="H10" i="14"/>
  <c r="H11" i="14"/>
  <c r="H12" i="14"/>
  <c r="H14" i="14"/>
  <c r="H17" i="14"/>
  <c r="H22" i="14"/>
  <c r="H26" i="14"/>
  <c r="H30" i="14"/>
  <c r="H31" i="14"/>
  <c r="H32" i="14"/>
  <c r="G25" i="14"/>
  <c r="K15" i="13"/>
  <c r="L15" i="13"/>
  <c r="K16" i="13"/>
  <c r="L16" i="13"/>
  <c r="K17" i="13"/>
  <c r="L17" i="13"/>
  <c r="G9" i="12"/>
  <c r="G8" i="12"/>
  <c r="H7" i="12"/>
  <c r="G7" i="12"/>
  <c r="L169" i="1"/>
  <c r="J169" i="1"/>
  <c r="H169" i="1"/>
  <c r="H25" i="14" l="1"/>
  <c r="H6" i="14"/>
  <c r="H6" i="12"/>
  <c r="G6" i="12"/>
  <c r="H9" i="12"/>
  <c r="BA36" i="1"/>
  <c r="T148" i="1"/>
  <c r="T197" i="1"/>
  <c r="N204" i="6"/>
  <c r="N212" i="6"/>
  <c r="Z79" i="1"/>
  <c r="Z80" i="1" s="1"/>
  <c r="T209" i="1"/>
  <c r="T208" i="1"/>
  <c r="T206" i="1"/>
  <c r="T203" i="1"/>
  <c r="T201" i="1"/>
  <c r="T200" i="1"/>
  <c r="T198" i="1"/>
  <c r="T195" i="1"/>
  <c r="T194" i="1"/>
  <c r="T191" i="1"/>
  <c r="T193" i="1" s="1"/>
  <c r="T187" i="1"/>
  <c r="T189" i="1"/>
  <c r="AD211" i="1"/>
  <c r="AD209" i="1"/>
  <c r="AD208" i="1"/>
  <c r="AD206" i="1"/>
  <c r="AD203" i="1"/>
  <c r="AD201" i="1"/>
  <c r="AD200" i="1"/>
  <c r="AD198" i="1"/>
  <c r="AD195" i="1"/>
  <c r="AD194" i="1"/>
  <c r="AD191" i="1"/>
  <c r="AD193" i="1" s="1"/>
  <c r="AD189" i="1"/>
  <c r="AD187" i="1"/>
  <c r="AD185" i="1"/>
  <c r="AD186" i="1" s="1"/>
  <c r="AD181" i="1"/>
  <c r="AD180" i="1"/>
  <c r="AH209" i="1"/>
  <c r="AH208" i="1"/>
  <c r="AH206" i="1"/>
  <c r="AH203" i="1"/>
  <c r="AH201" i="1"/>
  <c r="AH200" i="1"/>
  <c r="AH198" i="1"/>
  <c r="AH195" i="1"/>
  <c r="AH194" i="1"/>
  <c r="AH191" i="1"/>
  <c r="AH193" i="1" s="1"/>
  <c r="AH189" i="1"/>
  <c r="AH188" i="1"/>
  <c r="AH187" i="1"/>
  <c r="AL189" i="1"/>
  <c r="AL188" i="1"/>
  <c r="AL187" i="1"/>
  <c r="AP198" i="1"/>
  <c r="AP197" i="1"/>
  <c r="AP195" i="1"/>
  <c r="AP194" i="1"/>
  <c r="AP191" i="1"/>
  <c r="AP193" i="1" s="1"/>
  <c r="AP189" i="1"/>
  <c r="AP188" i="1"/>
  <c r="AP187" i="1"/>
  <c r="AP185" i="1"/>
  <c r="AP181" i="1"/>
  <c r="AP180" i="1"/>
  <c r="T178" i="1"/>
  <c r="T177" i="1"/>
  <c r="T175" i="1"/>
  <c r="T173" i="1"/>
  <c r="T171" i="1"/>
  <c r="T168" i="1"/>
  <c r="T169" i="1" s="1"/>
  <c r="T166" i="1"/>
  <c r="T165" i="1"/>
  <c r="T164" i="1"/>
  <c r="T163" i="1"/>
  <c r="T161" i="1"/>
  <c r="T160" i="1"/>
  <c r="Z178" i="1"/>
  <c r="Z177" i="1"/>
  <c r="Z175" i="1"/>
  <c r="Z173" i="1"/>
  <c r="Z171" i="1"/>
  <c r="Z168" i="1"/>
  <c r="Z166" i="1"/>
  <c r="Z165" i="1"/>
  <c r="Z164" i="1"/>
  <c r="Z163" i="1"/>
  <c r="Z161" i="1"/>
  <c r="Z160" i="1"/>
  <c r="Z158" i="1"/>
  <c r="AD178" i="1"/>
  <c r="AD177" i="1"/>
  <c r="AD173" i="1"/>
  <c r="AD171" i="1"/>
  <c r="AD168" i="1"/>
  <c r="AD166" i="1"/>
  <c r="AD165" i="1"/>
  <c r="AD164" i="1"/>
  <c r="AD163" i="1"/>
  <c r="AD161" i="1"/>
  <c r="AD160" i="1"/>
  <c r="AD158" i="1"/>
  <c r="AH178" i="1"/>
  <c r="AH177" i="1"/>
  <c r="AH168" i="1"/>
  <c r="AH166" i="1"/>
  <c r="AH165" i="1"/>
  <c r="AH164" i="1"/>
  <c r="AH163" i="1"/>
  <c r="AH161" i="1"/>
  <c r="AH160" i="1"/>
  <c r="AH158" i="1"/>
  <c r="AL178" i="1"/>
  <c r="AL177" i="1"/>
  <c r="AL175" i="1"/>
  <c r="AL173" i="1"/>
  <c r="AL171" i="1"/>
  <c r="AL168" i="1"/>
  <c r="AL166" i="1"/>
  <c r="AL165" i="1"/>
  <c r="AL164" i="1"/>
  <c r="AL163" i="1"/>
  <c r="AL161" i="1"/>
  <c r="AL160" i="1"/>
  <c r="AL158" i="1"/>
  <c r="AP178" i="1"/>
  <c r="AP177" i="1"/>
  <c r="AP175" i="1"/>
  <c r="AP173" i="1"/>
  <c r="AP171" i="1"/>
  <c r="AP165" i="1"/>
  <c r="AP166" i="1"/>
  <c r="AP163" i="1"/>
  <c r="AP161" i="1"/>
  <c r="AT178" i="1"/>
  <c r="AT177" i="1"/>
  <c r="AT175" i="1"/>
  <c r="AT171" i="1"/>
  <c r="AT166" i="1"/>
  <c r="AT165" i="1"/>
  <c r="AT164" i="1"/>
  <c r="AT163" i="1"/>
  <c r="AT161" i="1"/>
  <c r="AT160" i="1"/>
  <c r="AT158" i="1"/>
  <c r="AT150" i="1"/>
  <c r="AT149" i="1"/>
  <c r="AT148" i="1"/>
  <c r="AT147" i="1"/>
  <c r="T155" i="1"/>
  <c r="T154" i="1"/>
  <c r="T152" i="1"/>
  <c r="T150" i="1"/>
  <c r="T149" i="1"/>
  <c r="T147" i="1"/>
  <c r="T145" i="1"/>
  <c r="T143" i="1"/>
  <c r="T144" i="1" s="1"/>
  <c r="T141" i="1"/>
  <c r="T138" i="1"/>
  <c r="T137" i="1"/>
  <c r="T133" i="1"/>
  <c r="T132" i="1"/>
  <c r="T131" i="1"/>
  <c r="T130" i="1"/>
  <c r="T129" i="1"/>
  <c r="T126" i="1"/>
  <c r="T125" i="1"/>
  <c r="T124" i="1"/>
  <c r="Z154" i="1"/>
  <c r="Z152" i="1"/>
  <c r="Z150" i="1"/>
  <c r="Z149" i="1"/>
  <c r="Z148" i="1"/>
  <c r="Z147" i="1"/>
  <c r="Z145" i="1"/>
  <c r="Z143" i="1"/>
  <c r="Z144" i="1" s="1"/>
  <c r="Z138" i="1"/>
  <c r="Z137" i="1"/>
  <c r="Z134" i="1"/>
  <c r="Z133" i="1"/>
  <c r="Z132" i="1"/>
  <c r="Z131" i="1"/>
  <c r="Z130" i="1"/>
  <c r="Z129" i="1"/>
  <c r="Z128" i="1"/>
  <c r="AD154" i="1"/>
  <c r="AD152" i="1"/>
  <c r="AD150" i="1"/>
  <c r="AD149" i="1"/>
  <c r="AD148" i="1"/>
  <c r="AD147" i="1"/>
  <c r="AD145" i="1"/>
  <c r="AD143" i="1"/>
  <c r="AD141" i="1"/>
  <c r="AD138" i="1"/>
  <c r="AD137" i="1"/>
  <c r="AD133" i="1"/>
  <c r="AD132" i="1"/>
  <c r="AD131" i="1"/>
  <c r="AD130" i="1"/>
  <c r="AD129" i="1"/>
  <c r="AD126" i="1"/>
  <c r="AD125" i="1"/>
  <c r="AD124" i="1"/>
  <c r="AH154" i="1"/>
  <c r="AH152" i="1"/>
  <c r="AH150" i="1"/>
  <c r="AH149" i="1"/>
  <c r="AH148" i="1"/>
  <c r="AH147" i="1"/>
  <c r="AH145" i="1"/>
  <c r="AH141" i="1"/>
  <c r="AH138" i="1"/>
  <c r="AH137" i="1"/>
  <c r="AL154" i="1"/>
  <c r="AL152" i="1"/>
  <c r="AL150" i="1"/>
  <c r="AL149" i="1"/>
  <c r="AL148" i="1"/>
  <c r="AL147" i="1"/>
  <c r="AL143" i="1"/>
  <c r="AL138" i="1"/>
  <c r="AL137" i="1"/>
  <c r="AP154" i="1"/>
  <c r="AP152" i="1"/>
  <c r="AP150" i="1"/>
  <c r="AP149" i="1"/>
  <c r="AP148" i="1"/>
  <c r="AP147" i="1"/>
  <c r="AP138" i="1"/>
  <c r="AP137" i="1"/>
  <c r="AP129" i="1"/>
  <c r="AP130" i="1"/>
  <c r="AP131" i="1"/>
  <c r="AP132" i="1"/>
  <c r="AP133" i="1"/>
  <c r="AP134" i="1"/>
  <c r="AL134" i="1"/>
  <c r="AL133" i="1"/>
  <c r="AL132" i="1"/>
  <c r="AL131" i="1"/>
  <c r="AL130" i="1"/>
  <c r="AL129" i="1"/>
  <c r="AL128" i="1"/>
  <c r="AH129" i="1"/>
  <c r="AH130" i="1"/>
  <c r="AH131" i="1"/>
  <c r="AH132" i="1"/>
  <c r="AH133" i="1"/>
  <c r="AH134" i="1"/>
  <c r="AH103" i="1"/>
  <c r="AH104" i="1"/>
  <c r="AH105" i="1"/>
  <c r="Z126" i="1"/>
  <c r="Z125" i="1"/>
  <c r="Z124" i="1"/>
  <c r="Z122" i="1"/>
  <c r="Z121" i="1"/>
  <c r="Z120" i="1"/>
  <c r="Z119" i="1"/>
  <c r="Z117" i="1"/>
  <c r="Z116" i="1"/>
  <c r="Z113" i="1"/>
  <c r="Z112" i="1"/>
  <c r="Z110" i="1"/>
  <c r="Z109" i="1"/>
  <c r="Z108" i="1"/>
  <c r="Z107" i="1"/>
  <c r="Z105" i="1"/>
  <c r="Z104" i="1"/>
  <c r="Z103" i="1"/>
  <c r="Z102" i="1"/>
  <c r="T105" i="1"/>
  <c r="AD122" i="1"/>
  <c r="AD121" i="1"/>
  <c r="AD120" i="1"/>
  <c r="AD119" i="1"/>
  <c r="AD117" i="1"/>
  <c r="AD116" i="1"/>
  <c r="AD113" i="1"/>
  <c r="AD112" i="1"/>
  <c r="AD110" i="1"/>
  <c r="AD109" i="1"/>
  <c r="AD108" i="1"/>
  <c r="AD107" i="1"/>
  <c r="AD104" i="1"/>
  <c r="AD105" i="1"/>
  <c r="Z100" i="1"/>
  <c r="Z99" i="1"/>
  <c r="Z98" i="1"/>
  <c r="J117" i="1"/>
  <c r="J116" i="1"/>
  <c r="J113" i="1"/>
  <c r="J112" i="1"/>
  <c r="J110" i="1"/>
  <c r="J109" i="1"/>
  <c r="J108" i="1"/>
  <c r="J107" i="1"/>
  <c r="J105" i="1"/>
  <c r="J104" i="1"/>
  <c r="J103" i="1"/>
  <c r="J102" i="1"/>
  <c r="J100" i="1"/>
  <c r="J99" i="1"/>
  <c r="J98" i="1"/>
  <c r="J96" i="1"/>
  <c r="J95" i="1"/>
  <c r="J94" i="1"/>
  <c r="J93" i="1"/>
  <c r="T122" i="1"/>
  <c r="T121" i="1"/>
  <c r="T120" i="1"/>
  <c r="T119" i="1"/>
  <c r="T117" i="1"/>
  <c r="T116" i="1"/>
  <c r="T113" i="1"/>
  <c r="T112" i="1"/>
  <c r="T110" i="1"/>
  <c r="T109" i="1"/>
  <c r="T108" i="1"/>
  <c r="T107" i="1"/>
  <c r="T104" i="1"/>
  <c r="T100" i="1"/>
  <c r="T98" i="1"/>
  <c r="AH126" i="1"/>
  <c r="AH125" i="1"/>
  <c r="AH124" i="1"/>
  <c r="AH121" i="1"/>
  <c r="AH120" i="1"/>
  <c r="AH119" i="1"/>
  <c r="AH117" i="1"/>
  <c r="AH116" i="1"/>
  <c r="AH113" i="1"/>
  <c r="AH112" i="1"/>
  <c r="AH109" i="1"/>
  <c r="AH110" i="1"/>
  <c r="AH108" i="1"/>
  <c r="AH107" i="1"/>
  <c r="AH100" i="1"/>
  <c r="AH99" i="1"/>
  <c r="AH98" i="1"/>
  <c r="AH95" i="1"/>
  <c r="AL125" i="1"/>
  <c r="AL126" i="1"/>
  <c r="AL124" i="1"/>
  <c r="AL122" i="1"/>
  <c r="AL121" i="1"/>
  <c r="AL120" i="1"/>
  <c r="AL119" i="1"/>
  <c r="AL117" i="1"/>
  <c r="AL116" i="1"/>
  <c r="AL113" i="1"/>
  <c r="AL112" i="1"/>
  <c r="AL110" i="1"/>
  <c r="AL109" i="1"/>
  <c r="AL108" i="1"/>
  <c r="AL107" i="1"/>
  <c r="AL105" i="1"/>
  <c r="AL104" i="1"/>
  <c r="AL103" i="1"/>
  <c r="AL102" i="1"/>
  <c r="AL100" i="1"/>
  <c r="AL99" i="1"/>
  <c r="AL98" i="1"/>
  <c r="AP126" i="1"/>
  <c r="AP125" i="1"/>
  <c r="AP124" i="1"/>
  <c r="AP122" i="1"/>
  <c r="AP121" i="1"/>
  <c r="AP120" i="1"/>
  <c r="AP119" i="1"/>
  <c r="AP117" i="1"/>
  <c r="AP116" i="1"/>
  <c r="AP113" i="1"/>
  <c r="AP112" i="1"/>
  <c r="AP110" i="1"/>
  <c r="AP109" i="1"/>
  <c r="AP107" i="1"/>
  <c r="AP105" i="1"/>
  <c r="AP104" i="1"/>
  <c r="AP103" i="1"/>
  <c r="AP102" i="1"/>
  <c r="AP100" i="1"/>
  <c r="AP98" i="1"/>
  <c r="T96" i="1"/>
  <c r="T95" i="1"/>
  <c r="T94" i="1"/>
  <c r="T93" i="1"/>
  <c r="Z95" i="1"/>
  <c r="Z94" i="1"/>
  <c r="Z93" i="1"/>
  <c r="AD96" i="1"/>
  <c r="AD95" i="1"/>
  <c r="AD94" i="1"/>
  <c r="AD93" i="1"/>
  <c r="AH93" i="1"/>
  <c r="AP96" i="1"/>
  <c r="T86" i="1"/>
  <c r="T85" i="1"/>
  <c r="Z86" i="1"/>
  <c r="Z85" i="1"/>
  <c r="AH85" i="1"/>
  <c r="AP85" i="1"/>
  <c r="J83" i="1"/>
  <c r="J82" i="1"/>
  <c r="J81" i="1"/>
  <c r="T83" i="1"/>
  <c r="T82" i="1"/>
  <c r="T81" i="1"/>
  <c r="T79" i="1"/>
  <c r="T77" i="1"/>
  <c r="Z83" i="1"/>
  <c r="Z82" i="1"/>
  <c r="Z81" i="1"/>
  <c r="AD83" i="1"/>
  <c r="AD82" i="1"/>
  <c r="AD81" i="1"/>
  <c r="AH83" i="1"/>
  <c r="AH82" i="1"/>
  <c r="AH81" i="1"/>
  <c r="AP83" i="1"/>
  <c r="AP81" i="1"/>
  <c r="T72" i="1"/>
  <c r="T73" i="1"/>
  <c r="T74" i="1"/>
  <c r="T75" i="1"/>
  <c r="T71" i="1"/>
  <c r="Z72" i="1"/>
  <c r="Z73" i="1"/>
  <c r="Z74" i="1"/>
  <c r="Z75" i="1"/>
  <c r="AH72" i="1"/>
  <c r="AH73" i="1"/>
  <c r="AH74" i="1"/>
  <c r="AH75" i="1"/>
  <c r="AP72" i="1"/>
  <c r="AP73" i="1"/>
  <c r="G58" i="1"/>
  <c r="K58" i="1"/>
  <c r="Q58" i="1"/>
  <c r="U58" i="1"/>
  <c r="AA58" i="1"/>
  <c r="AE58" i="1"/>
  <c r="AI58" i="1"/>
  <c r="AM58" i="1"/>
  <c r="AQ58" i="1"/>
  <c r="AU58" i="1"/>
  <c r="BB35" i="1"/>
  <c r="BB212" i="1"/>
  <c r="BA212" i="1"/>
  <c r="BB210" i="1"/>
  <c r="BA210" i="1"/>
  <c r="BB207" i="1"/>
  <c r="BA207" i="1"/>
  <c r="BB204" i="1"/>
  <c r="BA204" i="1"/>
  <c r="BB202" i="1"/>
  <c r="BA202" i="1"/>
  <c r="BB199" i="1"/>
  <c r="BA199" i="1"/>
  <c r="BB196" i="1"/>
  <c r="BA196" i="1"/>
  <c r="BB190" i="1"/>
  <c r="BA190" i="1"/>
  <c r="BB182" i="1"/>
  <c r="BA182" i="1"/>
  <c r="BB179" i="1"/>
  <c r="BA179" i="1"/>
  <c r="BB176" i="1"/>
  <c r="BA176" i="1"/>
  <c r="BB174" i="1"/>
  <c r="BA174" i="1"/>
  <c r="BB172" i="1"/>
  <c r="BA172" i="1"/>
  <c r="BB167" i="1"/>
  <c r="BB169" i="1" s="1"/>
  <c r="BA167" i="1"/>
  <c r="BA169" i="1" s="1"/>
  <c r="BB162" i="1"/>
  <c r="BA162" i="1"/>
  <c r="BB156" i="1"/>
  <c r="BA156" i="1"/>
  <c r="BB153" i="1"/>
  <c r="BA153" i="1"/>
  <c r="BB151" i="1"/>
  <c r="BA151" i="1"/>
  <c r="BB146" i="1"/>
  <c r="BA146" i="1"/>
  <c r="BB144" i="1"/>
  <c r="BA144" i="1"/>
  <c r="BB142" i="1"/>
  <c r="BA142" i="1"/>
  <c r="BB139" i="1"/>
  <c r="BA139" i="1"/>
  <c r="BB135" i="1"/>
  <c r="BA135" i="1"/>
  <c r="BB127" i="1"/>
  <c r="BA127" i="1"/>
  <c r="BB123" i="1"/>
  <c r="BA123" i="1"/>
  <c r="BB118" i="1"/>
  <c r="BA118" i="1"/>
  <c r="BB115" i="1"/>
  <c r="BA115" i="1"/>
  <c r="BB111" i="1"/>
  <c r="BA111" i="1"/>
  <c r="BB106" i="1"/>
  <c r="BA106" i="1"/>
  <c r="BB101" i="1"/>
  <c r="BA101" i="1"/>
  <c r="BB97" i="1"/>
  <c r="BA97" i="1"/>
  <c r="BB91" i="1"/>
  <c r="BA91" i="1"/>
  <c r="BB89" i="1"/>
  <c r="BA89" i="1"/>
  <c r="BB87" i="1"/>
  <c r="BA87" i="1"/>
  <c r="BB84" i="1"/>
  <c r="BA84" i="1"/>
  <c r="BB80" i="1"/>
  <c r="BA80" i="1"/>
  <c r="BB76" i="1"/>
  <c r="BA76" i="1"/>
  <c r="BB69" i="1"/>
  <c r="BA69" i="1"/>
  <c r="BB66" i="1"/>
  <c r="BA66" i="1"/>
  <c r="BA63" i="1"/>
  <c r="BB62" i="1"/>
  <c r="BB63" i="1" s="1"/>
  <c r="BB61" i="1"/>
  <c r="BA61" i="1"/>
  <c r="BB50" i="1"/>
  <c r="BB53" i="1" s="1"/>
  <c r="BB49" i="1"/>
  <c r="BA42" i="1"/>
  <c r="BA41" i="1"/>
  <c r="BB40" i="1"/>
  <c r="BB43" i="1" s="1"/>
  <c r="BA40" i="1"/>
  <c r="BB31" i="1"/>
  <c r="BA30" i="1"/>
  <c r="BA31" i="1" s="1"/>
  <c r="BA27" i="1"/>
  <c r="BB26" i="1"/>
  <c r="BB29" i="1" s="1"/>
  <c r="BA26" i="1"/>
  <c r="BB25" i="1"/>
  <c r="BA24" i="1"/>
  <c r="BA25" i="1" s="1"/>
  <c r="BB23" i="1"/>
  <c r="BA22" i="1"/>
  <c r="BA23" i="1" s="1"/>
  <c r="BB18" i="1"/>
  <c r="BA17" i="1"/>
  <c r="BA18" i="1" s="1"/>
  <c r="BB16" i="1"/>
  <c r="BA15" i="1"/>
  <c r="BA14" i="1"/>
  <c r="BA13" i="1"/>
  <c r="BB12" i="1"/>
  <c r="BA11" i="1"/>
  <c r="BA10" i="1"/>
  <c r="BA9" i="1"/>
  <c r="AU35" i="1"/>
  <c r="AQ35" i="1"/>
  <c r="AM35" i="1"/>
  <c r="AI35" i="1"/>
  <c r="AD35" i="1"/>
  <c r="AA35" i="1"/>
  <c r="U35" i="1"/>
  <c r="Q35" i="1"/>
  <c r="K35" i="1"/>
  <c r="BF33" i="6"/>
  <c r="BF34" i="6"/>
  <c r="AY35" i="6"/>
  <c r="AZ212" i="6"/>
  <c r="AZ213" i="6" s="1"/>
  <c r="AY212" i="6"/>
  <c r="AY210" i="6"/>
  <c r="AY207" i="6"/>
  <c r="AZ204" i="6"/>
  <c r="AY204" i="6"/>
  <c r="AZ202" i="6"/>
  <c r="AY202" i="6"/>
  <c r="AZ199" i="6"/>
  <c r="AY199" i="6"/>
  <c r="AZ196" i="6"/>
  <c r="AY196" i="6"/>
  <c r="AZ193" i="6"/>
  <c r="AY193" i="6"/>
  <c r="AZ190" i="6"/>
  <c r="AY190" i="6"/>
  <c r="AY182" i="6"/>
  <c r="AY179" i="6"/>
  <c r="AY176" i="6"/>
  <c r="AY174" i="6"/>
  <c r="AY172" i="6"/>
  <c r="AZ170" i="6"/>
  <c r="AZ169" i="6" s="1"/>
  <c r="AY169" i="6"/>
  <c r="AZ167" i="6"/>
  <c r="AY167" i="6"/>
  <c r="AZ162" i="6"/>
  <c r="AY162" i="6"/>
  <c r="AZ159" i="6"/>
  <c r="AY159" i="6"/>
  <c r="AY156" i="6"/>
  <c r="AZ153" i="6"/>
  <c r="AY153" i="6"/>
  <c r="AZ151" i="6"/>
  <c r="AY151" i="6"/>
  <c r="AZ146" i="6"/>
  <c r="AY146" i="6"/>
  <c r="AZ144" i="6"/>
  <c r="AY144" i="6"/>
  <c r="AZ142" i="6"/>
  <c r="AY142" i="6"/>
  <c r="AZ139" i="6"/>
  <c r="AY139" i="6"/>
  <c r="AZ135" i="6"/>
  <c r="AY135" i="6"/>
  <c r="AZ127" i="6"/>
  <c r="AY127" i="6"/>
  <c r="AZ123" i="6"/>
  <c r="AY123" i="6"/>
  <c r="AZ118" i="6"/>
  <c r="AY118" i="6"/>
  <c r="AZ115" i="6"/>
  <c r="AY115" i="6"/>
  <c r="AZ111" i="6"/>
  <c r="AY111" i="6"/>
  <c r="AZ106" i="6"/>
  <c r="AY106" i="6"/>
  <c r="AZ101" i="6"/>
  <c r="AY101" i="6"/>
  <c r="AZ97" i="6"/>
  <c r="AY97" i="6"/>
  <c r="AY91" i="6"/>
  <c r="AY89" i="6"/>
  <c r="AZ87" i="6"/>
  <c r="AY87" i="6"/>
  <c r="AZ84" i="6"/>
  <c r="AY84" i="6"/>
  <c r="AZ80" i="6"/>
  <c r="AY80" i="6"/>
  <c r="AZ76" i="6"/>
  <c r="AY76" i="6"/>
  <c r="AY69" i="6"/>
  <c r="AZ66" i="6"/>
  <c r="AY66" i="6"/>
  <c r="AZ63" i="6"/>
  <c r="AY63" i="6"/>
  <c r="AZ61" i="6"/>
  <c r="AY61" i="6"/>
  <c r="AZ53" i="6"/>
  <c r="AY53" i="6"/>
  <c r="AZ49" i="6"/>
  <c r="BC49" i="1" s="1"/>
  <c r="AY49" i="6"/>
  <c r="AZ43" i="6"/>
  <c r="BC43" i="1" s="1"/>
  <c r="AY43" i="6"/>
  <c r="AY30" i="6"/>
  <c r="AZ28" i="6"/>
  <c r="AY28" i="6"/>
  <c r="AZ24" i="6"/>
  <c r="AY24" i="6"/>
  <c r="AY22" i="6"/>
  <c r="AY17" i="6"/>
  <c r="AY15" i="6"/>
  <c r="AY11" i="6"/>
  <c r="N190" i="6"/>
  <c r="AD155" i="1"/>
  <c r="AH155" i="1"/>
  <c r="Z155" i="1"/>
  <c r="T134" i="1"/>
  <c r="T128" i="1"/>
  <c r="AP108" i="1"/>
  <c r="T103" i="1"/>
  <c r="T102" i="1"/>
  <c r="T99" i="1"/>
  <c r="AP86" i="1"/>
  <c r="AP75" i="1"/>
  <c r="AP74" i="1"/>
  <c r="AP71" i="1"/>
  <c r="AL118" i="1" l="1"/>
  <c r="BC54" i="1"/>
  <c r="BD54" i="1"/>
  <c r="BD183" i="1"/>
  <c r="BD214" i="1" s="1"/>
  <c r="BD217" i="1" s="1"/>
  <c r="BD218" i="1" s="1"/>
  <c r="BD221" i="1" s="1"/>
  <c r="BB92" i="1"/>
  <c r="BA170" i="1"/>
  <c r="BG35" i="1"/>
  <c r="E35" i="1" s="1"/>
  <c r="BB170" i="1"/>
  <c r="AZ31" i="6"/>
  <c r="AZ38" i="6" s="1"/>
  <c r="AZ216" i="6" s="1"/>
  <c r="AH96" i="1"/>
  <c r="T106" i="1"/>
  <c r="AH94" i="1"/>
  <c r="BF35" i="6"/>
  <c r="AH143" i="1"/>
  <c r="AH197" i="1"/>
  <c r="AY205" i="6"/>
  <c r="AY213" i="6" s="1"/>
  <c r="AD103" i="1"/>
  <c r="AH171" i="1"/>
  <c r="BE35" i="6"/>
  <c r="BA12" i="1"/>
  <c r="AD128" i="1"/>
  <c r="T135" i="1"/>
  <c r="AD188" i="1"/>
  <c r="AD190" i="1" s="1"/>
  <c r="AZ54" i="6"/>
  <c r="AH111" i="1"/>
  <c r="AH122" i="1"/>
  <c r="AD134" i="1"/>
  <c r="AD197" i="1"/>
  <c r="AD199" i="1" s="1"/>
  <c r="T151" i="1"/>
  <c r="AY157" i="6"/>
  <c r="AZ168" i="6"/>
  <c r="AZ35" i="6"/>
  <c r="AH84" i="1"/>
  <c r="AY31" i="6"/>
  <c r="AY70" i="6"/>
  <c r="BA29" i="1"/>
  <c r="BB70" i="1"/>
  <c r="AP99" i="1"/>
  <c r="N199" i="6"/>
  <c r="N205" i="6" s="1"/>
  <c r="N213" i="6" s="1"/>
  <c r="T101" i="1"/>
  <c r="BB34" i="1"/>
  <c r="BB36" i="1" s="1"/>
  <c r="BB32" i="1"/>
  <c r="BB136" i="1"/>
  <c r="BA16" i="1"/>
  <c r="BA136" i="1"/>
  <c r="BA205" i="1"/>
  <c r="BA213" i="1" s="1"/>
  <c r="BB205" i="1"/>
  <c r="BB213" i="1" s="1"/>
  <c r="BA92" i="1"/>
  <c r="BB157" i="1"/>
  <c r="BA157" i="1"/>
  <c r="BB54" i="1"/>
  <c r="AY136" i="6"/>
  <c r="AY170" i="6"/>
  <c r="AY92" i="6"/>
  <c r="AZ136" i="6"/>
  <c r="BC136" i="1" s="1"/>
  <c r="AZ70" i="6"/>
  <c r="BC70" i="1" s="1"/>
  <c r="AY54" i="6"/>
  <c r="AZ92" i="6"/>
  <c r="BC92" i="1" s="1"/>
  <c r="Z60" i="1"/>
  <c r="P60" i="1"/>
  <c r="AL60" i="1"/>
  <c r="Z58" i="1"/>
  <c r="AL58" i="1"/>
  <c r="AH58" i="1"/>
  <c r="J58" i="1"/>
  <c r="P58" i="1"/>
  <c r="AL56" i="1"/>
  <c r="J55" i="1"/>
  <c r="F43" i="11"/>
  <c r="C51" i="11"/>
  <c r="D51" i="11"/>
  <c r="E51" i="11"/>
  <c r="F55" i="11"/>
  <c r="G55" i="11"/>
  <c r="F45" i="11"/>
  <c r="F50" i="11"/>
  <c r="G50" i="11"/>
  <c r="G49" i="11"/>
  <c r="F49" i="11"/>
  <c r="E52" i="11"/>
  <c r="C52" i="11"/>
  <c r="G27" i="11"/>
  <c r="F10" i="11"/>
  <c r="G9" i="11"/>
  <c r="G10" i="11"/>
  <c r="G13" i="11"/>
  <c r="G16" i="11"/>
  <c r="G17" i="11"/>
  <c r="G18" i="11"/>
  <c r="G19" i="11"/>
  <c r="G20" i="11"/>
  <c r="G21" i="11"/>
  <c r="G22" i="11"/>
  <c r="G23" i="11"/>
  <c r="G24" i="11"/>
  <c r="G25" i="11"/>
  <c r="G26" i="11"/>
  <c r="G28" i="11"/>
  <c r="G29" i="11"/>
  <c r="G30" i="11"/>
  <c r="G33" i="11"/>
  <c r="G39" i="11"/>
  <c r="G42" i="11"/>
  <c r="G53" i="11"/>
  <c r="G54" i="11"/>
  <c r="G56" i="11"/>
  <c r="G57" i="11"/>
  <c r="G44" i="11"/>
  <c r="G45" i="11"/>
  <c r="G46" i="11"/>
  <c r="G47" i="11"/>
  <c r="G48" i="11"/>
  <c r="G7" i="11"/>
  <c r="F8" i="11"/>
  <c r="G8" i="11"/>
  <c r="F9" i="11"/>
  <c r="F11" i="11"/>
  <c r="G11" i="11"/>
  <c r="F12" i="11"/>
  <c r="F13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3" i="11"/>
  <c r="F34" i="11"/>
  <c r="F39" i="11"/>
  <c r="F42" i="11"/>
  <c r="F53" i="11"/>
  <c r="F54" i="11"/>
  <c r="F56" i="11"/>
  <c r="F57" i="11"/>
  <c r="F44" i="11"/>
  <c r="F46" i="11"/>
  <c r="F47" i="11"/>
  <c r="F48" i="11"/>
  <c r="F7" i="11"/>
  <c r="AY38" i="6" l="1"/>
  <c r="AY216" i="6" s="1"/>
  <c r="J14" i="13"/>
  <c r="K14" i="13" s="1"/>
  <c r="F35" i="1"/>
  <c r="F51" i="11"/>
  <c r="AH97" i="1"/>
  <c r="I45" i="10"/>
  <c r="J45" i="10" s="1"/>
  <c r="G51" i="11"/>
  <c r="BB183" i="1"/>
  <c r="BB214" i="1" s="1"/>
  <c r="BB217" i="1" s="1"/>
  <c r="AD135" i="1"/>
  <c r="BA32" i="1"/>
  <c r="AZ183" i="6"/>
  <c r="AZ214" i="6" s="1"/>
  <c r="AZ217" i="6" s="1"/>
  <c r="AZ218" i="6" s="1"/>
  <c r="K61" i="6"/>
  <c r="AY183" i="6"/>
  <c r="AY214" i="6" s="1"/>
  <c r="AY217" i="6" s="1"/>
  <c r="BB38" i="1"/>
  <c r="BB216" i="1" s="1"/>
  <c r="Z55" i="1"/>
  <c r="Z61" i="1" s="1"/>
  <c r="AM61" i="6"/>
  <c r="G43" i="11"/>
  <c r="D52" i="11"/>
  <c r="G52" i="11" s="1"/>
  <c r="F52" i="11"/>
  <c r="F6" i="11"/>
  <c r="F38" i="11"/>
  <c r="G6" i="11"/>
  <c r="G12" i="11"/>
  <c r="G38" i="11"/>
  <c r="C209" i="1"/>
  <c r="C208" i="1"/>
  <c r="AN190" i="1"/>
  <c r="AN84" i="1"/>
  <c r="AN63" i="1"/>
  <c r="AN47" i="1"/>
  <c r="AN42" i="1"/>
  <c r="AN40" i="1"/>
  <c r="AJ55" i="1"/>
  <c r="AJ37" i="1"/>
  <c r="AJ28" i="1"/>
  <c r="C28" i="1" s="1"/>
  <c r="F38" i="10" s="1"/>
  <c r="AJ27" i="1"/>
  <c r="AJ26" i="1"/>
  <c r="AJ24" i="1"/>
  <c r="AJ22" i="1"/>
  <c r="AJ17" i="1"/>
  <c r="AJ14" i="1"/>
  <c r="AJ15" i="1"/>
  <c r="AF181" i="1"/>
  <c r="AF85" i="1"/>
  <c r="AF65" i="1"/>
  <c r="AF42" i="1"/>
  <c r="AF41" i="1"/>
  <c r="AF15" i="1"/>
  <c r="AF14" i="1"/>
  <c r="AF11" i="1"/>
  <c r="AF10" i="1"/>
  <c r="AB190" i="1"/>
  <c r="AB185" i="1"/>
  <c r="AB186" i="1" s="1"/>
  <c r="AB174" i="1"/>
  <c r="AB172" i="1"/>
  <c r="AB170" i="1"/>
  <c r="AB169" i="1"/>
  <c r="AB15" i="1"/>
  <c r="AB14" i="1"/>
  <c r="AB11" i="1"/>
  <c r="AB10" i="1"/>
  <c r="R52" i="1"/>
  <c r="R51" i="1"/>
  <c r="R42" i="1"/>
  <c r="R41" i="1"/>
  <c r="R26" i="1"/>
  <c r="R15" i="1"/>
  <c r="R14" i="1"/>
  <c r="R13" i="1"/>
  <c r="R11" i="1"/>
  <c r="R10" i="1"/>
  <c r="R9" i="1"/>
  <c r="N206" i="1"/>
  <c r="N207" i="1" s="1"/>
  <c r="N203" i="1"/>
  <c r="N201" i="1"/>
  <c r="N200" i="1"/>
  <c r="N198" i="1"/>
  <c r="N197" i="1"/>
  <c r="N195" i="1"/>
  <c r="N194" i="1"/>
  <c r="N191" i="1"/>
  <c r="N189" i="1"/>
  <c r="N171" i="1"/>
  <c r="N173" i="1"/>
  <c r="N175" i="1"/>
  <c r="N178" i="1"/>
  <c r="N177" i="1"/>
  <c r="N181" i="1"/>
  <c r="N180" i="1"/>
  <c r="N168" i="1"/>
  <c r="N166" i="1"/>
  <c r="N164" i="1"/>
  <c r="N163" i="1"/>
  <c r="N160" i="1"/>
  <c r="N158" i="1"/>
  <c r="N152" i="1"/>
  <c r="N150" i="1"/>
  <c r="N149" i="1"/>
  <c r="N141" i="1"/>
  <c r="C141" i="1" s="1"/>
  <c r="N138" i="1"/>
  <c r="C138" i="1" s="1"/>
  <c r="N137" i="1"/>
  <c r="C137" i="1" s="1"/>
  <c r="N128" i="1"/>
  <c r="N130" i="1"/>
  <c r="C130" i="1" s="1"/>
  <c r="N129" i="1"/>
  <c r="C129" i="1" s="1"/>
  <c r="N125" i="1"/>
  <c r="C125" i="1" s="1"/>
  <c r="N120" i="1"/>
  <c r="N119" i="1"/>
  <c r="N109" i="1"/>
  <c r="C109" i="1" s="1"/>
  <c r="N104" i="1"/>
  <c r="C104" i="1" s="1"/>
  <c r="N102" i="1"/>
  <c r="C102" i="1" s="1"/>
  <c r="N99" i="1"/>
  <c r="C99" i="1" s="1"/>
  <c r="N79" i="1"/>
  <c r="C79" i="1" s="1"/>
  <c r="N77" i="1"/>
  <c r="N68" i="1"/>
  <c r="N65" i="1"/>
  <c r="BD225" i="6"/>
  <c r="AT207" i="6"/>
  <c r="AQ207" i="6"/>
  <c r="AN169" i="6"/>
  <c r="AN167" i="1"/>
  <c r="AN162" i="1"/>
  <c r="AT69" i="6"/>
  <c r="AN53" i="6"/>
  <c r="AT53" i="6"/>
  <c r="AX53" i="1" s="1"/>
  <c r="AT49" i="6"/>
  <c r="AT43" i="6"/>
  <c r="AN22" i="1"/>
  <c r="N80" i="1" l="1"/>
  <c r="AJ61" i="1"/>
  <c r="C55" i="1"/>
  <c r="C203" i="1"/>
  <c r="C204" i="1" s="1"/>
  <c r="F130" i="10" s="1"/>
  <c r="C177" i="1"/>
  <c r="C200" i="1"/>
  <c r="C178" i="1"/>
  <c r="C179" i="1" s="1"/>
  <c r="N169" i="1"/>
  <c r="C142" i="1"/>
  <c r="C189" i="1"/>
  <c r="C201" i="1"/>
  <c r="N193" i="1"/>
  <c r="C194" i="1"/>
  <c r="C195" i="1"/>
  <c r="AY218" i="6"/>
  <c r="AY221" i="6" s="1"/>
  <c r="L14" i="13"/>
  <c r="J13" i="13"/>
  <c r="K13" i="13" s="1"/>
  <c r="BA38" i="1"/>
  <c r="BA216" i="1" s="1"/>
  <c r="R101" i="1"/>
  <c r="BD17" i="6"/>
  <c r="BD24" i="6"/>
  <c r="BD204" i="6"/>
  <c r="AN68" i="1"/>
  <c r="AN101" i="1"/>
  <c r="AN76" i="1"/>
  <c r="AN123" i="1"/>
  <c r="BB218" i="1"/>
  <c r="AN123" i="6"/>
  <c r="BD179" i="6"/>
  <c r="BD202" i="6"/>
  <c r="AX50" i="1"/>
  <c r="BD210" i="6"/>
  <c r="X29" i="1"/>
  <c r="AN30" i="1"/>
  <c r="AT63" i="6"/>
  <c r="AX62" i="1"/>
  <c r="AN80" i="1"/>
  <c r="AN143" i="1"/>
  <c r="AN144" i="1" s="1"/>
  <c r="BD139" i="6"/>
  <c r="AN17" i="1"/>
  <c r="AN43" i="6"/>
  <c r="AN207" i="6"/>
  <c r="AN206" i="1"/>
  <c r="AN207" i="1" s="1"/>
  <c r="AN69" i="6"/>
  <c r="AN91" i="1"/>
  <c r="AN118" i="6"/>
  <c r="AN118" i="1"/>
  <c r="AN151" i="1"/>
  <c r="AN41" i="1"/>
  <c r="AN43" i="1" s="1"/>
  <c r="AN145" i="1"/>
  <c r="AN146" i="1" s="1"/>
  <c r="AN168" i="1"/>
  <c r="AN169" i="1" s="1"/>
  <c r="AN170" i="1" s="1"/>
  <c r="AN101" i="6"/>
  <c r="AN142" i="1"/>
  <c r="AN155" i="1"/>
  <c r="AN156" i="1" s="1"/>
  <c r="C65" i="1"/>
  <c r="C197" i="1"/>
  <c r="R12" i="1"/>
  <c r="C198" i="1"/>
  <c r="C160" i="1"/>
  <c r="AT54" i="6"/>
  <c r="N126" i="1"/>
  <c r="C126" i="1" s="1"/>
  <c r="Y159" i="6"/>
  <c r="N145" i="1"/>
  <c r="C145" i="1" s="1"/>
  <c r="R143" i="1"/>
  <c r="N134" i="1"/>
  <c r="C134" i="1" s="1"/>
  <c r="N122" i="1"/>
  <c r="N117" i="1"/>
  <c r="C117" i="1" s="1"/>
  <c r="N96" i="1"/>
  <c r="C96" i="1" s="1"/>
  <c r="N95" i="1"/>
  <c r="C95" i="1" s="1"/>
  <c r="N75" i="1"/>
  <c r="C75" i="1" s="1"/>
  <c r="Y49" i="6"/>
  <c r="L212" i="6"/>
  <c r="R186" i="6"/>
  <c r="L186" i="6"/>
  <c r="L182" i="6"/>
  <c r="R176" i="6"/>
  <c r="AB176" i="1"/>
  <c r="R172" i="6"/>
  <c r="L172" i="6"/>
  <c r="O172" i="6"/>
  <c r="L123" i="6"/>
  <c r="O123" i="6"/>
  <c r="O115" i="6"/>
  <c r="R106" i="6"/>
  <c r="O106" i="6"/>
  <c r="L97" i="6"/>
  <c r="R97" i="6"/>
  <c r="O87" i="6"/>
  <c r="O76" i="6"/>
  <c r="L66" i="6"/>
  <c r="R63" i="6"/>
  <c r="L63" i="6"/>
  <c r="L69" i="6"/>
  <c r="O69" i="6"/>
  <c r="N69" i="6"/>
  <c r="R66" i="6"/>
  <c r="O63" i="6"/>
  <c r="L61" i="6"/>
  <c r="R53" i="6"/>
  <c r="O53" i="6"/>
  <c r="L53" i="6"/>
  <c r="R49" i="6"/>
  <c r="L49" i="6"/>
  <c r="R43" i="6"/>
  <c r="O43" i="6"/>
  <c r="L43" i="6"/>
  <c r="AF13" i="1"/>
  <c r="F86" i="10" l="1"/>
  <c r="F85" i="10" s="1"/>
  <c r="C139" i="1"/>
  <c r="F111" i="10"/>
  <c r="J111" i="10" s="1"/>
  <c r="C196" i="1"/>
  <c r="F127" i="10" s="1"/>
  <c r="N146" i="1"/>
  <c r="L13" i="13"/>
  <c r="AN193" i="1"/>
  <c r="AN205" i="1" s="1"/>
  <c r="R144" i="1"/>
  <c r="AN89" i="1"/>
  <c r="AN92" i="1" s="1"/>
  <c r="AN69" i="1"/>
  <c r="C199" i="1"/>
  <c r="F128" i="10" s="1"/>
  <c r="BB221" i="1"/>
  <c r="BD30" i="6"/>
  <c r="BD205" i="6"/>
  <c r="BD89" i="6"/>
  <c r="BD22" i="6"/>
  <c r="BD146" i="6"/>
  <c r="V66" i="6"/>
  <c r="N211" i="1"/>
  <c r="C146" i="1"/>
  <c r="F90" i="10" s="1"/>
  <c r="C77" i="1"/>
  <c r="C80" i="1" s="1"/>
  <c r="F70" i="10" s="1"/>
  <c r="AN97" i="1"/>
  <c r="AN136" i="1" s="1"/>
  <c r="AN61" i="1"/>
  <c r="V123" i="6"/>
  <c r="V212" i="6"/>
  <c r="AN157" i="1"/>
  <c r="L213" i="6"/>
  <c r="O15" i="6"/>
  <c r="V146" i="6"/>
  <c r="N81" i="1"/>
  <c r="C81" i="1" s="1"/>
  <c r="N94" i="1"/>
  <c r="C94" i="1" s="1"/>
  <c r="V106" i="6"/>
  <c r="N105" i="1"/>
  <c r="C105" i="1" s="1"/>
  <c r="N124" i="1"/>
  <c r="C124" i="1" s="1"/>
  <c r="V61" i="6"/>
  <c r="N154" i="1"/>
  <c r="C154" i="1" s="1"/>
  <c r="L15" i="6"/>
  <c r="AB13" i="1"/>
  <c r="AB16" i="1" s="1"/>
  <c r="O49" i="6"/>
  <c r="O54" i="6" s="1"/>
  <c r="R69" i="6"/>
  <c r="R70" i="6" s="1"/>
  <c r="O174" i="6"/>
  <c r="O186" i="6"/>
  <c r="Y43" i="6"/>
  <c r="R40" i="1"/>
  <c r="N74" i="1"/>
  <c r="C74" i="1" s="1"/>
  <c r="V84" i="6"/>
  <c r="N83" i="1"/>
  <c r="C83" i="1" s="1"/>
  <c r="V91" i="6"/>
  <c r="N90" i="1"/>
  <c r="C90" i="1" s="1"/>
  <c r="N103" i="1"/>
  <c r="C103" i="1" s="1"/>
  <c r="N108" i="1"/>
  <c r="C108" i="1" s="1"/>
  <c r="V118" i="6"/>
  <c r="N116" i="1"/>
  <c r="C116" i="1" s="1"/>
  <c r="N132" i="1"/>
  <c r="C132" i="1" s="1"/>
  <c r="V151" i="6"/>
  <c r="N147" i="1"/>
  <c r="V156" i="6"/>
  <c r="N155" i="1"/>
  <c r="N161" i="1"/>
  <c r="V69" i="6"/>
  <c r="N67" i="1"/>
  <c r="C191" i="1"/>
  <c r="C193" i="1" s="1"/>
  <c r="N86" i="1"/>
  <c r="L176" i="6"/>
  <c r="R27" i="1"/>
  <c r="R29" i="1" s="1"/>
  <c r="N64" i="1"/>
  <c r="N73" i="1"/>
  <c r="C73" i="1" s="1"/>
  <c r="N82" i="1"/>
  <c r="C82" i="1" s="1"/>
  <c r="Y106" i="6"/>
  <c r="V111" i="6"/>
  <c r="N107" i="1"/>
  <c r="C107" i="1" s="1"/>
  <c r="N113" i="1"/>
  <c r="V135" i="6"/>
  <c r="N131" i="1"/>
  <c r="C131" i="1" s="1"/>
  <c r="O97" i="6"/>
  <c r="L106" i="6"/>
  <c r="O176" i="6"/>
  <c r="O182" i="6"/>
  <c r="Y53" i="6"/>
  <c r="R50" i="1"/>
  <c r="V76" i="6"/>
  <c r="N71" i="1"/>
  <c r="V87" i="6"/>
  <c r="N85" i="1"/>
  <c r="C85" i="1" s="1"/>
  <c r="V97" i="6"/>
  <c r="N93" i="1"/>
  <c r="C93" i="1" s="1"/>
  <c r="V101" i="6"/>
  <c r="N98" i="1"/>
  <c r="C98" i="1" s="1"/>
  <c r="N110" i="1"/>
  <c r="C110" i="1" s="1"/>
  <c r="N133" i="1"/>
  <c r="C133" i="1" s="1"/>
  <c r="V144" i="6"/>
  <c r="N143" i="1"/>
  <c r="N148" i="1"/>
  <c r="N165" i="1"/>
  <c r="R15" i="6"/>
  <c r="AJ13" i="1"/>
  <c r="O66" i="6"/>
  <c r="N62" i="1"/>
  <c r="BD101" i="6"/>
  <c r="N100" i="1"/>
  <c r="C100" i="1" s="1"/>
  <c r="N112" i="1"/>
  <c r="C112" i="1" s="1"/>
  <c r="R158" i="1"/>
  <c r="N187" i="1"/>
  <c r="Y212" i="6"/>
  <c r="R211" i="1"/>
  <c r="F88" i="10"/>
  <c r="N72" i="1"/>
  <c r="C72" i="1" s="1"/>
  <c r="V89" i="6"/>
  <c r="N88" i="1"/>
  <c r="C88" i="1" s="1"/>
  <c r="N121" i="1"/>
  <c r="N188" i="1"/>
  <c r="L54" i="6"/>
  <c r="V127" i="6"/>
  <c r="R54" i="6"/>
  <c r="L70" i="6"/>
  <c r="K172" i="6"/>
  <c r="AB155" i="1"/>
  <c r="AB156" i="1" s="1"/>
  <c r="AB157" i="1" s="1"/>
  <c r="AF143" i="1"/>
  <c r="AF144" i="1" s="1"/>
  <c r="AF157" i="1" s="1"/>
  <c r="K144" i="6"/>
  <c r="AB135" i="1"/>
  <c r="AF135" i="1"/>
  <c r="AF123" i="1"/>
  <c r="AF86" i="1"/>
  <c r="AF87" i="1" s="1"/>
  <c r="AF76" i="1"/>
  <c r="C66" i="6"/>
  <c r="I66" i="6"/>
  <c r="AF62" i="1"/>
  <c r="AF63" i="1" s="1"/>
  <c r="H50" i="1"/>
  <c r="H212" i="1"/>
  <c r="H210" i="1"/>
  <c r="H204" i="1"/>
  <c r="H202" i="1"/>
  <c r="H199" i="1"/>
  <c r="H196" i="1"/>
  <c r="H188" i="1"/>
  <c r="H185" i="1"/>
  <c r="H181" i="1"/>
  <c r="H179" i="1"/>
  <c r="H176" i="1"/>
  <c r="H174" i="1"/>
  <c r="H172" i="1"/>
  <c r="H165" i="1"/>
  <c r="H164" i="1"/>
  <c r="C164" i="1" s="1"/>
  <c r="H163" i="1"/>
  <c r="H162" i="1"/>
  <c r="H158" i="1"/>
  <c r="H156" i="1"/>
  <c r="H150" i="1"/>
  <c r="C150" i="1" s="1"/>
  <c r="H148" i="1"/>
  <c r="H146" i="1"/>
  <c r="H144" i="1"/>
  <c r="H142" i="1"/>
  <c r="H139" i="1"/>
  <c r="H128" i="1"/>
  <c r="C128" i="1" s="1"/>
  <c r="H127" i="1"/>
  <c r="H122" i="1"/>
  <c r="C122" i="1" s="1"/>
  <c r="H121" i="1"/>
  <c r="H119" i="1"/>
  <c r="C119" i="1" s="1"/>
  <c r="H118" i="1"/>
  <c r="H115" i="1"/>
  <c r="H111" i="1"/>
  <c r="H106" i="1"/>
  <c r="H101" i="1"/>
  <c r="H97" i="1"/>
  <c r="H91" i="1"/>
  <c r="H89" i="1"/>
  <c r="H87" i="1"/>
  <c r="H84" i="1"/>
  <c r="H80" i="1"/>
  <c r="H71" i="1"/>
  <c r="C71" i="1" s="1"/>
  <c r="H69" i="1"/>
  <c r="H66" i="1"/>
  <c r="H63" i="1"/>
  <c r="H60" i="1"/>
  <c r="C60" i="1" s="1"/>
  <c r="H46" i="1"/>
  <c r="C46" i="1" s="1"/>
  <c r="H31" i="1"/>
  <c r="H29" i="1"/>
  <c r="H25" i="1"/>
  <c r="H23" i="1"/>
  <c r="H15" i="1"/>
  <c r="H14" i="1"/>
  <c r="H13" i="1"/>
  <c r="F49" i="6"/>
  <c r="H48" i="1"/>
  <c r="I49" i="6"/>
  <c r="H44" i="1"/>
  <c r="AB43" i="1"/>
  <c r="AB9" i="1"/>
  <c r="AB12" i="1" s="1"/>
  <c r="H9" i="1"/>
  <c r="I182" i="1"/>
  <c r="C86" i="1" l="1"/>
  <c r="C121" i="1"/>
  <c r="C158" i="1"/>
  <c r="C159" i="1" s="1"/>
  <c r="C148" i="1"/>
  <c r="N144" i="1"/>
  <c r="C143" i="1"/>
  <c r="C155" i="1"/>
  <c r="C87" i="1"/>
  <c r="AN70" i="1"/>
  <c r="F110" i="10"/>
  <c r="F109" i="10" s="1"/>
  <c r="J109" i="10" s="1"/>
  <c r="C161" i="1"/>
  <c r="C162" i="1" s="1"/>
  <c r="F98" i="10" s="1"/>
  <c r="C187" i="1"/>
  <c r="C127" i="1"/>
  <c r="F83" i="10" s="1"/>
  <c r="N212" i="1"/>
  <c r="C91" i="1"/>
  <c r="F74" i="10" s="1"/>
  <c r="C89" i="1"/>
  <c r="F73" i="10" s="1"/>
  <c r="Y54" i="6"/>
  <c r="R53" i="1"/>
  <c r="R123" i="1"/>
  <c r="R135" i="1"/>
  <c r="R43" i="1"/>
  <c r="BD174" i="6"/>
  <c r="BD15" i="6"/>
  <c r="BD28" i="6"/>
  <c r="BD172" i="6"/>
  <c r="BD159" i="6"/>
  <c r="BD162" i="6"/>
  <c r="H120" i="1"/>
  <c r="C120" i="1" s="1"/>
  <c r="H52" i="1"/>
  <c r="C52" i="1" s="1"/>
  <c r="BD53" i="6"/>
  <c r="R106" i="1"/>
  <c r="H51" i="1"/>
  <c r="C51" i="1" s="1"/>
  <c r="N151" i="1"/>
  <c r="BD123" i="6"/>
  <c r="BD66" i="6"/>
  <c r="C163" i="1"/>
  <c r="C61" i="6"/>
  <c r="H58" i="1"/>
  <c r="C58" i="1" s="1"/>
  <c r="H152" i="1"/>
  <c r="H153" i="1" s="1"/>
  <c r="BD49" i="6"/>
  <c r="C48" i="1"/>
  <c r="H147" i="1"/>
  <c r="C147" i="1" s="1"/>
  <c r="C165" i="1"/>
  <c r="F43" i="6"/>
  <c r="C123" i="6"/>
  <c r="AF92" i="1"/>
  <c r="AF97" i="1"/>
  <c r="V136" i="6"/>
  <c r="H11" i="1"/>
  <c r="H12" i="1" s="1"/>
  <c r="H41" i="1"/>
  <c r="C53" i="6"/>
  <c r="I53" i="6"/>
  <c r="AF53" i="1"/>
  <c r="I63" i="6"/>
  <c r="I87" i="6"/>
  <c r="I106" i="6"/>
  <c r="AF106" i="1"/>
  <c r="I115" i="6"/>
  <c r="AF113" i="1"/>
  <c r="AF115" i="1" s="1"/>
  <c r="I186" i="6"/>
  <c r="AF185" i="1"/>
  <c r="AF186" i="1" s="1"/>
  <c r="AF213" i="1" s="1"/>
  <c r="C62" i="1"/>
  <c r="C63" i="1" s="1"/>
  <c r="F65" i="10" s="1"/>
  <c r="BD111" i="6"/>
  <c r="BD118" i="6"/>
  <c r="BD84" i="6"/>
  <c r="H47" i="1"/>
  <c r="C47" i="1" s="1"/>
  <c r="AF61" i="1"/>
  <c r="AB106" i="1"/>
  <c r="I123" i="6"/>
  <c r="I144" i="6"/>
  <c r="AF173" i="1"/>
  <c r="H206" i="1"/>
  <c r="C206" i="1" s="1"/>
  <c r="C207" i="1" s="1"/>
  <c r="F132" i="10" s="1"/>
  <c r="F131" i="10" s="1"/>
  <c r="AF64" i="1"/>
  <c r="AF66" i="1" s="1"/>
  <c r="C144" i="1"/>
  <c r="F89" i="10" s="1"/>
  <c r="BD69" i="6"/>
  <c r="N118" i="1"/>
  <c r="C118" i="1"/>
  <c r="F81" i="10" s="1"/>
  <c r="O70" i="6"/>
  <c r="N61" i="1"/>
  <c r="C84" i="1"/>
  <c r="F71" i="10" s="1"/>
  <c r="AF9" i="1"/>
  <c r="F123" i="6"/>
  <c r="AB123" i="1"/>
  <c r="H166" i="1"/>
  <c r="C166" i="1" s="1"/>
  <c r="I176" i="6"/>
  <c r="AF175" i="1"/>
  <c r="F212" i="6"/>
  <c r="AB211" i="1"/>
  <c r="AB212" i="1" s="1"/>
  <c r="C67" i="1"/>
  <c r="N69" i="1"/>
  <c r="N106" i="1"/>
  <c r="AF49" i="1"/>
  <c r="BD127" i="6"/>
  <c r="C43" i="6"/>
  <c r="I43" i="6"/>
  <c r="AF40" i="1"/>
  <c r="AF43" i="1" s="1"/>
  <c r="H45" i="1"/>
  <c r="C45" i="1" s="1"/>
  <c r="H42" i="1"/>
  <c r="F53" i="6"/>
  <c r="AB53" i="1"/>
  <c r="I97" i="6"/>
  <c r="F106" i="6"/>
  <c r="C151" i="6"/>
  <c r="BD151" i="6"/>
  <c r="C167" i="6"/>
  <c r="I172" i="6"/>
  <c r="AF171" i="1"/>
  <c r="I182" i="6"/>
  <c r="AF180" i="1"/>
  <c r="N101" i="1"/>
  <c r="C101" i="1"/>
  <c r="F77" i="10" s="1"/>
  <c r="N135" i="1"/>
  <c r="C111" i="1"/>
  <c r="F79" i="10" s="1"/>
  <c r="N111" i="1"/>
  <c r="AJ69" i="1"/>
  <c r="AJ70" i="1" s="1"/>
  <c r="C68" i="1"/>
  <c r="N156" i="1"/>
  <c r="BD185" i="6"/>
  <c r="BD186" i="6" s="1"/>
  <c r="C97" i="1"/>
  <c r="F76" i="10" s="1"/>
  <c r="H135" i="1"/>
  <c r="H190" i="1"/>
  <c r="H205" i="1" s="1"/>
  <c r="C188" i="1"/>
  <c r="H76" i="1"/>
  <c r="H92" i="1" s="1"/>
  <c r="H182" i="1"/>
  <c r="C181" i="1"/>
  <c r="F116" i="10" s="1"/>
  <c r="C207" i="6"/>
  <c r="H40" i="1"/>
  <c r="H149" i="1"/>
  <c r="C149" i="1" s="1"/>
  <c r="C49" i="6"/>
  <c r="H16" i="1"/>
  <c r="J110" i="10" l="1"/>
  <c r="C113" i="1"/>
  <c r="F72" i="10"/>
  <c r="C190" i="1"/>
  <c r="C205" i="1" s="1"/>
  <c r="C76" i="1"/>
  <c r="F69" i="10" s="1"/>
  <c r="F96" i="10"/>
  <c r="F95" i="10" s="1"/>
  <c r="F126" i="10"/>
  <c r="C152" i="1"/>
  <c r="C153" i="1" s="1"/>
  <c r="F92" i="10" s="1"/>
  <c r="C156" i="1"/>
  <c r="F93" i="10" s="1"/>
  <c r="F125" i="10"/>
  <c r="F54" i="6"/>
  <c r="H53" i="1"/>
  <c r="BD156" i="6"/>
  <c r="BD144" i="6"/>
  <c r="BD212" i="6"/>
  <c r="BD153" i="6"/>
  <c r="BD176" i="6"/>
  <c r="BD87" i="6"/>
  <c r="I54" i="6"/>
  <c r="BD63" i="6"/>
  <c r="BD207" i="6"/>
  <c r="BD76" i="6"/>
  <c r="BD167" i="6"/>
  <c r="H123" i="1"/>
  <c r="H136" i="1" s="1"/>
  <c r="BD11" i="6"/>
  <c r="C54" i="6"/>
  <c r="H43" i="1"/>
  <c r="H207" i="1"/>
  <c r="H213" i="1" s="1"/>
  <c r="C185" i="1"/>
  <c r="C186" i="1" s="1"/>
  <c r="F122" i="10" s="1"/>
  <c r="F121" i="10" s="1"/>
  <c r="F120" i="10" s="1"/>
  <c r="H61" i="1"/>
  <c r="H70" i="1" s="1"/>
  <c r="C61" i="1"/>
  <c r="F64" i="10" s="1"/>
  <c r="H151" i="1"/>
  <c r="H157" i="1" s="1"/>
  <c r="H167" i="1"/>
  <c r="H170" i="1" s="1"/>
  <c r="H49" i="1"/>
  <c r="BD43" i="6"/>
  <c r="C106" i="1"/>
  <c r="F78" i="10" s="1"/>
  <c r="C167" i="1"/>
  <c r="AF54" i="1"/>
  <c r="AF136" i="1"/>
  <c r="C50" i="1"/>
  <c r="C53" i="1" s="1"/>
  <c r="F61" i="10" s="1"/>
  <c r="F60" i="10" s="1"/>
  <c r="C135" i="1"/>
  <c r="F84" i="10" s="1"/>
  <c r="C69" i="1"/>
  <c r="F67" i="10" s="1"/>
  <c r="BD106" i="6"/>
  <c r="BD136" i="6" s="1"/>
  <c r="C180" i="1"/>
  <c r="AF182" i="1"/>
  <c r="AF176" i="1"/>
  <c r="C175" i="1"/>
  <c r="AF174" i="1"/>
  <c r="C173" i="1"/>
  <c r="AB136" i="1"/>
  <c r="C44" i="1"/>
  <c r="C49" i="1" s="1"/>
  <c r="F59" i="10" s="1"/>
  <c r="F58" i="10" s="1"/>
  <c r="C64" i="1"/>
  <c r="C66" i="1" s="1"/>
  <c r="F66" i="10" s="1"/>
  <c r="AF70" i="1"/>
  <c r="C211" i="1"/>
  <c r="C212" i="1" s="1"/>
  <c r="F136" i="10" s="1"/>
  <c r="AF172" i="1"/>
  <c r="C171" i="1"/>
  <c r="C123" i="1"/>
  <c r="F82" i="10" s="1"/>
  <c r="H32" i="1"/>
  <c r="H38" i="1" s="1"/>
  <c r="H216" i="1" s="1"/>
  <c r="AX212" i="1"/>
  <c r="AX210" i="1"/>
  <c r="AX207" i="1"/>
  <c r="AX204" i="1"/>
  <c r="AX202" i="1"/>
  <c r="AX199" i="1"/>
  <c r="AX196" i="1"/>
  <c r="AX190" i="1"/>
  <c r="AX182" i="1"/>
  <c r="AX179" i="1"/>
  <c r="AX176" i="1"/>
  <c r="AX174" i="1"/>
  <c r="AX172" i="1"/>
  <c r="AX167" i="1"/>
  <c r="AX169" i="1" s="1"/>
  <c r="AX162" i="1"/>
  <c r="AX156" i="1"/>
  <c r="AX153" i="1"/>
  <c r="AX151" i="1"/>
  <c r="AX146" i="1"/>
  <c r="AX144" i="1"/>
  <c r="AX142" i="1"/>
  <c r="AX139" i="1"/>
  <c r="AX135" i="1"/>
  <c r="AX127" i="1"/>
  <c r="AX123" i="1"/>
  <c r="AX118" i="1"/>
  <c r="AX115" i="1"/>
  <c r="AX111" i="1"/>
  <c r="AX106" i="1"/>
  <c r="AX101" i="1"/>
  <c r="AX97" i="1"/>
  <c r="AX91" i="1"/>
  <c r="AX89" i="1"/>
  <c r="AX87" i="1"/>
  <c r="AX84" i="1"/>
  <c r="AX80" i="1"/>
  <c r="AX76" i="1"/>
  <c r="AX69" i="1"/>
  <c r="AX66" i="1"/>
  <c r="AX63" i="1"/>
  <c r="AX61" i="1"/>
  <c r="AX49" i="1"/>
  <c r="AX43" i="1"/>
  <c r="AX42" i="1"/>
  <c r="AX41" i="1"/>
  <c r="C41" i="1" s="1"/>
  <c r="AX40" i="1"/>
  <c r="C40" i="1" s="1"/>
  <c r="AX37" i="1"/>
  <c r="AX30" i="1"/>
  <c r="AX31" i="1" s="1"/>
  <c r="AX27" i="1"/>
  <c r="AX26" i="1"/>
  <c r="AX24" i="1"/>
  <c r="AX25" i="1" s="1"/>
  <c r="AX22" i="1"/>
  <c r="AX23" i="1" s="1"/>
  <c r="AX17" i="1"/>
  <c r="AX18" i="1" s="1"/>
  <c r="AX15" i="1"/>
  <c r="AX14" i="1"/>
  <c r="AX13" i="1"/>
  <c r="AX11" i="1"/>
  <c r="AX10" i="1"/>
  <c r="AX9" i="1"/>
  <c r="AR210" i="1"/>
  <c r="AR207" i="1"/>
  <c r="AR182" i="1"/>
  <c r="AR179" i="1"/>
  <c r="AR176" i="1"/>
  <c r="AR174" i="1"/>
  <c r="AR172" i="1"/>
  <c r="AR91" i="1"/>
  <c r="AR89" i="1"/>
  <c r="AR69" i="1"/>
  <c r="AR37" i="1"/>
  <c r="AR30" i="1"/>
  <c r="AR31" i="1" s="1"/>
  <c r="AR27" i="1"/>
  <c r="AR24" i="1"/>
  <c r="AR25" i="1" s="1"/>
  <c r="AR22" i="1"/>
  <c r="AR23" i="1" s="1"/>
  <c r="AR17" i="1"/>
  <c r="AR18" i="1" s="1"/>
  <c r="AR15" i="1"/>
  <c r="AR14" i="1"/>
  <c r="AR13" i="1"/>
  <c r="AR11" i="1"/>
  <c r="AR10" i="1"/>
  <c r="AR9" i="1"/>
  <c r="AN53" i="1"/>
  <c r="AN31" i="1"/>
  <c r="AN27" i="1"/>
  <c r="AN26" i="1"/>
  <c r="AN24" i="1"/>
  <c r="AN25" i="1" s="1"/>
  <c r="AN23" i="1"/>
  <c r="AN18" i="1"/>
  <c r="AN15" i="1"/>
  <c r="AN14" i="1"/>
  <c r="AN13" i="1"/>
  <c r="AN11" i="1"/>
  <c r="AN10" i="1"/>
  <c r="AN9" i="1"/>
  <c r="AJ212" i="1"/>
  <c r="AJ210" i="1"/>
  <c r="AJ207" i="1"/>
  <c r="AJ204" i="1"/>
  <c r="AJ202" i="1"/>
  <c r="AJ199" i="1"/>
  <c r="AJ196" i="1"/>
  <c r="AJ190" i="1"/>
  <c r="AJ43" i="1"/>
  <c r="AJ30" i="1"/>
  <c r="AJ31" i="1" s="1"/>
  <c r="AJ25" i="1"/>
  <c r="AJ23" i="1"/>
  <c r="AJ18" i="1"/>
  <c r="AJ11" i="1"/>
  <c r="AJ10" i="1"/>
  <c r="AJ9" i="1"/>
  <c r="AF30" i="1"/>
  <c r="AF31" i="1" s="1"/>
  <c r="AF27" i="1"/>
  <c r="AF26" i="1"/>
  <c r="AF24" i="1"/>
  <c r="AF25" i="1" s="1"/>
  <c r="AF22" i="1"/>
  <c r="AF23" i="1" s="1"/>
  <c r="AF17" i="1"/>
  <c r="AF18" i="1" s="1"/>
  <c r="AB223" i="1"/>
  <c r="C223" i="1" s="1"/>
  <c r="AB49" i="1"/>
  <c r="AB31" i="1"/>
  <c r="AB18" i="1"/>
  <c r="X37" i="1"/>
  <c r="X31" i="1"/>
  <c r="X24" i="1"/>
  <c r="X22" i="1"/>
  <c r="X23" i="1" s="1"/>
  <c r="X17" i="1"/>
  <c r="X18" i="1" s="1"/>
  <c r="X15" i="1"/>
  <c r="X14" i="1"/>
  <c r="X13" i="1"/>
  <c r="X11" i="1"/>
  <c r="X10" i="1"/>
  <c r="X9" i="1"/>
  <c r="R212" i="1"/>
  <c r="R210" i="1"/>
  <c r="R207" i="1"/>
  <c r="R204" i="1"/>
  <c r="R202" i="1"/>
  <c r="R199" i="1"/>
  <c r="R196" i="1"/>
  <c r="R190" i="1"/>
  <c r="R186" i="1"/>
  <c r="R182" i="1"/>
  <c r="R179" i="1"/>
  <c r="R176" i="1"/>
  <c r="R174" i="1"/>
  <c r="R172" i="1"/>
  <c r="R167" i="1"/>
  <c r="R162" i="1"/>
  <c r="R159" i="1"/>
  <c r="R156" i="1"/>
  <c r="R153" i="1"/>
  <c r="R151" i="1"/>
  <c r="R146" i="1"/>
  <c r="R142" i="1"/>
  <c r="R139" i="1"/>
  <c r="R127" i="1"/>
  <c r="R118" i="1"/>
  <c r="R111" i="1"/>
  <c r="R97" i="1"/>
  <c r="R91" i="1"/>
  <c r="R89" i="1"/>
  <c r="R87" i="1"/>
  <c r="R84" i="1"/>
  <c r="R80" i="1"/>
  <c r="R76" i="1"/>
  <c r="R69" i="1"/>
  <c r="R66" i="1"/>
  <c r="R63" i="1"/>
  <c r="R61" i="1"/>
  <c r="R49" i="1"/>
  <c r="R54" i="1" s="1"/>
  <c r="R31" i="1"/>
  <c r="R25" i="1"/>
  <c r="R23" i="1"/>
  <c r="R18" i="1"/>
  <c r="R16" i="1"/>
  <c r="N210" i="1"/>
  <c r="N204" i="1"/>
  <c r="N202" i="1"/>
  <c r="N199" i="1"/>
  <c r="N196" i="1"/>
  <c r="N190" i="1"/>
  <c r="N186" i="1"/>
  <c r="N182" i="1"/>
  <c r="N179" i="1"/>
  <c r="N176" i="1"/>
  <c r="N174" i="1"/>
  <c r="N172" i="1"/>
  <c r="N167" i="1"/>
  <c r="N162" i="1"/>
  <c r="N153" i="1"/>
  <c r="N142" i="1"/>
  <c r="N139" i="1"/>
  <c r="N127" i="1"/>
  <c r="N123" i="1"/>
  <c r="N115" i="1"/>
  <c r="N97" i="1"/>
  <c r="N91" i="1"/>
  <c r="N89" i="1"/>
  <c r="N87" i="1"/>
  <c r="N84" i="1"/>
  <c r="N76" i="1"/>
  <c r="N66" i="1"/>
  <c r="N63" i="1"/>
  <c r="N53" i="1"/>
  <c r="N49" i="1"/>
  <c r="N43" i="1"/>
  <c r="N30" i="1"/>
  <c r="N27" i="1"/>
  <c r="N26" i="1"/>
  <c r="N25" i="1"/>
  <c r="N14" i="1"/>
  <c r="N11" i="1"/>
  <c r="N10" i="1"/>
  <c r="I9" i="1"/>
  <c r="I10" i="1"/>
  <c r="I11" i="1"/>
  <c r="I13" i="1"/>
  <c r="I14" i="1"/>
  <c r="I15" i="1"/>
  <c r="I17" i="1"/>
  <c r="I18" i="1" s="1"/>
  <c r="I22" i="1"/>
  <c r="I23" i="1" s="1"/>
  <c r="I24" i="1"/>
  <c r="I25" i="1" s="1"/>
  <c r="I26" i="1"/>
  <c r="I27" i="1"/>
  <c r="I30" i="1"/>
  <c r="I31" i="1" s="1"/>
  <c r="I43" i="1"/>
  <c r="I49" i="1"/>
  <c r="I53" i="1"/>
  <c r="I61" i="1"/>
  <c r="I63" i="1"/>
  <c r="I66" i="1"/>
  <c r="I69" i="1"/>
  <c r="I70" i="1"/>
  <c r="I76" i="1"/>
  <c r="I80" i="1"/>
  <c r="I84" i="1"/>
  <c r="I87" i="1"/>
  <c r="I89" i="1"/>
  <c r="I91" i="1"/>
  <c r="I92" i="1"/>
  <c r="I97" i="1"/>
  <c r="I101" i="1"/>
  <c r="I106" i="1"/>
  <c r="I111" i="1"/>
  <c r="I115" i="1"/>
  <c r="I118" i="1"/>
  <c r="I123" i="1"/>
  <c r="I127" i="1"/>
  <c r="I135" i="1"/>
  <c r="I136" i="1"/>
  <c r="I142" i="1"/>
  <c r="I144" i="1"/>
  <c r="I146" i="1"/>
  <c r="I151" i="1"/>
  <c r="I153" i="1"/>
  <c r="I156" i="1"/>
  <c r="I157" i="1"/>
  <c r="I162" i="1"/>
  <c r="I167" i="1"/>
  <c r="I169" i="1" s="1"/>
  <c r="I170" i="1"/>
  <c r="I172" i="1"/>
  <c r="I174" i="1"/>
  <c r="I176" i="1"/>
  <c r="I179" i="1"/>
  <c r="I186" i="1"/>
  <c r="I190" i="1"/>
  <c r="I196" i="1"/>
  <c r="I199" i="1"/>
  <c r="I202" i="1"/>
  <c r="I204" i="1"/>
  <c r="I205" i="1"/>
  <c r="I207" i="1"/>
  <c r="I210" i="1"/>
  <c r="I212" i="1"/>
  <c r="AT212" i="6"/>
  <c r="AT210" i="6"/>
  <c r="AT204" i="6"/>
  <c r="AT202" i="6"/>
  <c r="AT199" i="6"/>
  <c r="AT196" i="6"/>
  <c r="AT193" i="6"/>
  <c r="AT190" i="6"/>
  <c r="AT182" i="6"/>
  <c r="AT179" i="6"/>
  <c r="AT176" i="6"/>
  <c r="AT174" i="6"/>
  <c r="AT172" i="6"/>
  <c r="AT170" i="6"/>
  <c r="AT169" i="6" s="1"/>
  <c r="AT167" i="6"/>
  <c r="AT162" i="6"/>
  <c r="AT159" i="6"/>
  <c r="AT156" i="6"/>
  <c r="AT153" i="6"/>
  <c r="AT151" i="6"/>
  <c r="AT146" i="6"/>
  <c r="AT144" i="6"/>
  <c r="AT142" i="6"/>
  <c r="AT135" i="6"/>
  <c r="AT127" i="6"/>
  <c r="AT123" i="6"/>
  <c r="AT118" i="6"/>
  <c r="AT115" i="6"/>
  <c r="AT111" i="6"/>
  <c r="AT106" i="6"/>
  <c r="AT101" i="6"/>
  <c r="AT97" i="6"/>
  <c r="AT91" i="6"/>
  <c r="AT89" i="6"/>
  <c r="AT87" i="6"/>
  <c r="AT84" i="6"/>
  <c r="AT80" i="6"/>
  <c r="AT76" i="6"/>
  <c r="AT66" i="6"/>
  <c r="AT61" i="6"/>
  <c r="AT30" i="6"/>
  <c r="AT28" i="6"/>
  <c r="AT24" i="6"/>
  <c r="AT22" i="6"/>
  <c r="AT17" i="6"/>
  <c r="AT15" i="6"/>
  <c r="AT11" i="6"/>
  <c r="AQ212" i="6"/>
  <c r="AR212" i="1" s="1"/>
  <c r="AQ204" i="6"/>
  <c r="AR204" i="1" s="1"/>
  <c r="AQ202" i="6"/>
  <c r="AR202" i="1" s="1"/>
  <c r="AQ199" i="6"/>
  <c r="AR199" i="1" s="1"/>
  <c r="AQ196" i="6"/>
  <c r="AR196" i="1" s="1"/>
  <c r="AQ193" i="6"/>
  <c r="AR193" i="1" s="1"/>
  <c r="AQ190" i="6"/>
  <c r="AQ170" i="6"/>
  <c r="AR170" i="1" s="1"/>
  <c r="AQ167" i="6"/>
  <c r="AR167" i="1" s="1"/>
  <c r="AQ162" i="6"/>
  <c r="AQ159" i="6"/>
  <c r="AQ153" i="6"/>
  <c r="AR153" i="1" s="1"/>
  <c r="AQ151" i="6"/>
  <c r="AR151" i="1" s="1"/>
  <c r="AQ146" i="6"/>
  <c r="AR146" i="1" s="1"/>
  <c r="AQ144" i="6"/>
  <c r="AR144" i="1" s="1"/>
  <c r="AQ142" i="6"/>
  <c r="AR142" i="1" s="1"/>
  <c r="AQ139" i="6"/>
  <c r="AR139" i="1" s="1"/>
  <c r="AQ135" i="6"/>
  <c r="AR135" i="1" s="1"/>
  <c r="AQ127" i="6"/>
  <c r="AR127" i="1" s="1"/>
  <c r="AQ123" i="6"/>
  <c r="AR123" i="1" s="1"/>
  <c r="AQ118" i="6"/>
  <c r="AR118" i="1" s="1"/>
  <c r="AQ115" i="6"/>
  <c r="AR115" i="1" s="1"/>
  <c r="AQ111" i="6"/>
  <c r="AR111" i="1" s="1"/>
  <c r="AQ106" i="6"/>
  <c r="AR106" i="1" s="1"/>
  <c r="AQ101" i="6"/>
  <c r="AR101" i="1" s="1"/>
  <c r="AQ97" i="6"/>
  <c r="AQ87" i="6"/>
  <c r="AR87" i="1" s="1"/>
  <c r="AQ84" i="6"/>
  <c r="AR84" i="1" s="1"/>
  <c r="AQ80" i="6"/>
  <c r="AR80" i="1" s="1"/>
  <c r="AQ76" i="6"/>
  <c r="AR76" i="1" s="1"/>
  <c r="AQ66" i="6"/>
  <c r="AR66" i="1" s="1"/>
  <c r="AQ63" i="6"/>
  <c r="AR63" i="1" s="1"/>
  <c r="AQ61" i="6"/>
  <c r="AQ53" i="6"/>
  <c r="AR53" i="1" s="1"/>
  <c r="AQ49" i="6"/>
  <c r="AR49" i="1" s="1"/>
  <c r="AQ43" i="6"/>
  <c r="AR43" i="1" s="1"/>
  <c r="AQ24" i="6"/>
  <c r="AQ31" i="6" s="1"/>
  <c r="AN212" i="6"/>
  <c r="AN210" i="6"/>
  <c r="AN204" i="6"/>
  <c r="AN202" i="6"/>
  <c r="AN199" i="6"/>
  <c r="AN196" i="6"/>
  <c r="AN193" i="6"/>
  <c r="AN190" i="6"/>
  <c r="AN182" i="6"/>
  <c r="AN182" i="1" s="1"/>
  <c r="AN179" i="6"/>
  <c r="AN176" i="6"/>
  <c r="AN174" i="6"/>
  <c r="AN172" i="6"/>
  <c r="AN167" i="6"/>
  <c r="AN162" i="6"/>
  <c r="AN159" i="6"/>
  <c r="AN156" i="6"/>
  <c r="AN153" i="6"/>
  <c r="AN151" i="6"/>
  <c r="AN146" i="6"/>
  <c r="AN144" i="6"/>
  <c r="AN142" i="6"/>
  <c r="AN135" i="6"/>
  <c r="AN127" i="6"/>
  <c r="AN115" i="6"/>
  <c r="AN111" i="6"/>
  <c r="AN106" i="6"/>
  <c r="AN97" i="6"/>
  <c r="AN91" i="6"/>
  <c r="AN87" i="6"/>
  <c r="AN84" i="6"/>
  <c r="AN80" i="6"/>
  <c r="AN76" i="6"/>
  <c r="AN66" i="6"/>
  <c r="AN63" i="6"/>
  <c r="AN49" i="6"/>
  <c r="AN30" i="6"/>
  <c r="AN28" i="6"/>
  <c r="AN24" i="6"/>
  <c r="AN22" i="6"/>
  <c r="AN15" i="6"/>
  <c r="AN11" i="6"/>
  <c r="AK212" i="6"/>
  <c r="AK210" i="6"/>
  <c r="AK207" i="6"/>
  <c r="AK204" i="6"/>
  <c r="AK202" i="6"/>
  <c r="AK199" i="6"/>
  <c r="AK196" i="6"/>
  <c r="AK193" i="6"/>
  <c r="AK190" i="6"/>
  <c r="AK182" i="6"/>
  <c r="AK179" i="6"/>
  <c r="AK176" i="6"/>
  <c r="AK174" i="6"/>
  <c r="AK172" i="6"/>
  <c r="AK169" i="6"/>
  <c r="AK167" i="6"/>
  <c r="AK162" i="6"/>
  <c r="AK159" i="6"/>
  <c r="AK156" i="6"/>
  <c r="AK153" i="6"/>
  <c r="AK151" i="6"/>
  <c r="AK146" i="6"/>
  <c r="AK144" i="6"/>
  <c r="AK142" i="6"/>
  <c r="AK139" i="6"/>
  <c r="AK135" i="6"/>
  <c r="AK127" i="6"/>
  <c r="AK123" i="6"/>
  <c r="AK118" i="6"/>
  <c r="AK115" i="6"/>
  <c r="AK111" i="6"/>
  <c r="AK106" i="6"/>
  <c r="AK101" i="6"/>
  <c r="AK97" i="6"/>
  <c r="AK91" i="6"/>
  <c r="AK89" i="6"/>
  <c r="AK87" i="6"/>
  <c r="AK84" i="6"/>
  <c r="AK80" i="6"/>
  <c r="AK76" i="6"/>
  <c r="AK69" i="6"/>
  <c r="AK66" i="6"/>
  <c r="AK63" i="6"/>
  <c r="AK53" i="6"/>
  <c r="AK49" i="6"/>
  <c r="AK43" i="6"/>
  <c r="AK30" i="6"/>
  <c r="AK28" i="6"/>
  <c r="AK24" i="6"/>
  <c r="AK22" i="6"/>
  <c r="AK17" i="6"/>
  <c r="AK15" i="6"/>
  <c r="AK11" i="6"/>
  <c r="AH212" i="6"/>
  <c r="AH210" i="6"/>
  <c r="AH207" i="6"/>
  <c r="AH204" i="6"/>
  <c r="AH202" i="6"/>
  <c r="AH199" i="6"/>
  <c r="AH196" i="6"/>
  <c r="AH193" i="6"/>
  <c r="AH190" i="6"/>
  <c r="AH182" i="6"/>
  <c r="AH179" i="6"/>
  <c r="AH176" i="6"/>
  <c r="AH174" i="6"/>
  <c r="AH172" i="6"/>
  <c r="AH169" i="6"/>
  <c r="AH167" i="6"/>
  <c r="AH162" i="6"/>
  <c r="AH159" i="6"/>
  <c r="AH156" i="6"/>
  <c r="AH153" i="6"/>
  <c r="AH151" i="6"/>
  <c r="AH146" i="6"/>
  <c r="AH144" i="6"/>
  <c r="AH142" i="6"/>
  <c r="AH139" i="6"/>
  <c r="AH135" i="6"/>
  <c r="AH127" i="6"/>
  <c r="AH123" i="6"/>
  <c r="AH118" i="6"/>
  <c r="AH115" i="6"/>
  <c r="AH111" i="6"/>
  <c r="AH106" i="6"/>
  <c r="AH101" i="6"/>
  <c r="AH97" i="6"/>
  <c r="AH91" i="6"/>
  <c r="AH89" i="6"/>
  <c r="AH87" i="6"/>
  <c r="AH84" i="6"/>
  <c r="AH80" i="6"/>
  <c r="AH76" i="6"/>
  <c r="AH69" i="6"/>
  <c r="AH66" i="6"/>
  <c r="AH63" i="6"/>
  <c r="AH61" i="6"/>
  <c r="AH53" i="6"/>
  <c r="AH49" i="6"/>
  <c r="AH43" i="6"/>
  <c r="AH30" i="6"/>
  <c r="AH28" i="6"/>
  <c r="AH24" i="6"/>
  <c r="AH22" i="6"/>
  <c r="AH17" i="6"/>
  <c r="AH15" i="6"/>
  <c r="AH11" i="6"/>
  <c r="Y210" i="6"/>
  <c r="Y207" i="6"/>
  <c r="Y204" i="6"/>
  <c r="Y202" i="6"/>
  <c r="Y199" i="6"/>
  <c r="Y196" i="6"/>
  <c r="Y205" i="6" s="1"/>
  <c r="Y182" i="6"/>
  <c r="Y179" i="6"/>
  <c r="Y176" i="6"/>
  <c r="Y174" i="6"/>
  <c r="Y172" i="6"/>
  <c r="Y169" i="6"/>
  <c r="R168" i="1" s="1"/>
  <c r="Y167" i="6"/>
  <c r="Y162" i="6"/>
  <c r="Y156" i="6"/>
  <c r="Y153" i="6"/>
  <c r="Y151" i="6"/>
  <c r="Y146" i="6"/>
  <c r="Y144" i="6"/>
  <c r="Y142" i="6"/>
  <c r="Y139" i="6"/>
  <c r="Y135" i="6"/>
  <c r="Y127" i="6"/>
  <c r="Y123" i="6"/>
  <c r="Y118" i="6"/>
  <c r="Y115" i="6"/>
  <c r="Y111" i="6"/>
  <c r="Y101" i="6"/>
  <c r="Y97" i="6"/>
  <c r="Y91" i="6"/>
  <c r="Y89" i="6"/>
  <c r="Y87" i="6"/>
  <c r="Y84" i="6"/>
  <c r="Y80" i="6"/>
  <c r="Y76" i="6"/>
  <c r="Y69" i="6"/>
  <c r="Y66" i="6"/>
  <c r="Y63" i="6"/>
  <c r="Y61" i="6"/>
  <c r="Y30" i="6"/>
  <c r="Y28" i="6"/>
  <c r="Y24" i="6"/>
  <c r="Y22" i="6"/>
  <c r="Y17" i="6"/>
  <c r="Y15" i="6"/>
  <c r="Y11" i="6"/>
  <c r="V210" i="6"/>
  <c r="V182" i="6"/>
  <c r="V179" i="6"/>
  <c r="V176" i="6"/>
  <c r="V174" i="6"/>
  <c r="V172" i="6"/>
  <c r="V169" i="6"/>
  <c r="V167" i="6"/>
  <c r="V162" i="6"/>
  <c r="V159" i="6"/>
  <c r="V153" i="6"/>
  <c r="V142" i="6"/>
  <c r="V92" i="6"/>
  <c r="V63" i="6"/>
  <c r="V70" i="6" s="1"/>
  <c r="V53" i="6"/>
  <c r="V49" i="6"/>
  <c r="V43" i="6"/>
  <c r="V30" i="6"/>
  <c r="V28" i="6"/>
  <c r="V24" i="6"/>
  <c r="N22" i="1" s="1"/>
  <c r="V22" i="6"/>
  <c r="N17" i="1" s="1"/>
  <c r="V17" i="6"/>
  <c r="N15" i="1" s="1"/>
  <c r="V15" i="6"/>
  <c r="N13" i="1" s="1"/>
  <c r="V11" i="6"/>
  <c r="R212" i="6"/>
  <c r="R210" i="6"/>
  <c r="R207" i="6"/>
  <c r="R204" i="6"/>
  <c r="R202" i="6"/>
  <c r="R199" i="6"/>
  <c r="R196" i="6"/>
  <c r="R193" i="6"/>
  <c r="R190" i="6"/>
  <c r="R182" i="6"/>
  <c r="AJ182" i="1" s="1"/>
  <c r="R179" i="6"/>
  <c r="R174" i="6"/>
  <c r="R169" i="6"/>
  <c r="R167" i="6"/>
  <c r="R162" i="6"/>
  <c r="R159" i="6"/>
  <c r="R156" i="6"/>
  <c r="R153" i="6"/>
  <c r="R151" i="6"/>
  <c r="R146" i="6"/>
  <c r="R144" i="6"/>
  <c r="R139" i="6"/>
  <c r="R135" i="6"/>
  <c r="R127" i="6"/>
  <c r="R123" i="6"/>
  <c r="R118" i="6"/>
  <c r="R115" i="6"/>
  <c r="R111" i="6"/>
  <c r="R101" i="6"/>
  <c r="R91" i="6"/>
  <c r="R89" i="6"/>
  <c r="R87" i="6"/>
  <c r="R84" i="6"/>
  <c r="R80" i="6"/>
  <c r="R76" i="6"/>
  <c r="R30" i="6"/>
  <c r="R28" i="6"/>
  <c r="R24" i="6"/>
  <c r="R22" i="6"/>
  <c r="R17" i="6"/>
  <c r="R11" i="6"/>
  <c r="O210" i="6"/>
  <c r="O207" i="6"/>
  <c r="O204" i="6"/>
  <c r="O202" i="6"/>
  <c r="O199" i="6"/>
  <c r="O196" i="6"/>
  <c r="O193" i="6"/>
  <c r="O190" i="6"/>
  <c r="O179" i="6"/>
  <c r="O169" i="6"/>
  <c r="O167" i="6"/>
  <c r="O162" i="6"/>
  <c r="O159" i="6"/>
  <c r="O156" i="6"/>
  <c r="O153" i="6"/>
  <c r="O151" i="6"/>
  <c r="O146" i="6"/>
  <c r="O144" i="6"/>
  <c r="O142" i="6"/>
  <c r="O139" i="6"/>
  <c r="O135" i="6"/>
  <c r="O127" i="6"/>
  <c r="O118" i="6"/>
  <c r="O111" i="6"/>
  <c r="O101" i="6"/>
  <c r="O91" i="6"/>
  <c r="O89" i="6"/>
  <c r="O84" i="6"/>
  <c r="O80" i="6"/>
  <c r="O30" i="6"/>
  <c r="O28" i="6"/>
  <c r="O24" i="6"/>
  <c r="O22" i="6"/>
  <c r="O17" i="6"/>
  <c r="O11" i="6"/>
  <c r="L179" i="6"/>
  <c r="L174" i="6"/>
  <c r="L169" i="6"/>
  <c r="L167" i="6"/>
  <c r="L162" i="6"/>
  <c r="L159" i="6"/>
  <c r="L156" i="6"/>
  <c r="L153" i="6"/>
  <c r="L151" i="6"/>
  <c r="L146" i="6"/>
  <c r="L144" i="6"/>
  <c r="L142" i="6"/>
  <c r="L135" i="6"/>
  <c r="L127" i="6"/>
  <c r="L115" i="6"/>
  <c r="L111" i="6"/>
  <c r="L101" i="6"/>
  <c r="L91" i="6"/>
  <c r="L89" i="6"/>
  <c r="L87" i="6"/>
  <c r="L84" i="6"/>
  <c r="L80" i="6"/>
  <c r="L76" i="6"/>
  <c r="L11" i="6"/>
  <c r="L31" i="6" s="1"/>
  <c r="L38" i="6" s="1"/>
  <c r="L216" i="6" s="1"/>
  <c r="I212" i="6"/>
  <c r="I210" i="6"/>
  <c r="I207" i="6"/>
  <c r="I204" i="6"/>
  <c r="I202" i="6"/>
  <c r="I199" i="6"/>
  <c r="I196" i="6"/>
  <c r="I193" i="6"/>
  <c r="I190" i="6"/>
  <c r="I179" i="6"/>
  <c r="I169" i="6"/>
  <c r="I167" i="6"/>
  <c r="I162" i="6"/>
  <c r="I159" i="6"/>
  <c r="I156" i="6"/>
  <c r="I153" i="6"/>
  <c r="I151" i="6"/>
  <c r="I146" i="6"/>
  <c r="I142" i="6"/>
  <c r="I139" i="6"/>
  <c r="I135" i="6"/>
  <c r="I127" i="6"/>
  <c r="I118" i="6"/>
  <c r="I111" i="6"/>
  <c r="I101" i="6"/>
  <c r="I91" i="6"/>
  <c r="I89" i="6"/>
  <c r="I84" i="6"/>
  <c r="I80" i="6"/>
  <c r="I76" i="6"/>
  <c r="I69" i="6"/>
  <c r="I70" i="6" s="1"/>
  <c r="I30" i="6"/>
  <c r="I28" i="6"/>
  <c r="I24" i="6"/>
  <c r="I22" i="6"/>
  <c r="I17" i="6"/>
  <c r="I15" i="6"/>
  <c r="I11" i="6"/>
  <c r="F210" i="6"/>
  <c r="AB210" i="1" s="1"/>
  <c r="F207" i="6"/>
  <c r="AB207" i="1" s="1"/>
  <c r="F204" i="6"/>
  <c r="F202" i="6"/>
  <c r="F199" i="6"/>
  <c r="AB199" i="1" s="1"/>
  <c r="F196" i="6"/>
  <c r="AB196" i="1" s="1"/>
  <c r="F193" i="6"/>
  <c r="AB193" i="1" s="1"/>
  <c r="F190" i="6"/>
  <c r="F182" i="6"/>
  <c r="AB182" i="1" s="1"/>
  <c r="F179" i="6"/>
  <c r="F176" i="6"/>
  <c r="F174" i="6"/>
  <c r="F172" i="6"/>
  <c r="F169" i="6"/>
  <c r="F167" i="6"/>
  <c r="F162" i="6"/>
  <c r="F159" i="6"/>
  <c r="F156" i="6"/>
  <c r="F153" i="6"/>
  <c r="F151" i="6"/>
  <c r="F146" i="6"/>
  <c r="F144" i="6"/>
  <c r="F142" i="6"/>
  <c r="F139" i="6"/>
  <c r="F135" i="6"/>
  <c r="F127" i="6"/>
  <c r="F118" i="6"/>
  <c r="F115" i="6"/>
  <c r="F111" i="6"/>
  <c r="F101" i="6"/>
  <c r="F97" i="6"/>
  <c r="F91" i="6"/>
  <c r="F89" i="6"/>
  <c r="F87" i="6"/>
  <c r="F84" i="6"/>
  <c r="F80" i="6"/>
  <c r="F76" i="6"/>
  <c r="F69" i="6"/>
  <c r="F66" i="6"/>
  <c r="F63" i="6"/>
  <c r="F61" i="6"/>
  <c r="F30" i="6"/>
  <c r="F28" i="6"/>
  <c r="F24" i="6"/>
  <c r="AB25" i="1" s="1"/>
  <c r="F22" i="6"/>
  <c r="AB23" i="1" s="1"/>
  <c r="F17" i="6"/>
  <c r="F15" i="6"/>
  <c r="F11" i="6"/>
  <c r="C210" i="6"/>
  <c r="C204" i="6"/>
  <c r="C202" i="6"/>
  <c r="C199" i="6"/>
  <c r="C196" i="6"/>
  <c r="C193" i="6"/>
  <c r="C190" i="6"/>
  <c r="C179" i="6"/>
  <c r="C176" i="6"/>
  <c r="C174" i="6"/>
  <c r="C172" i="6"/>
  <c r="C169" i="6"/>
  <c r="C162" i="6"/>
  <c r="C159" i="6"/>
  <c r="C156" i="6"/>
  <c r="C153" i="6"/>
  <c r="C146" i="6"/>
  <c r="C144" i="6"/>
  <c r="C142" i="6"/>
  <c r="C139" i="6"/>
  <c r="C135" i="6"/>
  <c r="C127" i="6"/>
  <c r="C118" i="6"/>
  <c r="C115" i="6"/>
  <c r="C111" i="6"/>
  <c r="C106" i="6"/>
  <c r="C101" i="6"/>
  <c r="C97" i="6"/>
  <c r="C91" i="6"/>
  <c r="C89" i="6"/>
  <c r="C87" i="6"/>
  <c r="C84" i="6"/>
  <c r="C80" i="6"/>
  <c r="C76" i="6"/>
  <c r="C69" i="6"/>
  <c r="C63" i="6"/>
  <c r="C30" i="6"/>
  <c r="C28" i="6"/>
  <c r="C24" i="6"/>
  <c r="C22" i="6"/>
  <c r="C17" i="6"/>
  <c r="C15" i="6"/>
  <c r="C11" i="6"/>
  <c r="F68" i="10" l="1"/>
  <c r="C92" i="1"/>
  <c r="C30" i="1"/>
  <c r="C115" i="1"/>
  <c r="F80" i="10" s="1"/>
  <c r="F75" i="10" s="1"/>
  <c r="R205" i="1"/>
  <c r="F139" i="10"/>
  <c r="C225" i="1"/>
  <c r="G22" i="9"/>
  <c r="Y213" i="6"/>
  <c r="O205" i="6"/>
  <c r="O213" i="6" s="1"/>
  <c r="F124" i="10"/>
  <c r="F123" i="10" s="1"/>
  <c r="C151" i="1"/>
  <c r="F91" i="10" s="1"/>
  <c r="F87" i="10" s="1"/>
  <c r="C26" i="1"/>
  <c r="F36" i="10" s="1"/>
  <c r="C168" i="1"/>
  <c r="C169" i="1" s="1"/>
  <c r="F100" i="10" s="1"/>
  <c r="C27" i="1"/>
  <c r="F37" i="10" s="1"/>
  <c r="F99" i="10"/>
  <c r="C42" i="1"/>
  <c r="F57" i="10" s="1"/>
  <c r="C213" i="1"/>
  <c r="G14" i="9" s="1"/>
  <c r="AN183" i="1"/>
  <c r="F63" i="10"/>
  <c r="F56" i="10"/>
  <c r="F135" i="10"/>
  <c r="C182" i="1"/>
  <c r="F115" i="10"/>
  <c r="F114" i="10" s="1"/>
  <c r="F113" i="10" s="1"/>
  <c r="C176" i="1"/>
  <c r="F108" i="10"/>
  <c r="F107" i="10" s="1"/>
  <c r="C174" i="1"/>
  <c r="F106" i="10"/>
  <c r="F105" i="10" s="1"/>
  <c r="C172" i="1"/>
  <c r="F103" i="10"/>
  <c r="F102" i="10" s="1"/>
  <c r="F101" i="10" s="1"/>
  <c r="BD213" i="6"/>
  <c r="H54" i="1"/>
  <c r="BD70" i="6"/>
  <c r="BD157" i="6"/>
  <c r="AN70" i="6"/>
  <c r="AT70" i="6"/>
  <c r="N136" i="1"/>
  <c r="N157" i="1"/>
  <c r="H183" i="1"/>
  <c r="H214" i="1" s="1"/>
  <c r="H217" i="1" s="1"/>
  <c r="BD54" i="6"/>
  <c r="N170" i="1"/>
  <c r="N205" i="1"/>
  <c r="N213" i="1" s="1"/>
  <c r="V170" i="6"/>
  <c r="O157" i="6"/>
  <c r="R205" i="6"/>
  <c r="R213" i="6" s="1"/>
  <c r="V54" i="6"/>
  <c r="AF183" i="1"/>
  <c r="AF214" i="1" s="1"/>
  <c r="C157" i="1"/>
  <c r="C31" i="6"/>
  <c r="C157" i="6"/>
  <c r="F70" i="6"/>
  <c r="V157" i="6"/>
  <c r="AQ168" i="6"/>
  <c r="BD168" i="6" s="1"/>
  <c r="AR162" i="1"/>
  <c r="I170" i="6"/>
  <c r="AQ38" i="6"/>
  <c r="AT205" i="6"/>
  <c r="AT213" i="6" s="1"/>
  <c r="C170" i="6"/>
  <c r="L170" i="6"/>
  <c r="Y136" i="6"/>
  <c r="AH170" i="6"/>
  <c r="AH205" i="6"/>
  <c r="AH213" i="6" s="1"/>
  <c r="AT157" i="6"/>
  <c r="C70" i="1"/>
  <c r="R169" i="1"/>
  <c r="R170" i="1" s="1"/>
  <c r="AX92" i="1"/>
  <c r="R92" i="1"/>
  <c r="R70" i="1"/>
  <c r="AJ205" i="1"/>
  <c r="AJ213" i="1" s="1"/>
  <c r="AX70" i="1"/>
  <c r="AX157" i="1"/>
  <c r="AX136" i="1"/>
  <c r="AX170" i="1"/>
  <c r="AX205" i="1"/>
  <c r="AX213" i="1" s="1"/>
  <c r="R136" i="1"/>
  <c r="C14" i="1"/>
  <c r="F18" i="10" s="1"/>
  <c r="N70" i="1"/>
  <c r="C13" i="1"/>
  <c r="F17" i="10" s="1"/>
  <c r="R213" i="1"/>
  <c r="C11" i="1"/>
  <c r="C15" i="1"/>
  <c r="F19" i="10" s="1"/>
  <c r="X25" i="1"/>
  <c r="C24" i="1"/>
  <c r="N31" i="1"/>
  <c r="R157" i="1"/>
  <c r="N18" i="1"/>
  <c r="C17" i="1"/>
  <c r="C10" i="1"/>
  <c r="N92" i="1"/>
  <c r="AB54" i="1"/>
  <c r="AB183" i="1"/>
  <c r="N23" i="1"/>
  <c r="C22" i="1"/>
  <c r="C37" i="1"/>
  <c r="AB205" i="1"/>
  <c r="AX29" i="1"/>
  <c r="AN157" i="6"/>
  <c r="F205" i="6"/>
  <c r="I31" i="6"/>
  <c r="I38" i="6" s="1"/>
  <c r="I216" i="6" s="1"/>
  <c r="L92" i="6"/>
  <c r="L157" i="6"/>
  <c r="O92" i="6"/>
  <c r="V31" i="6"/>
  <c r="V38" i="6" s="1"/>
  <c r="V216" i="6" s="1"/>
  <c r="Y157" i="6"/>
  <c r="AH92" i="6"/>
  <c r="AH136" i="6"/>
  <c r="AH157" i="6"/>
  <c r="AK136" i="6"/>
  <c r="AQ92" i="6"/>
  <c r="AQ136" i="6"/>
  <c r="AR136" i="1" s="1"/>
  <c r="AQ205" i="6"/>
  <c r="AT92" i="6"/>
  <c r="AR190" i="1"/>
  <c r="C92" i="6"/>
  <c r="F157" i="6"/>
  <c r="I136" i="6"/>
  <c r="I205" i="6"/>
  <c r="O136" i="6"/>
  <c r="R170" i="6"/>
  <c r="AJ183" i="1" s="1"/>
  <c r="Y70" i="6"/>
  <c r="Y92" i="6"/>
  <c r="AH70" i="6"/>
  <c r="AK170" i="6"/>
  <c r="AK205" i="6"/>
  <c r="AK213" i="6" s="1"/>
  <c r="AN92" i="6"/>
  <c r="AN205" i="6"/>
  <c r="AQ70" i="6"/>
  <c r="AR70" i="1" s="1"/>
  <c r="I92" i="6"/>
  <c r="AN136" i="6"/>
  <c r="C205" i="6"/>
  <c r="C213" i="6" s="1"/>
  <c r="F136" i="6"/>
  <c r="C70" i="6"/>
  <c r="C136" i="6"/>
  <c r="F92" i="6"/>
  <c r="I157" i="6"/>
  <c r="L136" i="6"/>
  <c r="O170" i="6"/>
  <c r="R157" i="6"/>
  <c r="Y170" i="6"/>
  <c r="AK157" i="6"/>
  <c r="AK183" i="6" s="1"/>
  <c r="AN31" i="6"/>
  <c r="AN38" i="6" s="1"/>
  <c r="AN216" i="6" s="1"/>
  <c r="AN170" i="6"/>
  <c r="AQ157" i="6"/>
  <c r="AR157" i="1" s="1"/>
  <c r="AQ169" i="6"/>
  <c r="AR169" i="1" s="1"/>
  <c r="N9" i="1"/>
  <c r="C9" i="1" s="1"/>
  <c r="AR61" i="1"/>
  <c r="AR97" i="1"/>
  <c r="AX12" i="1"/>
  <c r="R92" i="6"/>
  <c r="AK70" i="6"/>
  <c r="AK92" i="6"/>
  <c r="AT136" i="6"/>
  <c r="AN12" i="1"/>
  <c r="AN16" i="1"/>
  <c r="AN29" i="1"/>
  <c r="AR29" i="1"/>
  <c r="AN54" i="6"/>
  <c r="AN54" i="1" s="1"/>
  <c r="R136" i="6"/>
  <c r="Y31" i="6"/>
  <c r="Y38" i="6" s="1"/>
  <c r="Y216" i="6" s="1"/>
  <c r="AJ29" i="1"/>
  <c r="AR16" i="1"/>
  <c r="AX16" i="1"/>
  <c r="AT31" i="6"/>
  <c r="AT38" i="6" s="1"/>
  <c r="AT216" i="6" s="1"/>
  <c r="AK31" i="6"/>
  <c r="AK38" i="6" s="1"/>
  <c r="AK216" i="6" s="1"/>
  <c r="AH31" i="6"/>
  <c r="AH38" i="6" s="1"/>
  <c r="AH216" i="6" s="1"/>
  <c r="N29" i="1"/>
  <c r="AB36" i="1"/>
  <c r="O31" i="6"/>
  <c r="O38" i="6" s="1"/>
  <c r="O216" i="6" s="1"/>
  <c r="R31" i="6"/>
  <c r="R38" i="6" s="1"/>
  <c r="R216" i="6" s="1"/>
  <c r="AF12" i="1"/>
  <c r="AR12" i="1"/>
  <c r="AX54" i="1"/>
  <c r="AB29" i="1"/>
  <c r="AB32" i="1" s="1"/>
  <c r="AF29" i="1"/>
  <c r="N16" i="1"/>
  <c r="R32" i="1"/>
  <c r="R38" i="1" s="1"/>
  <c r="R216" i="1" s="1"/>
  <c r="AJ12" i="1"/>
  <c r="AJ16" i="1"/>
  <c r="AF16" i="1"/>
  <c r="X12" i="1"/>
  <c r="X16" i="1"/>
  <c r="I54" i="1"/>
  <c r="N54" i="1"/>
  <c r="I12" i="1"/>
  <c r="I213" i="1"/>
  <c r="I29" i="1"/>
  <c r="I16" i="1"/>
  <c r="AQ54" i="6"/>
  <c r="AR54" i="1" s="1"/>
  <c r="AK54" i="6"/>
  <c r="AH54" i="6"/>
  <c r="F170" i="6"/>
  <c r="F31" i="6"/>
  <c r="F38" i="6" s="1"/>
  <c r="C136" i="1" l="1"/>
  <c r="G23" i="9"/>
  <c r="K22" i="9"/>
  <c r="C43" i="1"/>
  <c r="C54" i="1" s="1"/>
  <c r="F138" i="10"/>
  <c r="J139" i="10"/>
  <c r="F62" i="10"/>
  <c r="R183" i="6"/>
  <c r="R214" i="6" s="1"/>
  <c r="R217" i="6" s="1"/>
  <c r="F47" i="10"/>
  <c r="J47" i="10" s="1"/>
  <c r="G24" i="9"/>
  <c r="R183" i="1"/>
  <c r="R214" i="1" s="1"/>
  <c r="R217" i="1" s="1"/>
  <c r="R218" i="1" s="1"/>
  <c r="R221" i="1" s="1"/>
  <c r="H218" i="1"/>
  <c r="H221" i="1" s="1"/>
  <c r="C170" i="1"/>
  <c r="AQ216" i="6"/>
  <c r="F97" i="10"/>
  <c r="F94" i="10" s="1"/>
  <c r="F15" i="10"/>
  <c r="F55" i="10"/>
  <c r="F54" i="10" s="1"/>
  <c r="F216" i="6"/>
  <c r="F104" i="10"/>
  <c r="F14" i="10"/>
  <c r="F35" i="10"/>
  <c r="F34" i="10" s="1"/>
  <c r="C38" i="6"/>
  <c r="C31" i="1"/>
  <c r="F41" i="10"/>
  <c r="F40" i="10" s="1"/>
  <c r="F39" i="10" s="1"/>
  <c r="C25" i="1"/>
  <c r="F33" i="10"/>
  <c r="F32" i="10" s="1"/>
  <c r="C23" i="1"/>
  <c r="F31" i="10"/>
  <c r="F30" i="10" s="1"/>
  <c r="C18" i="1"/>
  <c r="F22" i="10"/>
  <c r="F21" i="10" s="1"/>
  <c r="F20" i="10" s="1"/>
  <c r="F134" i="10"/>
  <c r="F16" i="10"/>
  <c r="BD169" i="6"/>
  <c r="AX183" i="1"/>
  <c r="V183" i="6"/>
  <c r="V214" i="6" s="1"/>
  <c r="AK214" i="6"/>
  <c r="F183" i="6"/>
  <c r="N12" i="1"/>
  <c r="N32" i="1" s="1"/>
  <c r="N38" i="1" s="1"/>
  <c r="N216" i="1" s="1"/>
  <c r="AH183" i="6"/>
  <c r="AH214" i="6" s="1"/>
  <c r="AH217" i="6" s="1"/>
  <c r="AH218" i="6" s="1"/>
  <c r="AH221" i="6" s="1"/>
  <c r="AT183" i="6"/>
  <c r="AT214" i="6" s="1"/>
  <c r="AT217" i="6" s="1"/>
  <c r="AT218" i="6" s="1"/>
  <c r="AT221" i="6" s="1"/>
  <c r="Y183" i="6"/>
  <c r="AR92" i="1"/>
  <c r="AR183" i="1" s="1"/>
  <c r="N183" i="1"/>
  <c r="N214" i="1" s="1"/>
  <c r="N217" i="1" s="1"/>
  <c r="C29" i="1"/>
  <c r="C16" i="1"/>
  <c r="C12" i="1"/>
  <c r="AN32" i="1"/>
  <c r="AN38" i="1" s="1"/>
  <c r="AN216" i="1" s="1"/>
  <c r="AF32" i="1"/>
  <c r="AF38" i="1" s="1"/>
  <c r="AF216" i="1" s="1"/>
  <c r="AR32" i="1"/>
  <c r="AR38" i="1" s="1"/>
  <c r="AR216" i="1" s="1"/>
  <c r="I213" i="6"/>
  <c r="AX32" i="1"/>
  <c r="AX38" i="1" s="1"/>
  <c r="AX216" i="1" s="1"/>
  <c r="AQ183" i="6"/>
  <c r="C183" i="6"/>
  <c r="C214" i="6" s="1"/>
  <c r="C217" i="6" s="1"/>
  <c r="O183" i="6"/>
  <c r="O214" i="6" s="1"/>
  <c r="O217" i="6" s="1"/>
  <c r="O218" i="6" s="1"/>
  <c r="O221" i="6" s="1"/>
  <c r="AQ213" i="6"/>
  <c r="AR205" i="1"/>
  <c r="AR213" i="1" s="1"/>
  <c r="F213" i="6"/>
  <c r="AB213" i="1"/>
  <c r="AB214" i="1" s="1"/>
  <c r="L183" i="6"/>
  <c r="L214" i="6" s="1"/>
  <c r="L217" i="6" s="1"/>
  <c r="L218" i="6" s="1"/>
  <c r="L221" i="6" s="1"/>
  <c r="AN183" i="6"/>
  <c r="AN213" i="6"/>
  <c r="AN213" i="1"/>
  <c r="AN214" i="1" s="1"/>
  <c r="AN217" i="1" s="1"/>
  <c r="I183" i="6"/>
  <c r="AB38" i="1"/>
  <c r="AB216" i="1" s="1"/>
  <c r="AJ214" i="1"/>
  <c r="AJ217" i="1" s="1"/>
  <c r="AJ32" i="1"/>
  <c r="AJ38" i="1" s="1"/>
  <c r="AJ216" i="1" s="1"/>
  <c r="I32" i="1"/>
  <c r="I38" i="1" s="1"/>
  <c r="I216" i="1" s="1"/>
  <c r="C183" i="1" l="1"/>
  <c r="G13" i="9" s="1"/>
  <c r="G15" i="9" s="1"/>
  <c r="C32" i="1"/>
  <c r="F53" i="10"/>
  <c r="J138" i="10"/>
  <c r="AX214" i="1"/>
  <c r="F29" i="10"/>
  <c r="R218" i="6"/>
  <c r="R221" i="6" s="1"/>
  <c r="F13" i="10"/>
  <c r="F12" i="10" s="1"/>
  <c r="F11" i="10" s="1"/>
  <c r="F10" i="10" s="1"/>
  <c r="G26" i="9"/>
  <c r="K24" i="9"/>
  <c r="Y214" i="6"/>
  <c r="Y217" i="6" s="1"/>
  <c r="Y218" i="6" s="1"/>
  <c r="Y221" i="6" s="1"/>
  <c r="C216" i="6"/>
  <c r="C218" i="6" s="1"/>
  <c r="C221" i="6" s="1"/>
  <c r="F119" i="10"/>
  <c r="V217" i="6"/>
  <c r="V218" i="6" s="1"/>
  <c r="V221" i="6" s="1"/>
  <c r="BD170" i="6"/>
  <c r="F214" i="6"/>
  <c r="F217" i="6" s="1"/>
  <c r="F218" i="6" s="1"/>
  <c r="F221" i="6" s="1"/>
  <c r="C38" i="1"/>
  <c r="I214" i="6"/>
  <c r="I217" i="6" s="1"/>
  <c r="I218" i="6" s="1"/>
  <c r="AQ214" i="6"/>
  <c r="AQ217" i="6" s="1"/>
  <c r="AQ218" i="6" s="1"/>
  <c r="AQ221" i="6" s="1"/>
  <c r="AR214" i="1"/>
  <c r="AR217" i="1" s="1"/>
  <c r="AR218" i="1" s="1"/>
  <c r="AR221" i="1" s="1"/>
  <c r="AN218" i="1"/>
  <c r="AN221" i="1" s="1"/>
  <c r="AB217" i="1"/>
  <c r="AB218" i="1" s="1"/>
  <c r="AB221" i="1" s="1"/>
  <c r="AF217" i="1"/>
  <c r="AF218" i="1" s="1"/>
  <c r="AF221" i="1" s="1"/>
  <c r="AK217" i="6"/>
  <c r="AK218" i="6" s="1"/>
  <c r="AK221" i="6" s="1"/>
  <c r="AN214" i="6"/>
  <c r="AN217" i="6" s="1"/>
  <c r="AN218" i="6" s="1"/>
  <c r="AN221" i="6" s="1"/>
  <c r="AJ218" i="1"/>
  <c r="AJ221" i="1" s="1"/>
  <c r="N218" i="1"/>
  <c r="N221" i="1" s="1"/>
  <c r="F52" i="10" l="1"/>
  <c r="AX217" i="1"/>
  <c r="AX218" i="1" s="1"/>
  <c r="AX221" i="1" s="1"/>
  <c r="G10" i="9"/>
  <c r="G12" i="9" s="1"/>
  <c r="G16" i="9" s="1"/>
  <c r="G27" i="9" s="1"/>
  <c r="I221" i="6"/>
  <c r="AD34" i="1" l="1"/>
  <c r="BG34" i="1" l="1"/>
  <c r="E34" i="1" s="1"/>
  <c r="I44" i="10" s="1"/>
  <c r="AD36" i="1"/>
  <c r="BG36" i="1" l="1"/>
  <c r="J44" i="10"/>
  <c r="K44" i="10"/>
  <c r="I43" i="10"/>
  <c r="J12" i="13"/>
  <c r="E36" i="1"/>
  <c r="J21" i="9" s="1"/>
  <c r="T188" i="1"/>
  <c r="J71" i="1"/>
  <c r="AH60" i="1"/>
  <c r="T26" i="1"/>
  <c r="J76" i="1" l="1"/>
  <c r="J43" i="10"/>
  <c r="AH102" i="1"/>
  <c r="AH106" i="1" s="1"/>
  <c r="AP58" i="1"/>
  <c r="K21" i="9"/>
  <c r="J23" i="9"/>
  <c r="J26" i="9" s="1"/>
  <c r="L12" i="13"/>
  <c r="J11" i="13"/>
  <c r="K12" i="13"/>
  <c r="AA43" i="6"/>
  <c r="E61" i="6"/>
  <c r="X32" i="1"/>
  <c r="X38" i="1" s="1"/>
  <c r="X216" i="1" s="1"/>
  <c r="J60" i="1"/>
  <c r="BG60" i="1" l="1"/>
  <c r="E60" i="1" s="1"/>
  <c r="BG58" i="1"/>
  <c r="E58" i="1" s="1"/>
  <c r="F58" i="1" s="1"/>
  <c r="K23" i="9"/>
  <c r="K26" i="9"/>
  <c r="J61" i="1"/>
  <c r="J10" i="13"/>
  <c r="K11" i="13"/>
  <c r="L11" i="13"/>
  <c r="C214" i="1"/>
  <c r="C217" i="1" s="1"/>
  <c r="C228" i="1" s="1"/>
  <c r="L10" i="13" l="1"/>
  <c r="J9" i="13"/>
  <c r="K10" i="13"/>
  <c r="G40" i="1"/>
  <c r="G41" i="1"/>
  <c r="G42" i="1"/>
  <c r="G44" i="1"/>
  <c r="G45" i="1"/>
  <c r="F46" i="1"/>
  <c r="G46" i="1"/>
  <c r="G47" i="1"/>
  <c r="G48" i="1"/>
  <c r="G50" i="1"/>
  <c r="G51" i="1"/>
  <c r="G52" i="1"/>
  <c r="G55" i="1"/>
  <c r="G56" i="1"/>
  <c r="G59" i="1"/>
  <c r="G62" i="1"/>
  <c r="G64" i="1"/>
  <c r="G65" i="1"/>
  <c r="D66" i="1"/>
  <c r="G66" i="1" s="1"/>
  <c r="G67" i="1"/>
  <c r="G68" i="1"/>
  <c r="D69" i="1"/>
  <c r="G69" i="1" s="1"/>
  <c r="G71" i="1"/>
  <c r="K9" i="13" l="1"/>
  <c r="L9" i="13"/>
  <c r="BF146" i="6" l="1"/>
  <c r="AP146" i="6"/>
  <c r="J181" i="1" l="1"/>
  <c r="AU181" i="1"/>
  <c r="AQ181" i="1"/>
  <c r="AM181" i="1"/>
  <c r="AI181" i="1"/>
  <c r="AH181" i="1"/>
  <c r="AE181" i="1"/>
  <c r="AA181" i="1"/>
  <c r="U181" i="1"/>
  <c r="Q181" i="1"/>
  <c r="P181" i="1"/>
  <c r="K181" i="1"/>
  <c r="G181" i="1"/>
  <c r="AT155" i="1"/>
  <c r="Z90" i="1"/>
  <c r="AH65" i="1"/>
  <c r="AS156" i="6"/>
  <c r="E182" i="6"/>
  <c r="J182" i="1" l="1"/>
  <c r="BG181" i="1"/>
  <c r="E181" i="1" s="1"/>
  <c r="K182" i="6"/>
  <c r="I116" i="10" l="1"/>
  <c r="J116" i="10" s="1"/>
  <c r="F181" i="1"/>
  <c r="Z71" i="1"/>
  <c r="AL55" i="1"/>
  <c r="AL61" i="1" s="1"/>
  <c r="J188" i="1"/>
  <c r="J128" i="1"/>
  <c r="AP82" i="1"/>
  <c r="J190" i="1" l="1"/>
  <c r="J135" i="1"/>
  <c r="K116" i="10"/>
  <c r="AP144" i="6"/>
  <c r="S224" i="1" l="1"/>
  <c r="O207" i="1"/>
  <c r="AC224" i="1"/>
  <c r="BF224" i="1" s="1"/>
  <c r="BF225" i="1" s="1"/>
  <c r="AK37" i="1"/>
  <c r="J15" i="6"/>
  <c r="J11" i="6"/>
  <c r="G35" i="6"/>
  <c r="E28" i="1"/>
  <c r="I38" i="10" s="1"/>
  <c r="J38" i="10" s="1"/>
  <c r="S28" i="1"/>
  <c r="BF28" i="1" s="1"/>
  <c r="D28" i="1" s="1"/>
  <c r="G38" i="10" s="1"/>
  <c r="H38" i="10" s="1"/>
  <c r="Z28" i="6"/>
  <c r="U9" i="1"/>
  <c r="AU220" i="1"/>
  <c r="AU219" i="1"/>
  <c r="AU215" i="1"/>
  <c r="AU211" i="1"/>
  <c r="AU209" i="1"/>
  <c r="AU208" i="1"/>
  <c r="AU206" i="1"/>
  <c r="AU203" i="1"/>
  <c r="AU201" i="1"/>
  <c r="AU200" i="1"/>
  <c r="AU198" i="1"/>
  <c r="AU197" i="1"/>
  <c r="AU195" i="1"/>
  <c r="AU194" i="1"/>
  <c r="AU191" i="1"/>
  <c r="AU189" i="1"/>
  <c r="AU188" i="1"/>
  <c r="AU187" i="1"/>
  <c r="AU186" i="1"/>
  <c r="AU185" i="1"/>
  <c r="AU180" i="1"/>
  <c r="AU178" i="1"/>
  <c r="AU177" i="1"/>
  <c r="AU175" i="1"/>
  <c r="AU173" i="1"/>
  <c r="AU171" i="1"/>
  <c r="AU168" i="1"/>
  <c r="AU166" i="1"/>
  <c r="AU165" i="1"/>
  <c r="AU164" i="1"/>
  <c r="AU163" i="1"/>
  <c r="AU161" i="1"/>
  <c r="AU160" i="1"/>
  <c r="AU159" i="1"/>
  <c r="AU158" i="1"/>
  <c r="AU155" i="1"/>
  <c r="AU154" i="1"/>
  <c r="AU152" i="1"/>
  <c r="AU150" i="1"/>
  <c r="AU149" i="1"/>
  <c r="AU148" i="1"/>
  <c r="AU147" i="1"/>
  <c r="AU145" i="1"/>
  <c r="AU143" i="1"/>
  <c r="AU141" i="1"/>
  <c r="AU138" i="1"/>
  <c r="AU137" i="1"/>
  <c r="AU134" i="1"/>
  <c r="AU133" i="1"/>
  <c r="AU132" i="1"/>
  <c r="AU131" i="1"/>
  <c r="AU130" i="1"/>
  <c r="AU129" i="1"/>
  <c r="AU128" i="1"/>
  <c r="AU126" i="1"/>
  <c r="AU125" i="1"/>
  <c r="AU124" i="1"/>
  <c r="AU122" i="1"/>
  <c r="AU121" i="1"/>
  <c r="AU120" i="1"/>
  <c r="AU119" i="1"/>
  <c r="AU117" i="1"/>
  <c r="AU116" i="1"/>
  <c r="AU113" i="1"/>
  <c r="AU112" i="1"/>
  <c r="AU110" i="1"/>
  <c r="AU109" i="1"/>
  <c r="AU108" i="1"/>
  <c r="AU107" i="1"/>
  <c r="AU105" i="1"/>
  <c r="AU104" i="1"/>
  <c r="AU103" i="1"/>
  <c r="AU102" i="1"/>
  <c r="AU100" i="1"/>
  <c r="AU99" i="1"/>
  <c r="AU98" i="1"/>
  <c r="AU96" i="1"/>
  <c r="AU95" i="1"/>
  <c r="AU94" i="1"/>
  <c r="AU93" i="1"/>
  <c r="AU90" i="1"/>
  <c r="AU88" i="1"/>
  <c r="AU86" i="1"/>
  <c r="AU85" i="1"/>
  <c r="AU83" i="1"/>
  <c r="AU82" i="1"/>
  <c r="AU81" i="1"/>
  <c r="AU79" i="1"/>
  <c r="AU77" i="1"/>
  <c r="AU75" i="1"/>
  <c r="AU74" i="1"/>
  <c r="AU73" i="1"/>
  <c r="AU72" i="1"/>
  <c r="AU71" i="1"/>
  <c r="AU68" i="1"/>
  <c r="AU67" i="1"/>
  <c r="AU65" i="1"/>
  <c r="AU64" i="1"/>
  <c r="AU62" i="1"/>
  <c r="AU59" i="1"/>
  <c r="AU56" i="1"/>
  <c r="AU55" i="1"/>
  <c r="AU52" i="1"/>
  <c r="AU51" i="1"/>
  <c r="AU50" i="1"/>
  <c r="AU48" i="1"/>
  <c r="AU47" i="1"/>
  <c r="AU46" i="1"/>
  <c r="AU45" i="1"/>
  <c r="AU44" i="1"/>
  <c r="AU42" i="1"/>
  <c r="AU41" i="1"/>
  <c r="AU40" i="1"/>
  <c r="AU36" i="1"/>
  <c r="AU34" i="1"/>
  <c r="AQ220" i="1"/>
  <c r="AQ219" i="1"/>
  <c r="AQ215" i="1"/>
  <c r="AQ211" i="1"/>
  <c r="AQ209" i="1"/>
  <c r="AQ208" i="1"/>
  <c r="AQ206" i="1"/>
  <c r="AQ203" i="1"/>
  <c r="AQ201" i="1"/>
  <c r="AQ200" i="1"/>
  <c r="AQ198" i="1"/>
  <c r="AQ197" i="1"/>
  <c r="AQ195" i="1"/>
  <c r="AQ194" i="1"/>
  <c r="AQ191" i="1"/>
  <c r="AQ189" i="1"/>
  <c r="AQ188" i="1"/>
  <c r="AQ187" i="1"/>
  <c r="AQ186" i="1"/>
  <c r="AQ185" i="1"/>
  <c r="AQ180" i="1"/>
  <c r="AQ178" i="1"/>
  <c r="AQ177" i="1"/>
  <c r="AQ175" i="1"/>
  <c r="AQ173" i="1"/>
  <c r="AQ171" i="1"/>
  <c r="AQ168" i="1"/>
  <c r="AQ166" i="1"/>
  <c r="AQ165" i="1"/>
  <c r="AQ164" i="1"/>
  <c r="AQ163" i="1"/>
  <c r="AQ161" i="1"/>
  <c r="AQ160" i="1"/>
  <c r="AQ159" i="1"/>
  <c r="AQ158" i="1"/>
  <c r="AQ155" i="1"/>
  <c r="AQ154" i="1"/>
  <c r="AQ152" i="1"/>
  <c r="AQ150" i="1"/>
  <c r="AQ149" i="1"/>
  <c r="AQ148" i="1"/>
  <c r="AQ147" i="1"/>
  <c r="AQ145" i="1"/>
  <c r="AQ143" i="1"/>
  <c r="AQ141" i="1"/>
  <c r="AQ138" i="1"/>
  <c r="AQ137" i="1"/>
  <c r="AQ134" i="1"/>
  <c r="AQ133" i="1"/>
  <c r="AQ132" i="1"/>
  <c r="AQ131" i="1"/>
  <c r="AQ130" i="1"/>
  <c r="AQ129" i="1"/>
  <c r="AQ128" i="1"/>
  <c r="AQ126" i="1"/>
  <c r="AQ125" i="1"/>
  <c r="AQ124" i="1"/>
  <c r="AQ122" i="1"/>
  <c r="AQ121" i="1"/>
  <c r="AQ120" i="1"/>
  <c r="AQ119" i="1"/>
  <c r="AQ117" i="1"/>
  <c r="AQ116" i="1"/>
  <c r="AQ113" i="1"/>
  <c r="AQ112" i="1"/>
  <c r="AQ110" i="1"/>
  <c r="AQ109" i="1"/>
  <c r="AQ108" i="1"/>
  <c r="AQ107" i="1"/>
  <c r="AQ105" i="1"/>
  <c r="AQ104" i="1"/>
  <c r="AQ103" i="1"/>
  <c r="AQ102" i="1"/>
  <c r="AQ100" i="1"/>
  <c r="AQ99" i="1"/>
  <c r="AQ98" i="1"/>
  <c r="AQ96" i="1"/>
  <c r="AQ95" i="1"/>
  <c r="AQ94" i="1"/>
  <c r="AQ93" i="1"/>
  <c r="AQ90" i="1"/>
  <c r="AQ88" i="1"/>
  <c r="AQ86" i="1"/>
  <c r="AQ85" i="1"/>
  <c r="AQ83" i="1"/>
  <c r="AQ82" i="1"/>
  <c r="AQ81" i="1"/>
  <c r="AQ79" i="1"/>
  <c r="AQ77" i="1"/>
  <c r="AQ75" i="1"/>
  <c r="AQ74" i="1"/>
  <c r="AQ73" i="1"/>
  <c r="AQ72" i="1"/>
  <c r="AQ71" i="1"/>
  <c r="AQ68" i="1"/>
  <c r="AQ67" i="1"/>
  <c r="AQ65" i="1"/>
  <c r="AQ64" i="1"/>
  <c r="AQ62" i="1"/>
  <c r="AQ59" i="1"/>
  <c r="AQ56" i="1"/>
  <c r="AQ55" i="1"/>
  <c r="AQ52" i="1"/>
  <c r="AQ51" i="1"/>
  <c r="AQ50" i="1"/>
  <c r="AQ48" i="1"/>
  <c r="AQ47" i="1"/>
  <c r="AQ46" i="1"/>
  <c r="AQ45" i="1"/>
  <c r="AQ44" i="1"/>
  <c r="AQ42" i="1"/>
  <c r="AQ41" i="1"/>
  <c r="AQ40" i="1"/>
  <c r="AQ37" i="1"/>
  <c r="AQ36" i="1"/>
  <c r="AQ34" i="1"/>
  <c r="AM220" i="1"/>
  <c r="AM219" i="1"/>
  <c r="AM215" i="1"/>
  <c r="AM211" i="1"/>
  <c r="AM209" i="1"/>
  <c r="AM208" i="1"/>
  <c r="AM206" i="1"/>
  <c r="AM203" i="1"/>
  <c r="AM201" i="1"/>
  <c r="AM200" i="1"/>
  <c r="AM198" i="1"/>
  <c r="AM197" i="1"/>
  <c r="AM195" i="1"/>
  <c r="AM194" i="1"/>
  <c r="AM191" i="1"/>
  <c r="AM189" i="1"/>
  <c r="AM188" i="1"/>
  <c r="AM187" i="1"/>
  <c r="AM186" i="1"/>
  <c r="AM185" i="1"/>
  <c r="AM180" i="1"/>
  <c r="AM178" i="1"/>
  <c r="AM177" i="1"/>
  <c r="AM175" i="1"/>
  <c r="AM173" i="1"/>
  <c r="AM171" i="1"/>
  <c r="AM168" i="1"/>
  <c r="AM166" i="1"/>
  <c r="AM165" i="1"/>
  <c r="AM164" i="1"/>
  <c r="AM163" i="1"/>
  <c r="AM161" i="1"/>
  <c r="AM160" i="1"/>
  <c r="AM159" i="1"/>
  <c r="AM158" i="1"/>
  <c r="AM155" i="1"/>
  <c r="AM154" i="1"/>
  <c r="AM152" i="1"/>
  <c r="AM150" i="1"/>
  <c r="AM149" i="1"/>
  <c r="AM148" i="1"/>
  <c r="AM147" i="1"/>
  <c r="AM145" i="1"/>
  <c r="AM143" i="1"/>
  <c r="AM141" i="1"/>
  <c r="AM138" i="1"/>
  <c r="AM137" i="1"/>
  <c r="AM134" i="1"/>
  <c r="AM133" i="1"/>
  <c r="AM132" i="1"/>
  <c r="AM131" i="1"/>
  <c r="AM130" i="1"/>
  <c r="AM129" i="1"/>
  <c r="AM128" i="1"/>
  <c r="AM126" i="1"/>
  <c r="AM125" i="1"/>
  <c r="AM124" i="1"/>
  <c r="AM122" i="1"/>
  <c r="AM121" i="1"/>
  <c r="AM120" i="1"/>
  <c r="AM119" i="1"/>
  <c r="AM117" i="1"/>
  <c r="AM116" i="1"/>
  <c r="AM113" i="1"/>
  <c r="AM112" i="1"/>
  <c r="AM110" i="1"/>
  <c r="AM109" i="1"/>
  <c r="AM108" i="1"/>
  <c r="AM107" i="1"/>
  <c r="AM105" i="1"/>
  <c r="AM104" i="1"/>
  <c r="AM103" i="1"/>
  <c r="AM102" i="1"/>
  <c r="AM100" i="1"/>
  <c r="AM99" i="1"/>
  <c r="AM98" i="1"/>
  <c r="AM96" i="1"/>
  <c r="AM95" i="1"/>
  <c r="AM94" i="1"/>
  <c r="AM93" i="1"/>
  <c r="AM90" i="1"/>
  <c r="AM88" i="1"/>
  <c r="AM86" i="1"/>
  <c r="AM85" i="1"/>
  <c r="AM83" i="1"/>
  <c r="AM82" i="1"/>
  <c r="AM81" i="1"/>
  <c r="AM79" i="1"/>
  <c r="AM77" i="1"/>
  <c r="AM75" i="1"/>
  <c r="AM74" i="1"/>
  <c r="AM73" i="1"/>
  <c r="AM72" i="1"/>
  <c r="AM71" i="1"/>
  <c r="AM68" i="1"/>
  <c r="AM67" i="1"/>
  <c r="AM65" i="1"/>
  <c r="AM64" i="1"/>
  <c r="AM62" i="1"/>
  <c r="AM59" i="1"/>
  <c r="AM56" i="1"/>
  <c r="AM55" i="1"/>
  <c r="AM52" i="1"/>
  <c r="AM51" i="1"/>
  <c r="AM50" i="1"/>
  <c r="AM48" i="1"/>
  <c r="AM47" i="1"/>
  <c r="AM46" i="1"/>
  <c r="AM45" i="1"/>
  <c r="AM44" i="1"/>
  <c r="AM42" i="1"/>
  <c r="AM41" i="1"/>
  <c r="AM40" i="1"/>
  <c r="AM36" i="1"/>
  <c r="AM34" i="1"/>
  <c r="AI220" i="1"/>
  <c r="AI219" i="1"/>
  <c r="AI215" i="1"/>
  <c r="AI211" i="1"/>
  <c r="AI209" i="1"/>
  <c r="AI208" i="1"/>
  <c r="AI206" i="1"/>
  <c r="AI203" i="1"/>
  <c r="AI201" i="1"/>
  <c r="AI200" i="1"/>
  <c r="AI198" i="1"/>
  <c r="AI197" i="1"/>
  <c r="AI195" i="1"/>
  <c r="AI194" i="1"/>
  <c r="AI191" i="1"/>
  <c r="AI189" i="1"/>
  <c r="AI188" i="1"/>
  <c r="AI187" i="1"/>
  <c r="AI185" i="1"/>
  <c r="AI180" i="1"/>
  <c r="AI178" i="1"/>
  <c r="AI177" i="1"/>
  <c r="AI175" i="1"/>
  <c r="AI173" i="1"/>
  <c r="AI171" i="1"/>
  <c r="AI168" i="1"/>
  <c r="AI166" i="1"/>
  <c r="AI165" i="1"/>
  <c r="AI164" i="1"/>
  <c r="AI163" i="1"/>
  <c r="AI161" i="1"/>
  <c r="AI160" i="1"/>
  <c r="AI159" i="1"/>
  <c r="AI158" i="1"/>
  <c r="AI155" i="1"/>
  <c r="AI154" i="1"/>
  <c r="AI152" i="1"/>
  <c r="AI150" i="1"/>
  <c r="AI149" i="1"/>
  <c r="AI148" i="1"/>
  <c r="AI147" i="1"/>
  <c r="AI145" i="1"/>
  <c r="AI143" i="1"/>
  <c r="AI141" i="1"/>
  <c r="AI138" i="1"/>
  <c r="AI137" i="1"/>
  <c r="AI134" i="1"/>
  <c r="AI133" i="1"/>
  <c r="AI132" i="1"/>
  <c r="AI131" i="1"/>
  <c r="AI130" i="1"/>
  <c r="AI129" i="1"/>
  <c r="AI128" i="1"/>
  <c r="AI126" i="1"/>
  <c r="AI125" i="1"/>
  <c r="AI124" i="1"/>
  <c r="AI122" i="1"/>
  <c r="AI121" i="1"/>
  <c r="AI120" i="1"/>
  <c r="AI119" i="1"/>
  <c r="AI117" i="1"/>
  <c r="AI116" i="1"/>
  <c r="AI113" i="1"/>
  <c r="AI112" i="1"/>
  <c r="AI110" i="1"/>
  <c r="AI109" i="1"/>
  <c r="AI108" i="1"/>
  <c r="AI107" i="1"/>
  <c r="AI105" i="1"/>
  <c r="AI104" i="1"/>
  <c r="AI103" i="1"/>
  <c r="AI102" i="1"/>
  <c r="AI100" i="1"/>
  <c r="AI99" i="1"/>
  <c r="AI98" i="1"/>
  <c r="AI96" i="1"/>
  <c r="AI95" i="1"/>
  <c r="AI94" i="1"/>
  <c r="AI93" i="1"/>
  <c r="AI90" i="1"/>
  <c r="AI88" i="1"/>
  <c r="AI86" i="1"/>
  <c r="AI85" i="1"/>
  <c r="AI83" i="1"/>
  <c r="AI82" i="1"/>
  <c r="AI81" i="1"/>
  <c r="AI79" i="1"/>
  <c r="AI77" i="1"/>
  <c r="AI75" i="1"/>
  <c r="AI74" i="1"/>
  <c r="AI73" i="1"/>
  <c r="AI72" i="1"/>
  <c r="AI71" i="1"/>
  <c r="AI68" i="1"/>
  <c r="AI67" i="1"/>
  <c r="AI65" i="1"/>
  <c r="AI64" i="1"/>
  <c r="AI62" i="1"/>
  <c r="AI59" i="1"/>
  <c r="AI56" i="1"/>
  <c r="AI55" i="1"/>
  <c r="AI52" i="1"/>
  <c r="AI51" i="1"/>
  <c r="AI50" i="1"/>
  <c r="AI48" i="1"/>
  <c r="AI47" i="1"/>
  <c r="AI46" i="1"/>
  <c r="AI45" i="1"/>
  <c r="AI44" i="1"/>
  <c r="AI42" i="1"/>
  <c r="AI41" i="1"/>
  <c r="AI40" i="1"/>
  <c r="AI37" i="1"/>
  <c r="AI36" i="1"/>
  <c r="AI34" i="1"/>
  <c r="AE220" i="1"/>
  <c r="AE219" i="1"/>
  <c r="AE215" i="1"/>
  <c r="AE211" i="1"/>
  <c r="AE209" i="1"/>
  <c r="AE208" i="1"/>
  <c r="AE206" i="1"/>
  <c r="AE203" i="1"/>
  <c r="AE201" i="1"/>
  <c r="AE200" i="1"/>
  <c r="AE198" i="1"/>
  <c r="AE197" i="1"/>
  <c r="AE195" i="1"/>
  <c r="AE194" i="1"/>
  <c r="AE191" i="1"/>
  <c r="AE189" i="1"/>
  <c r="AE188" i="1"/>
  <c r="AE187" i="1"/>
  <c r="AE185" i="1"/>
  <c r="AE180" i="1"/>
  <c r="AE178" i="1"/>
  <c r="AE177" i="1"/>
  <c r="AE175" i="1"/>
  <c r="AE173" i="1"/>
  <c r="AE171" i="1"/>
  <c r="AE168" i="1"/>
  <c r="AE166" i="1"/>
  <c r="AE165" i="1"/>
  <c r="AE164" i="1"/>
  <c r="AE163" i="1"/>
  <c r="AE161" i="1"/>
  <c r="AE160" i="1"/>
  <c r="AE159" i="1"/>
  <c r="AE158" i="1"/>
  <c r="AE155" i="1"/>
  <c r="AE154" i="1"/>
  <c r="AE152" i="1"/>
  <c r="AE150" i="1"/>
  <c r="AE149" i="1"/>
  <c r="AE148" i="1"/>
  <c r="AE147" i="1"/>
  <c r="AE145" i="1"/>
  <c r="AE143" i="1"/>
  <c r="AE141" i="1"/>
  <c r="AE138" i="1"/>
  <c r="AE137" i="1"/>
  <c r="AE134" i="1"/>
  <c r="AE133" i="1"/>
  <c r="AE132" i="1"/>
  <c r="AE131" i="1"/>
  <c r="AE130" i="1"/>
  <c r="AE129" i="1"/>
  <c r="AE128" i="1"/>
  <c r="AE126" i="1"/>
  <c r="AE125" i="1"/>
  <c r="AE124" i="1"/>
  <c r="AE122" i="1"/>
  <c r="AE121" i="1"/>
  <c r="AE120" i="1"/>
  <c r="AE119" i="1"/>
  <c r="AE117" i="1"/>
  <c r="AE116" i="1"/>
  <c r="AE113" i="1"/>
  <c r="AE112" i="1"/>
  <c r="AE110" i="1"/>
  <c r="AE109" i="1"/>
  <c r="AE108" i="1"/>
  <c r="AE107" i="1"/>
  <c r="AE105" i="1"/>
  <c r="AE104" i="1"/>
  <c r="AE103" i="1"/>
  <c r="AE102" i="1"/>
  <c r="AE100" i="1"/>
  <c r="AE99" i="1"/>
  <c r="AE98" i="1"/>
  <c r="AE96" i="1"/>
  <c r="AE95" i="1"/>
  <c r="AE94" i="1"/>
  <c r="AE93" i="1"/>
  <c r="AE90" i="1"/>
  <c r="AE88" i="1"/>
  <c r="AE86" i="1"/>
  <c r="AE85" i="1"/>
  <c r="AE83" i="1"/>
  <c r="AE82" i="1"/>
  <c r="AE81" i="1"/>
  <c r="AE79" i="1"/>
  <c r="AE77" i="1"/>
  <c r="AE75" i="1"/>
  <c r="AE74" i="1"/>
  <c r="AE73" i="1"/>
  <c r="AE72" i="1"/>
  <c r="AE71" i="1"/>
  <c r="AE68" i="1"/>
  <c r="AE67" i="1"/>
  <c r="AE65" i="1"/>
  <c r="AE64" i="1"/>
  <c r="AE62" i="1"/>
  <c r="AE59" i="1"/>
  <c r="AE56" i="1"/>
  <c r="AE55" i="1"/>
  <c r="AE52" i="1"/>
  <c r="AE51" i="1"/>
  <c r="AE50" i="1"/>
  <c r="AE48" i="1"/>
  <c r="AE47" i="1"/>
  <c r="AE46" i="1"/>
  <c r="AE45" i="1"/>
  <c r="AE44" i="1"/>
  <c r="AE42" i="1"/>
  <c r="AE41" i="1"/>
  <c r="AE40" i="1"/>
  <c r="AE37" i="1"/>
  <c r="AA220" i="1"/>
  <c r="AA219" i="1"/>
  <c r="AA215" i="1"/>
  <c r="AA211" i="1"/>
  <c r="AA209" i="1"/>
  <c r="AA208" i="1"/>
  <c r="AA206" i="1"/>
  <c r="AA203" i="1"/>
  <c r="AA201" i="1"/>
  <c r="AA200" i="1"/>
  <c r="AA198" i="1"/>
  <c r="AA197" i="1"/>
  <c r="AA195" i="1"/>
  <c r="AA194" i="1"/>
  <c r="AA191" i="1"/>
  <c r="AA189" i="1"/>
  <c r="AA188" i="1"/>
  <c r="AA187" i="1"/>
  <c r="AA186" i="1"/>
  <c r="AA185" i="1"/>
  <c r="AA180" i="1"/>
  <c r="AA178" i="1"/>
  <c r="AA177" i="1"/>
  <c r="AA175" i="1"/>
  <c r="AA173" i="1"/>
  <c r="AA171" i="1"/>
  <c r="AA168" i="1"/>
  <c r="AA166" i="1"/>
  <c r="AA165" i="1"/>
  <c r="AA164" i="1"/>
  <c r="AA163" i="1"/>
  <c r="AA161" i="1"/>
  <c r="AA160" i="1"/>
  <c r="AA159" i="1"/>
  <c r="AA158" i="1"/>
  <c r="AA155" i="1"/>
  <c r="AA154" i="1"/>
  <c r="AA152" i="1"/>
  <c r="AA150" i="1"/>
  <c r="AA149" i="1"/>
  <c r="AA148" i="1"/>
  <c r="AA147" i="1"/>
  <c r="AA145" i="1"/>
  <c r="AA143" i="1"/>
  <c r="AA141" i="1"/>
  <c r="AA138" i="1"/>
  <c r="AA137" i="1"/>
  <c r="AA134" i="1"/>
  <c r="AA133" i="1"/>
  <c r="AA132" i="1"/>
  <c r="AA131" i="1"/>
  <c r="AA130" i="1"/>
  <c r="AA129" i="1"/>
  <c r="AA128" i="1"/>
  <c r="AA126" i="1"/>
  <c r="AA125" i="1"/>
  <c r="AA124" i="1"/>
  <c r="AA122" i="1"/>
  <c r="AA121" i="1"/>
  <c r="AA120" i="1"/>
  <c r="AA119" i="1"/>
  <c r="AA117" i="1"/>
  <c r="AA116" i="1"/>
  <c r="AA113" i="1"/>
  <c r="AA112" i="1"/>
  <c r="AA110" i="1"/>
  <c r="AA109" i="1"/>
  <c r="AA108" i="1"/>
  <c r="AA107" i="1"/>
  <c r="AA105" i="1"/>
  <c r="AA104" i="1"/>
  <c r="AA103" i="1"/>
  <c r="AA102" i="1"/>
  <c r="AA100" i="1"/>
  <c r="AA99" i="1"/>
  <c r="AA98" i="1"/>
  <c r="AA96" i="1"/>
  <c r="AA95" i="1"/>
  <c r="AA94" i="1"/>
  <c r="AA93" i="1"/>
  <c r="AA90" i="1"/>
  <c r="AA88" i="1"/>
  <c r="AA86" i="1"/>
  <c r="AA85" i="1"/>
  <c r="AA83" i="1"/>
  <c r="AA82" i="1"/>
  <c r="AA81" i="1"/>
  <c r="AA79" i="1"/>
  <c r="AA77" i="1"/>
  <c r="AA75" i="1"/>
  <c r="AA74" i="1"/>
  <c r="AA73" i="1"/>
  <c r="AA72" i="1"/>
  <c r="AA71" i="1"/>
  <c r="AA68" i="1"/>
  <c r="AA67" i="1"/>
  <c r="AA65" i="1"/>
  <c r="AA64" i="1"/>
  <c r="AA62" i="1"/>
  <c r="AA59" i="1"/>
  <c r="AA56" i="1"/>
  <c r="AA55" i="1"/>
  <c r="AA52" i="1"/>
  <c r="AA51" i="1"/>
  <c r="AA50" i="1"/>
  <c r="AA48" i="1"/>
  <c r="AA47" i="1"/>
  <c r="AA46" i="1"/>
  <c r="AA45" i="1"/>
  <c r="AA44" i="1"/>
  <c r="AA42" i="1"/>
  <c r="AA41" i="1"/>
  <c r="AA40" i="1"/>
  <c r="AA36" i="1"/>
  <c r="AA34" i="1"/>
  <c r="U220" i="1"/>
  <c r="U219" i="1"/>
  <c r="U215" i="1"/>
  <c r="U211" i="1"/>
  <c r="U209" i="1"/>
  <c r="U208" i="1"/>
  <c r="U206" i="1"/>
  <c r="U203" i="1"/>
  <c r="U201" i="1"/>
  <c r="U200" i="1"/>
  <c r="U198" i="1"/>
  <c r="U197" i="1"/>
  <c r="U195" i="1"/>
  <c r="U194" i="1"/>
  <c r="U191" i="1"/>
  <c r="U189" i="1"/>
  <c r="U188" i="1"/>
  <c r="U187" i="1"/>
  <c r="U185" i="1"/>
  <c r="U180" i="1"/>
  <c r="U178" i="1"/>
  <c r="U177" i="1"/>
  <c r="U175" i="1"/>
  <c r="U173" i="1"/>
  <c r="U171" i="1"/>
  <c r="U168" i="1"/>
  <c r="U166" i="1"/>
  <c r="U165" i="1"/>
  <c r="U164" i="1"/>
  <c r="U163" i="1"/>
  <c r="U161" i="1"/>
  <c r="U160" i="1"/>
  <c r="U158" i="1"/>
  <c r="U155" i="1"/>
  <c r="U154" i="1"/>
  <c r="U152" i="1"/>
  <c r="U150" i="1"/>
  <c r="U149" i="1"/>
  <c r="U148" i="1"/>
  <c r="U147" i="1"/>
  <c r="U145" i="1"/>
  <c r="U143" i="1"/>
  <c r="U141" i="1"/>
  <c r="U138" i="1"/>
  <c r="U137" i="1"/>
  <c r="U134" i="1"/>
  <c r="U133" i="1"/>
  <c r="U132" i="1"/>
  <c r="U131" i="1"/>
  <c r="U130" i="1"/>
  <c r="U129" i="1"/>
  <c r="U128" i="1"/>
  <c r="U126" i="1"/>
  <c r="U125" i="1"/>
  <c r="U124" i="1"/>
  <c r="U122" i="1"/>
  <c r="U121" i="1"/>
  <c r="U120" i="1"/>
  <c r="U119" i="1"/>
  <c r="U117" i="1"/>
  <c r="U116" i="1"/>
  <c r="U113" i="1"/>
  <c r="U112" i="1"/>
  <c r="U110" i="1"/>
  <c r="U109" i="1"/>
  <c r="U108" i="1"/>
  <c r="U107" i="1"/>
  <c r="U105" i="1"/>
  <c r="U104" i="1"/>
  <c r="U103" i="1"/>
  <c r="U102" i="1"/>
  <c r="U100" i="1"/>
  <c r="U99" i="1"/>
  <c r="U98" i="1"/>
  <c r="U96" i="1"/>
  <c r="U95" i="1"/>
  <c r="U94" i="1"/>
  <c r="U93" i="1"/>
  <c r="U90" i="1"/>
  <c r="U88" i="1"/>
  <c r="U86" i="1"/>
  <c r="U85" i="1"/>
  <c r="U83" i="1"/>
  <c r="U82" i="1"/>
  <c r="U81" i="1"/>
  <c r="U79" i="1"/>
  <c r="U77" i="1"/>
  <c r="U75" i="1"/>
  <c r="U74" i="1"/>
  <c r="U73" i="1"/>
  <c r="U72" i="1"/>
  <c r="U71" i="1"/>
  <c r="U68" i="1"/>
  <c r="U67" i="1"/>
  <c r="U65" i="1"/>
  <c r="U64" i="1"/>
  <c r="U62" i="1"/>
  <c r="U59" i="1"/>
  <c r="U56" i="1"/>
  <c r="U55" i="1"/>
  <c r="U52" i="1"/>
  <c r="U51" i="1"/>
  <c r="U50" i="1"/>
  <c r="U48" i="1"/>
  <c r="U47" i="1"/>
  <c r="U46" i="1"/>
  <c r="U45" i="1"/>
  <c r="U44" i="1"/>
  <c r="U42" i="1"/>
  <c r="U41" i="1"/>
  <c r="U40" i="1"/>
  <c r="U37" i="1"/>
  <c r="U36" i="1"/>
  <c r="U34" i="1"/>
  <c r="U30" i="1"/>
  <c r="U24" i="1"/>
  <c r="U22" i="1"/>
  <c r="U17" i="1"/>
  <c r="U15" i="1"/>
  <c r="U14" i="1"/>
  <c r="U13" i="1"/>
  <c r="U11" i="1"/>
  <c r="U10" i="1"/>
  <c r="Q220" i="1"/>
  <c r="Q219" i="1"/>
  <c r="Q215" i="1"/>
  <c r="Q211" i="1"/>
  <c r="Q209" i="1"/>
  <c r="Q208" i="1"/>
  <c r="Q206" i="1"/>
  <c r="Q203" i="1"/>
  <c r="Q201" i="1"/>
  <c r="Q200" i="1"/>
  <c r="Q198" i="1"/>
  <c r="Q197" i="1"/>
  <c r="Q195" i="1"/>
  <c r="Q194" i="1"/>
  <c r="Q191" i="1"/>
  <c r="Q189" i="1"/>
  <c r="Q188" i="1"/>
  <c r="Q187" i="1"/>
  <c r="Q185" i="1"/>
  <c r="Q180" i="1"/>
  <c r="Q178" i="1"/>
  <c r="Q177" i="1"/>
  <c r="Q175" i="1"/>
  <c r="Q173" i="1"/>
  <c r="Q171" i="1"/>
  <c r="Q168" i="1"/>
  <c r="Q166" i="1"/>
  <c r="Q165" i="1"/>
  <c r="Q164" i="1"/>
  <c r="Q163" i="1"/>
  <c r="Q161" i="1"/>
  <c r="Q160" i="1"/>
  <c r="Q159" i="1"/>
  <c r="Q158" i="1"/>
  <c r="Q155" i="1"/>
  <c r="Q154" i="1"/>
  <c r="Q152" i="1"/>
  <c r="Q150" i="1"/>
  <c r="Q149" i="1"/>
  <c r="Q148" i="1"/>
  <c r="Q147" i="1"/>
  <c r="Q145" i="1"/>
  <c r="Q143" i="1"/>
  <c r="Q141" i="1"/>
  <c r="Q138" i="1"/>
  <c r="Q137" i="1"/>
  <c r="Q134" i="1"/>
  <c r="Q133" i="1"/>
  <c r="Q132" i="1"/>
  <c r="Q131" i="1"/>
  <c r="Q130" i="1"/>
  <c r="Q129" i="1"/>
  <c r="Q128" i="1"/>
  <c r="Q126" i="1"/>
  <c r="Q125" i="1"/>
  <c r="Q124" i="1"/>
  <c r="Q122" i="1"/>
  <c r="Q121" i="1"/>
  <c r="Q120" i="1"/>
  <c r="Q119" i="1"/>
  <c r="Q117" i="1"/>
  <c r="Q116" i="1"/>
  <c r="Q113" i="1"/>
  <c r="Q112" i="1"/>
  <c r="Q110" i="1"/>
  <c r="Q109" i="1"/>
  <c r="Q108" i="1"/>
  <c r="Q107" i="1"/>
  <c r="Q105" i="1"/>
  <c r="Q104" i="1"/>
  <c r="Q103" i="1"/>
  <c r="Q102" i="1"/>
  <c r="Q100" i="1"/>
  <c r="Q99" i="1"/>
  <c r="Q98" i="1"/>
  <c r="Q96" i="1"/>
  <c r="Q95" i="1"/>
  <c r="Q94" i="1"/>
  <c r="Q93" i="1"/>
  <c r="Q90" i="1"/>
  <c r="Q88" i="1"/>
  <c r="Q86" i="1"/>
  <c r="Q85" i="1"/>
  <c r="Q83" i="1"/>
  <c r="Q82" i="1"/>
  <c r="Q81" i="1"/>
  <c r="Q79" i="1"/>
  <c r="Q77" i="1"/>
  <c r="Q75" i="1"/>
  <c r="Q74" i="1"/>
  <c r="Q73" i="1"/>
  <c r="Q72" i="1"/>
  <c r="Q71" i="1"/>
  <c r="Q68" i="1"/>
  <c r="Q67" i="1"/>
  <c r="Q65" i="1"/>
  <c r="Q64" i="1"/>
  <c r="Q62" i="1"/>
  <c r="Q59" i="1"/>
  <c r="Q56" i="1"/>
  <c r="Q55" i="1"/>
  <c r="Q52" i="1"/>
  <c r="Q51" i="1"/>
  <c r="Q50" i="1"/>
  <c r="Q48" i="1"/>
  <c r="Q47" i="1"/>
  <c r="Q46" i="1"/>
  <c r="Q45" i="1"/>
  <c r="Q44" i="1"/>
  <c r="Q42" i="1"/>
  <c r="Q41" i="1"/>
  <c r="Q40" i="1"/>
  <c r="Q37" i="1"/>
  <c r="Q36" i="1"/>
  <c r="Q34" i="1"/>
  <c r="Q24" i="1"/>
  <c r="K220" i="1"/>
  <c r="K219" i="1"/>
  <c r="K215" i="1"/>
  <c r="K211" i="1"/>
  <c r="K209" i="1"/>
  <c r="K208" i="1"/>
  <c r="K206" i="1"/>
  <c r="K203" i="1"/>
  <c r="K201" i="1"/>
  <c r="K200" i="1"/>
  <c r="K198" i="1"/>
  <c r="K197" i="1"/>
  <c r="K195" i="1"/>
  <c r="K194" i="1"/>
  <c r="K191" i="1"/>
  <c r="K189" i="1"/>
  <c r="K188" i="1"/>
  <c r="K187" i="1"/>
  <c r="K185" i="1"/>
  <c r="K180" i="1"/>
  <c r="K178" i="1"/>
  <c r="K177" i="1"/>
  <c r="K175" i="1"/>
  <c r="K173" i="1"/>
  <c r="K171" i="1"/>
  <c r="K168" i="1"/>
  <c r="K166" i="1"/>
  <c r="K165" i="1"/>
  <c r="K164" i="1"/>
  <c r="K163" i="1"/>
  <c r="K161" i="1"/>
  <c r="K160" i="1"/>
  <c r="K159" i="1"/>
  <c r="K158" i="1"/>
  <c r="K155" i="1"/>
  <c r="K154" i="1"/>
  <c r="K152" i="1"/>
  <c r="K150" i="1"/>
  <c r="K149" i="1"/>
  <c r="K148" i="1"/>
  <c r="K147" i="1"/>
  <c r="K145" i="1"/>
  <c r="K143" i="1"/>
  <c r="K141" i="1"/>
  <c r="K138" i="1"/>
  <c r="K137" i="1"/>
  <c r="K134" i="1"/>
  <c r="K133" i="1"/>
  <c r="K132" i="1"/>
  <c r="K131" i="1"/>
  <c r="K130" i="1"/>
  <c r="K129" i="1"/>
  <c r="K128" i="1"/>
  <c r="K126" i="1"/>
  <c r="K125" i="1"/>
  <c r="K124" i="1"/>
  <c r="K122" i="1"/>
  <c r="K121" i="1"/>
  <c r="K120" i="1"/>
  <c r="K119" i="1"/>
  <c r="K117" i="1"/>
  <c r="K116" i="1"/>
  <c r="K113" i="1"/>
  <c r="K112" i="1"/>
  <c r="K110" i="1"/>
  <c r="K109" i="1"/>
  <c r="K108" i="1"/>
  <c r="K107" i="1"/>
  <c r="K105" i="1"/>
  <c r="K104" i="1"/>
  <c r="K103" i="1"/>
  <c r="K102" i="1"/>
  <c r="K100" i="1"/>
  <c r="K99" i="1"/>
  <c r="K98" i="1"/>
  <c r="K96" i="1"/>
  <c r="K95" i="1"/>
  <c r="K94" i="1"/>
  <c r="K93" i="1"/>
  <c r="K90" i="1"/>
  <c r="K88" i="1"/>
  <c r="K86" i="1"/>
  <c r="K85" i="1"/>
  <c r="K83" i="1"/>
  <c r="K82" i="1"/>
  <c r="K81" i="1"/>
  <c r="K79" i="1"/>
  <c r="K77" i="1"/>
  <c r="K75" i="1"/>
  <c r="K74" i="1"/>
  <c r="K73" i="1"/>
  <c r="K72" i="1"/>
  <c r="K71" i="1"/>
  <c r="K68" i="1"/>
  <c r="K67" i="1"/>
  <c r="K65" i="1"/>
  <c r="K64" i="1"/>
  <c r="K62" i="1"/>
  <c r="K59" i="1"/>
  <c r="K56" i="1"/>
  <c r="K55" i="1"/>
  <c r="K52" i="1"/>
  <c r="K51" i="1"/>
  <c r="K50" i="1"/>
  <c r="K48" i="1"/>
  <c r="K47" i="1"/>
  <c r="K46" i="1"/>
  <c r="K45" i="1"/>
  <c r="K44" i="1"/>
  <c r="K42" i="1"/>
  <c r="K41" i="1"/>
  <c r="K40" i="1"/>
  <c r="K37" i="1"/>
  <c r="K36" i="1"/>
  <c r="K34" i="1"/>
  <c r="AM37" i="1" l="1"/>
  <c r="D224" i="1"/>
  <c r="G139" i="10" s="1"/>
  <c r="H139" i="10" s="1"/>
  <c r="K38" i="10"/>
  <c r="AY49" i="1"/>
  <c r="G72" i="1"/>
  <c r="G73" i="1"/>
  <c r="G74" i="1"/>
  <c r="G75" i="1"/>
  <c r="G77" i="1"/>
  <c r="G79" i="1"/>
  <c r="G81" i="1"/>
  <c r="G82" i="1"/>
  <c r="G83" i="1"/>
  <c r="G85" i="1"/>
  <c r="G86" i="1"/>
  <c r="G88" i="1"/>
  <c r="G90" i="1"/>
  <c r="G93" i="1"/>
  <c r="G94" i="1"/>
  <c r="G95" i="1"/>
  <c r="G96" i="1"/>
  <c r="G98" i="1"/>
  <c r="G99" i="1"/>
  <c r="G100" i="1"/>
  <c r="G102" i="1"/>
  <c r="G103" i="1"/>
  <c r="G104" i="1"/>
  <c r="G105" i="1"/>
  <c r="G107" i="1"/>
  <c r="G108" i="1"/>
  <c r="G109" i="1"/>
  <c r="G110" i="1"/>
  <c r="G112" i="1"/>
  <c r="G113" i="1"/>
  <c r="G116" i="1"/>
  <c r="G117" i="1"/>
  <c r="G118" i="1"/>
  <c r="G119" i="1"/>
  <c r="G120" i="1"/>
  <c r="G121" i="1"/>
  <c r="G122" i="1"/>
  <c r="G124" i="1"/>
  <c r="G125" i="1"/>
  <c r="G126" i="1"/>
  <c r="G128" i="1"/>
  <c r="G129" i="1"/>
  <c r="G130" i="1"/>
  <c r="G131" i="1"/>
  <c r="G132" i="1"/>
  <c r="G133" i="1"/>
  <c r="G134" i="1"/>
  <c r="G137" i="1"/>
  <c r="G138" i="1"/>
  <c r="G141" i="1"/>
  <c r="G143" i="1"/>
  <c r="G145" i="1"/>
  <c r="G147" i="1"/>
  <c r="G148" i="1"/>
  <c r="G149" i="1"/>
  <c r="G150" i="1"/>
  <c r="G152" i="1"/>
  <c r="G154" i="1"/>
  <c r="G155" i="1"/>
  <c r="G158" i="1"/>
  <c r="G160" i="1"/>
  <c r="G161" i="1"/>
  <c r="G163" i="1"/>
  <c r="G164" i="1"/>
  <c r="G165" i="1"/>
  <c r="G166" i="1"/>
  <c r="G168" i="1"/>
  <c r="G171" i="1"/>
  <c r="G173" i="1"/>
  <c r="G175" i="1"/>
  <c r="G177" i="1"/>
  <c r="G178" i="1"/>
  <c r="G180" i="1"/>
  <c r="G185" i="1"/>
  <c r="G187" i="1"/>
  <c r="G188" i="1"/>
  <c r="G189" i="1"/>
  <c r="G191" i="1"/>
  <c r="G194" i="1"/>
  <c r="G195" i="1"/>
  <c r="G197" i="1"/>
  <c r="G198" i="1"/>
  <c r="G200" i="1"/>
  <c r="G201" i="1"/>
  <c r="G203" i="1"/>
  <c r="G208" i="1"/>
  <c r="G209" i="1"/>
  <c r="G211" i="1"/>
  <c r="G215" i="1"/>
  <c r="G219" i="1"/>
  <c r="G220" i="1"/>
  <c r="F220" i="1"/>
  <c r="F10" i="1"/>
  <c r="F34" i="1"/>
  <c r="F36" i="1"/>
  <c r="F37" i="1"/>
  <c r="F109" i="1"/>
  <c r="F130" i="1"/>
  <c r="F138" i="1"/>
  <c r="F177" i="1"/>
  <c r="F200" i="1"/>
  <c r="F201" i="1"/>
  <c r="F208" i="1"/>
  <c r="F209" i="1"/>
  <c r="F215" i="1"/>
  <c r="G138" i="10" l="1"/>
  <c r="H138" i="10" s="1"/>
  <c r="K139" i="10"/>
  <c r="H22" i="9"/>
  <c r="I22" i="9" s="1"/>
  <c r="D225" i="1"/>
  <c r="AP47" i="1"/>
  <c r="L22" i="9" l="1"/>
  <c r="K138" i="10"/>
  <c r="J206" i="1"/>
  <c r="AH185" i="1"/>
  <c r="AP164" i="1"/>
  <c r="AP143" i="1"/>
  <c r="AP141" i="1"/>
  <c r="AD102" i="1"/>
  <c r="AP90" i="1"/>
  <c r="AP88" i="1"/>
  <c r="AP77" i="1"/>
  <c r="AP68" i="1"/>
  <c r="AZ62" i="1"/>
  <c r="AV63" i="6"/>
  <c r="AZ50" i="1"/>
  <c r="AH44" i="1"/>
  <c r="AZ40" i="1"/>
  <c r="AT24" i="1"/>
  <c r="BG24" i="1" s="1"/>
  <c r="J11" i="1"/>
  <c r="AY26" i="1"/>
  <c r="AZ26" i="1"/>
  <c r="AW61" i="6"/>
  <c r="AX61" i="6"/>
  <c r="AV61" i="6"/>
  <c r="AW53" i="6"/>
  <c r="BA53" i="1" s="1"/>
  <c r="AV53" i="6"/>
  <c r="AV43" i="6"/>
  <c r="AW43" i="6"/>
  <c r="BA43" i="1" s="1"/>
  <c r="X162" i="6"/>
  <c r="AA159" i="6"/>
  <c r="AM156" i="6"/>
  <c r="AA156" i="6"/>
  <c r="AA135" i="6"/>
  <c r="AA123" i="6"/>
  <c r="X123" i="6"/>
  <c r="AA106" i="6"/>
  <c r="X106" i="6"/>
  <c r="X136" i="6" s="1"/>
  <c r="X91" i="6"/>
  <c r="Z69" i="6"/>
  <c r="AA69" i="6"/>
  <c r="AB69" i="6"/>
  <c r="AC69" i="6"/>
  <c r="AD69" i="6"/>
  <c r="AE69" i="6"/>
  <c r="AF69" i="6"/>
  <c r="AG69" i="6"/>
  <c r="AI69" i="6"/>
  <c r="AJ69" i="6"/>
  <c r="AL69" i="6"/>
  <c r="X69" i="6"/>
  <c r="X66" i="6"/>
  <c r="Z61" i="6"/>
  <c r="AA61" i="6"/>
  <c r="AB61" i="6"/>
  <c r="AC61" i="6"/>
  <c r="AD61" i="6"/>
  <c r="AE61" i="6"/>
  <c r="AF61" i="6"/>
  <c r="AG61" i="6"/>
  <c r="AI61" i="6"/>
  <c r="AJ61" i="6"/>
  <c r="AL61" i="6"/>
  <c r="AJ28" i="6"/>
  <c r="AI28" i="6"/>
  <c r="AA28" i="6"/>
  <c r="X28" i="6"/>
  <c r="W28" i="6"/>
  <c r="Q186" i="6"/>
  <c r="Q182" i="6"/>
  <c r="N176" i="6"/>
  <c r="Q174" i="6"/>
  <c r="Q172" i="6"/>
  <c r="N135" i="6"/>
  <c r="Q135" i="6"/>
  <c r="Q123" i="6"/>
  <c r="N123" i="6"/>
  <c r="Q115" i="6"/>
  <c r="Q106" i="6"/>
  <c r="N106" i="6"/>
  <c r="Q97" i="6"/>
  <c r="Q87" i="6"/>
  <c r="Q76" i="6"/>
  <c r="T69" i="6"/>
  <c r="Q66" i="6"/>
  <c r="Q53" i="6"/>
  <c r="N53" i="6"/>
  <c r="Q49" i="6"/>
  <c r="Q43" i="6"/>
  <c r="N43" i="6"/>
  <c r="S15" i="6"/>
  <c r="U15" i="6"/>
  <c r="T15" i="6"/>
  <c r="Q15" i="6"/>
  <c r="N15" i="6"/>
  <c r="K186" i="6"/>
  <c r="H212" i="6"/>
  <c r="K176" i="6"/>
  <c r="K174" i="6"/>
  <c r="E167" i="6"/>
  <c r="H156" i="6"/>
  <c r="E153" i="6"/>
  <c r="E151" i="6"/>
  <c r="H135" i="6"/>
  <c r="K135" i="6"/>
  <c r="K123" i="6"/>
  <c r="H123" i="6"/>
  <c r="E123" i="6"/>
  <c r="K115" i="6"/>
  <c r="K106" i="6"/>
  <c r="H106" i="6"/>
  <c r="H53" i="6"/>
  <c r="K53" i="6"/>
  <c r="E53" i="6"/>
  <c r="K49" i="6"/>
  <c r="K43" i="6"/>
  <c r="H43" i="6"/>
  <c r="E43" i="6"/>
  <c r="K11" i="6"/>
  <c r="H11" i="6"/>
  <c r="E11" i="6"/>
  <c r="BF207" i="6"/>
  <c r="AP156" i="6"/>
  <c r="AP151" i="6"/>
  <c r="AP142" i="6"/>
  <c r="AP135" i="6"/>
  <c r="AP123" i="6"/>
  <c r="AP118" i="6"/>
  <c r="AP101" i="6"/>
  <c r="AP97" i="6"/>
  <c r="AP91" i="6"/>
  <c r="AP89" i="6"/>
  <c r="AP80" i="6"/>
  <c r="AP76" i="6"/>
  <c r="AP43" i="6"/>
  <c r="AO69" i="6"/>
  <c r="AP69" i="6"/>
  <c r="AX28" i="6"/>
  <c r="X30" i="6"/>
  <c r="AD106" i="1" l="1"/>
  <c r="AP69" i="1"/>
  <c r="J207" i="1"/>
  <c r="AH186" i="1"/>
  <c r="BF43" i="6"/>
  <c r="AC34" i="1"/>
  <c r="BF34" i="1" s="1"/>
  <c r="E54" i="6"/>
  <c r="K54" i="6"/>
  <c r="BF36" i="1" l="1"/>
  <c r="AC36" i="1"/>
  <c r="AE36" i="1" s="1"/>
  <c r="AC35" i="1"/>
  <c r="AE34" i="1"/>
  <c r="BF35" i="1" l="1"/>
  <c r="D35" i="1" s="1"/>
  <c r="AE35" i="1"/>
  <c r="G35" i="1" l="1"/>
  <c r="G45" i="10"/>
  <c r="H45" i="10" s="1"/>
  <c r="G34" i="1"/>
  <c r="D36" i="1"/>
  <c r="K45" i="10" l="1"/>
  <c r="G43" i="10"/>
  <c r="H43" i="10" s="1"/>
  <c r="G36" i="1"/>
  <c r="H21" i="9"/>
  <c r="I21" i="9" s="1"/>
  <c r="O170" i="1"/>
  <c r="S170" i="1"/>
  <c r="AY53" i="1"/>
  <c r="AY43" i="1"/>
  <c r="T158" i="1"/>
  <c r="S159" i="1"/>
  <c r="AG186" i="1"/>
  <c r="AC186" i="1"/>
  <c r="AE186" i="1" s="1"/>
  <c r="T185" i="1"/>
  <c r="S186" i="1"/>
  <c r="U186" i="1" s="1"/>
  <c r="P185" i="1"/>
  <c r="P186" i="1" s="1"/>
  <c r="J185" i="1"/>
  <c r="O186" i="1"/>
  <c r="Q186" i="1" s="1"/>
  <c r="K186" i="1"/>
  <c r="M213" i="6"/>
  <c r="BE28" i="6"/>
  <c r="D179" i="6"/>
  <c r="N172" i="6"/>
  <c r="G172" i="6"/>
  <c r="E172" i="6"/>
  <c r="D172" i="6"/>
  <c r="AB169" i="6"/>
  <c r="W169" i="6"/>
  <c r="X169" i="6"/>
  <c r="X170" i="6" s="1"/>
  <c r="U169" i="6"/>
  <c r="Q169" i="6"/>
  <c r="K169" i="6"/>
  <c r="D169" i="6"/>
  <c r="S167" i="6"/>
  <c r="K167" i="6"/>
  <c r="D167" i="6"/>
  <c r="Z162" i="6"/>
  <c r="W162" i="6"/>
  <c r="N162" i="6"/>
  <c r="M162" i="6"/>
  <c r="D162" i="6"/>
  <c r="AW159" i="6"/>
  <c r="AX159" i="6"/>
  <c r="AV159" i="6"/>
  <c r="AU159" i="6"/>
  <c r="AS159" i="6"/>
  <c r="AR159" i="6"/>
  <c r="AP159" i="6"/>
  <c r="AO159" i="6"/>
  <c r="AM159" i="6"/>
  <c r="AL159" i="6"/>
  <c r="AJ159" i="6"/>
  <c r="AI159" i="6"/>
  <c r="AG159" i="6"/>
  <c r="AF159" i="6"/>
  <c r="AE159" i="6"/>
  <c r="AD159" i="6"/>
  <c r="AC159" i="6"/>
  <c r="AB159" i="6"/>
  <c r="X159" i="6"/>
  <c r="W159" i="6"/>
  <c r="P159" i="6"/>
  <c r="Q159" i="6"/>
  <c r="S159" i="6"/>
  <c r="T159" i="6"/>
  <c r="U159" i="6"/>
  <c r="N159" i="6"/>
  <c r="M159" i="6"/>
  <c r="G159" i="6"/>
  <c r="H159" i="6"/>
  <c r="J159" i="6"/>
  <c r="K159" i="6"/>
  <c r="E159" i="6"/>
  <c r="D159" i="6"/>
  <c r="BF186" i="6"/>
  <c r="T159" i="1" l="1"/>
  <c r="BF159" i="1"/>
  <c r="BE159" i="6"/>
  <c r="H23" i="9"/>
  <c r="I23" i="9" s="1"/>
  <c r="AI186" i="1"/>
  <c r="K43" i="10"/>
  <c r="L21" i="9"/>
  <c r="D159" i="1"/>
  <c r="U159" i="1"/>
  <c r="BF186" i="1"/>
  <c r="D186" i="1" s="1"/>
  <c r="G120" i="10" s="1"/>
  <c r="H120" i="10" s="1"/>
  <c r="AY42" i="1"/>
  <c r="AY41" i="1"/>
  <c r="AY40" i="1"/>
  <c r="AY37" i="1"/>
  <c r="AY30" i="1"/>
  <c r="AY27" i="1"/>
  <c r="AY24" i="1"/>
  <c r="AY22" i="1"/>
  <c r="AY17" i="1"/>
  <c r="AY15" i="1"/>
  <c r="AY14" i="1"/>
  <c r="AY13" i="1"/>
  <c r="AY10" i="1"/>
  <c r="AY11" i="1"/>
  <c r="AY9" i="1"/>
  <c r="AZ212" i="1"/>
  <c r="AZ210" i="1"/>
  <c r="AZ207" i="1"/>
  <c r="AZ204" i="1"/>
  <c r="AZ202" i="1"/>
  <c r="AZ199" i="1"/>
  <c r="AZ196" i="1"/>
  <c r="AZ190" i="1"/>
  <c r="AZ182" i="1"/>
  <c r="AZ179" i="1"/>
  <c r="AZ176" i="1"/>
  <c r="AZ174" i="1"/>
  <c r="AZ172" i="1"/>
  <c r="AZ167" i="1"/>
  <c r="AZ169" i="1" s="1"/>
  <c r="AZ162" i="1"/>
  <c r="AZ156" i="1"/>
  <c r="AZ153" i="1"/>
  <c r="AZ151" i="1"/>
  <c r="AZ146" i="1"/>
  <c r="AZ144" i="1"/>
  <c r="AZ142" i="1"/>
  <c r="AZ139" i="1"/>
  <c r="AZ135" i="1"/>
  <c r="AZ127" i="1"/>
  <c r="AZ123" i="1"/>
  <c r="AZ118" i="1"/>
  <c r="AZ115" i="1"/>
  <c r="AZ111" i="1"/>
  <c r="AZ106" i="1"/>
  <c r="AZ101" i="1"/>
  <c r="AZ97" i="1"/>
  <c r="AZ91" i="1"/>
  <c r="AZ89" i="1"/>
  <c r="AZ87" i="1"/>
  <c r="AZ84" i="1"/>
  <c r="AZ80" i="1"/>
  <c r="AZ76" i="1"/>
  <c r="AZ69" i="1"/>
  <c r="AZ66" i="1"/>
  <c r="AZ63" i="1"/>
  <c r="AZ61" i="1"/>
  <c r="AZ53" i="1"/>
  <c r="AZ49" i="1"/>
  <c r="AZ43" i="1"/>
  <c r="AZ31" i="1"/>
  <c r="AZ29" i="1"/>
  <c r="AZ25" i="1"/>
  <c r="AZ23" i="1"/>
  <c r="AZ18" i="1"/>
  <c r="AZ16" i="1"/>
  <c r="AZ12" i="1"/>
  <c r="BE30" i="6"/>
  <c r="AU212" i="6"/>
  <c r="AU210" i="6"/>
  <c r="AU204" i="6"/>
  <c r="AU202" i="6"/>
  <c r="AU199" i="6"/>
  <c r="AU196" i="6"/>
  <c r="AU193" i="6"/>
  <c r="AU190" i="6"/>
  <c r="AU182" i="6"/>
  <c r="AU179" i="6"/>
  <c r="AU176" i="6"/>
  <c r="AU174" i="6"/>
  <c r="AU172" i="6"/>
  <c r="AU170" i="6"/>
  <c r="AU167" i="6"/>
  <c r="AU162" i="6"/>
  <c r="AU156" i="6"/>
  <c r="AU153" i="6"/>
  <c r="AU151" i="6"/>
  <c r="AU146" i="6"/>
  <c r="AU144" i="6"/>
  <c r="AU142" i="6"/>
  <c r="AU135" i="6"/>
  <c r="AU127" i="6"/>
  <c r="AU123" i="6"/>
  <c r="AU118" i="6"/>
  <c r="AU115" i="6"/>
  <c r="AU111" i="6"/>
  <c r="AU106" i="6"/>
  <c r="AU101" i="6"/>
  <c r="AU97" i="6"/>
  <c r="AU91" i="6"/>
  <c r="AU89" i="6"/>
  <c r="AU87" i="6"/>
  <c r="AU84" i="6"/>
  <c r="AU80" i="6"/>
  <c r="AU76" i="6"/>
  <c r="AU69" i="6"/>
  <c r="AU66" i="6"/>
  <c r="AU63" i="6"/>
  <c r="AU61" i="6"/>
  <c r="AU30" i="6"/>
  <c r="AU28" i="6"/>
  <c r="AU24" i="6"/>
  <c r="AU22" i="6"/>
  <c r="AU17" i="6"/>
  <c r="AU15" i="6"/>
  <c r="AU11" i="6"/>
  <c r="L23" i="9" l="1"/>
  <c r="AU136" i="6"/>
  <c r="AU183" i="6" s="1"/>
  <c r="AU169" i="6"/>
  <c r="BE11" i="6"/>
  <c r="AZ205" i="1"/>
  <c r="AZ213" i="1" s="1"/>
  <c r="AZ170" i="1"/>
  <c r="AZ92" i="1"/>
  <c r="AZ70" i="1"/>
  <c r="AZ157" i="1"/>
  <c r="AZ136" i="1"/>
  <c r="AZ32" i="1"/>
  <c r="AU213" i="6"/>
  <c r="AZ54" i="1"/>
  <c r="AU31" i="6"/>
  <c r="AU38" i="6" s="1"/>
  <c r="AU216" i="6" s="1"/>
  <c r="AU54" i="6"/>
  <c r="AY212" i="1"/>
  <c r="AY210" i="1"/>
  <c r="AY207" i="1"/>
  <c r="AY204" i="1"/>
  <c r="AY202" i="1"/>
  <c r="AY199" i="1"/>
  <c r="AY196" i="1"/>
  <c r="AY190" i="1"/>
  <c r="AY182" i="1"/>
  <c r="AY179" i="1"/>
  <c r="AY176" i="1"/>
  <c r="AY174" i="1"/>
  <c r="AY172" i="1"/>
  <c r="AY167" i="1"/>
  <c r="AY169" i="1" s="1"/>
  <c r="AY162" i="1"/>
  <c r="AY156" i="1"/>
  <c r="AY153" i="1"/>
  <c r="AY151" i="1"/>
  <c r="AY146" i="1"/>
  <c r="AY144" i="1"/>
  <c r="AY142" i="1"/>
  <c r="AY139" i="1"/>
  <c r="AY135" i="1"/>
  <c r="AY127" i="1"/>
  <c r="AY123" i="1"/>
  <c r="AY118" i="1"/>
  <c r="AY115" i="1"/>
  <c r="AY111" i="1"/>
  <c r="AY106" i="1"/>
  <c r="AY101" i="1"/>
  <c r="AY97" i="1"/>
  <c r="AY91" i="1"/>
  <c r="AY89" i="1"/>
  <c r="AY87" i="1"/>
  <c r="AY84" i="1"/>
  <c r="AY80" i="1"/>
  <c r="AY76" i="1"/>
  <c r="AY69" i="1"/>
  <c r="AY66" i="1"/>
  <c r="AY63" i="1"/>
  <c r="AY61" i="1"/>
  <c r="AY31" i="1"/>
  <c r="AY29" i="1"/>
  <c r="AY25" i="1"/>
  <c r="AY23" i="1"/>
  <c r="AY18" i="1"/>
  <c r="AY16" i="1"/>
  <c r="AY12" i="1"/>
  <c r="AX212" i="6"/>
  <c r="AX213" i="6" s="1"/>
  <c r="AW212" i="6"/>
  <c r="AV212" i="6"/>
  <c r="AW210" i="6"/>
  <c r="AV210" i="6"/>
  <c r="AW207" i="6"/>
  <c r="AX204" i="6"/>
  <c r="AW204" i="6"/>
  <c r="AV204" i="6"/>
  <c r="AX202" i="6"/>
  <c r="AW202" i="6"/>
  <c r="AV202" i="6"/>
  <c r="AX199" i="6"/>
  <c r="AW199" i="6"/>
  <c r="AV199" i="6"/>
  <c r="AX196" i="6"/>
  <c r="AW196" i="6"/>
  <c r="AV196" i="6"/>
  <c r="AX193" i="6"/>
  <c r="AW193" i="6"/>
  <c r="AV193" i="6"/>
  <c r="AX190" i="6"/>
  <c r="AW190" i="6"/>
  <c r="AV190" i="6"/>
  <c r="AW182" i="6"/>
  <c r="AV182" i="6"/>
  <c r="AW179" i="6"/>
  <c r="AV179" i="6"/>
  <c r="AW176" i="6"/>
  <c r="AV176" i="6"/>
  <c r="AW174" i="6"/>
  <c r="AV174" i="6"/>
  <c r="AW172" i="6"/>
  <c r="AV172" i="6"/>
  <c r="AX170" i="6"/>
  <c r="AX169" i="6" s="1"/>
  <c r="AV170" i="6"/>
  <c r="AV169" i="6" s="1"/>
  <c r="AW169" i="6"/>
  <c r="AX167" i="6"/>
  <c r="AW167" i="6"/>
  <c r="AV167" i="6"/>
  <c r="AX162" i="6"/>
  <c r="AW162" i="6"/>
  <c r="AV162" i="6"/>
  <c r="AV156" i="6"/>
  <c r="AW156" i="6"/>
  <c r="AX153" i="6"/>
  <c r="AW153" i="6"/>
  <c r="AV153" i="6"/>
  <c r="AX151" i="6"/>
  <c r="AW151" i="6"/>
  <c r="AV151" i="6"/>
  <c r="AX146" i="6"/>
  <c r="AW146" i="6"/>
  <c r="AV146" i="6"/>
  <c r="AX144" i="6"/>
  <c r="AW144" i="6"/>
  <c r="AV144" i="6"/>
  <c r="AX142" i="6"/>
  <c r="AW142" i="6"/>
  <c r="AV142" i="6"/>
  <c r="AX139" i="6"/>
  <c r="AW139" i="6"/>
  <c r="AX135" i="6"/>
  <c r="AV135" i="6"/>
  <c r="AW135" i="6"/>
  <c r="AX127" i="6"/>
  <c r="AW127" i="6"/>
  <c r="AV127" i="6"/>
  <c r="AX123" i="6"/>
  <c r="AW123" i="6"/>
  <c r="AV123" i="6"/>
  <c r="AX118" i="6"/>
  <c r="AW118" i="6"/>
  <c r="AV118" i="6"/>
  <c r="AX115" i="6"/>
  <c r="AW115" i="6"/>
  <c r="AV115" i="6"/>
  <c r="AX111" i="6"/>
  <c r="AW111" i="6"/>
  <c r="AV111" i="6"/>
  <c r="AX106" i="6"/>
  <c r="AW106" i="6"/>
  <c r="AV106" i="6"/>
  <c r="AX101" i="6"/>
  <c r="AW101" i="6"/>
  <c r="AV101" i="6"/>
  <c r="AX97" i="6"/>
  <c r="AW97" i="6"/>
  <c r="AV97" i="6"/>
  <c r="AW91" i="6"/>
  <c r="AV91" i="6"/>
  <c r="AW89" i="6"/>
  <c r="AV89" i="6"/>
  <c r="AX87" i="6"/>
  <c r="AW87" i="6"/>
  <c r="AV87" i="6"/>
  <c r="AX84" i="6"/>
  <c r="AW84" i="6"/>
  <c r="AV84" i="6"/>
  <c r="AX80" i="6"/>
  <c r="AW80" i="6"/>
  <c r="AV80" i="6"/>
  <c r="AX76" i="6"/>
  <c r="AW76" i="6"/>
  <c r="AV76" i="6"/>
  <c r="AW69" i="6"/>
  <c r="AV69" i="6"/>
  <c r="AX66" i="6"/>
  <c r="AW66" i="6"/>
  <c r="AV66" i="6"/>
  <c r="AX63" i="6"/>
  <c r="AW63" i="6"/>
  <c r="AX53" i="6"/>
  <c r="AX49" i="6"/>
  <c r="AW49" i="6"/>
  <c r="BA49" i="1" s="1"/>
  <c r="AV49" i="6"/>
  <c r="AV54" i="6" s="1"/>
  <c r="AX43" i="6"/>
  <c r="AW30" i="6"/>
  <c r="AV30" i="6"/>
  <c r="AW28" i="6"/>
  <c r="AV28" i="6"/>
  <c r="AX24" i="6"/>
  <c r="AX31" i="6" s="1"/>
  <c r="AW24" i="6"/>
  <c r="AV24" i="6"/>
  <c r="AW22" i="6"/>
  <c r="AV22" i="6"/>
  <c r="AW17" i="6"/>
  <c r="AV17" i="6"/>
  <c r="AW15" i="6"/>
  <c r="AV15" i="6"/>
  <c r="AW11" i="6"/>
  <c r="AV11" i="6"/>
  <c r="BC183" i="1" l="1"/>
  <c r="BC214" i="1" s="1"/>
  <c r="BC217" i="1" s="1"/>
  <c r="BC218" i="1" s="1"/>
  <c r="BC221" i="1" s="1"/>
  <c r="BA54" i="1"/>
  <c r="BA183" i="1"/>
  <c r="AW136" i="6"/>
  <c r="AV70" i="6"/>
  <c r="AV136" i="6"/>
  <c r="AW70" i="6"/>
  <c r="AY92" i="1"/>
  <c r="AZ38" i="1"/>
  <c r="AZ216" i="1" s="1"/>
  <c r="AZ183" i="1"/>
  <c r="AZ214" i="1" s="1"/>
  <c r="AZ217" i="1" s="1"/>
  <c r="AY170" i="1"/>
  <c r="AX38" i="6"/>
  <c r="AX216" i="6" s="1"/>
  <c r="AY205" i="1"/>
  <c r="AY213" i="1" s="1"/>
  <c r="AY157" i="1"/>
  <c r="AY136" i="1"/>
  <c r="AU214" i="6"/>
  <c r="AU217" i="6" s="1"/>
  <c r="AU218" i="6" s="1"/>
  <c r="AU221" i="6" s="1"/>
  <c r="AY32" i="1"/>
  <c r="AX70" i="6"/>
  <c r="AV213" i="6"/>
  <c r="AX136" i="6"/>
  <c r="AX92" i="6"/>
  <c r="AW205" i="6"/>
  <c r="AW213" i="6" s="1"/>
  <c r="AW170" i="6"/>
  <c r="AX168" i="6"/>
  <c r="AY54" i="1"/>
  <c r="AW92" i="6"/>
  <c r="AW31" i="6"/>
  <c r="AW38" i="6" s="1"/>
  <c r="AW216" i="6" s="1"/>
  <c r="AV31" i="6"/>
  <c r="AV38" i="6" s="1"/>
  <c r="AV216" i="6" s="1"/>
  <c r="AW157" i="6"/>
  <c r="AW54" i="6"/>
  <c r="AX54" i="6"/>
  <c r="AH173" i="1"/>
  <c r="AL13" i="1"/>
  <c r="BA214" i="1" l="1"/>
  <c r="BA217" i="1" s="1"/>
  <c r="BA218" i="1" s="1"/>
  <c r="BA221" i="1" s="1"/>
  <c r="AY38" i="1"/>
  <c r="AY216" i="1" s="1"/>
  <c r="AV183" i="6"/>
  <c r="AV214" i="6" s="1"/>
  <c r="AV217" i="6" s="1"/>
  <c r="AW183" i="6"/>
  <c r="AW214" i="6" s="1"/>
  <c r="AW217" i="6" s="1"/>
  <c r="AW218" i="6" s="1"/>
  <c r="AW221" i="6" s="1"/>
  <c r="AX183" i="6"/>
  <c r="AX214" i="6" s="1"/>
  <c r="AX217" i="6" s="1"/>
  <c r="AX218" i="6" s="1"/>
  <c r="AY183" i="1"/>
  <c r="AY214" i="1" s="1"/>
  <c r="AY217" i="1" s="1"/>
  <c r="AZ218" i="1"/>
  <c r="P211" i="1"/>
  <c r="P133" i="1"/>
  <c r="BG133" i="1" l="1"/>
  <c r="E133" i="1" s="1"/>
  <c r="F133" i="1" s="1"/>
  <c r="AZ221" i="1"/>
  <c r="AY218" i="1"/>
  <c r="AY221" i="1" s="1"/>
  <c r="AV218" i="6"/>
  <c r="AV221" i="6" s="1"/>
  <c r="AP155" i="1"/>
  <c r="BF156" i="6"/>
  <c r="BF153" i="6"/>
  <c r="AH64" i="1"/>
  <c r="X63" i="6"/>
  <c r="X70" i="6" s="1"/>
  <c r="AH48" i="1"/>
  <c r="J152" i="1"/>
  <c r="P154" i="1"/>
  <c r="AP160" i="1"/>
  <c r="AP158" i="1"/>
  <c r="P158" i="1"/>
  <c r="P159" i="1" s="1"/>
  <c r="J158" i="1"/>
  <c r="J163" i="1"/>
  <c r="J164" i="1"/>
  <c r="J166" i="1"/>
  <c r="BF157" i="6" l="1"/>
  <c r="BG154" i="1"/>
  <c r="BG158" i="1"/>
  <c r="BG159" i="1" s="1"/>
  <c r="AP156" i="1"/>
  <c r="AH66" i="1"/>
  <c r="J165" i="1" l="1"/>
  <c r="BF159" i="6"/>
  <c r="AL155" i="1"/>
  <c r="AH56" i="1"/>
  <c r="AH128" i="1" l="1"/>
  <c r="AH55" i="1"/>
  <c r="AH61" i="1" l="1"/>
  <c r="AH86" i="1"/>
  <c r="AH71" i="1"/>
  <c r="AH76" i="1" l="1"/>
  <c r="T27" i="1"/>
  <c r="T29" i="1" s="1"/>
  <c r="BG209" i="1"/>
  <c r="E209" i="1" s="1"/>
  <c r="BG208" i="1"/>
  <c r="E208" i="1" s="1"/>
  <c r="AL69" i="1"/>
  <c r="AH180" i="1"/>
  <c r="AH175" i="1"/>
  <c r="J148" i="1"/>
  <c r="J149" i="1"/>
  <c r="J150" i="1"/>
  <c r="J147" i="1"/>
  <c r="J120" i="1"/>
  <c r="J121" i="1"/>
  <c r="J122" i="1"/>
  <c r="J119" i="1"/>
  <c r="AP167" i="1"/>
  <c r="AP168" i="1"/>
  <c r="AP145" i="1"/>
  <c r="AP206" i="1"/>
  <c r="AP128" i="1"/>
  <c r="AP95" i="1"/>
  <c r="P206" i="1"/>
  <c r="P203" i="1"/>
  <c r="P201" i="1"/>
  <c r="P200" i="1"/>
  <c r="P198" i="1"/>
  <c r="P197" i="1"/>
  <c r="P195" i="1"/>
  <c r="P194" i="1"/>
  <c r="P191" i="1"/>
  <c r="P188" i="1"/>
  <c r="P189" i="1"/>
  <c r="P187" i="1"/>
  <c r="P180" i="1"/>
  <c r="P178" i="1"/>
  <c r="P177" i="1"/>
  <c r="P175" i="1"/>
  <c r="P173" i="1"/>
  <c r="P171" i="1"/>
  <c r="P168" i="1"/>
  <c r="P164" i="1"/>
  <c r="P165" i="1"/>
  <c r="P166" i="1"/>
  <c r="P163" i="1"/>
  <c r="P161" i="1"/>
  <c r="P160" i="1"/>
  <c r="P155" i="1"/>
  <c r="E154" i="1"/>
  <c r="P152" i="1"/>
  <c r="P148" i="1"/>
  <c r="P149" i="1"/>
  <c r="P150" i="1"/>
  <c r="P147" i="1"/>
  <c r="P145" i="1"/>
  <c r="P143" i="1"/>
  <c r="P141" i="1"/>
  <c r="P138" i="1"/>
  <c r="P137" i="1"/>
  <c r="P129" i="1"/>
  <c r="P130" i="1"/>
  <c r="P131" i="1"/>
  <c r="P132" i="1"/>
  <c r="P134" i="1"/>
  <c r="P128" i="1"/>
  <c r="P125" i="1"/>
  <c r="P126" i="1"/>
  <c r="P124" i="1"/>
  <c r="P120" i="1"/>
  <c r="P121" i="1"/>
  <c r="P122" i="1"/>
  <c r="P119" i="1"/>
  <c r="P116" i="1"/>
  <c r="P113" i="1"/>
  <c r="P112" i="1"/>
  <c r="P108" i="1"/>
  <c r="P109" i="1"/>
  <c r="P110" i="1"/>
  <c r="P107" i="1"/>
  <c r="P103" i="1"/>
  <c r="P104" i="1"/>
  <c r="P105" i="1"/>
  <c r="P102" i="1"/>
  <c r="P99" i="1"/>
  <c r="P100" i="1"/>
  <c r="P98" i="1"/>
  <c r="P94" i="1"/>
  <c r="P96" i="1"/>
  <c r="P93" i="1"/>
  <c r="P90" i="1"/>
  <c r="P88" i="1"/>
  <c r="P86" i="1"/>
  <c r="P85" i="1"/>
  <c r="P82" i="1"/>
  <c r="P83" i="1"/>
  <c r="P81" i="1"/>
  <c r="P79" i="1"/>
  <c r="BG79" i="1" s="1"/>
  <c r="P77" i="1"/>
  <c r="P72" i="1"/>
  <c r="P73" i="1"/>
  <c r="P74" i="1"/>
  <c r="P71" i="1"/>
  <c r="P68" i="1"/>
  <c r="P67" i="1"/>
  <c r="P65" i="1"/>
  <c r="P64" i="1"/>
  <c r="BG64" i="1" s="1"/>
  <c r="AP56" i="1"/>
  <c r="AP59" i="1"/>
  <c r="AP55" i="1"/>
  <c r="P56" i="1"/>
  <c r="P55" i="1"/>
  <c r="BG55" i="1" s="1"/>
  <c r="AH51" i="1"/>
  <c r="AH52" i="1"/>
  <c r="AD51" i="1"/>
  <c r="AD52" i="1"/>
  <c r="T51" i="1"/>
  <c r="T52" i="1"/>
  <c r="J51" i="1"/>
  <c r="J52" i="1"/>
  <c r="J45" i="1"/>
  <c r="J46" i="1"/>
  <c r="J47" i="1"/>
  <c r="J48" i="1"/>
  <c r="J44" i="1"/>
  <c r="AH41" i="1"/>
  <c r="AH42" i="1"/>
  <c r="AD41" i="1"/>
  <c r="AD42" i="1"/>
  <c r="P41" i="1"/>
  <c r="P42" i="1"/>
  <c r="P40" i="1"/>
  <c r="J41" i="1"/>
  <c r="J42" i="1"/>
  <c r="AP41" i="1"/>
  <c r="AP42" i="1"/>
  <c r="AP40" i="1"/>
  <c r="AL40" i="1"/>
  <c r="T41" i="1"/>
  <c r="T42" i="1"/>
  <c r="E24" i="1"/>
  <c r="AP30" i="1"/>
  <c r="BG30" i="1" s="1"/>
  <c r="BG31" i="1" s="1"/>
  <c r="P27" i="1"/>
  <c r="P26" i="1"/>
  <c r="AP22" i="1"/>
  <c r="AP17" i="1"/>
  <c r="AP14" i="1"/>
  <c r="AP15" i="1"/>
  <c r="AP13" i="1"/>
  <c r="AH14" i="1"/>
  <c r="AH15" i="1"/>
  <c r="AD14" i="1"/>
  <c r="AD15" i="1"/>
  <c r="T14" i="1"/>
  <c r="T15" i="1"/>
  <c r="T13" i="1"/>
  <c r="P14" i="1"/>
  <c r="P15" i="1"/>
  <c r="P13" i="1"/>
  <c r="J14" i="1"/>
  <c r="J15" i="1"/>
  <c r="J13" i="1"/>
  <c r="AT10" i="1"/>
  <c r="AT11" i="1"/>
  <c r="AT9" i="1"/>
  <c r="AP10" i="1"/>
  <c r="AP11" i="1"/>
  <c r="AP9" i="1"/>
  <c r="AL10" i="1"/>
  <c r="AL11" i="1"/>
  <c r="AL9" i="1"/>
  <c r="AH10" i="1"/>
  <c r="AH11" i="1"/>
  <c r="AD10" i="1"/>
  <c r="AD11" i="1"/>
  <c r="AD9" i="1"/>
  <c r="T10" i="1"/>
  <c r="T11" i="1"/>
  <c r="P10" i="1"/>
  <c r="P11" i="1"/>
  <c r="P9" i="1"/>
  <c r="AD13" i="1"/>
  <c r="AH13" i="1"/>
  <c r="AH9" i="1"/>
  <c r="T9" i="1"/>
  <c r="AO212" i="6"/>
  <c r="AP207" i="6"/>
  <c r="BF182" i="6"/>
  <c r="Q176" i="6"/>
  <c r="AP169" i="6"/>
  <c r="AP167" i="6"/>
  <c r="Z169" i="6"/>
  <c r="AA169" i="6"/>
  <c r="AC169" i="6"/>
  <c r="AD169" i="6"/>
  <c r="AE169" i="6"/>
  <c r="AF169" i="6"/>
  <c r="AG169" i="6"/>
  <c r="AI169" i="6"/>
  <c r="AJ169" i="6"/>
  <c r="AL169" i="6"/>
  <c r="AM169" i="6"/>
  <c r="H169" i="6"/>
  <c r="G169" i="6"/>
  <c r="E169" i="6"/>
  <c r="J169" i="6"/>
  <c r="N169" i="6"/>
  <c r="P169" i="6"/>
  <c r="S169" i="6"/>
  <c r="T169" i="6"/>
  <c r="M169" i="6"/>
  <c r="T156" i="6"/>
  <c r="X92" i="6"/>
  <c r="P54" i="6"/>
  <c r="J54" i="6"/>
  <c r="D54" i="6"/>
  <c r="U49" i="6"/>
  <c r="T49" i="6"/>
  <c r="N49" i="6"/>
  <c r="H49" i="6"/>
  <c r="H54" i="6" s="1"/>
  <c r="S49" i="6"/>
  <c r="X49" i="6"/>
  <c r="AA49" i="6"/>
  <c r="AC49" i="6"/>
  <c r="AE49" i="6"/>
  <c r="AG49" i="6"/>
  <c r="AJ49" i="6"/>
  <c r="AM49" i="6"/>
  <c r="AP49" i="6"/>
  <c r="AS49" i="6"/>
  <c r="AS43" i="6"/>
  <c r="AM43" i="6"/>
  <c r="AJ43" i="6"/>
  <c r="AG43" i="6"/>
  <c r="AE43" i="6"/>
  <c r="AC43" i="6"/>
  <c r="X43" i="6"/>
  <c r="T43" i="6"/>
  <c r="T211" i="1"/>
  <c r="E64" i="1" l="1"/>
  <c r="E79" i="1"/>
  <c r="P80" i="1"/>
  <c r="BG104" i="1"/>
  <c r="BG128" i="1"/>
  <c r="BG81" i="1"/>
  <c r="BG103" i="1"/>
  <c r="E103" i="1" s="1"/>
  <c r="F103" i="1" s="1"/>
  <c r="BG134" i="1"/>
  <c r="E134" i="1" s="1"/>
  <c r="BG155" i="1"/>
  <c r="BG156" i="1" s="1"/>
  <c r="BG188" i="1"/>
  <c r="E188" i="1" s="1"/>
  <c r="F188" i="1" s="1"/>
  <c r="BG107" i="1"/>
  <c r="E107" i="1" s="1"/>
  <c r="BG160" i="1"/>
  <c r="E160" i="1" s="1"/>
  <c r="BG191" i="1"/>
  <c r="BG193" i="1" s="1"/>
  <c r="BG161" i="1"/>
  <c r="E161" i="1" s="1"/>
  <c r="F161" i="1" s="1"/>
  <c r="BG194" i="1"/>
  <c r="E194" i="1" s="1"/>
  <c r="F194" i="1" s="1"/>
  <c r="BG121" i="1"/>
  <c r="E121" i="1" s="1"/>
  <c r="F121" i="1" s="1"/>
  <c r="BG85" i="1"/>
  <c r="BG163" i="1"/>
  <c r="E163" i="1" s="1"/>
  <c r="F163" i="1" s="1"/>
  <c r="BG195" i="1"/>
  <c r="E195" i="1" s="1"/>
  <c r="F195" i="1" s="1"/>
  <c r="BG26" i="1"/>
  <c r="E26" i="1" s="1"/>
  <c r="I36" i="10" s="1"/>
  <c r="BG44" i="1"/>
  <c r="BG197" i="1"/>
  <c r="E197" i="1" s="1"/>
  <c r="F197" i="1" s="1"/>
  <c r="BG147" i="1"/>
  <c r="E147" i="1" s="1"/>
  <c r="BG27" i="1"/>
  <c r="E27" i="1" s="1"/>
  <c r="BG112" i="1"/>
  <c r="BG198" i="1"/>
  <c r="E198" i="1" s="1"/>
  <c r="F198" i="1" s="1"/>
  <c r="BG200" i="1"/>
  <c r="E200" i="1" s="1"/>
  <c r="BG93" i="1"/>
  <c r="BG116" i="1"/>
  <c r="E116" i="1" s="1"/>
  <c r="BG201" i="1"/>
  <c r="E201" i="1" s="1"/>
  <c r="BG148" i="1"/>
  <c r="E148" i="1" s="1"/>
  <c r="F148" i="1" s="1"/>
  <c r="BG143" i="1"/>
  <c r="BG171" i="1"/>
  <c r="E171" i="1" s="1"/>
  <c r="F171" i="1" s="1"/>
  <c r="BG203" i="1"/>
  <c r="E203" i="1" s="1"/>
  <c r="F203" i="1" s="1"/>
  <c r="BG47" i="1"/>
  <c r="E47" i="1" s="1"/>
  <c r="F47" i="1" s="1"/>
  <c r="BG68" i="1"/>
  <c r="BG145" i="1"/>
  <c r="E145" i="1" s="1"/>
  <c r="BG173" i="1"/>
  <c r="E173" i="1" s="1"/>
  <c r="E174" i="1" s="1"/>
  <c r="BG71" i="1"/>
  <c r="BG177" i="1"/>
  <c r="E177" i="1" s="1"/>
  <c r="BG99" i="1"/>
  <c r="E99" i="1" s="1"/>
  <c r="F99" i="1" s="1"/>
  <c r="BG124" i="1"/>
  <c r="E124" i="1" s="1"/>
  <c r="BG178" i="1"/>
  <c r="E178" i="1" s="1"/>
  <c r="F178" i="1" s="1"/>
  <c r="BG102" i="1"/>
  <c r="E102" i="1" s="1"/>
  <c r="BG105" i="1"/>
  <c r="E105" i="1" s="1"/>
  <c r="F105" i="1" s="1"/>
  <c r="BG187" i="1"/>
  <c r="BG206" i="1"/>
  <c r="E206" i="1" s="1"/>
  <c r="F206" i="1" s="1"/>
  <c r="BG122" i="1"/>
  <c r="E122" i="1" s="1"/>
  <c r="F122" i="1" s="1"/>
  <c r="BG59" i="1"/>
  <c r="AP97" i="1"/>
  <c r="AP135" i="1"/>
  <c r="AP207" i="1"/>
  <c r="AP146" i="1"/>
  <c r="F154" i="1"/>
  <c r="BG189" i="1"/>
  <c r="E189" i="1" s="1"/>
  <c r="F189" i="1" s="1"/>
  <c r="BG13" i="1"/>
  <c r="P193" i="1"/>
  <c r="BG120" i="1"/>
  <c r="E120" i="1" s="1"/>
  <c r="F120" i="1" s="1"/>
  <c r="BG166" i="1"/>
  <c r="E166" i="1" s="1"/>
  <c r="F166" i="1" s="1"/>
  <c r="BG137" i="1"/>
  <c r="E137" i="1" s="1"/>
  <c r="F137" i="1" s="1"/>
  <c r="BG165" i="1"/>
  <c r="E165" i="1" s="1"/>
  <c r="F165" i="1" s="1"/>
  <c r="BG150" i="1"/>
  <c r="E150" i="1" s="1"/>
  <c r="F150" i="1" s="1"/>
  <c r="BG138" i="1"/>
  <c r="E138" i="1" s="1"/>
  <c r="BG164" i="1"/>
  <c r="E164" i="1" s="1"/>
  <c r="F164" i="1" s="1"/>
  <c r="BG149" i="1"/>
  <c r="E149" i="1" s="1"/>
  <c r="F149" i="1" s="1"/>
  <c r="BG141" i="1"/>
  <c r="P169" i="1"/>
  <c r="BG152" i="1"/>
  <c r="E152" i="1" s="1"/>
  <c r="F152" i="1" s="1"/>
  <c r="BG15" i="1"/>
  <c r="E15" i="1" s="1"/>
  <c r="BG119" i="1"/>
  <c r="E119" i="1" s="1"/>
  <c r="BG14" i="1"/>
  <c r="E14" i="1" s="1"/>
  <c r="BG56" i="1"/>
  <c r="E56" i="1" s="1"/>
  <c r="F56" i="1" s="1"/>
  <c r="BG83" i="1"/>
  <c r="BG132" i="1"/>
  <c r="E132" i="1" s="1"/>
  <c r="F132" i="1" s="1"/>
  <c r="BG82" i="1"/>
  <c r="BG110" i="1"/>
  <c r="E110" i="1" s="1"/>
  <c r="F110" i="1" s="1"/>
  <c r="BG131" i="1"/>
  <c r="E131" i="1" s="1"/>
  <c r="F131" i="1" s="1"/>
  <c r="BG109" i="1"/>
  <c r="E109" i="1" s="1"/>
  <c r="BG130" i="1"/>
  <c r="E130" i="1" s="1"/>
  <c r="BG129" i="1"/>
  <c r="E129" i="1" s="1"/>
  <c r="F129" i="1" s="1"/>
  <c r="F79" i="1"/>
  <c r="P91" i="1"/>
  <c r="BG90" i="1"/>
  <c r="BG113" i="1"/>
  <c r="E113" i="1" s="1"/>
  <c r="F113" i="1" s="1"/>
  <c r="BG86" i="1"/>
  <c r="BG45" i="1"/>
  <c r="E45" i="1" s="1"/>
  <c r="F45" i="1" s="1"/>
  <c r="BG67" i="1"/>
  <c r="BG96" i="1"/>
  <c r="BG88" i="1"/>
  <c r="BG65" i="1"/>
  <c r="BG52" i="1"/>
  <c r="E52" i="1" s="1"/>
  <c r="F52" i="1" s="1"/>
  <c r="BG94" i="1"/>
  <c r="BG22" i="1"/>
  <c r="E22" i="1" s="1"/>
  <c r="BG46" i="1"/>
  <c r="E46" i="1" s="1"/>
  <c r="BG51" i="1"/>
  <c r="E51" i="1" s="1"/>
  <c r="F51" i="1" s="1"/>
  <c r="BG98" i="1"/>
  <c r="E98" i="1" s="1"/>
  <c r="BG42" i="1"/>
  <c r="E42" i="1" s="1"/>
  <c r="BG74" i="1"/>
  <c r="BG100" i="1"/>
  <c r="E100" i="1" s="1"/>
  <c r="F100" i="1" s="1"/>
  <c r="BG41" i="1"/>
  <c r="E41" i="1" s="1"/>
  <c r="F41" i="1" s="1"/>
  <c r="BG73" i="1"/>
  <c r="BG108" i="1"/>
  <c r="E108" i="1" s="1"/>
  <c r="F108" i="1" s="1"/>
  <c r="BG72" i="1"/>
  <c r="BG126" i="1"/>
  <c r="E126" i="1" s="1"/>
  <c r="F126" i="1" s="1"/>
  <c r="BG48" i="1"/>
  <c r="E48" i="1" s="1"/>
  <c r="F48" i="1" s="1"/>
  <c r="BG77" i="1"/>
  <c r="BG125" i="1"/>
  <c r="E125" i="1" s="1"/>
  <c r="F125" i="1" s="1"/>
  <c r="BG17" i="1"/>
  <c r="E17" i="1" s="1"/>
  <c r="BG11" i="1"/>
  <c r="E11" i="1" s="1"/>
  <c r="F11" i="1" s="1"/>
  <c r="BG10" i="1"/>
  <c r="E10" i="1" s="1"/>
  <c r="AH182" i="1"/>
  <c r="AP169" i="1"/>
  <c r="P115" i="1"/>
  <c r="F24" i="1"/>
  <c r="I33" i="10"/>
  <c r="P135" i="1"/>
  <c r="P167" i="1"/>
  <c r="E30" i="1"/>
  <c r="I41" i="10" s="1"/>
  <c r="E44" i="1"/>
  <c r="J49" i="1"/>
  <c r="E81" i="1"/>
  <c r="P84" i="1"/>
  <c r="P127" i="1"/>
  <c r="P156" i="1"/>
  <c r="J123" i="1"/>
  <c r="J151" i="1"/>
  <c r="P87" i="1"/>
  <c r="P61" i="1"/>
  <c r="P162" i="1"/>
  <c r="AP61" i="1"/>
  <c r="P190" i="1"/>
  <c r="E104" i="1"/>
  <c r="F104" i="1" s="1"/>
  <c r="BG211" i="1"/>
  <c r="BG212" i="1" s="1"/>
  <c r="BF212" i="6"/>
  <c r="BF176" i="6"/>
  <c r="AD175" i="1"/>
  <c r="P12" i="1"/>
  <c r="BG180" i="1"/>
  <c r="P123" i="1"/>
  <c r="T12" i="1"/>
  <c r="AP118" i="1"/>
  <c r="E128" i="1"/>
  <c r="BF172" i="6"/>
  <c r="AS170" i="6"/>
  <c r="AS169" i="6" s="1"/>
  <c r="AR170" i="6"/>
  <c r="AK169" i="1"/>
  <c r="AM169" i="1" s="1"/>
  <c r="Z118" i="6"/>
  <c r="AA118" i="6"/>
  <c r="AB118" i="6"/>
  <c r="AC118" i="6"/>
  <c r="AD118" i="6"/>
  <c r="AE118" i="6"/>
  <c r="AF118" i="6"/>
  <c r="AG118" i="6"/>
  <c r="AI118" i="6"/>
  <c r="AJ118" i="6"/>
  <c r="AL118" i="6"/>
  <c r="AM118" i="6"/>
  <c r="Q63" i="6"/>
  <c r="E187" i="1" l="1"/>
  <c r="F187" i="1" s="1"/>
  <c r="E94" i="1"/>
  <c r="F94" i="1" s="1"/>
  <c r="E96" i="1"/>
  <c r="F96" i="1" s="1"/>
  <c r="E93" i="1"/>
  <c r="E90" i="1"/>
  <c r="E91" i="1" s="1"/>
  <c r="E88" i="1"/>
  <c r="E89" i="1" s="1"/>
  <c r="E86" i="1"/>
  <c r="F86" i="1" s="1"/>
  <c r="E85" i="1"/>
  <c r="F85" i="1" s="1"/>
  <c r="E82" i="1"/>
  <c r="F82" i="1" s="1"/>
  <c r="E83" i="1"/>
  <c r="F83" i="1" s="1"/>
  <c r="E71" i="1"/>
  <c r="F71" i="1" s="1"/>
  <c r="E72" i="1"/>
  <c r="F72" i="1" s="1"/>
  <c r="E74" i="1"/>
  <c r="F74" i="1" s="1"/>
  <c r="E73" i="1"/>
  <c r="F73" i="1" s="1"/>
  <c r="E67" i="1"/>
  <c r="F67" i="1" s="1"/>
  <c r="E65" i="1"/>
  <c r="F65" i="1" s="1"/>
  <c r="E77" i="1"/>
  <c r="E80" i="1" s="1"/>
  <c r="BG80" i="1"/>
  <c r="E59" i="1"/>
  <c r="F59" i="1" s="1"/>
  <c r="BG61" i="1"/>
  <c r="BG174" i="1"/>
  <c r="I103" i="10"/>
  <c r="I102" i="10" s="1"/>
  <c r="E127" i="1"/>
  <c r="I83" i="10" s="1"/>
  <c r="BG175" i="1"/>
  <c r="E175" i="1" s="1"/>
  <c r="E176" i="1" s="1"/>
  <c r="I18" i="10"/>
  <c r="J18" i="10" s="1"/>
  <c r="F14" i="1"/>
  <c r="E123" i="1"/>
  <c r="I82" i="10" s="1"/>
  <c r="E111" i="1"/>
  <c r="BG111" i="1"/>
  <c r="E101" i="1"/>
  <c r="E139" i="1"/>
  <c r="E162" i="1"/>
  <c r="E49" i="1"/>
  <c r="E151" i="1"/>
  <c r="F102" i="1"/>
  <c r="E106" i="1"/>
  <c r="F145" i="1"/>
  <c r="E146" i="1"/>
  <c r="F134" i="1"/>
  <c r="E135" i="1"/>
  <c r="I19" i="10"/>
  <c r="J19" i="10" s="1"/>
  <c r="F15" i="1"/>
  <c r="BG142" i="1"/>
  <c r="E141" i="1"/>
  <c r="E142" i="1" s="1"/>
  <c r="F128" i="1"/>
  <c r="F124" i="1"/>
  <c r="I86" i="10"/>
  <c r="J86" i="10" s="1"/>
  <c r="F44" i="1"/>
  <c r="F160" i="1"/>
  <c r="F98" i="1"/>
  <c r="F81" i="1"/>
  <c r="F93" i="1"/>
  <c r="F107" i="1"/>
  <c r="F77" i="1"/>
  <c r="F90" i="1"/>
  <c r="F116" i="1"/>
  <c r="F147" i="1"/>
  <c r="F119" i="1"/>
  <c r="E191" i="1"/>
  <c r="E193" i="1" s="1"/>
  <c r="F193" i="1" s="1"/>
  <c r="F22" i="1"/>
  <c r="I31" i="10"/>
  <c r="J31" i="10" s="1"/>
  <c r="F64" i="1"/>
  <c r="I22" i="10"/>
  <c r="F17" i="1"/>
  <c r="E18" i="1"/>
  <c r="E112" i="1"/>
  <c r="E115" i="1" s="1"/>
  <c r="BG115" i="1"/>
  <c r="F30" i="1"/>
  <c r="I32" i="10"/>
  <c r="J32" i="10" s="1"/>
  <c r="J33" i="10"/>
  <c r="J36" i="10"/>
  <c r="F27" i="1"/>
  <c r="I37" i="10"/>
  <c r="J37" i="10" s="1"/>
  <c r="F173" i="1"/>
  <c r="I106" i="10"/>
  <c r="F42" i="1"/>
  <c r="I57" i="10"/>
  <c r="I15" i="10"/>
  <c r="J15" i="10" s="1"/>
  <c r="E155" i="1"/>
  <c r="E156" i="1" s="1"/>
  <c r="P170" i="1"/>
  <c r="Q170" i="1" s="1"/>
  <c r="F26" i="1"/>
  <c r="E29" i="1"/>
  <c r="E55" i="1"/>
  <c r="E61" i="1" s="1"/>
  <c r="BG69" i="1"/>
  <c r="E68" i="1"/>
  <c r="E180" i="1"/>
  <c r="BG182" i="1"/>
  <c r="E13" i="1"/>
  <c r="BG16" i="1"/>
  <c r="BG29" i="1"/>
  <c r="E167" i="1"/>
  <c r="I99" i="10" s="1"/>
  <c r="J50" i="1"/>
  <c r="T50" i="1"/>
  <c r="AA53" i="6"/>
  <c r="AH50" i="1"/>
  <c r="AD50" i="1"/>
  <c r="P75" i="1"/>
  <c r="P62" i="1"/>
  <c r="P95" i="1"/>
  <c r="K63" i="6"/>
  <c r="AH62" i="1"/>
  <c r="P117" i="1"/>
  <c r="Q144" i="6"/>
  <c r="E211" i="1"/>
  <c r="F211" i="1" s="1"/>
  <c r="BG167" i="1"/>
  <c r="AO169" i="1"/>
  <c r="AQ169" i="1" s="1"/>
  <c r="AO170" i="1"/>
  <c r="AS170" i="1"/>
  <c r="AC169" i="1"/>
  <c r="AE169" i="1" s="1"/>
  <c r="AG169" i="1"/>
  <c r="AI169" i="1" s="1"/>
  <c r="AR169" i="6"/>
  <c r="E190" i="1" l="1"/>
  <c r="I125" i="10" s="1"/>
  <c r="F88" i="1"/>
  <c r="E84" i="1"/>
  <c r="E87" i="1"/>
  <c r="E66" i="1"/>
  <c r="F66" i="1" s="1"/>
  <c r="E69" i="1"/>
  <c r="F175" i="1"/>
  <c r="I35" i="10"/>
  <c r="K103" i="10"/>
  <c r="J103" i="10"/>
  <c r="BG95" i="1"/>
  <c r="BG97" i="1" s="1"/>
  <c r="BG75" i="1"/>
  <c r="T53" i="1"/>
  <c r="I108" i="10"/>
  <c r="J108" i="10" s="1"/>
  <c r="F141" i="1"/>
  <c r="I85" i="10"/>
  <c r="J85" i="10" s="1"/>
  <c r="K86" i="10"/>
  <c r="F155" i="1"/>
  <c r="I98" i="10"/>
  <c r="J98" i="10" s="1"/>
  <c r="I115" i="10"/>
  <c r="K115" i="10" s="1"/>
  <c r="E182" i="1"/>
  <c r="I30" i="10"/>
  <c r="F191" i="1"/>
  <c r="I66" i="10"/>
  <c r="J66" i="10" s="1"/>
  <c r="BG62" i="1"/>
  <c r="E62" i="1" s="1"/>
  <c r="E63" i="1" s="1"/>
  <c r="E70" i="1" s="1"/>
  <c r="J53" i="1"/>
  <c r="BG50" i="1"/>
  <c r="E50" i="1" s="1"/>
  <c r="E53" i="1" s="1"/>
  <c r="P118" i="1"/>
  <c r="BG117" i="1"/>
  <c r="J22" i="10"/>
  <c r="I21" i="10"/>
  <c r="AH63" i="1"/>
  <c r="AH53" i="1"/>
  <c r="AU170" i="1"/>
  <c r="F112" i="1"/>
  <c r="K99" i="10"/>
  <c r="J99" i="10"/>
  <c r="J83" i="10"/>
  <c r="K83" i="10"/>
  <c r="I40" i="10"/>
  <c r="I39" i="10" s="1"/>
  <c r="J41" i="10"/>
  <c r="F13" i="1"/>
  <c r="I17" i="10"/>
  <c r="J125" i="10"/>
  <c r="K125" i="10"/>
  <c r="K106" i="10"/>
  <c r="J106" i="10"/>
  <c r="I105" i="10"/>
  <c r="I101" i="10"/>
  <c r="J101" i="10" s="1"/>
  <c r="J102" i="10"/>
  <c r="K102" i="10"/>
  <c r="J82" i="10"/>
  <c r="K82" i="10"/>
  <c r="F49" i="1"/>
  <c r="I59" i="10"/>
  <c r="K57" i="10"/>
  <c r="J57" i="10"/>
  <c r="P97" i="1"/>
  <c r="P76" i="1"/>
  <c r="F55" i="1"/>
  <c r="F68" i="1"/>
  <c r="F61" i="1"/>
  <c r="F180" i="1"/>
  <c r="E212" i="1"/>
  <c r="I136" i="10" s="1"/>
  <c r="E143" i="1"/>
  <c r="Q54" i="6"/>
  <c r="N54" i="6"/>
  <c r="J40" i="1"/>
  <c r="T40" i="1"/>
  <c r="AH40" i="1"/>
  <c r="AD40" i="1"/>
  <c r="AS169" i="1"/>
  <c r="BF204" i="6"/>
  <c r="BF174" i="6"/>
  <c r="BF167" i="6"/>
  <c r="BF162" i="6"/>
  <c r="BF91" i="6"/>
  <c r="BF89" i="6"/>
  <c r="BF66" i="6"/>
  <c r="BF30" i="6"/>
  <c r="BF38" i="6" s="1"/>
  <c r="D210" i="1"/>
  <c r="G210" i="1" s="1"/>
  <c r="BE17" i="6"/>
  <c r="BE24" i="6"/>
  <c r="BE22" i="6"/>
  <c r="Y37" i="1"/>
  <c r="Y30" i="1"/>
  <c r="AA30" i="1" s="1"/>
  <c r="AA27" i="1"/>
  <c r="AA26" i="1"/>
  <c r="Y24" i="1"/>
  <c r="AA24" i="1" s="1"/>
  <c r="Y22" i="1"/>
  <c r="AA22" i="1" s="1"/>
  <c r="Y17" i="1"/>
  <c r="AA17" i="1" s="1"/>
  <c r="Y15" i="1"/>
  <c r="AA15" i="1" s="1"/>
  <c r="Y14" i="1"/>
  <c r="Y13" i="1"/>
  <c r="AA11" i="1"/>
  <c r="AA9" i="1"/>
  <c r="AS210" i="1"/>
  <c r="AS207" i="1"/>
  <c r="AS205" i="1"/>
  <c r="AS182" i="1"/>
  <c r="AS179" i="1"/>
  <c r="AS176" i="1"/>
  <c r="AS174" i="1"/>
  <c r="AS172" i="1"/>
  <c r="AS157" i="1"/>
  <c r="AS156" i="1"/>
  <c r="AS91" i="1"/>
  <c r="AS89" i="1"/>
  <c r="AS69" i="1"/>
  <c r="AS37" i="1"/>
  <c r="BF37" i="1" s="1"/>
  <c r="D37" i="1" s="1"/>
  <c r="AS30" i="1"/>
  <c r="AS27" i="1"/>
  <c r="AS26" i="1"/>
  <c r="AS24" i="1"/>
  <c r="AS22" i="1"/>
  <c r="AS17" i="1"/>
  <c r="AS15" i="1"/>
  <c r="AU15" i="1" s="1"/>
  <c r="AS14" i="1"/>
  <c r="AS13" i="1"/>
  <c r="AS10" i="1"/>
  <c r="AS11" i="1"/>
  <c r="AU11" i="1" s="1"/>
  <c r="AS9" i="1"/>
  <c r="AO207" i="1"/>
  <c r="AQ207" i="1" s="1"/>
  <c r="AO205" i="1"/>
  <c r="AO157" i="1"/>
  <c r="AO139" i="1"/>
  <c r="AO136" i="1"/>
  <c r="AO92" i="1"/>
  <c r="AO70" i="1"/>
  <c r="AO53" i="1"/>
  <c r="AO43" i="1"/>
  <c r="AO30" i="1"/>
  <c r="AQ30" i="1" s="1"/>
  <c r="AO27" i="1"/>
  <c r="AQ27" i="1" s="1"/>
  <c r="AO26" i="1"/>
  <c r="AQ26" i="1" s="1"/>
  <c r="AO24" i="1"/>
  <c r="AQ24" i="1" s="1"/>
  <c r="AO22" i="1"/>
  <c r="AQ22" i="1" s="1"/>
  <c r="AO17" i="1"/>
  <c r="AQ17" i="1" s="1"/>
  <c r="AO15" i="1"/>
  <c r="AQ15" i="1" s="1"/>
  <c r="AO14" i="1"/>
  <c r="AQ14" i="1" s="1"/>
  <c r="AO13" i="1"/>
  <c r="AQ13" i="1" s="1"/>
  <c r="AO10" i="1"/>
  <c r="AQ10" i="1" s="1"/>
  <c r="AO11" i="1"/>
  <c r="AQ11" i="1" s="1"/>
  <c r="AO9" i="1"/>
  <c r="AQ9" i="1" s="1"/>
  <c r="BG210" i="1"/>
  <c r="BG207" i="1"/>
  <c r="BG204" i="1"/>
  <c r="BG202" i="1"/>
  <c r="BG199" i="1"/>
  <c r="BG196" i="1"/>
  <c r="BG190" i="1"/>
  <c r="BG179" i="1"/>
  <c r="BG176" i="1"/>
  <c r="BG172" i="1"/>
  <c r="BG162" i="1"/>
  <c r="BG153" i="1"/>
  <c r="BG151" i="1"/>
  <c r="BG146" i="1"/>
  <c r="BG139" i="1"/>
  <c r="BG135" i="1"/>
  <c r="BG127" i="1"/>
  <c r="BG123" i="1"/>
  <c r="BG106" i="1"/>
  <c r="BG101" i="1"/>
  <c r="BG91" i="1"/>
  <c r="BG89" i="1"/>
  <c r="BG87" i="1"/>
  <c r="BG84" i="1"/>
  <c r="BG66" i="1"/>
  <c r="BG49" i="1"/>
  <c r="BG25" i="1"/>
  <c r="BG23" i="1"/>
  <c r="BG18" i="1"/>
  <c r="AW212" i="1"/>
  <c r="AV212" i="1"/>
  <c r="AW210" i="1"/>
  <c r="AV210" i="1"/>
  <c r="AW207" i="1"/>
  <c r="AV207" i="1"/>
  <c r="AW204" i="1"/>
  <c r="AV204" i="1"/>
  <c r="AW202" i="1"/>
  <c r="AV202" i="1"/>
  <c r="AW199" i="1"/>
  <c r="AV199" i="1"/>
  <c r="AW196" i="1"/>
  <c r="AV196" i="1"/>
  <c r="AW190" i="1"/>
  <c r="AV190" i="1"/>
  <c r="AW182" i="1"/>
  <c r="AV182" i="1"/>
  <c r="AW179" i="1"/>
  <c r="AV179" i="1"/>
  <c r="AW176" i="1"/>
  <c r="AV176" i="1"/>
  <c r="AW174" i="1"/>
  <c r="AV174" i="1"/>
  <c r="AW172" i="1"/>
  <c r="AV172" i="1"/>
  <c r="AW167" i="1"/>
  <c r="AW169" i="1" s="1"/>
  <c r="AV167" i="1"/>
  <c r="AW162" i="1"/>
  <c r="AV162" i="1"/>
  <c r="AW156" i="1"/>
  <c r="AV156" i="1"/>
  <c r="AW153" i="1"/>
  <c r="AV153" i="1"/>
  <c r="AW151" i="1"/>
  <c r="AV151" i="1"/>
  <c r="AW146" i="1"/>
  <c r="AV146" i="1"/>
  <c r="AW144" i="1"/>
  <c r="AV144" i="1"/>
  <c r="AW142" i="1"/>
  <c r="AV142" i="1"/>
  <c r="AW139" i="1"/>
  <c r="AV139" i="1"/>
  <c r="AW135" i="1"/>
  <c r="AV135" i="1"/>
  <c r="AW127" i="1"/>
  <c r="AV127" i="1"/>
  <c r="AW123" i="1"/>
  <c r="AV123" i="1"/>
  <c r="AW118" i="1"/>
  <c r="AV118" i="1"/>
  <c r="AW115" i="1"/>
  <c r="AV115" i="1"/>
  <c r="AW111" i="1"/>
  <c r="AV111" i="1"/>
  <c r="AW106" i="1"/>
  <c r="AV106" i="1"/>
  <c r="AW101" i="1"/>
  <c r="AV101" i="1"/>
  <c r="AW97" i="1"/>
  <c r="AV97" i="1"/>
  <c r="AW91" i="1"/>
  <c r="AV91" i="1"/>
  <c r="AW89" i="1"/>
  <c r="AV89" i="1"/>
  <c r="AW87" i="1"/>
  <c r="AV87" i="1"/>
  <c r="AW84" i="1"/>
  <c r="AV84" i="1"/>
  <c r="AW80" i="1"/>
  <c r="AV80" i="1"/>
  <c r="AW76" i="1"/>
  <c r="AV76" i="1"/>
  <c r="AW69" i="1"/>
  <c r="AV69" i="1"/>
  <c r="AW66" i="1"/>
  <c r="AV66" i="1"/>
  <c r="AW63" i="1"/>
  <c r="AV63" i="1"/>
  <c r="AW61" i="1"/>
  <c r="AV61" i="1"/>
  <c r="AW53" i="1"/>
  <c r="AV53" i="1"/>
  <c r="AW49" i="1"/>
  <c r="AV49" i="1"/>
  <c r="AW43" i="1"/>
  <c r="AV43" i="1"/>
  <c r="AW31" i="1"/>
  <c r="AV31" i="1"/>
  <c r="AW29" i="1"/>
  <c r="AV29" i="1"/>
  <c r="AW25" i="1"/>
  <c r="AV25" i="1"/>
  <c r="AW23" i="1"/>
  <c r="AV23" i="1"/>
  <c r="AW18" i="1"/>
  <c r="AV18" i="1"/>
  <c r="AW16" i="1"/>
  <c r="AV16" i="1"/>
  <c r="AW12" i="1"/>
  <c r="AV12" i="1"/>
  <c r="AT212" i="1"/>
  <c r="AT210" i="1"/>
  <c r="AT207" i="1"/>
  <c r="AT204" i="1"/>
  <c r="AT202" i="1"/>
  <c r="AT199" i="1"/>
  <c r="AT196" i="1"/>
  <c r="AT190" i="1"/>
  <c r="AT182" i="1"/>
  <c r="AT179" i="1"/>
  <c r="AT176" i="1"/>
  <c r="AT174" i="1"/>
  <c r="AT172" i="1"/>
  <c r="AT167" i="1"/>
  <c r="AT162" i="1"/>
  <c r="AT156" i="1"/>
  <c r="AT153" i="1"/>
  <c r="AT151" i="1"/>
  <c r="AT146" i="1"/>
  <c r="AT144" i="1"/>
  <c r="AT142" i="1"/>
  <c r="AT139" i="1"/>
  <c r="AT135" i="1"/>
  <c r="AT127" i="1"/>
  <c r="AT123" i="1"/>
  <c r="AT118" i="1"/>
  <c r="AT115" i="1"/>
  <c r="AT111" i="1"/>
  <c r="AT106" i="1"/>
  <c r="AT101" i="1"/>
  <c r="AT97" i="1"/>
  <c r="AT91" i="1"/>
  <c r="AT89" i="1"/>
  <c r="AT87" i="1"/>
  <c r="AT84" i="1"/>
  <c r="AT80" i="1"/>
  <c r="AT76" i="1"/>
  <c r="AT69" i="1"/>
  <c r="AT66" i="1"/>
  <c r="AT63" i="1"/>
  <c r="AT61" i="1"/>
  <c r="AT53" i="1"/>
  <c r="AT49" i="1"/>
  <c r="AT43" i="1"/>
  <c r="AT31" i="1"/>
  <c r="AT29" i="1"/>
  <c r="AT25" i="1"/>
  <c r="AT23" i="1"/>
  <c r="AT18" i="1"/>
  <c r="AT16" i="1"/>
  <c r="AT12" i="1"/>
  <c r="BF92" i="6" l="1"/>
  <c r="E95" i="1"/>
  <c r="E97" i="1" s="1"/>
  <c r="E75" i="1"/>
  <c r="E76" i="1" s="1"/>
  <c r="I29" i="10"/>
  <c r="I107" i="10"/>
  <c r="K108" i="10"/>
  <c r="AA10" i="1"/>
  <c r="K98" i="10"/>
  <c r="AA13" i="1"/>
  <c r="AA14" i="1"/>
  <c r="K85" i="10"/>
  <c r="F143" i="1"/>
  <c r="E144" i="1"/>
  <c r="J30" i="10"/>
  <c r="I114" i="10"/>
  <c r="I113" i="10" s="1"/>
  <c r="J113" i="10" s="1"/>
  <c r="J115" i="10"/>
  <c r="AT32" i="1"/>
  <c r="F95" i="1"/>
  <c r="BG205" i="1"/>
  <c r="F75" i="1"/>
  <c r="E92" i="1"/>
  <c r="K66" i="10"/>
  <c r="I64" i="10"/>
  <c r="J43" i="1"/>
  <c r="J54" i="1" s="1"/>
  <c r="BG40" i="1"/>
  <c r="E40" i="1" s="1"/>
  <c r="E43" i="1" s="1"/>
  <c r="E54" i="1" s="1"/>
  <c r="J21" i="10"/>
  <c r="I20" i="10"/>
  <c r="J20" i="10" s="1"/>
  <c r="AU27" i="1"/>
  <c r="AH43" i="1"/>
  <c r="AU69" i="1"/>
  <c r="AU89" i="1"/>
  <c r="AU9" i="1"/>
  <c r="AU156" i="1"/>
  <c r="AU10" i="1"/>
  <c r="AU172" i="1"/>
  <c r="AU13" i="1"/>
  <c r="AU174" i="1"/>
  <c r="AU14" i="1"/>
  <c r="AU176" i="1"/>
  <c r="AU179" i="1"/>
  <c r="AU91" i="1"/>
  <c r="AU182" i="1"/>
  <c r="AA37" i="1"/>
  <c r="AU169" i="1"/>
  <c r="AU210" i="1"/>
  <c r="K136" i="10"/>
  <c r="I135" i="10"/>
  <c r="J136" i="10"/>
  <c r="F69" i="1"/>
  <c r="I67" i="10"/>
  <c r="J39" i="10"/>
  <c r="J40" i="10"/>
  <c r="I34" i="10"/>
  <c r="J34" i="10" s="1"/>
  <c r="J35" i="10"/>
  <c r="J17" i="10"/>
  <c r="I16" i="10"/>
  <c r="J16" i="10" s="1"/>
  <c r="J107" i="10"/>
  <c r="K107" i="10"/>
  <c r="I104" i="10"/>
  <c r="J104" i="10" s="1"/>
  <c r="J105" i="10"/>
  <c r="K105" i="10"/>
  <c r="I58" i="10"/>
  <c r="J58" i="10" s="1"/>
  <c r="J59" i="10"/>
  <c r="K59" i="10"/>
  <c r="BF97" i="6"/>
  <c r="BF70" i="6"/>
  <c r="BF199" i="6"/>
  <c r="BG76" i="1"/>
  <c r="BF106" i="6"/>
  <c r="BF49" i="6"/>
  <c r="BF53" i="6"/>
  <c r="F182" i="1"/>
  <c r="BF111" i="6"/>
  <c r="F62" i="1"/>
  <c r="I65" i="10"/>
  <c r="F50" i="1"/>
  <c r="AU207" i="1"/>
  <c r="BG144" i="1"/>
  <c r="BG157" i="1" s="1"/>
  <c r="AU26" i="1"/>
  <c r="AU37" i="1"/>
  <c r="AS18" i="1"/>
  <c r="AU17" i="1"/>
  <c r="AS25" i="1"/>
  <c r="AU24" i="1"/>
  <c r="AS23" i="1"/>
  <c r="AU22" i="1"/>
  <c r="AS31" i="1"/>
  <c r="AU30" i="1"/>
  <c r="AA54" i="6"/>
  <c r="AV169" i="1"/>
  <c r="BF196" i="6"/>
  <c r="BF205" i="6" s="1"/>
  <c r="BG53" i="1"/>
  <c r="BF179" i="6"/>
  <c r="BG63" i="1"/>
  <c r="BG70" i="1" s="1"/>
  <c r="E117" i="1"/>
  <c r="E118" i="1" s="1"/>
  <c r="E136" i="1" s="1"/>
  <c r="BG118" i="1"/>
  <c r="BF202" i="6"/>
  <c r="BF210" i="6"/>
  <c r="BE15" i="6"/>
  <c r="BE38" i="6" s="1"/>
  <c r="AS16" i="1"/>
  <c r="AS29" i="1"/>
  <c r="AS12" i="1"/>
  <c r="AV70" i="1"/>
  <c r="AV170" i="1"/>
  <c r="AT70" i="1"/>
  <c r="AW70" i="1"/>
  <c r="AT54" i="1"/>
  <c r="AT170" i="1"/>
  <c r="AW32" i="1"/>
  <c r="AW38" i="1" s="1"/>
  <c r="AW216" i="1" s="1"/>
  <c r="AW205" i="1"/>
  <c r="AW213" i="1" s="1"/>
  <c r="AW136" i="1"/>
  <c r="AW170" i="1"/>
  <c r="AV92" i="1"/>
  <c r="AV157" i="1"/>
  <c r="AW92" i="1"/>
  <c r="AW157" i="1"/>
  <c r="AV136" i="1"/>
  <c r="AT205" i="1"/>
  <c r="AT213" i="1" s="1"/>
  <c r="AV32" i="1"/>
  <c r="AV38" i="1" s="1"/>
  <c r="AV216" i="1" s="1"/>
  <c r="AV54" i="1"/>
  <c r="AV205" i="1"/>
  <c r="AW54" i="1"/>
  <c r="AT136" i="1"/>
  <c r="AT92" i="1"/>
  <c r="AT157" i="1"/>
  <c r="AK157" i="1"/>
  <c r="AK70" i="1"/>
  <c r="AK30" i="1"/>
  <c r="AK27" i="1"/>
  <c r="AM27" i="1" s="1"/>
  <c r="AK26" i="1"/>
  <c r="AM26" i="1" s="1"/>
  <c r="AK24" i="1"/>
  <c r="AM24" i="1" s="1"/>
  <c r="AK22" i="1"/>
  <c r="AK17" i="1"/>
  <c r="AM17" i="1" s="1"/>
  <c r="AK15" i="1"/>
  <c r="AM15" i="1" s="1"/>
  <c r="AK14" i="1"/>
  <c r="AM14" i="1" s="1"/>
  <c r="AK13" i="1"/>
  <c r="AM13" i="1" s="1"/>
  <c r="AK10" i="1"/>
  <c r="AM10" i="1" s="1"/>
  <c r="AK11" i="1"/>
  <c r="AM11" i="1" s="1"/>
  <c r="AK9" i="1"/>
  <c r="AM9" i="1" s="1"/>
  <c r="AG205" i="1"/>
  <c r="AG182" i="1"/>
  <c r="AG174" i="1"/>
  <c r="AG172" i="1"/>
  <c r="AG157" i="1"/>
  <c r="AG136" i="1"/>
  <c r="AG92" i="1"/>
  <c r="AG70" i="1"/>
  <c r="AG53" i="1"/>
  <c r="AG49" i="1"/>
  <c r="AG43" i="1"/>
  <c r="AG30" i="1"/>
  <c r="AG27" i="1"/>
  <c r="AI27" i="1" s="1"/>
  <c r="AG26" i="1"/>
  <c r="AI26" i="1" s="1"/>
  <c r="AG24" i="1"/>
  <c r="AG22" i="1"/>
  <c r="AG17" i="1"/>
  <c r="AG15" i="1"/>
  <c r="AI15" i="1" s="1"/>
  <c r="AG14" i="1"/>
  <c r="AI14" i="1" s="1"/>
  <c r="AG13" i="1"/>
  <c r="AI13" i="1" s="1"/>
  <c r="AG10" i="1"/>
  <c r="AI10" i="1" s="1"/>
  <c r="AG11" i="1"/>
  <c r="AI11" i="1" s="1"/>
  <c r="AG9" i="1"/>
  <c r="AI9" i="1" s="1"/>
  <c r="AC9" i="1"/>
  <c r="AE9" i="1" s="1"/>
  <c r="AC11" i="1"/>
  <c r="AE11" i="1" s="1"/>
  <c r="AC10" i="1"/>
  <c r="AE10" i="1" s="1"/>
  <c r="AC15" i="1"/>
  <c r="AE15" i="1" s="1"/>
  <c r="AC14" i="1"/>
  <c r="AE14" i="1" s="1"/>
  <c r="AC212" i="1"/>
  <c r="AC205" i="1"/>
  <c r="AC157" i="1"/>
  <c r="AC136" i="1"/>
  <c r="AC53" i="1"/>
  <c r="AC43" i="1"/>
  <c r="AC26" i="1"/>
  <c r="AE26" i="1" s="1"/>
  <c r="AC13" i="1"/>
  <c r="AE13" i="1" s="1"/>
  <c r="V92" i="1"/>
  <c r="V29" i="1"/>
  <c r="S212" i="1"/>
  <c r="S205" i="1"/>
  <c r="S157" i="1"/>
  <c r="S136" i="1"/>
  <c r="S53" i="1"/>
  <c r="S43" i="1"/>
  <c r="S27" i="1"/>
  <c r="S26" i="1"/>
  <c r="O212" i="1"/>
  <c r="O205" i="1"/>
  <c r="O157" i="1"/>
  <c r="O139" i="1"/>
  <c r="O136" i="1"/>
  <c r="O92" i="1"/>
  <c r="O70" i="1"/>
  <c r="O27" i="1"/>
  <c r="O26" i="1"/>
  <c r="O30" i="1"/>
  <c r="O14" i="1"/>
  <c r="O10" i="1"/>
  <c r="O11" i="1"/>
  <c r="Q11" i="1" s="1"/>
  <c r="K207" i="1"/>
  <c r="K27" i="1"/>
  <c r="K26" i="1"/>
  <c r="K15" i="1"/>
  <c r="K14" i="1"/>
  <c r="K13" i="1"/>
  <c r="AP212" i="1"/>
  <c r="AL212" i="1"/>
  <c r="AK212" i="1"/>
  <c r="AM212" i="1" s="1"/>
  <c r="AH212" i="1"/>
  <c r="AD212" i="1"/>
  <c r="Z212" i="1"/>
  <c r="W212" i="1"/>
  <c r="V212" i="1"/>
  <c r="T212" i="1"/>
  <c r="P212" i="1"/>
  <c r="M212" i="1"/>
  <c r="L212" i="1"/>
  <c r="J212" i="1"/>
  <c r="K212" i="1"/>
  <c r="AP210" i="1"/>
  <c r="AL210" i="1"/>
  <c r="AK210" i="1"/>
  <c r="AM210" i="1" s="1"/>
  <c r="AH210" i="1"/>
  <c r="AD210" i="1"/>
  <c r="Z210" i="1"/>
  <c r="W210" i="1"/>
  <c r="V210" i="1"/>
  <c r="T210" i="1"/>
  <c r="S210" i="1"/>
  <c r="U210" i="1" s="1"/>
  <c r="P210" i="1"/>
  <c r="O210" i="1"/>
  <c r="Q210" i="1" s="1"/>
  <c r="M210" i="1"/>
  <c r="L210" i="1"/>
  <c r="J210" i="1"/>
  <c r="K210" i="1"/>
  <c r="AL207" i="1"/>
  <c r="AK207" i="1"/>
  <c r="AM207" i="1" s="1"/>
  <c r="AH207" i="1"/>
  <c r="AD207" i="1"/>
  <c r="Z207" i="1"/>
  <c r="W207" i="1"/>
  <c r="V207" i="1"/>
  <c r="T207" i="1"/>
  <c r="S207" i="1"/>
  <c r="U207" i="1" s="1"/>
  <c r="P207" i="1"/>
  <c r="Q207" i="1" s="1"/>
  <c r="M207" i="1"/>
  <c r="L207" i="1"/>
  <c r="AP204" i="1"/>
  <c r="AL204" i="1"/>
  <c r="AK204" i="1"/>
  <c r="AM204" i="1" s="1"/>
  <c r="AH204" i="1"/>
  <c r="AD204" i="1"/>
  <c r="Z204" i="1"/>
  <c r="W204" i="1"/>
  <c r="V204" i="1"/>
  <c r="T204" i="1"/>
  <c r="S204" i="1"/>
  <c r="U204" i="1" s="1"/>
  <c r="P204" i="1"/>
  <c r="O204" i="1"/>
  <c r="Q204" i="1" s="1"/>
  <c r="M204" i="1"/>
  <c r="L204" i="1"/>
  <c r="J204" i="1"/>
  <c r="K204" i="1"/>
  <c r="AP202" i="1"/>
  <c r="AL202" i="1"/>
  <c r="AK202" i="1"/>
  <c r="AM202" i="1" s="1"/>
  <c r="AH202" i="1"/>
  <c r="AD202" i="1"/>
  <c r="Z202" i="1"/>
  <c r="W202" i="1"/>
  <c r="V202" i="1"/>
  <c r="T202" i="1"/>
  <c r="S202" i="1"/>
  <c r="U202" i="1" s="1"/>
  <c r="P202" i="1"/>
  <c r="O202" i="1"/>
  <c r="Q202" i="1" s="1"/>
  <c r="M202" i="1"/>
  <c r="L202" i="1"/>
  <c r="J202" i="1"/>
  <c r="K202" i="1"/>
  <c r="AP199" i="1"/>
  <c r="AL199" i="1"/>
  <c r="AK199" i="1"/>
  <c r="AM199" i="1" s="1"/>
  <c r="AH199" i="1"/>
  <c r="Z199" i="1"/>
  <c r="W199" i="1"/>
  <c r="V199" i="1"/>
  <c r="T199" i="1"/>
  <c r="S199" i="1"/>
  <c r="U199" i="1" s="1"/>
  <c r="P199" i="1"/>
  <c r="O199" i="1"/>
  <c r="Q199" i="1" s="1"/>
  <c r="M199" i="1"/>
  <c r="L199" i="1"/>
  <c r="J199" i="1"/>
  <c r="K199" i="1"/>
  <c r="AP196" i="1"/>
  <c r="AL196" i="1"/>
  <c r="AK196" i="1"/>
  <c r="AM196" i="1" s="1"/>
  <c r="AH196" i="1"/>
  <c r="AD196" i="1"/>
  <c r="Z196" i="1"/>
  <c r="W196" i="1"/>
  <c r="V196" i="1"/>
  <c r="T196" i="1"/>
  <c r="S196" i="1"/>
  <c r="U196" i="1" s="1"/>
  <c r="P196" i="1"/>
  <c r="O196" i="1"/>
  <c r="Q196" i="1" s="1"/>
  <c r="M196" i="1"/>
  <c r="L196" i="1"/>
  <c r="J196" i="1"/>
  <c r="K196" i="1"/>
  <c r="AP190" i="1"/>
  <c r="AL190" i="1"/>
  <c r="AK190" i="1"/>
  <c r="AM190" i="1" s="1"/>
  <c r="AH190" i="1"/>
  <c r="Z190" i="1"/>
  <c r="W190" i="1"/>
  <c r="V190" i="1"/>
  <c r="T190" i="1"/>
  <c r="S190" i="1"/>
  <c r="U190" i="1" s="1"/>
  <c r="O190" i="1"/>
  <c r="Q190" i="1" s="1"/>
  <c r="M190" i="1"/>
  <c r="L190" i="1"/>
  <c r="K190" i="1"/>
  <c r="AP182" i="1"/>
  <c r="AL182" i="1"/>
  <c r="AD182" i="1"/>
  <c r="Z182" i="1"/>
  <c r="W182" i="1"/>
  <c r="V182" i="1"/>
  <c r="T182" i="1"/>
  <c r="S182" i="1"/>
  <c r="U182" i="1" s="1"/>
  <c r="P182" i="1"/>
  <c r="O182" i="1"/>
  <c r="Q182" i="1" s="1"/>
  <c r="M182" i="1"/>
  <c r="L182" i="1"/>
  <c r="K182" i="1"/>
  <c r="AP179" i="1"/>
  <c r="AL179" i="1"/>
  <c r="AH179" i="1"/>
  <c r="AD179" i="1"/>
  <c r="Z179" i="1"/>
  <c r="W179" i="1"/>
  <c r="V179" i="1"/>
  <c r="T179" i="1"/>
  <c r="S179" i="1"/>
  <c r="U179" i="1" s="1"/>
  <c r="P179" i="1"/>
  <c r="O179" i="1"/>
  <c r="Q179" i="1" s="1"/>
  <c r="M179" i="1"/>
  <c r="L179" i="1"/>
  <c r="J179" i="1"/>
  <c r="K179" i="1"/>
  <c r="AP176" i="1"/>
  <c r="AL176" i="1"/>
  <c r="AH176" i="1"/>
  <c r="AD176" i="1"/>
  <c r="Z176" i="1"/>
  <c r="W176" i="1"/>
  <c r="V176" i="1"/>
  <c r="T176" i="1"/>
  <c r="S176" i="1"/>
  <c r="U176" i="1" s="1"/>
  <c r="P176" i="1"/>
  <c r="O176" i="1"/>
  <c r="Q176" i="1" s="1"/>
  <c r="M176" i="1"/>
  <c r="L176" i="1"/>
  <c r="J176" i="1"/>
  <c r="K176" i="1"/>
  <c r="AP174" i="1"/>
  <c r="AL174" i="1"/>
  <c r="AH174" i="1"/>
  <c r="AD174" i="1"/>
  <c r="Z174" i="1"/>
  <c r="W174" i="1"/>
  <c r="V174" i="1"/>
  <c r="T174" i="1"/>
  <c r="S174" i="1"/>
  <c r="U174" i="1" s="1"/>
  <c r="P174" i="1"/>
  <c r="O174" i="1"/>
  <c r="Q174" i="1" s="1"/>
  <c r="M174" i="1"/>
  <c r="L174" i="1"/>
  <c r="J174" i="1"/>
  <c r="K174" i="1"/>
  <c r="AP172" i="1"/>
  <c r="AL172" i="1"/>
  <c r="AH172" i="1"/>
  <c r="AD172" i="1"/>
  <c r="Z172" i="1"/>
  <c r="W172" i="1"/>
  <c r="V172" i="1"/>
  <c r="T172" i="1"/>
  <c r="S172" i="1"/>
  <c r="U172" i="1" s="1"/>
  <c r="P172" i="1"/>
  <c r="O172" i="1"/>
  <c r="Q172" i="1" s="1"/>
  <c r="M172" i="1"/>
  <c r="L172" i="1"/>
  <c r="J172" i="1"/>
  <c r="K172" i="1"/>
  <c r="AL167" i="1"/>
  <c r="AL169" i="1" s="1"/>
  <c r="AH167" i="1"/>
  <c r="AH169" i="1" s="1"/>
  <c r="AD167" i="1"/>
  <c r="AD169" i="1" s="1"/>
  <c r="Z167" i="1"/>
  <c r="Z169" i="1" s="1"/>
  <c r="W167" i="1"/>
  <c r="V167" i="1"/>
  <c r="V169" i="1" s="1"/>
  <c r="T167" i="1"/>
  <c r="S167" i="1"/>
  <c r="O167" i="1"/>
  <c r="M167" i="1"/>
  <c r="L167" i="1"/>
  <c r="J167" i="1"/>
  <c r="AP162" i="1"/>
  <c r="AP170" i="1" s="1"/>
  <c r="AL162" i="1"/>
  <c r="AH162" i="1"/>
  <c r="AD162" i="1"/>
  <c r="Z162" i="1"/>
  <c r="W162" i="1"/>
  <c r="V162" i="1"/>
  <c r="T162" i="1"/>
  <c r="S162" i="1"/>
  <c r="U162" i="1" s="1"/>
  <c r="O162" i="1"/>
  <c r="Q162" i="1" s="1"/>
  <c r="M162" i="1"/>
  <c r="L162" i="1"/>
  <c r="J162" i="1"/>
  <c r="K162" i="1"/>
  <c r="AL156" i="1"/>
  <c r="AH156" i="1"/>
  <c r="AD156" i="1"/>
  <c r="Z156" i="1"/>
  <c r="W156" i="1"/>
  <c r="V156" i="1"/>
  <c r="T156" i="1"/>
  <c r="S156" i="1"/>
  <c r="U156" i="1" s="1"/>
  <c r="O156" i="1"/>
  <c r="Q156" i="1" s="1"/>
  <c r="M156" i="1"/>
  <c r="L156" i="1"/>
  <c r="J156" i="1"/>
  <c r="K156" i="1"/>
  <c r="AP153" i="1"/>
  <c r="AL153" i="1"/>
  <c r="AH153" i="1"/>
  <c r="AD153" i="1"/>
  <c r="Z153" i="1"/>
  <c r="W153" i="1"/>
  <c r="V153" i="1"/>
  <c r="T153" i="1"/>
  <c r="S153" i="1"/>
  <c r="U153" i="1" s="1"/>
  <c r="P153" i="1"/>
  <c r="O153" i="1"/>
  <c r="Q153" i="1" s="1"/>
  <c r="M153" i="1"/>
  <c r="L153" i="1"/>
  <c r="J153" i="1"/>
  <c r="K153" i="1"/>
  <c r="AP151" i="1"/>
  <c r="AL151" i="1"/>
  <c r="AH151" i="1"/>
  <c r="AD151" i="1"/>
  <c r="Z151" i="1"/>
  <c r="W151" i="1"/>
  <c r="V151" i="1"/>
  <c r="S151" i="1"/>
  <c r="U151" i="1" s="1"/>
  <c r="P151" i="1"/>
  <c r="O151" i="1"/>
  <c r="Q151" i="1" s="1"/>
  <c r="M151" i="1"/>
  <c r="L151" i="1"/>
  <c r="K151" i="1"/>
  <c r="AL146" i="1"/>
  <c r="AH146" i="1"/>
  <c r="AD146" i="1"/>
  <c r="Z146" i="1"/>
  <c r="W146" i="1"/>
  <c r="V146" i="1"/>
  <c r="T146" i="1"/>
  <c r="S146" i="1"/>
  <c r="U146" i="1" s="1"/>
  <c r="P146" i="1"/>
  <c r="O146" i="1"/>
  <c r="Q146" i="1" s="1"/>
  <c r="M146" i="1"/>
  <c r="L146" i="1"/>
  <c r="J146" i="1"/>
  <c r="K146" i="1"/>
  <c r="AP144" i="1"/>
  <c r="AL144" i="1"/>
  <c r="AH144" i="1"/>
  <c r="AD144" i="1"/>
  <c r="W144" i="1"/>
  <c r="V144" i="1"/>
  <c r="S144" i="1"/>
  <c r="U144" i="1" s="1"/>
  <c r="P144" i="1"/>
  <c r="O144" i="1"/>
  <c r="Q144" i="1" s="1"/>
  <c r="M144" i="1"/>
  <c r="L144" i="1"/>
  <c r="J144" i="1"/>
  <c r="K144" i="1"/>
  <c r="AP142" i="1"/>
  <c r="AH142" i="1"/>
  <c r="AD142" i="1"/>
  <c r="W142" i="1"/>
  <c r="V142" i="1"/>
  <c r="T142" i="1"/>
  <c r="S142" i="1"/>
  <c r="U142" i="1" s="1"/>
  <c r="P142" i="1"/>
  <c r="O142" i="1"/>
  <c r="Q142" i="1" s="1"/>
  <c r="M142" i="1"/>
  <c r="L142" i="1"/>
  <c r="J142" i="1"/>
  <c r="K142" i="1"/>
  <c r="AP139" i="1"/>
  <c r="AQ139" i="1" s="1"/>
  <c r="AL139" i="1"/>
  <c r="AH139" i="1"/>
  <c r="AD139" i="1"/>
  <c r="Z139" i="1"/>
  <c r="W139" i="1"/>
  <c r="V139" i="1"/>
  <c r="T139" i="1"/>
  <c r="S139" i="1"/>
  <c r="U139" i="1" s="1"/>
  <c r="P139" i="1"/>
  <c r="M139" i="1"/>
  <c r="L139" i="1"/>
  <c r="J139" i="1"/>
  <c r="AL135" i="1"/>
  <c r="AH135" i="1"/>
  <c r="Z135" i="1"/>
  <c r="W135" i="1"/>
  <c r="V135" i="1"/>
  <c r="S135" i="1"/>
  <c r="U135" i="1" s="1"/>
  <c r="O135" i="1"/>
  <c r="Q135" i="1" s="1"/>
  <c r="M135" i="1"/>
  <c r="L135" i="1"/>
  <c r="K135" i="1"/>
  <c r="AP127" i="1"/>
  <c r="AL127" i="1"/>
  <c r="AH127" i="1"/>
  <c r="AD127" i="1"/>
  <c r="Z127" i="1"/>
  <c r="W127" i="1"/>
  <c r="V127" i="1"/>
  <c r="T127" i="1"/>
  <c r="S127" i="1"/>
  <c r="U127" i="1" s="1"/>
  <c r="O127" i="1"/>
  <c r="Q127" i="1" s="1"/>
  <c r="M127" i="1"/>
  <c r="L127" i="1"/>
  <c r="J127" i="1"/>
  <c r="K127" i="1"/>
  <c r="AP123" i="1"/>
  <c r="AL123" i="1"/>
  <c r="AH123" i="1"/>
  <c r="AD123" i="1"/>
  <c r="Z123" i="1"/>
  <c r="W123" i="1"/>
  <c r="V123" i="1"/>
  <c r="T123" i="1"/>
  <c r="S123" i="1"/>
  <c r="U123" i="1" s="1"/>
  <c r="O123" i="1"/>
  <c r="Q123" i="1" s="1"/>
  <c r="M123" i="1"/>
  <c r="L123" i="1"/>
  <c r="K123" i="1"/>
  <c r="AH118" i="1"/>
  <c r="AD118" i="1"/>
  <c r="Z118" i="1"/>
  <c r="W118" i="1"/>
  <c r="V118" i="1"/>
  <c r="T118" i="1"/>
  <c r="S118" i="1"/>
  <c r="U118" i="1" s="1"/>
  <c r="O118" i="1"/>
  <c r="Q118" i="1" s="1"/>
  <c r="M118" i="1"/>
  <c r="L118" i="1"/>
  <c r="J118" i="1"/>
  <c r="K118" i="1"/>
  <c r="AP115" i="1"/>
  <c r="AL115" i="1"/>
  <c r="AH115" i="1"/>
  <c r="AD115" i="1"/>
  <c r="Z115" i="1"/>
  <c r="W115" i="1"/>
  <c r="V115" i="1"/>
  <c r="T115" i="1"/>
  <c r="S115" i="1"/>
  <c r="U115" i="1" s="1"/>
  <c r="O115" i="1"/>
  <c r="Q115" i="1" s="1"/>
  <c r="M115" i="1"/>
  <c r="L115" i="1"/>
  <c r="J115" i="1"/>
  <c r="K115" i="1"/>
  <c r="AP111" i="1"/>
  <c r="AL111" i="1"/>
  <c r="AD111" i="1"/>
  <c r="Z111" i="1"/>
  <c r="W111" i="1"/>
  <c r="V111" i="1"/>
  <c r="T111" i="1"/>
  <c r="S111" i="1"/>
  <c r="U111" i="1" s="1"/>
  <c r="P111" i="1"/>
  <c r="O111" i="1"/>
  <c r="Q111" i="1" s="1"/>
  <c r="M111" i="1"/>
  <c r="L111" i="1"/>
  <c r="J111" i="1"/>
  <c r="K111" i="1"/>
  <c r="AP106" i="1"/>
  <c r="AL106" i="1"/>
  <c r="Z106" i="1"/>
  <c r="W106" i="1"/>
  <c r="V106" i="1"/>
  <c r="S106" i="1"/>
  <c r="U106" i="1" s="1"/>
  <c r="P106" i="1"/>
  <c r="O106" i="1"/>
  <c r="Q106" i="1" s="1"/>
  <c r="M106" i="1"/>
  <c r="L106" i="1"/>
  <c r="J106" i="1"/>
  <c r="K106" i="1"/>
  <c r="AP101" i="1"/>
  <c r="AL101" i="1"/>
  <c r="AH101" i="1"/>
  <c r="AD101" i="1"/>
  <c r="Z101" i="1"/>
  <c r="W101" i="1"/>
  <c r="V101" i="1"/>
  <c r="S101" i="1"/>
  <c r="U101" i="1" s="1"/>
  <c r="P101" i="1"/>
  <c r="O101" i="1"/>
  <c r="Q101" i="1" s="1"/>
  <c r="M101" i="1"/>
  <c r="L101" i="1"/>
  <c r="J101" i="1"/>
  <c r="K101" i="1"/>
  <c r="AL97" i="1"/>
  <c r="AD97" i="1"/>
  <c r="Z97" i="1"/>
  <c r="W97" i="1"/>
  <c r="V97" i="1"/>
  <c r="T97" i="1"/>
  <c r="S97" i="1"/>
  <c r="U97" i="1" s="1"/>
  <c r="O97" i="1"/>
  <c r="Q97" i="1" s="1"/>
  <c r="M97" i="1"/>
  <c r="L97" i="1"/>
  <c r="J97" i="1"/>
  <c r="K97" i="1"/>
  <c r="AP91" i="1"/>
  <c r="AL91" i="1"/>
  <c r="AH91" i="1"/>
  <c r="AD91" i="1"/>
  <c r="Z91" i="1"/>
  <c r="W91" i="1"/>
  <c r="V91" i="1"/>
  <c r="T91" i="1"/>
  <c r="S91" i="1"/>
  <c r="U91" i="1" s="1"/>
  <c r="O91" i="1"/>
  <c r="Q91" i="1" s="1"/>
  <c r="M91" i="1"/>
  <c r="L91" i="1"/>
  <c r="J91" i="1"/>
  <c r="K91" i="1"/>
  <c r="AP89" i="1"/>
  <c r="AL89" i="1"/>
  <c r="AH89" i="1"/>
  <c r="AD89" i="1"/>
  <c r="Z89" i="1"/>
  <c r="W89" i="1"/>
  <c r="V89" i="1"/>
  <c r="T89" i="1"/>
  <c r="S89" i="1"/>
  <c r="U89" i="1" s="1"/>
  <c r="P89" i="1"/>
  <c r="O89" i="1"/>
  <c r="Q89" i="1" s="1"/>
  <c r="M89" i="1"/>
  <c r="L89" i="1"/>
  <c r="J89" i="1"/>
  <c r="K89" i="1"/>
  <c r="AP87" i="1"/>
  <c r="AL87" i="1"/>
  <c r="AH87" i="1"/>
  <c r="AD87" i="1"/>
  <c r="Z87" i="1"/>
  <c r="W87" i="1"/>
  <c r="V87" i="1"/>
  <c r="T87" i="1"/>
  <c r="S87" i="1"/>
  <c r="U87" i="1" s="1"/>
  <c r="O87" i="1"/>
  <c r="Q87" i="1" s="1"/>
  <c r="M87" i="1"/>
  <c r="L87" i="1"/>
  <c r="J87" i="1"/>
  <c r="K87" i="1"/>
  <c r="AP84" i="1"/>
  <c r="AL84" i="1"/>
  <c r="AD84" i="1"/>
  <c r="Z84" i="1"/>
  <c r="W84" i="1"/>
  <c r="V84" i="1"/>
  <c r="T84" i="1"/>
  <c r="S84" i="1"/>
  <c r="U84" i="1" s="1"/>
  <c r="O84" i="1"/>
  <c r="Q84" i="1" s="1"/>
  <c r="M84" i="1"/>
  <c r="L84" i="1"/>
  <c r="J84" i="1"/>
  <c r="K84" i="1"/>
  <c r="AP80" i="1"/>
  <c r="AL80" i="1"/>
  <c r="AH80" i="1"/>
  <c r="AD80" i="1"/>
  <c r="W80" i="1"/>
  <c r="V80" i="1"/>
  <c r="T80" i="1"/>
  <c r="S80" i="1"/>
  <c r="U80" i="1" s="1"/>
  <c r="O80" i="1"/>
  <c r="Q80" i="1" s="1"/>
  <c r="M80" i="1"/>
  <c r="L80" i="1"/>
  <c r="J80" i="1"/>
  <c r="K80" i="1"/>
  <c r="AP76" i="1"/>
  <c r="AL76" i="1"/>
  <c r="AD76" i="1"/>
  <c r="Z76" i="1"/>
  <c r="W76" i="1"/>
  <c r="V76" i="1"/>
  <c r="T76" i="1"/>
  <c r="S76" i="1"/>
  <c r="U76" i="1" s="1"/>
  <c r="O76" i="1"/>
  <c r="Q76" i="1" s="1"/>
  <c r="M76" i="1"/>
  <c r="L76" i="1"/>
  <c r="K76" i="1"/>
  <c r="AH69" i="1"/>
  <c r="AD69" i="1"/>
  <c r="Z69" i="1"/>
  <c r="W69" i="1"/>
  <c r="V69" i="1"/>
  <c r="T69" i="1"/>
  <c r="S69" i="1"/>
  <c r="U69" i="1" s="1"/>
  <c r="P69" i="1"/>
  <c r="O69" i="1"/>
  <c r="Q69" i="1" s="1"/>
  <c r="M69" i="1"/>
  <c r="L69" i="1"/>
  <c r="J69" i="1"/>
  <c r="K69" i="1"/>
  <c r="AP66" i="1"/>
  <c r="AL66" i="1"/>
  <c r="AD66" i="1"/>
  <c r="Z66" i="1"/>
  <c r="W66" i="1"/>
  <c r="V66" i="1"/>
  <c r="T66" i="1"/>
  <c r="S66" i="1"/>
  <c r="U66" i="1" s="1"/>
  <c r="P66" i="1"/>
  <c r="O66" i="1"/>
  <c r="Q66" i="1" s="1"/>
  <c r="M66" i="1"/>
  <c r="L66" i="1"/>
  <c r="J66" i="1"/>
  <c r="K66" i="1"/>
  <c r="AP63" i="1"/>
  <c r="AL63" i="1"/>
  <c r="AD63" i="1"/>
  <c r="Z63" i="1"/>
  <c r="W63" i="1"/>
  <c r="V63" i="1"/>
  <c r="T63" i="1"/>
  <c r="S63" i="1"/>
  <c r="U63" i="1" s="1"/>
  <c r="P63" i="1"/>
  <c r="O63" i="1"/>
  <c r="Q63" i="1" s="1"/>
  <c r="M63" i="1"/>
  <c r="L63" i="1"/>
  <c r="J63" i="1"/>
  <c r="K63" i="1"/>
  <c r="AD61" i="1"/>
  <c r="W61" i="1"/>
  <c r="V61" i="1"/>
  <c r="T61" i="1"/>
  <c r="S61" i="1"/>
  <c r="U61" i="1" s="1"/>
  <c r="O61" i="1"/>
  <c r="Q61" i="1" s="1"/>
  <c r="M61" i="1"/>
  <c r="L61" i="1"/>
  <c r="K61" i="1"/>
  <c r="AP53" i="1"/>
  <c r="AQ53" i="1" s="1"/>
  <c r="AL53" i="1"/>
  <c r="AD53" i="1"/>
  <c r="Z53" i="1"/>
  <c r="W53" i="1"/>
  <c r="V53" i="1"/>
  <c r="P53" i="1"/>
  <c r="O53" i="1"/>
  <c r="Q53" i="1" s="1"/>
  <c r="M53" i="1"/>
  <c r="L53" i="1"/>
  <c r="AP49" i="1"/>
  <c r="AL49" i="1"/>
  <c r="AH49" i="1"/>
  <c r="AD49" i="1"/>
  <c r="Z49" i="1"/>
  <c r="W49" i="1"/>
  <c r="V49" i="1"/>
  <c r="T49" i="1"/>
  <c r="S49" i="1"/>
  <c r="U49" i="1" s="1"/>
  <c r="P49" i="1"/>
  <c r="O49" i="1"/>
  <c r="Q49" i="1" s="1"/>
  <c r="M49" i="1"/>
  <c r="L49" i="1"/>
  <c r="AP43" i="1"/>
  <c r="AQ43" i="1" s="1"/>
  <c r="AL43" i="1"/>
  <c r="AD43" i="1"/>
  <c r="Z43" i="1"/>
  <c r="W43" i="1"/>
  <c r="V43" i="1"/>
  <c r="T43" i="1"/>
  <c r="P43" i="1"/>
  <c r="O43" i="1"/>
  <c r="Q43" i="1" s="1"/>
  <c r="M43" i="1"/>
  <c r="L43" i="1"/>
  <c r="AP31" i="1"/>
  <c r="AO31" i="1"/>
  <c r="AL31" i="1"/>
  <c r="AH31" i="1"/>
  <c r="AD31" i="1"/>
  <c r="Z31" i="1"/>
  <c r="Y31" i="1"/>
  <c r="W31" i="1"/>
  <c r="V31" i="1"/>
  <c r="T31" i="1"/>
  <c r="S31" i="1"/>
  <c r="U31" i="1" s="1"/>
  <c r="P31" i="1"/>
  <c r="M31" i="1"/>
  <c r="L31" i="1"/>
  <c r="J31" i="1"/>
  <c r="AP29" i="1"/>
  <c r="AO29" i="1"/>
  <c r="AQ29" i="1" s="1"/>
  <c r="AL29" i="1"/>
  <c r="AH29" i="1"/>
  <c r="AD29" i="1"/>
  <c r="Z29" i="1"/>
  <c r="Y29" i="1"/>
  <c r="W29" i="1"/>
  <c r="P29" i="1"/>
  <c r="M29" i="1"/>
  <c r="L29" i="1"/>
  <c r="J29" i="1"/>
  <c r="AP25" i="1"/>
  <c r="AO25" i="1"/>
  <c r="AQ25" i="1" s="1"/>
  <c r="AL25" i="1"/>
  <c r="AH25" i="1"/>
  <c r="AD25" i="1"/>
  <c r="Z25" i="1"/>
  <c r="Y25" i="1"/>
  <c r="W25" i="1"/>
  <c r="V25" i="1"/>
  <c r="T25" i="1"/>
  <c r="S25" i="1"/>
  <c r="U25" i="1" s="1"/>
  <c r="P25" i="1"/>
  <c r="O25" i="1"/>
  <c r="Q25" i="1" s="1"/>
  <c r="M25" i="1"/>
  <c r="L25" i="1"/>
  <c r="J25" i="1"/>
  <c r="AP23" i="1"/>
  <c r="AO23" i="1"/>
  <c r="AL23" i="1"/>
  <c r="AH23" i="1"/>
  <c r="AD23" i="1"/>
  <c r="Z23" i="1"/>
  <c r="Y23" i="1"/>
  <c r="W23" i="1"/>
  <c r="V23" i="1"/>
  <c r="T23" i="1"/>
  <c r="S23" i="1"/>
  <c r="U23" i="1" s="1"/>
  <c r="P23" i="1"/>
  <c r="M23" i="1"/>
  <c r="L23" i="1"/>
  <c r="J23" i="1"/>
  <c r="AP18" i="1"/>
  <c r="AO18" i="1"/>
  <c r="AL18" i="1"/>
  <c r="AH18" i="1"/>
  <c r="AD18" i="1"/>
  <c r="Z18" i="1"/>
  <c r="Y18" i="1"/>
  <c r="W18" i="1"/>
  <c r="V18" i="1"/>
  <c r="T18" i="1"/>
  <c r="S18" i="1"/>
  <c r="U18" i="1" s="1"/>
  <c r="P18" i="1"/>
  <c r="M18" i="1"/>
  <c r="L18" i="1"/>
  <c r="J18" i="1"/>
  <c r="AP16" i="1"/>
  <c r="AO16" i="1"/>
  <c r="AQ16" i="1" s="1"/>
  <c r="AL16" i="1"/>
  <c r="AH16" i="1"/>
  <c r="AD16" i="1"/>
  <c r="Z16" i="1"/>
  <c r="Y16" i="1"/>
  <c r="AA16" i="1" s="1"/>
  <c r="W16" i="1"/>
  <c r="V16" i="1"/>
  <c r="T16" i="1"/>
  <c r="S16" i="1"/>
  <c r="U16" i="1" s="1"/>
  <c r="P16" i="1"/>
  <c r="M16" i="1"/>
  <c r="L16" i="1"/>
  <c r="J16" i="1"/>
  <c r="K10" i="1"/>
  <c r="K11" i="1"/>
  <c r="AP12" i="1"/>
  <c r="AO12" i="1"/>
  <c r="AQ12" i="1" s="1"/>
  <c r="AL12" i="1"/>
  <c r="AH12" i="1"/>
  <c r="AD12" i="1"/>
  <c r="Z12" i="1"/>
  <c r="Y12" i="1"/>
  <c r="AA12" i="1" s="1"/>
  <c r="W12" i="1"/>
  <c r="V12" i="1"/>
  <c r="S12" i="1"/>
  <c r="U12" i="1" s="1"/>
  <c r="M12" i="1"/>
  <c r="L12" i="1"/>
  <c r="F212" i="1"/>
  <c r="E210" i="1"/>
  <c r="F210" i="1"/>
  <c r="E207" i="1"/>
  <c r="I132" i="10" s="1"/>
  <c r="D204" i="1"/>
  <c r="G204" i="1" s="1"/>
  <c r="E204" i="1"/>
  <c r="I130" i="10" s="1"/>
  <c r="D202" i="1"/>
  <c r="G202" i="1" s="1"/>
  <c r="E202" i="1"/>
  <c r="I129" i="10" s="1"/>
  <c r="F202" i="1"/>
  <c r="D199" i="1"/>
  <c r="G199" i="1" s="1"/>
  <c r="E199" i="1"/>
  <c r="I128" i="10" s="1"/>
  <c r="D196" i="1"/>
  <c r="G196" i="1" s="1"/>
  <c r="E196" i="1"/>
  <c r="I127" i="10" s="1"/>
  <c r="F190" i="1"/>
  <c r="D190" i="1"/>
  <c r="G190" i="1" s="1"/>
  <c r="E179" i="1"/>
  <c r="E172" i="1"/>
  <c r="D167" i="1"/>
  <c r="F167" i="1"/>
  <c r="D162" i="1"/>
  <c r="G162" i="1" s="1"/>
  <c r="F162" i="1"/>
  <c r="D156" i="1"/>
  <c r="G156" i="1" s="1"/>
  <c r="D153" i="1"/>
  <c r="G153" i="1" s="1"/>
  <c r="E153" i="1"/>
  <c r="I92" i="10" s="1"/>
  <c r="D151" i="1"/>
  <c r="G151" i="1" s="1"/>
  <c r="D146" i="1"/>
  <c r="G146" i="1" s="1"/>
  <c r="I90" i="10"/>
  <c r="D144" i="1"/>
  <c r="G144" i="1" s="1"/>
  <c r="D142" i="1"/>
  <c r="G142" i="1" s="1"/>
  <c r="F139" i="1"/>
  <c r="D135" i="1"/>
  <c r="G135" i="1" s="1"/>
  <c r="I84" i="10"/>
  <c r="D127" i="1"/>
  <c r="G127" i="1" s="1"/>
  <c r="D123" i="1"/>
  <c r="G123" i="1" s="1"/>
  <c r="D115" i="1"/>
  <c r="G115" i="1" s="1"/>
  <c r="I80" i="10"/>
  <c r="D111" i="1"/>
  <c r="G111" i="1" s="1"/>
  <c r="D106" i="1"/>
  <c r="G106" i="1" s="1"/>
  <c r="D101" i="1"/>
  <c r="G101" i="1" s="1"/>
  <c r="I77" i="10"/>
  <c r="D97" i="1"/>
  <c r="G97" i="1" s="1"/>
  <c r="F127" i="1"/>
  <c r="F123" i="1"/>
  <c r="D91" i="1"/>
  <c r="G91" i="1" s="1"/>
  <c r="I74" i="10"/>
  <c r="D87" i="1"/>
  <c r="G87" i="1" s="1"/>
  <c r="I72" i="10"/>
  <c r="D84" i="1"/>
  <c r="G84" i="1" s="1"/>
  <c r="I71" i="10"/>
  <c r="D80" i="1"/>
  <c r="G80" i="1" s="1"/>
  <c r="I70" i="10"/>
  <c r="D76" i="1"/>
  <c r="G76" i="1" s="1"/>
  <c r="I69" i="10"/>
  <c r="E31" i="1"/>
  <c r="F18" i="1"/>
  <c r="E16" i="1"/>
  <c r="E25" i="1"/>
  <c r="E23" i="1"/>
  <c r="I73" i="10"/>
  <c r="D89" i="1"/>
  <c r="G89" i="1" s="1"/>
  <c r="B217" i="1"/>
  <c r="J9" i="1"/>
  <c r="BF213" i="6" l="1"/>
  <c r="H24" i="9"/>
  <c r="I24" i="9" s="1"/>
  <c r="BG92" i="1"/>
  <c r="J29" i="10"/>
  <c r="AA31" i="1"/>
  <c r="AA23" i="1"/>
  <c r="AA18" i="1"/>
  <c r="AU157" i="1"/>
  <c r="U27" i="1"/>
  <c r="K114" i="10"/>
  <c r="E157" i="1"/>
  <c r="J114" i="10"/>
  <c r="H26" i="9"/>
  <c r="I26" i="9" s="1"/>
  <c r="AH157" i="1"/>
  <c r="G47" i="10"/>
  <c r="AV213" i="1"/>
  <c r="F117" i="1"/>
  <c r="I89" i="10"/>
  <c r="K89" i="10" s="1"/>
  <c r="I56" i="10"/>
  <c r="I55" i="10" s="1"/>
  <c r="J64" i="10"/>
  <c r="K64" i="10"/>
  <c r="BE216" i="6"/>
  <c r="J12" i="1"/>
  <c r="BG9" i="1"/>
  <c r="E9" i="1" s="1"/>
  <c r="BF136" i="6"/>
  <c r="AA25" i="1"/>
  <c r="Q27" i="1"/>
  <c r="AU23" i="1"/>
  <c r="AU25" i="1"/>
  <c r="AU18" i="1"/>
  <c r="AQ170" i="1"/>
  <c r="Q10" i="1"/>
  <c r="AU12" i="1"/>
  <c r="Q14" i="1"/>
  <c r="AU29" i="1"/>
  <c r="AU16" i="1"/>
  <c r="AU31" i="1"/>
  <c r="F199" i="1"/>
  <c r="BG136" i="1"/>
  <c r="BF216" i="6"/>
  <c r="Z70" i="1"/>
  <c r="P92" i="1"/>
  <c r="Q92" i="1" s="1"/>
  <c r="T170" i="1"/>
  <c r="I126" i="10"/>
  <c r="I124" i="10" s="1"/>
  <c r="K92" i="10"/>
  <c r="J92" i="10"/>
  <c r="J157" i="1"/>
  <c r="K157" i="1" s="1"/>
  <c r="J129" i="10"/>
  <c r="K129" i="10"/>
  <c r="I134" i="10"/>
  <c r="J135" i="10"/>
  <c r="K90" i="10"/>
  <c r="J90" i="10"/>
  <c r="F142" i="1"/>
  <c r="I88" i="10"/>
  <c r="J77" i="10"/>
  <c r="K77" i="10"/>
  <c r="K74" i="10"/>
  <c r="J74" i="10"/>
  <c r="K73" i="10"/>
  <c r="J73" i="10"/>
  <c r="K70" i="10"/>
  <c r="J70" i="10"/>
  <c r="J67" i="10"/>
  <c r="K67" i="10"/>
  <c r="J132" i="10"/>
  <c r="K132" i="10"/>
  <c r="I131" i="10"/>
  <c r="J131" i="10" s="1"/>
  <c r="J130" i="10"/>
  <c r="K130" i="10"/>
  <c r="K128" i="10"/>
  <c r="J128" i="10"/>
  <c r="K127" i="10"/>
  <c r="J127" i="10"/>
  <c r="F156" i="1"/>
  <c r="I93" i="10"/>
  <c r="F151" i="1"/>
  <c r="I91" i="10"/>
  <c r="J84" i="10"/>
  <c r="K84" i="10"/>
  <c r="J80" i="10"/>
  <c r="K80" i="10"/>
  <c r="F111" i="1"/>
  <c r="I79" i="10"/>
  <c r="F106" i="1"/>
  <c r="I78" i="10"/>
  <c r="F97" i="1"/>
  <c r="I76" i="10"/>
  <c r="K72" i="10"/>
  <c r="J72" i="10"/>
  <c r="K71" i="10"/>
  <c r="J71" i="10"/>
  <c r="K69" i="10"/>
  <c r="J69" i="10"/>
  <c r="I68" i="10"/>
  <c r="J68" i="10" s="1"/>
  <c r="K65" i="10"/>
  <c r="J65" i="10"/>
  <c r="I63" i="10"/>
  <c r="F53" i="1"/>
  <c r="I61" i="10"/>
  <c r="J136" i="1"/>
  <c r="K136" i="1" s="1"/>
  <c r="P157" i="1"/>
  <c r="Q157" i="1" s="1"/>
  <c r="AD205" i="1"/>
  <c r="AD213" i="1" s="1"/>
  <c r="G37" i="1"/>
  <c r="Z92" i="1"/>
  <c r="P205" i="1"/>
  <c r="P213" i="1" s="1"/>
  <c r="BF54" i="6"/>
  <c r="P70" i="1"/>
  <c r="Q70" i="1" s="1"/>
  <c r="S29" i="1"/>
  <c r="F40" i="1"/>
  <c r="F63" i="1"/>
  <c r="K9" i="1"/>
  <c r="AQ23" i="1"/>
  <c r="O183" i="1"/>
  <c r="AQ18" i="1"/>
  <c r="F29" i="1"/>
  <c r="AA29" i="1"/>
  <c r="AQ31" i="1"/>
  <c r="BF26" i="1"/>
  <c r="U26" i="1"/>
  <c r="Q26" i="1"/>
  <c r="F89" i="1"/>
  <c r="F80" i="1"/>
  <c r="F115" i="1"/>
  <c r="F196" i="1"/>
  <c r="F144" i="1"/>
  <c r="F146" i="1"/>
  <c r="F174" i="1"/>
  <c r="F176" i="1"/>
  <c r="F91" i="1"/>
  <c r="F153" i="1"/>
  <c r="F172" i="1"/>
  <c r="F84" i="1"/>
  <c r="F87" i="1"/>
  <c r="F23" i="1"/>
  <c r="F25" i="1"/>
  <c r="F179" i="1"/>
  <c r="F16" i="1"/>
  <c r="F135" i="1"/>
  <c r="F204" i="1"/>
  <c r="F31" i="1"/>
  <c r="AU205" i="1"/>
  <c r="F76" i="1"/>
  <c r="F101" i="1"/>
  <c r="D169" i="1"/>
  <c r="G169" i="1" s="1"/>
  <c r="G167" i="1"/>
  <c r="Q212" i="1"/>
  <c r="AK23" i="1"/>
  <c r="AM23" i="1" s="1"/>
  <c r="AM22" i="1"/>
  <c r="AK31" i="1"/>
  <c r="AM31" i="1" s="1"/>
  <c r="AM30" i="1"/>
  <c r="AE212" i="1"/>
  <c r="AG25" i="1"/>
  <c r="AI25" i="1" s="1"/>
  <c r="AI24" i="1"/>
  <c r="AG31" i="1"/>
  <c r="AI31" i="1" s="1"/>
  <c r="AI30" i="1"/>
  <c r="AI43" i="1"/>
  <c r="AI49" i="1"/>
  <c r="AI53" i="1"/>
  <c r="AI172" i="1"/>
  <c r="AI174" i="1"/>
  <c r="AI182" i="1"/>
  <c r="AG18" i="1"/>
  <c r="AI18" i="1" s="1"/>
  <c r="AI17" i="1"/>
  <c r="AG23" i="1"/>
  <c r="AI23" i="1" s="1"/>
  <c r="AI22" i="1"/>
  <c r="AE43" i="1"/>
  <c r="AE53" i="1"/>
  <c r="U53" i="1"/>
  <c r="W169" i="1"/>
  <c r="U43" i="1"/>
  <c r="S169" i="1"/>
  <c r="U169" i="1" s="1"/>
  <c r="U167" i="1"/>
  <c r="U212" i="1"/>
  <c r="M169" i="1"/>
  <c r="O169" i="1"/>
  <c r="Q169" i="1" s="1"/>
  <c r="Q167" i="1"/>
  <c r="O31" i="1"/>
  <c r="Q30" i="1"/>
  <c r="Q139" i="1"/>
  <c r="K169" i="1"/>
  <c r="K167" i="1"/>
  <c r="K18" i="1"/>
  <c r="K17" i="1"/>
  <c r="K23" i="1"/>
  <c r="K22" i="1"/>
  <c r="K25" i="1"/>
  <c r="K24" i="1"/>
  <c r="K31" i="1"/>
  <c r="K30" i="1"/>
  <c r="K43" i="1"/>
  <c r="K49" i="1"/>
  <c r="K53" i="1"/>
  <c r="F207" i="1"/>
  <c r="I81" i="10"/>
  <c r="AT183" i="1"/>
  <c r="C216" i="1"/>
  <c r="C227" i="1" s="1"/>
  <c r="C229" i="1" s="1"/>
  <c r="C231" i="1" s="1"/>
  <c r="AP205" i="1"/>
  <c r="AW183" i="1"/>
  <c r="AW214" i="1" s="1"/>
  <c r="AW217" i="1" s="1"/>
  <c r="AW218" i="1" s="1"/>
  <c r="AT38" i="1"/>
  <c r="BF11" i="1"/>
  <c r="D11" i="1" s="1"/>
  <c r="BF10" i="1"/>
  <c r="D10" i="1" s="1"/>
  <c r="G10" i="1" s="1"/>
  <c r="O213" i="1"/>
  <c r="S213" i="1"/>
  <c r="BF14" i="1"/>
  <c r="D14" i="1" s="1"/>
  <c r="AV183" i="1"/>
  <c r="E205" i="1"/>
  <c r="E158" i="1"/>
  <c r="E159" i="1" s="1"/>
  <c r="AP136" i="1"/>
  <c r="AQ136" i="1" s="1"/>
  <c r="BG43" i="1"/>
  <c r="P136" i="1"/>
  <c r="Q136" i="1" s="1"/>
  <c r="J70" i="1"/>
  <c r="K70" i="1" s="1"/>
  <c r="AS32" i="1"/>
  <c r="AU32" i="1" s="1"/>
  <c r="AK18" i="1"/>
  <c r="AM18" i="1" s="1"/>
  <c r="AK25" i="1"/>
  <c r="AM25" i="1" s="1"/>
  <c r="AG29" i="1"/>
  <c r="AI29" i="1" s="1"/>
  <c r="AH70" i="1"/>
  <c r="AI70" i="1" s="1"/>
  <c r="AK205" i="1"/>
  <c r="AD170" i="1"/>
  <c r="AK29" i="1"/>
  <c r="AM29" i="1" s="1"/>
  <c r="AK12" i="1"/>
  <c r="AM12" i="1" s="1"/>
  <c r="AK16" i="1"/>
  <c r="AM16" i="1" s="1"/>
  <c r="AH205" i="1"/>
  <c r="AH213" i="1" s="1"/>
  <c r="S92" i="1"/>
  <c r="U92" i="1" s="1"/>
  <c r="M157" i="1"/>
  <c r="J170" i="1"/>
  <c r="K170" i="1" s="1"/>
  <c r="J205" i="1"/>
  <c r="J213" i="1" s="1"/>
  <c r="U170" i="1"/>
  <c r="AC16" i="1"/>
  <c r="AE16" i="1" s="1"/>
  <c r="AH32" i="1"/>
  <c r="T205" i="1"/>
  <c r="T213" i="1" s="1"/>
  <c r="W205" i="1"/>
  <c r="J92" i="1"/>
  <c r="K92" i="1" s="1"/>
  <c r="AG54" i="1"/>
  <c r="V170" i="1"/>
  <c r="W170" i="1"/>
  <c r="AL54" i="1"/>
  <c r="AP32" i="1"/>
  <c r="AP38" i="1" s="1"/>
  <c r="AP216" i="1" s="1"/>
  <c r="AO32" i="1"/>
  <c r="AL92" i="1"/>
  <c r="M32" i="1"/>
  <c r="V70" i="1"/>
  <c r="L70" i="1"/>
  <c r="AL70" i="1"/>
  <c r="AM70" i="1" s="1"/>
  <c r="W136" i="1"/>
  <c r="Z170" i="1"/>
  <c r="M70" i="1"/>
  <c r="V205" i="1"/>
  <c r="V213" i="1" s="1"/>
  <c r="T32" i="1"/>
  <c r="M92" i="1"/>
  <c r="AP157" i="1"/>
  <c r="AP70" i="1"/>
  <c r="AQ70" i="1" s="1"/>
  <c r="Z136" i="1"/>
  <c r="T157" i="1"/>
  <c r="U157" i="1" s="1"/>
  <c r="AH170" i="1"/>
  <c r="K16" i="1"/>
  <c r="Z32" i="1"/>
  <c r="AD136" i="1"/>
  <c r="T136" i="1"/>
  <c r="U136" i="1" s="1"/>
  <c r="V157" i="1"/>
  <c r="V136" i="1"/>
  <c r="AI157" i="1"/>
  <c r="AD32" i="1"/>
  <c r="AD38" i="1" s="1"/>
  <c r="W32" i="1"/>
  <c r="AH136" i="1"/>
  <c r="AI136" i="1" s="1"/>
  <c r="W157" i="1"/>
  <c r="L157" i="1"/>
  <c r="AL157" i="1"/>
  <c r="AM157" i="1" s="1"/>
  <c r="Z205" i="1"/>
  <c r="Z213" i="1" s="1"/>
  <c r="M205" i="1"/>
  <c r="AL205" i="1"/>
  <c r="AL213" i="1" s="1"/>
  <c r="L205" i="1"/>
  <c r="L213" i="1" s="1"/>
  <c r="P32" i="1"/>
  <c r="Y32" i="1"/>
  <c r="W54" i="1"/>
  <c r="T70" i="1"/>
  <c r="W92" i="1"/>
  <c r="Z157" i="1"/>
  <c r="W70" i="1"/>
  <c r="AL170" i="1"/>
  <c r="AD92" i="1"/>
  <c r="M136" i="1"/>
  <c r="M170" i="1"/>
  <c r="L136" i="1"/>
  <c r="AD157" i="1"/>
  <c r="AE157" i="1" s="1"/>
  <c r="L170" i="1"/>
  <c r="S70" i="1"/>
  <c r="U70" i="1" s="1"/>
  <c r="AH92" i="1"/>
  <c r="AI92" i="1" s="1"/>
  <c r="AL136" i="1"/>
  <c r="AP92" i="1"/>
  <c r="AQ92" i="1" s="1"/>
  <c r="L32" i="1"/>
  <c r="L38" i="1" s="1"/>
  <c r="L216" i="1" s="1"/>
  <c r="AL32" i="1"/>
  <c r="AD70" i="1"/>
  <c r="T92" i="1"/>
  <c r="L92" i="1"/>
  <c r="T54" i="1"/>
  <c r="V54" i="1"/>
  <c r="K29" i="1"/>
  <c r="P54" i="1"/>
  <c r="Z54" i="1"/>
  <c r="AD54" i="1"/>
  <c r="AH54" i="1"/>
  <c r="S54" i="1"/>
  <c r="L54" i="1"/>
  <c r="M54" i="1"/>
  <c r="AP54" i="1"/>
  <c r="V32" i="1"/>
  <c r="O54" i="1"/>
  <c r="Q54" i="1" s="1"/>
  <c r="AC12" i="1"/>
  <c r="AE12" i="1" s="1"/>
  <c r="AG12" i="1"/>
  <c r="AI12" i="1" s="1"/>
  <c r="AG16" i="1"/>
  <c r="AI16" i="1" s="1"/>
  <c r="O29" i="1"/>
  <c r="AV214" i="1" l="1"/>
  <c r="AV217" i="1" s="1"/>
  <c r="AV218" i="1" s="1"/>
  <c r="AV221" i="1" s="1"/>
  <c r="D26" i="1"/>
  <c r="D206" i="1"/>
  <c r="G206" i="1" s="1"/>
  <c r="J32" i="1"/>
  <c r="AT214" i="1"/>
  <c r="AT216" i="1"/>
  <c r="J89" i="10"/>
  <c r="J56" i="10"/>
  <c r="K56" i="10"/>
  <c r="F70" i="1"/>
  <c r="Q29" i="1"/>
  <c r="AQ157" i="1"/>
  <c r="Q31" i="1"/>
  <c r="F9" i="1"/>
  <c r="AW221" i="1"/>
  <c r="I87" i="10"/>
  <c r="J87" i="10" s="1"/>
  <c r="K126" i="10"/>
  <c r="J126" i="10"/>
  <c r="J134" i="10"/>
  <c r="F159" i="1"/>
  <c r="I96" i="10"/>
  <c r="J88" i="10"/>
  <c r="K88" i="10"/>
  <c r="J81" i="10"/>
  <c r="K81" i="10"/>
  <c r="I123" i="10"/>
  <c r="J123" i="10" s="1"/>
  <c r="J124" i="10"/>
  <c r="K124" i="10"/>
  <c r="J93" i="10"/>
  <c r="K93" i="10"/>
  <c r="J91" i="10"/>
  <c r="K91" i="10"/>
  <c r="J79" i="10"/>
  <c r="K79" i="10"/>
  <c r="K78" i="10"/>
  <c r="J78" i="10"/>
  <c r="J76" i="10"/>
  <c r="K76" i="10"/>
  <c r="I75" i="10"/>
  <c r="J75" i="10" s="1"/>
  <c r="J63" i="10"/>
  <c r="J61" i="10"/>
  <c r="K61" i="10"/>
  <c r="I60" i="10"/>
  <c r="J60" i="10" s="1"/>
  <c r="J55" i="10"/>
  <c r="L24" i="9"/>
  <c r="G14" i="1"/>
  <c r="G18" i="10"/>
  <c r="H18" i="10" s="1"/>
  <c r="G11" i="1"/>
  <c r="G15" i="10"/>
  <c r="H15" i="10" s="1"/>
  <c r="AD183" i="1"/>
  <c r="AD214" i="1" s="1"/>
  <c r="AD217" i="1" s="1"/>
  <c r="T183" i="1"/>
  <c r="T214" i="1" s="1"/>
  <c r="AE136" i="1"/>
  <c r="P183" i="1"/>
  <c r="P214" i="1" s="1"/>
  <c r="P217" i="1" s="1"/>
  <c r="F158" i="1"/>
  <c r="F43" i="1"/>
  <c r="G26" i="1"/>
  <c r="K12" i="1"/>
  <c r="U205" i="1"/>
  <c r="AE205" i="1"/>
  <c r="F157" i="1"/>
  <c r="F92" i="1"/>
  <c r="F205" i="1"/>
  <c r="AO38" i="1"/>
  <c r="AQ32" i="1"/>
  <c r="AP213" i="1"/>
  <c r="AQ205" i="1"/>
  <c r="AK213" i="1"/>
  <c r="AM213" i="1" s="1"/>
  <c r="AM205" i="1"/>
  <c r="AI54" i="1"/>
  <c r="AI205" i="1"/>
  <c r="Q205" i="1"/>
  <c r="W38" i="1"/>
  <c r="W213" i="1"/>
  <c r="Y38" i="1"/>
  <c r="AA32" i="1"/>
  <c r="U213" i="1"/>
  <c r="S32" i="1"/>
  <c r="U32" i="1" s="1"/>
  <c r="U29" i="1"/>
  <c r="U54" i="1"/>
  <c r="M38" i="1"/>
  <c r="Q213" i="1"/>
  <c r="K205" i="1"/>
  <c r="K54" i="1"/>
  <c r="K213" i="1"/>
  <c r="L183" i="1"/>
  <c r="L214" i="1" s="1"/>
  <c r="L217" i="1" s="1"/>
  <c r="L218" i="1" s="1"/>
  <c r="L221" i="1" s="1"/>
  <c r="W183" i="1"/>
  <c r="S183" i="1"/>
  <c r="V183" i="1"/>
  <c r="V214" i="1" s="1"/>
  <c r="M183" i="1"/>
  <c r="O214" i="1"/>
  <c r="AL38" i="1"/>
  <c r="AL216" i="1" s="1"/>
  <c r="V38" i="1"/>
  <c r="V216" i="1" s="1"/>
  <c r="AD216" i="1"/>
  <c r="AH38" i="1"/>
  <c r="AH216" i="1" s="1"/>
  <c r="J38" i="1"/>
  <c r="J216" i="1" s="1"/>
  <c r="P38" i="1"/>
  <c r="P216" i="1" s="1"/>
  <c r="Z38" i="1"/>
  <c r="Z216" i="1" s="1"/>
  <c r="T38" i="1"/>
  <c r="T216" i="1" s="1"/>
  <c r="AS38" i="1"/>
  <c r="Z183" i="1"/>
  <c r="Z214" i="1" s="1"/>
  <c r="AL183" i="1"/>
  <c r="AL214" i="1" s="1"/>
  <c r="J183" i="1"/>
  <c r="J214" i="1" s="1"/>
  <c r="AP183" i="1"/>
  <c r="AH183" i="1"/>
  <c r="AH214" i="1" s="1"/>
  <c r="BG54" i="1"/>
  <c r="BG12" i="1"/>
  <c r="BG32" i="1" s="1"/>
  <c r="AK32" i="1"/>
  <c r="K32" i="1"/>
  <c r="AG32" i="1"/>
  <c r="AI32" i="1" s="1"/>
  <c r="G36" i="10" l="1"/>
  <c r="AT217" i="1"/>
  <c r="AT218" i="1" s="1"/>
  <c r="AT221" i="1" s="1"/>
  <c r="I54" i="10"/>
  <c r="BG38" i="1"/>
  <c r="BG216" i="1" s="1"/>
  <c r="K15" i="10"/>
  <c r="L26" i="9"/>
  <c r="I95" i="10"/>
  <c r="J96" i="10"/>
  <c r="K96" i="10"/>
  <c r="I62" i="10"/>
  <c r="J62" i="10" s="1"/>
  <c r="J54" i="10"/>
  <c r="K18" i="10"/>
  <c r="F54" i="1"/>
  <c r="G159" i="1"/>
  <c r="AM32" i="1"/>
  <c r="AK38" i="1"/>
  <c r="AP214" i="1"/>
  <c r="AP217" i="1" s="1"/>
  <c r="AP218" i="1" s="1"/>
  <c r="AP221" i="1" s="1"/>
  <c r="AS216" i="1"/>
  <c r="AU216" i="1" s="1"/>
  <c r="AU38" i="1"/>
  <c r="AO216" i="1"/>
  <c r="AQ216" i="1" s="1"/>
  <c r="AQ38" i="1"/>
  <c r="S38" i="1"/>
  <c r="S216" i="1" s="1"/>
  <c r="U216" i="1" s="1"/>
  <c r="W214" i="1"/>
  <c r="Y216" i="1"/>
  <c r="AA216" i="1" s="1"/>
  <c r="AA38" i="1"/>
  <c r="W216" i="1"/>
  <c r="S214" i="1"/>
  <c r="U214" i="1" s="1"/>
  <c r="U183" i="1"/>
  <c r="M216" i="1"/>
  <c r="O217" i="1"/>
  <c r="Q214" i="1"/>
  <c r="Q183" i="1"/>
  <c r="E12" i="1"/>
  <c r="AG38" i="1"/>
  <c r="M185" i="1"/>
  <c r="BG185" i="1" s="1"/>
  <c r="V217" i="1"/>
  <c r="V218" i="1" s="1"/>
  <c r="V221" i="1" s="1"/>
  <c r="T217" i="1"/>
  <c r="T218" i="1" s="1"/>
  <c r="T221" i="1" s="1"/>
  <c r="AH217" i="1"/>
  <c r="AH218" i="1" s="1"/>
  <c r="J217" i="1"/>
  <c r="J218" i="1" s="1"/>
  <c r="Z217" i="1"/>
  <c r="Z218" i="1" s="1"/>
  <c r="Z221" i="1" s="1"/>
  <c r="AL217" i="1"/>
  <c r="AL218" i="1" s="1"/>
  <c r="AL221" i="1" s="1"/>
  <c r="K212" i="6"/>
  <c r="J212" i="6"/>
  <c r="K210" i="6"/>
  <c r="J210" i="6"/>
  <c r="H210" i="6"/>
  <c r="G210" i="6"/>
  <c r="K207" i="6"/>
  <c r="J207" i="6"/>
  <c r="H207" i="6"/>
  <c r="G207" i="6"/>
  <c r="K204" i="6"/>
  <c r="J204" i="6"/>
  <c r="H204" i="6"/>
  <c r="G204" i="6"/>
  <c r="K202" i="6"/>
  <c r="J202" i="6"/>
  <c r="H202" i="6"/>
  <c r="G202" i="6"/>
  <c r="K199" i="6"/>
  <c r="J199" i="6"/>
  <c r="H199" i="6"/>
  <c r="G199" i="6"/>
  <c r="K196" i="6"/>
  <c r="J196" i="6"/>
  <c r="H196" i="6"/>
  <c r="G196" i="6"/>
  <c r="K193" i="6"/>
  <c r="J193" i="6"/>
  <c r="H193" i="6"/>
  <c r="G193" i="6"/>
  <c r="AC193" i="1" s="1"/>
  <c r="AE193" i="1" s="1"/>
  <c r="K190" i="6"/>
  <c r="J190" i="6"/>
  <c r="H190" i="6"/>
  <c r="G190" i="6"/>
  <c r="H182" i="6"/>
  <c r="G182" i="6"/>
  <c r="K179" i="6"/>
  <c r="J179" i="6"/>
  <c r="H179" i="6"/>
  <c r="G179" i="6"/>
  <c r="H176" i="6"/>
  <c r="G176" i="6"/>
  <c r="H174" i="6"/>
  <c r="G174" i="6"/>
  <c r="H172" i="6"/>
  <c r="J167" i="6"/>
  <c r="H167" i="6"/>
  <c r="G167" i="6"/>
  <c r="K162" i="6"/>
  <c r="K170" i="6" s="1"/>
  <c r="J162" i="6"/>
  <c r="H162" i="6"/>
  <c r="G162" i="6"/>
  <c r="K156" i="6"/>
  <c r="J156" i="6"/>
  <c r="G156" i="6"/>
  <c r="K153" i="6"/>
  <c r="J153" i="6"/>
  <c r="H153" i="6"/>
  <c r="G153" i="6"/>
  <c r="K151" i="6"/>
  <c r="J151" i="6"/>
  <c r="H151" i="6"/>
  <c r="G151" i="6"/>
  <c r="K146" i="6"/>
  <c r="J146" i="6"/>
  <c r="H146" i="6"/>
  <c r="G146" i="6"/>
  <c r="J144" i="6"/>
  <c r="H144" i="6"/>
  <c r="G144" i="6"/>
  <c r="K142" i="6"/>
  <c r="J142" i="6"/>
  <c r="H142" i="6"/>
  <c r="G142" i="6"/>
  <c r="K139" i="6"/>
  <c r="J139" i="6"/>
  <c r="H139" i="6"/>
  <c r="G139" i="6"/>
  <c r="J135" i="6"/>
  <c r="G135" i="6"/>
  <c r="K127" i="6"/>
  <c r="J127" i="6"/>
  <c r="H127" i="6"/>
  <c r="G127" i="6"/>
  <c r="J123" i="6"/>
  <c r="G123" i="6"/>
  <c r="K118" i="6"/>
  <c r="J118" i="6"/>
  <c r="H118" i="6"/>
  <c r="G118" i="6"/>
  <c r="J115" i="6"/>
  <c r="H115" i="6"/>
  <c r="G115" i="6"/>
  <c r="K111" i="6"/>
  <c r="J111" i="6"/>
  <c r="H111" i="6"/>
  <c r="G111" i="6"/>
  <c r="J106" i="6"/>
  <c r="G106" i="6"/>
  <c r="K101" i="6"/>
  <c r="J101" i="6"/>
  <c r="H101" i="6"/>
  <c r="G101" i="6"/>
  <c r="K97" i="6"/>
  <c r="J97" i="6"/>
  <c r="H97" i="6"/>
  <c r="G97" i="6"/>
  <c r="K91" i="6"/>
  <c r="J91" i="6"/>
  <c r="H91" i="6"/>
  <c r="G91" i="6"/>
  <c r="K89" i="6"/>
  <c r="J89" i="6"/>
  <c r="H89" i="6"/>
  <c r="G89" i="6"/>
  <c r="K87" i="6"/>
  <c r="J87" i="6"/>
  <c r="H87" i="6"/>
  <c r="G87" i="6"/>
  <c r="K84" i="6"/>
  <c r="J84" i="6"/>
  <c r="H84" i="6"/>
  <c r="G84" i="6"/>
  <c r="K80" i="6"/>
  <c r="J80" i="6"/>
  <c r="H80" i="6"/>
  <c r="G80" i="6"/>
  <c r="K76" i="6"/>
  <c r="J76" i="6"/>
  <c r="H76" i="6"/>
  <c r="G76" i="6"/>
  <c r="K69" i="6"/>
  <c r="J69" i="6"/>
  <c r="H69" i="6"/>
  <c r="G69" i="6"/>
  <c r="K66" i="6"/>
  <c r="J66" i="6"/>
  <c r="H66" i="6"/>
  <c r="G66" i="6"/>
  <c r="J63" i="6"/>
  <c r="H63" i="6"/>
  <c r="G63" i="6"/>
  <c r="J61" i="6"/>
  <c r="H61" i="6"/>
  <c r="G61" i="6"/>
  <c r="G49" i="6"/>
  <c r="K30" i="6"/>
  <c r="J30" i="6"/>
  <c r="H30" i="6"/>
  <c r="G30" i="6"/>
  <c r="K28" i="6"/>
  <c r="J28" i="6"/>
  <c r="H28" i="6"/>
  <c r="G28" i="6"/>
  <c r="K24" i="6"/>
  <c r="J24" i="6"/>
  <c r="H24" i="6"/>
  <c r="G24" i="6"/>
  <c r="K22" i="6"/>
  <c r="J22" i="6"/>
  <c r="H22" i="6"/>
  <c r="G22" i="6"/>
  <c r="K17" i="6"/>
  <c r="J17" i="6"/>
  <c r="H17" i="6"/>
  <c r="G17" i="6"/>
  <c r="K15" i="6"/>
  <c r="H15" i="6"/>
  <c r="G15" i="6"/>
  <c r="G11" i="6"/>
  <c r="Q210" i="6"/>
  <c r="P210" i="6"/>
  <c r="Q207" i="6"/>
  <c r="P207" i="6"/>
  <c r="P213" i="6" s="1"/>
  <c r="Q204" i="6"/>
  <c r="P204" i="6"/>
  <c r="Q202" i="6"/>
  <c r="P202" i="6"/>
  <c r="Q199" i="6"/>
  <c r="P199" i="6"/>
  <c r="Q196" i="6"/>
  <c r="P196" i="6"/>
  <c r="Q193" i="6"/>
  <c r="P193" i="6"/>
  <c r="Q190" i="6"/>
  <c r="P190" i="6"/>
  <c r="N182" i="6"/>
  <c r="M182" i="6"/>
  <c r="Q179" i="6"/>
  <c r="P179" i="6"/>
  <c r="N179" i="6"/>
  <c r="M179" i="6"/>
  <c r="P176" i="6"/>
  <c r="M176" i="6"/>
  <c r="N174" i="6"/>
  <c r="M174" i="6"/>
  <c r="M172" i="6"/>
  <c r="Q167" i="6"/>
  <c r="P167" i="6"/>
  <c r="N167" i="6"/>
  <c r="M167" i="6"/>
  <c r="M170" i="6" s="1"/>
  <c r="Q162" i="6"/>
  <c r="P162" i="6"/>
  <c r="Q156" i="6"/>
  <c r="P156" i="6"/>
  <c r="N156" i="6"/>
  <c r="M156" i="6"/>
  <c r="Q153" i="6"/>
  <c r="P153" i="6"/>
  <c r="N153" i="6"/>
  <c r="M153" i="6"/>
  <c r="Q151" i="6"/>
  <c r="P151" i="6"/>
  <c r="N151" i="6"/>
  <c r="M151" i="6"/>
  <c r="Q146" i="6"/>
  <c r="P146" i="6"/>
  <c r="N146" i="6"/>
  <c r="M146" i="6"/>
  <c r="P144" i="6"/>
  <c r="N144" i="6"/>
  <c r="M144" i="6"/>
  <c r="Q142" i="6"/>
  <c r="P142" i="6"/>
  <c r="N142" i="6"/>
  <c r="M142" i="6"/>
  <c r="Q139" i="6"/>
  <c r="P139" i="6"/>
  <c r="P135" i="6"/>
  <c r="M135" i="6"/>
  <c r="Q127" i="6"/>
  <c r="P127" i="6"/>
  <c r="N127" i="6"/>
  <c r="M127" i="6"/>
  <c r="P123" i="6"/>
  <c r="M123" i="6"/>
  <c r="Q118" i="6"/>
  <c r="P118" i="6"/>
  <c r="P115" i="6"/>
  <c r="N115" i="6"/>
  <c r="M115" i="6"/>
  <c r="Q111" i="6"/>
  <c r="P111" i="6"/>
  <c r="N111" i="6"/>
  <c r="M111" i="6"/>
  <c r="P106" i="6"/>
  <c r="M106" i="6"/>
  <c r="Q101" i="6"/>
  <c r="P101" i="6"/>
  <c r="N101" i="6"/>
  <c r="M101" i="6"/>
  <c r="P97" i="6"/>
  <c r="N97" i="6"/>
  <c r="M97" i="6"/>
  <c r="Q91" i="6"/>
  <c r="P91" i="6"/>
  <c r="N91" i="6"/>
  <c r="M91" i="6"/>
  <c r="Q89" i="6"/>
  <c r="P89" i="6"/>
  <c r="N89" i="6"/>
  <c r="M89" i="6"/>
  <c r="P87" i="6"/>
  <c r="N87" i="6"/>
  <c r="M87" i="6"/>
  <c r="Q84" i="6"/>
  <c r="P84" i="6"/>
  <c r="N84" i="6"/>
  <c r="M84" i="6"/>
  <c r="Q80" i="6"/>
  <c r="P80" i="6"/>
  <c r="N80" i="6"/>
  <c r="M80" i="6"/>
  <c r="P76" i="6"/>
  <c r="N76" i="6"/>
  <c r="M76" i="6"/>
  <c r="Q69" i="6"/>
  <c r="Q70" i="6" s="1"/>
  <c r="P69" i="6"/>
  <c r="M69" i="6"/>
  <c r="P66" i="6"/>
  <c r="N66" i="6"/>
  <c r="M66" i="6"/>
  <c r="P63" i="6"/>
  <c r="N63" i="6"/>
  <c r="M63" i="6"/>
  <c r="P61" i="6"/>
  <c r="N61" i="6"/>
  <c r="M61" i="6"/>
  <c r="M49" i="6"/>
  <c r="M54" i="6" s="1"/>
  <c r="Q30" i="6"/>
  <c r="P30" i="6"/>
  <c r="Q28" i="6"/>
  <c r="P28" i="6"/>
  <c r="Q24" i="6"/>
  <c r="P24" i="6"/>
  <c r="Q22" i="6"/>
  <c r="P22" i="6"/>
  <c r="Q17" i="6"/>
  <c r="P17" i="6"/>
  <c r="P15" i="6"/>
  <c r="M15" i="6"/>
  <c r="Q11" i="6"/>
  <c r="P11" i="6"/>
  <c r="N11" i="6"/>
  <c r="N31" i="6" s="1"/>
  <c r="N38" i="6" s="1"/>
  <c r="M11" i="6"/>
  <c r="X15" i="6"/>
  <c r="Z15" i="6"/>
  <c r="AA15" i="6"/>
  <c r="AB15" i="6"/>
  <c r="AC15" i="6"/>
  <c r="AD15" i="6"/>
  <c r="AE15" i="6"/>
  <c r="AF15" i="6"/>
  <c r="AG15" i="6"/>
  <c r="AI15" i="6"/>
  <c r="AJ15" i="6"/>
  <c r="AL15" i="6"/>
  <c r="AM15" i="6"/>
  <c r="AO15" i="6"/>
  <c r="AP15" i="6"/>
  <c r="W15" i="6"/>
  <c r="E15" i="6"/>
  <c r="D15" i="6"/>
  <c r="AJ212" i="6"/>
  <c r="AI212" i="6"/>
  <c r="AJ210" i="6"/>
  <c r="AI210" i="6"/>
  <c r="AJ207" i="6"/>
  <c r="AI207" i="6"/>
  <c r="AJ204" i="6"/>
  <c r="AI204" i="6"/>
  <c r="AJ202" i="6"/>
  <c r="AI202" i="6"/>
  <c r="AJ199" i="6"/>
  <c r="AI199" i="6"/>
  <c r="AJ196" i="6"/>
  <c r="AI196" i="6"/>
  <c r="AJ193" i="6"/>
  <c r="AI193" i="6"/>
  <c r="AJ190" i="6"/>
  <c r="AI190" i="6"/>
  <c r="AJ182" i="6"/>
  <c r="AI182" i="6"/>
  <c r="AJ179" i="6"/>
  <c r="AI179" i="6"/>
  <c r="AJ176" i="6"/>
  <c r="AI176" i="6"/>
  <c r="AJ174" i="6"/>
  <c r="AI174" i="6"/>
  <c r="AJ172" i="6"/>
  <c r="AI172" i="6"/>
  <c r="AJ167" i="6"/>
  <c r="AI167" i="6"/>
  <c r="AJ162" i="6"/>
  <c r="AI162" i="6"/>
  <c r="AJ156" i="6"/>
  <c r="AI156" i="6"/>
  <c r="AJ153" i="6"/>
  <c r="AI153" i="6"/>
  <c r="AJ151" i="6"/>
  <c r="AI151" i="6"/>
  <c r="AJ146" i="6"/>
  <c r="AI146" i="6"/>
  <c r="AJ144" i="6"/>
  <c r="AI144" i="6"/>
  <c r="AJ142" i="6"/>
  <c r="AI142" i="6"/>
  <c r="AJ139" i="6"/>
  <c r="AI139" i="6"/>
  <c r="AJ135" i="6"/>
  <c r="AI135" i="6"/>
  <c r="AJ127" i="6"/>
  <c r="AI127" i="6"/>
  <c r="AJ123" i="6"/>
  <c r="AI123" i="6"/>
  <c r="AJ115" i="6"/>
  <c r="AI115" i="6"/>
  <c r="AJ111" i="6"/>
  <c r="AI111" i="6"/>
  <c r="AJ106" i="6"/>
  <c r="AI106" i="6"/>
  <c r="AJ101" i="6"/>
  <c r="AI101" i="6"/>
  <c r="AJ97" i="6"/>
  <c r="AI97" i="6"/>
  <c r="AJ91" i="6"/>
  <c r="AI91" i="6"/>
  <c r="AJ89" i="6"/>
  <c r="AI89" i="6"/>
  <c r="AJ87" i="6"/>
  <c r="AI87" i="6"/>
  <c r="AJ84" i="6"/>
  <c r="AI84" i="6"/>
  <c r="AJ80" i="6"/>
  <c r="AI80" i="6"/>
  <c r="AJ76" i="6"/>
  <c r="AI76" i="6"/>
  <c r="AJ66" i="6"/>
  <c r="AI66" i="6"/>
  <c r="AJ63" i="6"/>
  <c r="AI63" i="6"/>
  <c r="AJ53" i="6"/>
  <c r="AI53" i="6"/>
  <c r="AI49" i="6"/>
  <c r="AI43" i="6"/>
  <c r="AJ30" i="6"/>
  <c r="AI30" i="6"/>
  <c r="AJ24" i="6"/>
  <c r="AI24" i="6"/>
  <c r="AJ22" i="6"/>
  <c r="AI22" i="6"/>
  <c r="AJ17" i="6"/>
  <c r="AI17" i="6"/>
  <c r="AJ11" i="6"/>
  <c r="AI11" i="6"/>
  <c r="AC212" i="6"/>
  <c r="AB212" i="6"/>
  <c r="AC210" i="6"/>
  <c r="AB210" i="6"/>
  <c r="AC207" i="6"/>
  <c r="AB207" i="6"/>
  <c r="AC204" i="6"/>
  <c r="AB204" i="6"/>
  <c r="AC202" i="6"/>
  <c r="AB202" i="6"/>
  <c r="AC199" i="6"/>
  <c r="AB199" i="6"/>
  <c r="AC196" i="6"/>
  <c r="AB196" i="6"/>
  <c r="AC193" i="6"/>
  <c r="AB193" i="6"/>
  <c r="AC190" i="6"/>
  <c r="AB190" i="6"/>
  <c r="AC182" i="6"/>
  <c r="AB182" i="6"/>
  <c r="AC179" i="6"/>
  <c r="AC176" i="6"/>
  <c r="AB176" i="6"/>
  <c r="AC174" i="6"/>
  <c r="AB174" i="6"/>
  <c r="AC172" i="6"/>
  <c r="AB172" i="6"/>
  <c r="AC167" i="6"/>
  <c r="AB167" i="6"/>
  <c r="AC162" i="6"/>
  <c r="AB162" i="6"/>
  <c r="AC156" i="6"/>
  <c r="AB156" i="6"/>
  <c r="AC153" i="6"/>
  <c r="AB153" i="6"/>
  <c r="AC151" i="6"/>
  <c r="AB151" i="6"/>
  <c r="AC146" i="6"/>
  <c r="AB146" i="6"/>
  <c r="AC144" i="6"/>
  <c r="AB144" i="6"/>
  <c r="AC142" i="6"/>
  <c r="AC139" i="6"/>
  <c r="AB139" i="6"/>
  <c r="AB135" i="6"/>
  <c r="AC127" i="6"/>
  <c r="AB127" i="6"/>
  <c r="AC123" i="6"/>
  <c r="AB123" i="6"/>
  <c r="AC115" i="6"/>
  <c r="AB115" i="6"/>
  <c r="AC111" i="6"/>
  <c r="AB111" i="6"/>
  <c r="AC106" i="6"/>
  <c r="AB106" i="6"/>
  <c r="AC101" i="6"/>
  <c r="AB101" i="6"/>
  <c r="AC97" i="6"/>
  <c r="AB97" i="6"/>
  <c r="AC91" i="6"/>
  <c r="AB91" i="6"/>
  <c r="AC89" i="6"/>
  <c r="AB89" i="6"/>
  <c r="AC87" i="6"/>
  <c r="AB87" i="6"/>
  <c r="AC84" i="6"/>
  <c r="AB84" i="6"/>
  <c r="AC80" i="6"/>
  <c r="AB80" i="6"/>
  <c r="AC76" i="6"/>
  <c r="AB76" i="6"/>
  <c r="AC66" i="6"/>
  <c r="AB66" i="6"/>
  <c r="AC63" i="6"/>
  <c r="AB63" i="6"/>
  <c r="AC53" i="6"/>
  <c r="AB53" i="6"/>
  <c r="AB49" i="6"/>
  <c r="AB43" i="6"/>
  <c r="AC30" i="6"/>
  <c r="AB30" i="6"/>
  <c r="AC28" i="6"/>
  <c r="AB28" i="6"/>
  <c r="AC24" i="6"/>
  <c r="AB24" i="6"/>
  <c r="AC22" i="6"/>
  <c r="AB22" i="6"/>
  <c r="AC17" i="6"/>
  <c r="AB17" i="6"/>
  <c r="AC11" i="6"/>
  <c r="AB11" i="6"/>
  <c r="AS212" i="6"/>
  <c r="AS204" i="6"/>
  <c r="AS202" i="6"/>
  <c r="AS199" i="6"/>
  <c r="AS196" i="6"/>
  <c r="AS193" i="6"/>
  <c r="AS190" i="6"/>
  <c r="AS167" i="6"/>
  <c r="AS162" i="6"/>
  <c r="AS153" i="6"/>
  <c r="AS151" i="6"/>
  <c r="AS146" i="6"/>
  <c r="AS144" i="6"/>
  <c r="AS142" i="6"/>
  <c r="AS139" i="6"/>
  <c r="AS135" i="6"/>
  <c r="AS127" i="6"/>
  <c r="AS123" i="6"/>
  <c r="AS118" i="6"/>
  <c r="AS115" i="6"/>
  <c r="AS111" i="6"/>
  <c r="AS106" i="6"/>
  <c r="AS101" i="6"/>
  <c r="AS87" i="6"/>
  <c r="AS84" i="6"/>
  <c r="AS80" i="6"/>
  <c r="AS76" i="6"/>
  <c r="AS66" i="6"/>
  <c r="AS63" i="6"/>
  <c r="AS61" i="6"/>
  <c r="AS53" i="6"/>
  <c r="AS24" i="6"/>
  <c r="AS31" i="6" s="1"/>
  <c r="AR212" i="6"/>
  <c r="AR204" i="6"/>
  <c r="AR202" i="6"/>
  <c r="AR199" i="6"/>
  <c r="AR196" i="6"/>
  <c r="AR193" i="6"/>
  <c r="AS193" i="1" s="1"/>
  <c r="AR190" i="6"/>
  <c r="AR167" i="6"/>
  <c r="AR162" i="6"/>
  <c r="AR153" i="6"/>
  <c r="AR151" i="6"/>
  <c r="AR146" i="6"/>
  <c r="AR144" i="6"/>
  <c r="AR142" i="6"/>
  <c r="AR139" i="6"/>
  <c r="AR135" i="6"/>
  <c r="AR127" i="6"/>
  <c r="AR123" i="6"/>
  <c r="AR118" i="6"/>
  <c r="AR115" i="6"/>
  <c r="AR111" i="6"/>
  <c r="AR106" i="6"/>
  <c r="AR101" i="6"/>
  <c r="AR97" i="6"/>
  <c r="AR87" i="6"/>
  <c r="AR84" i="6"/>
  <c r="AR80" i="6"/>
  <c r="AR76" i="6"/>
  <c r="AR66" i="6"/>
  <c r="AR63" i="6"/>
  <c r="AR61" i="6"/>
  <c r="AR53" i="6"/>
  <c r="AR49" i="6"/>
  <c r="AR43" i="6"/>
  <c r="AR24" i="6"/>
  <c r="AR31" i="6" s="1"/>
  <c r="AP212" i="6"/>
  <c r="AO212" i="1"/>
  <c r="AQ212" i="1" s="1"/>
  <c r="AP210" i="6"/>
  <c r="AO210" i="6"/>
  <c r="AP204" i="6"/>
  <c r="AO204" i="6"/>
  <c r="AP202" i="6"/>
  <c r="AO202" i="6"/>
  <c r="AP199" i="6"/>
  <c r="AO199" i="6"/>
  <c r="AP196" i="6"/>
  <c r="AO196" i="6"/>
  <c r="AP193" i="6"/>
  <c r="AO193" i="6"/>
  <c r="AO193" i="1" s="1"/>
  <c r="AQ193" i="1" s="1"/>
  <c r="AP190" i="6"/>
  <c r="AO190" i="6"/>
  <c r="AP182" i="6"/>
  <c r="AO182" i="6"/>
  <c r="AP179" i="6"/>
  <c r="AO179" i="6"/>
  <c r="AP176" i="6"/>
  <c r="AO176" i="6"/>
  <c r="AP174" i="6"/>
  <c r="AO174" i="6"/>
  <c r="AP172" i="6"/>
  <c r="AO172" i="6"/>
  <c r="AO167" i="6"/>
  <c r="AP162" i="6"/>
  <c r="AP170" i="6" s="1"/>
  <c r="AO162" i="6"/>
  <c r="AO156" i="6"/>
  <c r="AP153" i="6"/>
  <c r="AP157" i="6" s="1"/>
  <c r="AO153" i="6"/>
  <c r="AO151" i="6"/>
  <c r="AO146" i="6"/>
  <c r="AO144" i="6"/>
  <c r="AO142" i="6"/>
  <c r="AP139" i="6"/>
  <c r="AO135" i="6"/>
  <c r="AP127" i="6"/>
  <c r="AO127" i="6"/>
  <c r="AO123" i="6"/>
  <c r="AO118" i="6"/>
  <c r="AP115" i="6"/>
  <c r="AO115" i="6"/>
  <c r="AP111" i="6"/>
  <c r="AO111" i="6"/>
  <c r="AP106" i="6"/>
  <c r="AO106" i="6"/>
  <c r="AO101" i="6"/>
  <c r="AO97" i="6"/>
  <c r="AO91" i="6"/>
  <c r="AO89" i="6"/>
  <c r="AP87" i="6"/>
  <c r="AO87" i="6"/>
  <c r="AP84" i="6"/>
  <c r="AO84" i="6"/>
  <c r="AO80" i="6"/>
  <c r="AO76" i="6"/>
  <c r="AP66" i="6"/>
  <c r="AO66" i="6"/>
  <c r="AP63" i="6"/>
  <c r="AP70" i="6" s="1"/>
  <c r="AO63" i="6"/>
  <c r="AO61" i="6"/>
  <c r="AP53" i="6"/>
  <c r="AO49" i="6"/>
  <c r="AP30" i="6"/>
  <c r="AO30" i="6"/>
  <c r="AP28" i="6"/>
  <c r="AO28" i="6"/>
  <c r="AP24" i="6"/>
  <c r="AO24" i="6"/>
  <c r="AO22" i="6"/>
  <c r="AP17" i="6"/>
  <c r="AO17" i="6"/>
  <c r="AP11" i="6"/>
  <c r="AO11" i="6"/>
  <c r="AM212" i="6"/>
  <c r="AM210" i="6"/>
  <c r="AM207" i="6"/>
  <c r="AM204" i="6"/>
  <c r="AM202" i="6"/>
  <c r="AM199" i="6"/>
  <c r="AM196" i="6"/>
  <c r="AM193" i="6"/>
  <c r="AM190" i="6"/>
  <c r="AM182" i="6"/>
  <c r="AM179" i="6"/>
  <c r="AM176" i="6"/>
  <c r="AM174" i="6"/>
  <c r="AM172" i="6"/>
  <c r="AM167" i="6"/>
  <c r="AM162" i="6"/>
  <c r="AM153" i="6"/>
  <c r="AM151" i="6"/>
  <c r="AM146" i="6"/>
  <c r="AM144" i="6"/>
  <c r="AM142" i="6"/>
  <c r="AM139" i="6"/>
  <c r="AM135" i="6"/>
  <c r="AM127" i="6"/>
  <c r="AM123" i="6"/>
  <c r="AM115" i="6"/>
  <c r="AM111" i="6"/>
  <c r="AM106" i="6"/>
  <c r="AM101" i="6"/>
  <c r="AM97" i="6"/>
  <c r="AM91" i="6"/>
  <c r="AM89" i="6"/>
  <c r="AM87" i="6"/>
  <c r="AM84" i="6"/>
  <c r="AM80" i="6"/>
  <c r="AM76" i="6"/>
  <c r="AM69" i="6"/>
  <c r="AM66" i="6"/>
  <c r="AM63" i="6"/>
  <c r="AM53" i="6"/>
  <c r="AM30" i="6"/>
  <c r="AM28" i="6"/>
  <c r="AM24" i="6"/>
  <c r="AM22" i="6"/>
  <c r="AM17" i="6"/>
  <c r="AM11" i="6"/>
  <c r="AG212" i="6"/>
  <c r="AF212" i="6"/>
  <c r="AG210" i="6"/>
  <c r="AF210" i="6"/>
  <c r="AG207" i="6"/>
  <c r="AG204" i="6"/>
  <c r="AF204" i="6"/>
  <c r="AG202" i="6"/>
  <c r="AF202" i="6"/>
  <c r="AG199" i="6"/>
  <c r="AF199" i="6"/>
  <c r="AG196" i="6"/>
  <c r="AF196" i="6"/>
  <c r="AG193" i="6"/>
  <c r="AF193" i="6"/>
  <c r="AG190" i="6"/>
  <c r="AF190" i="6"/>
  <c r="AG182" i="6"/>
  <c r="AF182" i="6"/>
  <c r="AG179" i="6"/>
  <c r="AF179" i="6"/>
  <c r="AG176" i="6"/>
  <c r="AF176" i="6"/>
  <c r="AG174" i="6"/>
  <c r="AF174" i="6"/>
  <c r="AG172" i="6"/>
  <c r="AF172" i="6"/>
  <c r="AG167" i="6"/>
  <c r="AF167" i="6"/>
  <c r="AG162" i="6"/>
  <c r="AF162" i="6"/>
  <c r="AG156" i="6"/>
  <c r="AF156" i="6"/>
  <c r="AG153" i="6"/>
  <c r="AF153" i="6"/>
  <c r="AG151" i="6"/>
  <c r="AF151" i="6"/>
  <c r="AG146" i="6"/>
  <c r="AF146" i="6"/>
  <c r="AG144" i="6"/>
  <c r="AF144" i="6"/>
  <c r="AG142" i="6"/>
  <c r="AF142" i="6"/>
  <c r="AG139" i="6"/>
  <c r="AF139" i="6"/>
  <c r="AG135" i="6"/>
  <c r="AF135" i="6"/>
  <c r="AG127" i="6"/>
  <c r="AF127" i="6"/>
  <c r="AG123" i="6"/>
  <c r="AF123" i="6"/>
  <c r="AG115" i="6"/>
  <c r="AF115" i="6"/>
  <c r="AG111" i="6"/>
  <c r="AF111" i="6"/>
  <c r="AG106" i="6"/>
  <c r="AF106" i="6"/>
  <c r="AG101" i="6"/>
  <c r="AF101" i="6"/>
  <c r="AG97" i="6"/>
  <c r="AF97" i="6"/>
  <c r="AG91" i="6"/>
  <c r="AF91" i="6"/>
  <c r="AG89" i="6"/>
  <c r="AF89" i="6"/>
  <c r="AG87" i="6"/>
  <c r="AF87" i="6"/>
  <c r="AG84" i="6"/>
  <c r="AF84" i="6"/>
  <c r="AG80" i="6"/>
  <c r="AF80" i="6"/>
  <c r="AG76" i="6"/>
  <c r="AF76" i="6"/>
  <c r="AG66" i="6"/>
  <c r="AF66" i="6"/>
  <c r="AG63" i="6"/>
  <c r="AF63" i="6"/>
  <c r="AG53" i="6"/>
  <c r="AF53" i="6"/>
  <c r="AF49" i="6"/>
  <c r="AF43" i="6"/>
  <c r="AG30" i="6"/>
  <c r="AF30" i="6"/>
  <c r="AG28" i="6"/>
  <c r="AF28" i="6"/>
  <c r="AG24" i="6"/>
  <c r="AF24" i="6"/>
  <c r="AG22" i="6"/>
  <c r="AF22" i="6"/>
  <c r="AG17" i="6"/>
  <c r="AF17" i="6"/>
  <c r="AG11" i="6"/>
  <c r="AF11" i="6"/>
  <c r="AE212" i="6"/>
  <c r="AE210" i="6"/>
  <c r="AE207" i="6"/>
  <c r="AE204" i="6"/>
  <c r="AE202" i="6"/>
  <c r="AE199" i="6"/>
  <c r="AE196" i="6"/>
  <c r="AE193" i="6"/>
  <c r="AE190" i="6"/>
  <c r="AE182" i="6"/>
  <c r="AE179" i="6"/>
  <c r="AE176" i="6"/>
  <c r="AE174" i="6"/>
  <c r="AE172" i="6"/>
  <c r="AE167" i="6"/>
  <c r="AE162" i="6"/>
  <c r="AE156" i="6"/>
  <c r="AE153" i="6"/>
  <c r="AE151" i="6"/>
  <c r="AE146" i="6"/>
  <c r="AE144" i="6"/>
  <c r="AE142" i="6"/>
  <c r="AE139" i="6"/>
  <c r="AE135" i="6"/>
  <c r="AE127" i="6"/>
  <c r="AE123" i="6"/>
  <c r="AE115" i="6"/>
  <c r="AE111" i="6"/>
  <c r="AE106" i="6"/>
  <c r="AE101" i="6"/>
  <c r="AE97" i="6"/>
  <c r="AE91" i="6"/>
  <c r="AE89" i="6"/>
  <c r="AE87" i="6"/>
  <c r="AE84" i="6"/>
  <c r="AE80" i="6"/>
  <c r="AE76" i="6"/>
  <c r="AE66" i="6"/>
  <c r="AE63" i="6"/>
  <c r="AE53" i="6"/>
  <c r="AE30" i="6"/>
  <c r="AE28" i="6"/>
  <c r="AE24" i="6"/>
  <c r="AE22" i="6"/>
  <c r="AE17" i="6"/>
  <c r="AE11" i="6"/>
  <c r="AA207" i="6"/>
  <c r="AA202" i="6"/>
  <c r="AA199" i="6"/>
  <c r="AA196" i="6"/>
  <c r="AA190" i="6"/>
  <c r="AA182" i="6"/>
  <c r="AA179" i="6"/>
  <c r="AA176" i="6"/>
  <c r="AA174" i="6"/>
  <c r="AA172" i="6"/>
  <c r="AA167" i="6"/>
  <c r="AA162" i="6"/>
  <c r="AA153" i="6"/>
  <c r="AA151" i="6"/>
  <c r="AA146" i="6"/>
  <c r="AA144" i="6"/>
  <c r="AA142" i="6"/>
  <c r="AA139" i="6"/>
  <c r="AA127" i="6"/>
  <c r="AA115" i="6"/>
  <c r="AA111" i="6"/>
  <c r="AA101" i="6"/>
  <c r="AA97" i="6"/>
  <c r="AA91" i="6"/>
  <c r="AA89" i="6"/>
  <c r="AA87" i="6"/>
  <c r="AA84" i="6"/>
  <c r="AA80" i="6"/>
  <c r="AA76" i="6"/>
  <c r="AA66" i="6"/>
  <c r="AA63" i="6"/>
  <c r="AA30" i="6"/>
  <c r="AA24" i="6"/>
  <c r="AA22" i="6"/>
  <c r="AA17" i="6"/>
  <c r="AA11" i="6"/>
  <c r="X212" i="6"/>
  <c r="X210" i="6"/>
  <c r="X207" i="6"/>
  <c r="X204" i="6"/>
  <c r="X202" i="6"/>
  <c r="X199" i="6"/>
  <c r="X196" i="6"/>
  <c r="X205" i="6" s="1"/>
  <c r="X193" i="6"/>
  <c r="X182" i="6"/>
  <c r="X179" i="6"/>
  <c r="X176" i="6"/>
  <c r="X174" i="6"/>
  <c r="X172" i="6"/>
  <c r="X153" i="6"/>
  <c r="X142" i="6"/>
  <c r="X139" i="6"/>
  <c r="X53" i="6"/>
  <c r="X24" i="6"/>
  <c r="X22" i="6"/>
  <c r="X17" i="6"/>
  <c r="X11" i="6"/>
  <c r="T212" i="6"/>
  <c r="T210" i="6"/>
  <c r="T207" i="6"/>
  <c r="T204" i="6"/>
  <c r="T202" i="6"/>
  <c r="T199" i="6"/>
  <c r="T196" i="6"/>
  <c r="T193" i="6"/>
  <c r="T190" i="6"/>
  <c r="T182" i="6"/>
  <c r="T179" i="6"/>
  <c r="T176" i="6"/>
  <c r="T174" i="6"/>
  <c r="T172" i="6"/>
  <c r="T167" i="6"/>
  <c r="T162" i="6"/>
  <c r="T153" i="6"/>
  <c r="T151" i="6"/>
  <c r="T146" i="6"/>
  <c r="T144" i="6"/>
  <c r="T142" i="6"/>
  <c r="T139" i="6"/>
  <c r="T135" i="6"/>
  <c r="T127" i="6"/>
  <c r="T123" i="6"/>
  <c r="T118" i="6"/>
  <c r="T115" i="6"/>
  <c r="T111" i="6"/>
  <c r="T106" i="6"/>
  <c r="T101" i="6"/>
  <c r="T97" i="6"/>
  <c r="T91" i="6"/>
  <c r="T89" i="6"/>
  <c r="T87" i="6"/>
  <c r="T84" i="6"/>
  <c r="T80" i="6"/>
  <c r="T76" i="6"/>
  <c r="T66" i="6"/>
  <c r="T63" i="6"/>
  <c r="T61" i="6"/>
  <c r="T53" i="6"/>
  <c r="T30" i="6"/>
  <c r="T28" i="6"/>
  <c r="T24" i="6"/>
  <c r="T22" i="6"/>
  <c r="T17" i="6"/>
  <c r="T11" i="6"/>
  <c r="E210" i="6"/>
  <c r="E207" i="6"/>
  <c r="E204" i="6"/>
  <c r="E202" i="6"/>
  <c r="E199" i="6"/>
  <c r="E196" i="6"/>
  <c r="E193" i="6"/>
  <c r="E190" i="6"/>
  <c r="E179" i="6"/>
  <c r="E176" i="6"/>
  <c r="E174" i="6"/>
  <c r="E162" i="6"/>
  <c r="E170" i="6" s="1"/>
  <c r="E146" i="6"/>
  <c r="E144" i="6"/>
  <c r="E142" i="6"/>
  <c r="E139" i="6"/>
  <c r="E135" i="6"/>
  <c r="E127" i="6"/>
  <c r="E118" i="6"/>
  <c r="E115" i="6"/>
  <c r="E111" i="6"/>
  <c r="E106" i="6"/>
  <c r="E101" i="6"/>
  <c r="E97" i="6"/>
  <c r="E91" i="6"/>
  <c r="E89" i="6"/>
  <c r="E87" i="6"/>
  <c r="E84" i="6"/>
  <c r="E80" i="6"/>
  <c r="E76" i="6"/>
  <c r="E69" i="6"/>
  <c r="E66" i="6"/>
  <c r="E63" i="6"/>
  <c r="E30" i="6"/>
  <c r="E28" i="6"/>
  <c r="E24" i="6"/>
  <c r="E22" i="6"/>
  <c r="E17" i="6"/>
  <c r="H36" i="10" l="1"/>
  <c r="K36" i="10" s="1"/>
  <c r="X157" i="6"/>
  <c r="X183" i="6" s="1"/>
  <c r="E32" i="1"/>
  <c r="E38" i="1" s="1"/>
  <c r="I14" i="10"/>
  <c r="AA205" i="6"/>
  <c r="AU193" i="1"/>
  <c r="X213" i="6"/>
  <c r="AG193" i="1"/>
  <c r="AI193" i="1" s="1"/>
  <c r="AS38" i="6"/>
  <c r="AS216" i="6" s="1"/>
  <c r="AB157" i="6"/>
  <c r="AS157" i="6"/>
  <c r="AA213" i="6"/>
  <c r="K70" i="6"/>
  <c r="J95" i="10"/>
  <c r="K95" i="10"/>
  <c r="K157" i="6"/>
  <c r="J221" i="1"/>
  <c r="E157" i="6"/>
  <c r="N136" i="6"/>
  <c r="AP54" i="6"/>
  <c r="T70" i="6"/>
  <c r="AO106" i="1"/>
  <c r="AQ106" i="1" s="1"/>
  <c r="AO153" i="1"/>
  <c r="AQ153" i="1" s="1"/>
  <c r="AO190" i="1"/>
  <c r="AQ190" i="1" s="1"/>
  <c r="AO63" i="1"/>
  <c r="AQ63" i="1" s="1"/>
  <c r="AO111" i="1"/>
  <c r="AQ111" i="1" s="1"/>
  <c r="AC24" i="1"/>
  <c r="AE24" i="1" s="1"/>
  <c r="AC139" i="1"/>
  <c r="AE139" i="1" s="1"/>
  <c r="AO162" i="1"/>
  <c r="AQ162" i="1" s="1"/>
  <c r="AC204" i="1"/>
  <c r="AE204" i="1" s="1"/>
  <c r="AO66" i="1"/>
  <c r="AQ66" i="1" s="1"/>
  <c r="AO115" i="1"/>
  <c r="AQ115" i="1" s="1"/>
  <c r="AO196" i="1"/>
  <c r="AQ196" i="1" s="1"/>
  <c r="AO167" i="1"/>
  <c r="AQ167" i="1" s="1"/>
  <c r="AO76" i="1"/>
  <c r="AQ76" i="1" s="1"/>
  <c r="AO118" i="1"/>
  <c r="AQ118" i="1" s="1"/>
  <c r="AO199" i="1"/>
  <c r="AQ199" i="1" s="1"/>
  <c r="AC27" i="1"/>
  <c r="AC118" i="1"/>
  <c r="AE118" i="1" s="1"/>
  <c r="AO80" i="1"/>
  <c r="AQ80" i="1" s="1"/>
  <c r="AO123" i="1"/>
  <c r="AQ123" i="1" s="1"/>
  <c r="AC196" i="1"/>
  <c r="AE196" i="1" s="1"/>
  <c r="G213" i="6"/>
  <c r="AO84" i="1"/>
  <c r="AQ84" i="1" s="1"/>
  <c r="AO127" i="1"/>
  <c r="AQ127" i="1" s="1"/>
  <c r="AO202" i="1"/>
  <c r="AQ202" i="1" s="1"/>
  <c r="AO87" i="1"/>
  <c r="AQ87" i="1" s="1"/>
  <c r="AO135" i="1"/>
  <c r="AQ135" i="1" s="1"/>
  <c r="AO204" i="1"/>
  <c r="AQ204" i="1" s="1"/>
  <c r="AC17" i="1"/>
  <c r="AC30" i="1"/>
  <c r="AE30" i="1" s="1"/>
  <c r="AC199" i="1"/>
  <c r="AE199" i="1" s="1"/>
  <c r="AC210" i="1"/>
  <c r="AE210" i="1" s="1"/>
  <c r="AO142" i="1"/>
  <c r="AQ142" i="1" s="1"/>
  <c r="AO144" i="1"/>
  <c r="AQ144" i="1" s="1"/>
  <c r="AO97" i="1"/>
  <c r="AQ97" i="1" s="1"/>
  <c r="AO146" i="1"/>
  <c r="AQ146" i="1" s="1"/>
  <c r="O13" i="1"/>
  <c r="AC22" i="1"/>
  <c r="AE22" i="1" s="1"/>
  <c r="AO101" i="1"/>
  <c r="AQ101" i="1" s="1"/>
  <c r="AO151" i="1"/>
  <c r="AQ151" i="1" s="1"/>
  <c r="AC190" i="1"/>
  <c r="AE190" i="1" s="1"/>
  <c r="AC202" i="1"/>
  <c r="AE202" i="1" s="1"/>
  <c r="H31" i="6"/>
  <c r="H38" i="6" s="1"/>
  <c r="H216" i="6" s="1"/>
  <c r="AP92" i="6"/>
  <c r="AO213" i="6"/>
  <c r="J31" i="6"/>
  <c r="E31" i="6"/>
  <c r="Q92" i="6"/>
  <c r="H136" i="6"/>
  <c r="M31" i="6"/>
  <c r="M38" i="6" s="1"/>
  <c r="AO183" i="6"/>
  <c r="E136" i="6"/>
  <c r="AP136" i="6"/>
  <c r="H170" i="6"/>
  <c r="S217" i="1"/>
  <c r="U217" i="1" s="1"/>
  <c r="U38" i="1"/>
  <c r="AK216" i="1"/>
  <c r="AM216" i="1" s="1"/>
  <c r="AM38" i="1"/>
  <c r="AG216" i="1"/>
  <c r="AI216" i="1" s="1"/>
  <c r="AI38" i="1"/>
  <c r="W217" i="1"/>
  <c r="Q217" i="1"/>
  <c r="K216" i="1"/>
  <c r="K38" i="1"/>
  <c r="AO61" i="1"/>
  <c r="AQ61" i="1" s="1"/>
  <c r="AG212" i="1"/>
  <c r="AI212" i="1" s="1"/>
  <c r="J170" i="6"/>
  <c r="J183" i="6" s="1"/>
  <c r="J214" i="6" s="1"/>
  <c r="J217" i="6" s="1"/>
  <c r="G170" i="6"/>
  <c r="H157" i="6"/>
  <c r="AA157" i="6"/>
  <c r="Q136" i="6"/>
  <c r="K136" i="6"/>
  <c r="K92" i="6"/>
  <c r="E70" i="6"/>
  <c r="G54" i="6"/>
  <c r="P218" i="1"/>
  <c r="P221" i="1" s="1"/>
  <c r="AD218" i="1"/>
  <c r="AD221" i="1" s="1"/>
  <c r="AH221" i="1"/>
  <c r="F12" i="1"/>
  <c r="M186" i="1"/>
  <c r="AI170" i="6"/>
  <c r="T157" i="6"/>
  <c r="AP31" i="6"/>
  <c r="AR213" i="6"/>
  <c r="AC170" i="6"/>
  <c r="T170" i="6"/>
  <c r="AS205" i="6"/>
  <c r="AS213" i="6" s="1"/>
  <c r="AG170" i="6"/>
  <c r="AO49" i="1"/>
  <c r="AQ49" i="1" s="1"/>
  <c r="AO54" i="6"/>
  <c r="AA170" i="6"/>
  <c r="AE170" i="6"/>
  <c r="AB170" i="6"/>
  <c r="AJ170" i="6"/>
  <c r="Q157" i="6"/>
  <c r="X54" i="6"/>
  <c r="T54" i="6"/>
  <c r="H205" i="6"/>
  <c r="H213" i="6" s="1"/>
  <c r="AR54" i="6"/>
  <c r="N170" i="6"/>
  <c r="P170" i="6"/>
  <c r="Q170" i="6"/>
  <c r="E205" i="6"/>
  <c r="E213" i="6" s="1"/>
  <c r="AF170" i="6"/>
  <c r="AM170" i="6"/>
  <c r="AS54" i="6"/>
  <c r="N216" i="6"/>
  <c r="AC63" i="1"/>
  <c r="AE63" i="1" s="1"/>
  <c r="AC80" i="1"/>
  <c r="AE80" i="1" s="1"/>
  <c r="AC91" i="1"/>
  <c r="AE91" i="1" s="1"/>
  <c r="AC111" i="1"/>
  <c r="AE111" i="1" s="1"/>
  <c r="AC127" i="1"/>
  <c r="AE127" i="1" s="1"/>
  <c r="AC144" i="1"/>
  <c r="AE144" i="1" s="1"/>
  <c r="AC156" i="1"/>
  <c r="AE156" i="1" s="1"/>
  <c r="AC135" i="6"/>
  <c r="AC136" i="6" s="1"/>
  <c r="N157" i="6"/>
  <c r="AS87" i="1"/>
  <c r="AS162" i="1"/>
  <c r="AS151" i="1"/>
  <c r="AO179" i="1"/>
  <c r="AS97" i="1"/>
  <c r="AS167" i="1"/>
  <c r="AO210" i="1"/>
  <c r="AS101" i="1"/>
  <c r="AS190" i="1"/>
  <c r="AC97" i="1"/>
  <c r="AE97" i="1" s="1"/>
  <c r="AC115" i="1"/>
  <c r="AE115" i="1" s="1"/>
  <c r="AC146" i="1"/>
  <c r="AE146" i="1" s="1"/>
  <c r="AO182" i="1"/>
  <c r="AS106" i="1"/>
  <c r="AS80" i="1"/>
  <c r="AO89" i="1"/>
  <c r="AS111" i="1"/>
  <c r="AS196" i="1"/>
  <c r="AO156" i="1"/>
  <c r="AS115" i="1"/>
  <c r="AS199" i="1"/>
  <c r="AO91" i="1"/>
  <c r="AR38" i="6"/>
  <c r="AR216" i="6" s="1"/>
  <c r="AS118" i="1"/>
  <c r="AS202" i="1"/>
  <c r="AC151" i="1"/>
  <c r="AE151" i="1" s="1"/>
  <c r="AS43" i="1"/>
  <c r="AS123" i="1"/>
  <c r="AS204" i="1"/>
  <c r="AO176" i="1"/>
  <c r="AS49" i="1"/>
  <c r="AS127" i="1"/>
  <c r="AS212" i="1"/>
  <c r="AS53" i="1"/>
  <c r="AS135" i="1"/>
  <c r="AS153" i="1"/>
  <c r="AO69" i="1"/>
  <c r="AS61" i="1"/>
  <c r="AS139" i="1"/>
  <c r="AO172" i="1"/>
  <c r="AS63" i="1"/>
  <c r="AS142" i="1"/>
  <c r="AS84" i="1"/>
  <c r="AS66" i="1"/>
  <c r="AS144" i="1"/>
  <c r="AI157" i="6"/>
  <c r="AO174" i="1"/>
  <c r="AS76" i="1"/>
  <c r="AS146" i="1"/>
  <c r="AC174" i="1"/>
  <c r="AE174" i="1" s="1"/>
  <c r="AC66" i="1"/>
  <c r="AE66" i="1" s="1"/>
  <c r="AC84" i="1"/>
  <c r="AE84" i="1" s="1"/>
  <c r="AG176" i="1"/>
  <c r="AI176" i="1" s="1"/>
  <c r="AG196" i="1"/>
  <c r="AI196" i="1" s="1"/>
  <c r="G31" i="6"/>
  <c r="AC167" i="1"/>
  <c r="AE167" i="1" s="1"/>
  <c r="AG179" i="1"/>
  <c r="AI179" i="1" s="1"/>
  <c r="AC89" i="1"/>
  <c r="AE89" i="1" s="1"/>
  <c r="AC106" i="1"/>
  <c r="AE106" i="1" s="1"/>
  <c r="K205" i="6"/>
  <c r="K213" i="6" s="1"/>
  <c r="AG190" i="1"/>
  <c r="AI190" i="1" s="1"/>
  <c r="AG202" i="1"/>
  <c r="AI202" i="1" s="1"/>
  <c r="AC207" i="1"/>
  <c r="AC49" i="1"/>
  <c r="AE49" i="1" s="1"/>
  <c r="AG66" i="1"/>
  <c r="AI66" i="1" s="1"/>
  <c r="AG84" i="1"/>
  <c r="AI84" i="1" s="1"/>
  <c r="AG97" i="1"/>
  <c r="AI97" i="1" s="1"/>
  <c r="AG115" i="1"/>
  <c r="AI115" i="1" s="1"/>
  <c r="AG135" i="1"/>
  <c r="AI135" i="1" s="1"/>
  <c r="AG146" i="1"/>
  <c r="AI146" i="1" s="1"/>
  <c r="AG162" i="1"/>
  <c r="AI162" i="1" s="1"/>
  <c r="AC179" i="1"/>
  <c r="AE179" i="1" s="1"/>
  <c r="Q205" i="6"/>
  <c r="Q213" i="6" s="1"/>
  <c r="AC87" i="1"/>
  <c r="AE87" i="1" s="1"/>
  <c r="M70" i="6"/>
  <c r="M92" i="6"/>
  <c r="AC101" i="1"/>
  <c r="AE101" i="1" s="1"/>
  <c r="N70" i="6"/>
  <c r="N92" i="6"/>
  <c r="AG69" i="1"/>
  <c r="AI69" i="1" s="1"/>
  <c r="AG87" i="1"/>
  <c r="AI87" i="1" s="1"/>
  <c r="AG101" i="1"/>
  <c r="AI101" i="1" s="1"/>
  <c r="AG118" i="1"/>
  <c r="AI118" i="1" s="1"/>
  <c r="AG139" i="1"/>
  <c r="AI139" i="1" s="1"/>
  <c r="AG151" i="1"/>
  <c r="AI151" i="1" s="1"/>
  <c r="AG167" i="1"/>
  <c r="AI167" i="1" s="1"/>
  <c r="AC182" i="1"/>
  <c r="AE182" i="1" s="1"/>
  <c r="AC69" i="1"/>
  <c r="AE69" i="1" s="1"/>
  <c r="K31" i="6"/>
  <c r="K38" i="6" s="1"/>
  <c r="K216" i="6" s="1"/>
  <c r="AG199" i="1"/>
  <c r="AI199" i="1" s="1"/>
  <c r="AG210" i="1"/>
  <c r="AG207" i="1"/>
  <c r="G70" i="6"/>
  <c r="AC61" i="1"/>
  <c r="AE61" i="1" s="1"/>
  <c r="G92" i="6"/>
  <c r="AC76" i="1"/>
  <c r="AE76" i="1" s="1"/>
  <c r="AC123" i="1"/>
  <c r="AE123" i="1" s="1"/>
  <c r="AC142" i="1"/>
  <c r="AE142" i="1" s="1"/>
  <c r="AC153" i="1"/>
  <c r="AE153" i="1" s="1"/>
  <c r="AC172" i="1"/>
  <c r="AE172" i="1" s="1"/>
  <c r="H70" i="6"/>
  <c r="H92" i="6"/>
  <c r="AG61" i="1"/>
  <c r="AI61" i="1" s="1"/>
  <c r="AG76" i="1"/>
  <c r="AI76" i="1" s="1"/>
  <c r="AG89" i="1"/>
  <c r="AI89" i="1" s="1"/>
  <c r="AG106" i="1"/>
  <c r="AI106" i="1" s="1"/>
  <c r="AG123" i="1"/>
  <c r="AI123" i="1" s="1"/>
  <c r="AG142" i="1"/>
  <c r="AI142" i="1" s="1"/>
  <c r="AG153" i="1"/>
  <c r="AI153" i="1" s="1"/>
  <c r="AG63" i="1"/>
  <c r="AI63" i="1" s="1"/>
  <c r="AG80" i="1"/>
  <c r="AI80" i="1" s="1"/>
  <c r="AG91" i="1"/>
  <c r="AI91" i="1" s="1"/>
  <c r="AG111" i="1"/>
  <c r="AI111" i="1" s="1"/>
  <c r="AG127" i="1"/>
  <c r="AI127" i="1" s="1"/>
  <c r="AG144" i="1"/>
  <c r="AI144" i="1" s="1"/>
  <c r="AG156" i="1"/>
  <c r="AI156" i="1" s="1"/>
  <c r="AC176" i="1"/>
  <c r="AE176" i="1" s="1"/>
  <c r="AG204" i="1"/>
  <c r="AI204" i="1" s="1"/>
  <c r="AC135" i="1"/>
  <c r="AE135" i="1" s="1"/>
  <c r="AC162" i="1"/>
  <c r="AE162" i="1" s="1"/>
  <c r="P31" i="6"/>
  <c r="P38" i="6" s="1"/>
  <c r="P216" i="6" s="1"/>
  <c r="Q31" i="6"/>
  <c r="Q38" i="6" s="1"/>
  <c r="Q216" i="6" s="1"/>
  <c r="AJ54" i="6"/>
  <c r="AJ70" i="6"/>
  <c r="AJ92" i="6"/>
  <c r="AJ157" i="6"/>
  <c r="AS168" i="6"/>
  <c r="BF168" i="6" s="1"/>
  <c r="AB70" i="6"/>
  <c r="AB136" i="6"/>
  <c r="AI31" i="6"/>
  <c r="AI38" i="6" s="1"/>
  <c r="AI216" i="6" s="1"/>
  <c r="AI205" i="6"/>
  <c r="AF54" i="6"/>
  <c r="AC70" i="6"/>
  <c r="AC92" i="6"/>
  <c r="AB205" i="6"/>
  <c r="AJ31" i="6"/>
  <c r="AJ38" i="6" s="1"/>
  <c r="AJ216" i="6" s="1"/>
  <c r="AJ136" i="6"/>
  <c r="AJ205" i="6"/>
  <c r="AJ213" i="6" s="1"/>
  <c r="AI54" i="6"/>
  <c r="AI70" i="6"/>
  <c r="AO31" i="6"/>
  <c r="AF157" i="6"/>
  <c r="AR168" i="6"/>
  <c r="AB31" i="6"/>
  <c r="T205" i="6"/>
  <c r="T213" i="6" s="1"/>
  <c r="AG205" i="6"/>
  <c r="AG213" i="6" s="1"/>
  <c r="AP205" i="6"/>
  <c r="AP213" i="6" s="1"/>
  <c r="AC31" i="6"/>
  <c r="AC205" i="6"/>
  <c r="AC213" i="6" s="1"/>
  <c r="E92" i="6"/>
  <c r="AB54" i="6"/>
  <c r="AC54" i="6"/>
  <c r="T92" i="6"/>
  <c r="T136" i="6"/>
  <c r="AR70" i="6"/>
  <c r="AG31" i="6"/>
  <c r="AG38" i="6" s="1"/>
  <c r="AG216" i="6" s="1"/>
  <c r="AG54" i="6"/>
  <c r="AG70" i="6"/>
  <c r="AG92" i="6"/>
  <c r="AG157" i="6"/>
  <c r="AS92" i="6"/>
  <c r="AS136" i="6"/>
  <c r="AA70" i="6"/>
  <c r="AS70" i="6"/>
  <c r="AF31" i="6"/>
  <c r="AF38" i="6" s="1"/>
  <c r="AF216" i="6" s="1"/>
  <c r="AE54" i="6"/>
  <c r="AM54" i="6"/>
  <c r="AM205" i="6"/>
  <c r="AM213" i="6" s="1"/>
  <c r="AF70" i="6"/>
  <c r="AM92" i="6"/>
  <c r="AM136" i="6"/>
  <c r="AM70" i="6"/>
  <c r="AM157" i="6"/>
  <c r="AG136" i="6"/>
  <c r="AE92" i="6"/>
  <c r="AE136" i="6"/>
  <c r="AM31" i="6"/>
  <c r="AM38" i="6" s="1"/>
  <c r="AM216" i="6" s="1"/>
  <c r="AE70" i="6"/>
  <c r="AE31" i="6"/>
  <c r="AE38" i="6" s="1"/>
  <c r="AE216" i="6" s="1"/>
  <c r="AE157" i="6"/>
  <c r="AF205" i="6"/>
  <c r="AF213" i="6" s="1"/>
  <c r="AE205" i="6"/>
  <c r="AE213" i="6" s="1"/>
  <c r="AA136" i="6"/>
  <c r="AA31" i="6"/>
  <c r="AA38" i="6" s="1"/>
  <c r="AA216" i="6" s="1"/>
  <c r="AA92" i="6"/>
  <c r="X31" i="6"/>
  <c r="T31" i="6"/>
  <c r="T38" i="6" s="1"/>
  <c r="T216" i="6" s="1"/>
  <c r="Z89" i="6"/>
  <c r="AD89" i="6"/>
  <c r="AL89" i="6"/>
  <c r="Y89" i="1" s="1"/>
  <c r="AA89" i="1" s="1"/>
  <c r="Z91" i="6"/>
  <c r="AD91" i="6"/>
  <c r="AL91" i="6"/>
  <c r="Y91" i="1" s="1"/>
  <c r="AA91" i="1" s="1"/>
  <c r="W89" i="6"/>
  <c r="S89" i="6"/>
  <c r="U89" i="6"/>
  <c r="S91" i="6"/>
  <c r="U91" i="6"/>
  <c r="D89" i="6"/>
  <c r="Y69" i="1"/>
  <c r="AA69" i="1" s="1"/>
  <c r="W69" i="6"/>
  <c r="S69" i="6"/>
  <c r="U69" i="6"/>
  <c r="D69" i="6"/>
  <c r="Z63" i="6"/>
  <c r="AD63" i="6"/>
  <c r="AL63" i="6"/>
  <c r="W63" i="6"/>
  <c r="Z210" i="6"/>
  <c r="Z207" i="6"/>
  <c r="Z204" i="6"/>
  <c r="Z202" i="6"/>
  <c r="Z199" i="6"/>
  <c r="Z196" i="6"/>
  <c r="Z193" i="6"/>
  <c r="Z190" i="6"/>
  <c r="Z182" i="6"/>
  <c r="Z179" i="6"/>
  <c r="Z176" i="6"/>
  <c r="Z174" i="6"/>
  <c r="Z172" i="6"/>
  <c r="Z167" i="6"/>
  <c r="Z156" i="6"/>
  <c r="Z153" i="6"/>
  <c r="Z151" i="6"/>
  <c r="Z146" i="6"/>
  <c r="Z144" i="6"/>
  <c r="Z142" i="6"/>
  <c r="Z139" i="6"/>
  <c r="Z135" i="6"/>
  <c r="Z127" i="6"/>
  <c r="Z123" i="6"/>
  <c r="Z115" i="6"/>
  <c r="Z111" i="6"/>
  <c r="Z106" i="6"/>
  <c r="Z101" i="6"/>
  <c r="Z97" i="6"/>
  <c r="Z87" i="6"/>
  <c r="Z84" i="6"/>
  <c r="Z80" i="6"/>
  <c r="Z76" i="6"/>
  <c r="Z66" i="6"/>
  <c r="Z49" i="6"/>
  <c r="Z54" i="6" s="1"/>
  <c r="Z30" i="6"/>
  <c r="Z24" i="6"/>
  <c r="Z22" i="6"/>
  <c r="Z17" i="6"/>
  <c r="Z11" i="6"/>
  <c r="S63" i="6"/>
  <c r="U63" i="6"/>
  <c r="D63" i="6"/>
  <c r="D61" i="6"/>
  <c r="D22" i="6"/>
  <c r="D17" i="6"/>
  <c r="D11" i="6"/>
  <c r="AK49" i="1"/>
  <c r="AM49" i="1" s="1"/>
  <c r="W49" i="6"/>
  <c r="AD49" i="6"/>
  <c r="AL49" i="6"/>
  <c r="Y49" i="1" s="1"/>
  <c r="AA49" i="1" s="1"/>
  <c r="B217" i="6"/>
  <c r="B216" i="6"/>
  <c r="AL212" i="6"/>
  <c r="Y212" i="1" s="1"/>
  <c r="AA212" i="1" s="1"/>
  <c r="AD212" i="6"/>
  <c r="U212" i="6"/>
  <c r="S212" i="6"/>
  <c r="AL210" i="6"/>
  <c r="Y210" i="1" s="1"/>
  <c r="AA210" i="1" s="1"/>
  <c r="AD210" i="6"/>
  <c r="W210" i="6"/>
  <c r="U210" i="6"/>
  <c r="S210" i="6"/>
  <c r="D210" i="6"/>
  <c r="D213" i="6" s="1"/>
  <c r="AL207" i="6"/>
  <c r="AD207" i="6"/>
  <c r="U207" i="6"/>
  <c r="S207" i="6"/>
  <c r="AL204" i="6"/>
  <c r="AD204" i="6"/>
  <c r="W204" i="6"/>
  <c r="U204" i="6"/>
  <c r="S204" i="6"/>
  <c r="D204" i="6"/>
  <c r="AL202" i="6"/>
  <c r="Y202" i="1" s="1"/>
  <c r="AA202" i="1" s="1"/>
  <c r="AD202" i="6"/>
  <c r="W202" i="6"/>
  <c r="U202" i="6"/>
  <c r="S202" i="6"/>
  <c r="D202" i="6"/>
  <c r="AL199" i="6"/>
  <c r="Y199" i="1" s="1"/>
  <c r="AA199" i="1" s="1"/>
  <c r="AD199" i="6"/>
  <c r="W199" i="6"/>
  <c r="U199" i="6"/>
  <c r="S199" i="6"/>
  <c r="D199" i="6"/>
  <c r="AL196" i="6"/>
  <c r="Y196" i="1" s="1"/>
  <c r="AA196" i="1" s="1"/>
  <c r="AD196" i="6"/>
  <c r="W196" i="6"/>
  <c r="U196" i="6"/>
  <c r="S196" i="6"/>
  <c r="D196" i="6"/>
  <c r="AL193" i="6"/>
  <c r="Y193" i="1" s="1"/>
  <c r="AA193" i="1" s="1"/>
  <c r="AD193" i="6"/>
  <c r="W193" i="6"/>
  <c r="U193" i="6"/>
  <c r="S193" i="6"/>
  <c r="D193" i="6"/>
  <c r="AL190" i="6"/>
  <c r="Y190" i="1" s="1"/>
  <c r="AA190" i="1" s="1"/>
  <c r="AD190" i="6"/>
  <c r="W190" i="6"/>
  <c r="U190" i="6"/>
  <c r="S190" i="6"/>
  <c r="D190" i="6"/>
  <c r="AL182" i="6"/>
  <c r="Y182" i="1" s="1"/>
  <c r="AA182" i="1" s="1"/>
  <c r="AD182" i="6"/>
  <c r="W182" i="6"/>
  <c r="U182" i="6"/>
  <c r="S182" i="6"/>
  <c r="AL179" i="6"/>
  <c r="Y179" i="1" s="1"/>
  <c r="AA179" i="1" s="1"/>
  <c r="AD179" i="6"/>
  <c r="W179" i="6"/>
  <c r="U179" i="6"/>
  <c r="S179" i="6"/>
  <c r="AL176" i="6"/>
  <c r="Y176" i="1" s="1"/>
  <c r="AA176" i="1" s="1"/>
  <c r="AD176" i="6"/>
  <c r="W176" i="6"/>
  <c r="U176" i="6"/>
  <c r="S176" i="6"/>
  <c r="D176" i="6"/>
  <c r="AL174" i="6"/>
  <c r="Y174" i="1" s="1"/>
  <c r="AA174" i="1" s="1"/>
  <c r="AD174" i="6"/>
  <c r="W174" i="6"/>
  <c r="U174" i="6"/>
  <c r="S174" i="6"/>
  <c r="D174" i="6"/>
  <c r="AL172" i="6"/>
  <c r="Y172" i="1" s="1"/>
  <c r="AA172" i="1" s="1"/>
  <c r="AD172" i="6"/>
  <c r="W172" i="6"/>
  <c r="U172" i="6"/>
  <c r="S172" i="6"/>
  <c r="AL167" i="6"/>
  <c r="AD167" i="6"/>
  <c r="W167" i="6"/>
  <c r="U167" i="6"/>
  <c r="AL162" i="6"/>
  <c r="AD162" i="6"/>
  <c r="U162" i="6"/>
  <c r="S162" i="6"/>
  <c r="AL156" i="6"/>
  <c r="Y156" i="1" s="1"/>
  <c r="AA156" i="1" s="1"/>
  <c r="AD156" i="6"/>
  <c r="W156" i="6"/>
  <c r="U156" i="6"/>
  <c r="S156" i="6"/>
  <c r="D156" i="6"/>
  <c r="AL153" i="6"/>
  <c r="Y153" i="1" s="1"/>
  <c r="AA153" i="1" s="1"/>
  <c r="AD153" i="6"/>
  <c r="W153" i="6"/>
  <c r="U153" i="6"/>
  <c r="S153" i="6"/>
  <c r="D153" i="6"/>
  <c r="AL151" i="6"/>
  <c r="Y151" i="1" s="1"/>
  <c r="AA151" i="1" s="1"/>
  <c r="AD151" i="6"/>
  <c r="W151" i="6"/>
  <c r="U151" i="6"/>
  <c r="S151" i="6"/>
  <c r="D151" i="6"/>
  <c r="AL146" i="6"/>
  <c r="Y146" i="1" s="1"/>
  <c r="AA146" i="1" s="1"/>
  <c r="AD146" i="6"/>
  <c r="W146" i="6"/>
  <c r="U146" i="6"/>
  <c r="S146" i="6"/>
  <c r="D146" i="6"/>
  <c r="AL144" i="6"/>
  <c r="Y144" i="1" s="1"/>
  <c r="AA144" i="1" s="1"/>
  <c r="AD144" i="6"/>
  <c r="W144" i="6"/>
  <c r="U144" i="6"/>
  <c r="S144" i="6"/>
  <c r="D144" i="6"/>
  <c r="AL142" i="6"/>
  <c r="Y142" i="1" s="1"/>
  <c r="AA142" i="1" s="1"/>
  <c r="W142" i="6"/>
  <c r="U142" i="6"/>
  <c r="S142" i="6"/>
  <c r="D142" i="6"/>
  <c r="AL139" i="6"/>
  <c r="Y139" i="1" s="1"/>
  <c r="AA139" i="1" s="1"/>
  <c r="AD139" i="6"/>
  <c r="U139" i="6"/>
  <c r="D139" i="6"/>
  <c r="AL135" i="6"/>
  <c r="Y135" i="1" s="1"/>
  <c r="AA135" i="1" s="1"/>
  <c r="AD135" i="6"/>
  <c r="U135" i="6"/>
  <c r="S135" i="6"/>
  <c r="D135" i="6"/>
  <c r="AL127" i="6"/>
  <c r="Y127" i="1" s="1"/>
  <c r="AA127" i="1" s="1"/>
  <c r="AD127" i="6"/>
  <c r="W127" i="6"/>
  <c r="U127" i="6"/>
  <c r="S127" i="6"/>
  <c r="D127" i="6"/>
  <c r="AL123" i="6"/>
  <c r="Y123" i="1" s="1"/>
  <c r="AA123" i="1" s="1"/>
  <c r="AD123" i="6"/>
  <c r="W123" i="6"/>
  <c r="U123" i="6"/>
  <c r="S123" i="6"/>
  <c r="D123" i="6"/>
  <c r="Y118" i="1"/>
  <c r="AA118" i="1" s="1"/>
  <c r="W118" i="6"/>
  <c r="U118" i="6"/>
  <c r="S118" i="6"/>
  <c r="D118" i="6"/>
  <c r="AL115" i="6"/>
  <c r="AD115" i="6"/>
  <c r="W115" i="6"/>
  <c r="U115" i="6"/>
  <c r="S115" i="6"/>
  <c r="D115" i="6"/>
  <c r="AL111" i="6"/>
  <c r="Y111" i="1" s="1"/>
  <c r="AA111" i="1" s="1"/>
  <c r="AD111" i="6"/>
  <c r="W111" i="6"/>
  <c r="U111" i="6"/>
  <c r="S111" i="6"/>
  <c r="D111" i="6"/>
  <c r="AL106" i="6"/>
  <c r="Y106" i="1" s="1"/>
  <c r="AA106" i="1" s="1"/>
  <c r="AD106" i="6"/>
  <c r="W106" i="6"/>
  <c r="U106" i="6"/>
  <c r="S106" i="6"/>
  <c r="D106" i="6"/>
  <c r="AL101" i="6"/>
  <c r="Y101" i="1" s="1"/>
  <c r="AA101" i="1" s="1"/>
  <c r="AD101" i="6"/>
  <c r="W101" i="6"/>
  <c r="U101" i="6"/>
  <c r="S101" i="6"/>
  <c r="D101" i="6"/>
  <c r="AL97" i="6"/>
  <c r="Y97" i="1" s="1"/>
  <c r="AA97" i="1" s="1"/>
  <c r="AD97" i="6"/>
  <c r="W97" i="6"/>
  <c r="U97" i="6"/>
  <c r="S97" i="6"/>
  <c r="D97" i="6"/>
  <c r="W91" i="6"/>
  <c r="D91" i="6"/>
  <c r="AL87" i="6"/>
  <c r="Y87" i="1" s="1"/>
  <c r="AA87" i="1" s="1"/>
  <c r="AD87" i="6"/>
  <c r="W87" i="6"/>
  <c r="U87" i="6"/>
  <c r="S87" i="6"/>
  <c r="D87" i="6"/>
  <c r="AL84" i="6"/>
  <c r="Y84" i="1" s="1"/>
  <c r="AA84" i="1" s="1"/>
  <c r="AD84" i="6"/>
  <c r="W84" i="6"/>
  <c r="U84" i="6"/>
  <c r="S84" i="6"/>
  <c r="D84" i="6"/>
  <c r="AL80" i="6"/>
  <c r="Y80" i="1" s="1"/>
  <c r="AA80" i="1" s="1"/>
  <c r="AD80" i="6"/>
  <c r="W80" i="6"/>
  <c r="U80" i="6"/>
  <c r="S80" i="6"/>
  <c r="D80" i="6"/>
  <c r="AL76" i="6"/>
  <c r="Y76" i="1" s="1"/>
  <c r="AA76" i="1" s="1"/>
  <c r="AD76" i="6"/>
  <c r="W76" i="6"/>
  <c r="U76" i="6"/>
  <c r="S76" i="6"/>
  <c r="D76" i="6"/>
  <c r="AL66" i="6"/>
  <c r="Y66" i="1" s="1"/>
  <c r="AA66" i="1" s="1"/>
  <c r="AD66" i="6"/>
  <c r="W66" i="6"/>
  <c r="U66" i="6"/>
  <c r="S66" i="6"/>
  <c r="D66" i="6"/>
  <c r="Y61" i="1"/>
  <c r="AA61" i="1" s="1"/>
  <c r="W61" i="6"/>
  <c r="S61" i="6"/>
  <c r="AL53" i="6"/>
  <c r="Y53" i="1" s="1"/>
  <c r="AA53" i="1" s="1"/>
  <c r="AD53" i="6"/>
  <c r="W53" i="6"/>
  <c r="U53" i="6"/>
  <c r="S53" i="6"/>
  <c r="AL43" i="6"/>
  <c r="AD43" i="6"/>
  <c r="W43" i="6"/>
  <c r="U43" i="6"/>
  <c r="S43" i="6"/>
  <c r="AL30" i="6"/>
  <c r="AD30" i="6"/>
  <c r="W30" i="6"/>
  <c r="U30" i="6"/>
  <c r="S30" i="6"/>
  <c r="D30" i="6"/>
  <c r="AL28" i="6"/>
  <c r="AD28" i="6"/>
  <c r="U28" i="6"/>
  <c r="S28" i="6"/>
  <c r="D28" i="6"/>
  <c r="AL24" i="6"/>
  <c r="AD24" i="6"/>
  <c r="W24" i="6"/>
  <c r="U24" i="6"/>
  <c r="S24" i="6"/>
  <c r="D24" i="6"/>
  <c r="AL22" i="6"/>
  <c r="AD22" i="6"/>
  <c r="W22" i="6"/>
  <c r="U22" i="6"/>
  <c r="S22" i="6"/>
  <c r="AL17" i="6"/>
  <c r="AD17" i="6"/>
  <c r="W17" i="6"/>
  <c r="U17" i="6"/>
  <c r="S17" i="6"/>
  <c r="AL11" i="6"/>
  <c r="AD11" i="6"/>
  <c r="W11" i="6"/>
  <c r="U11" i="6"/>
  <c r="S11" i="6"/>
  <c r="BD31" i="6" l="1"/>
  <c r="J10" i="9"/>
  <c r="K10" i="9" s="1"/>
  <c r="BE207" i="6"/>
  <c r="Y207" i="1"/>
  <c r="I13" i="10"/>
  <c r="J14" i="10"/>
  <c r="AQ91" i="1"/>
  <c r="AQ69" i="1"/>
  <c r="AQ179" i="1"/>
  <c r="AQ156" i="1"/>
  <c r="AQ89" i="1"/>
  <c r="AQ176" i="1"/>
  <c r="AE27" i="1"/>
  <c r="AQ172" i="1"/>
  <c r="AS183" i="6"/>
  <c r="AS214" i="6" s="1"/>
  <c r="AS217" i="6" s="1"/>
  <c r="AS218" i="6" s="1"/>
  <c r="AB183" i="6"/>
  <c r="BE43" i="6"/>
  <c r="AC25" i="1"/>
  <c r="BE190" i="6"/>
  <c r="Y92" i="1"/>
  <c r="AA92" i="1" s="1"/>
  <c r="BE53" i="6"/>
  <c r="E183" i="6"/>
  <c r="E214" i="6" s="1"/>
  <c r="E217" i="6" s="1"/>
  <c r="BE212" i="6"/>
  <c r="BE49" i="6"/>
  <c r="BE174" i="6"/>
  <c r="BE172" i="6"/>
  <c r="BE182" i="6"/>
  <c r="BE157" i="6"/>
  <c r="BF193" i="1"/>
  <c r="BE179" i="6"/>
  <c r="BE139" i="6"/>
  <c r="BE176" i="6"/>
  <c r="AE17" i="1"/>
  <c r="AQ174" i="1"/>
  <c r="AQ182" i="1"/>
  <c r="AO38" i="6"/>
  <c r="AO216" i="6" s="1"/>
  <c r="D183" i="6"/>
  <c r="D214" i="6" s="1"/>
  <c r="BE142" i="6"/>
  <c r="AU61" i="1"/>
  <c r="AU199" i="1"/>
  <c r="AU167" i="1"/>
  <c r="AU153" i="1"/>
  <c r="AU115" i="1"/>
  <c r="AU97" i="1"/>
  <c r="AU135" i="1"/>
  <c r="AU196" i="1"/>
  <c r="AU151" i="1"/>
  <c r="AU146" i="1"/>
  <c r="AU212" i="1"/>
  <c r="AU111" i="1"/>
  <c r="AU162" i="1"/>
  <c r="AU76" i="1"/>
  <c r="AU127" i="1"/>
  <c r="AU87" i="1"/>
  <c r="AU80" i="1"/>
  <c r="AU144" i="1"/>
  <c r="AU204" i="1"/>
  <c r="AU106" i="1"/>
  <c r="Q13" i="1"/>
  <c r="AI210" i="1"/>
  <c r="AU66" i="1"/>
  <c r="AU123" i="1"/>
  <c r="AU84" i="1"/>
  <c r="AU43" i="1"/>
  <c r="AU142" i="1"/>
  <c r="AU63" i="1"/>
  <c r="AU202" i="1"/>
  <c r="AU118" i="1"/>
  <c r="AU190" i="1"/>
  <c r="AU139" i="1"/>
  <c r="AU101" i="1"/>
  <c r="AB38" i="6"/>
  <c r="BD38" i="6" s="1"/>
  <c r="BD216" i="6" s="1"/>
  <c r="AT168" i="1"/>
  <c r="BF169" i="6"/>
  <c r="BE210" i="6"/>
  <c r="Y157" i="1"/>
  <c r="AC213" i="1"/>
  <c r="AE213" i="1" s="1"/>
  <c r="J12" i="9"/>
  <c r="BF30" i="1"/>
  <c r="BF31" i="1" s="1"/>
  <c r="AC38" i="6"/>
  <c r="AC216" i="6" s="1"/>
  <c r="I139" i="1"/>
  <c r="I183" i="1" s="1"/>
  <c r="I214" i="1" s="1"/>
  <c r="I217" i="1" s="1"/>
  <c r="I218" i="1" s="1"/>
  <c r="I221" i="1" s="1"/>
  <c r="AC31" i="1"/>
  <c r="AP38" i="6"/>
  <c r="AP216" i="6" s="1"/>
  <c r="M216" i="6"/>
  <c r="BF13" i="1"/>
  <c r="D13" i="1" s="1"/>
  <c r="BF24" i="1"/>
  <c r="D24" i="1" s="1"/>
  <c r="G33" i="10" s="1"/>
  <c r="H33" i="10" s="1"/>
  <c r="AO214" i="6"/>
  <c r="BF27" i="1"/>
  <c r="BF29" i="1" s="1"/>
  <c r="AC29" i="1"/>
  <c r="E38" i="6"/>
  <c r="E216" i="6" s="1"/>
  <c r="AE183" i="6"/>
  <c r="AC23" i="1"/>
  <c r="F32" i="1"/>
  <c r="E216" i="1"/>
  <c r="E227" i="1" s="1"/>
  <c r="AC18" i="1"/>
  <c r="AK91" i="1"/>
  <c r="AM91" i="1" s="1"/>
  <c r="O9" i="1"/>
  <c r="AK139" i="1"/>
  <c r="AK179" i="1"/>
  <c r="AM179" i="1" s="1"/>
  <c r="AO54" i="1"/>
  <c r="O15" i="1"/>
  <c r="BF15" i="1" s="1"/>
  <c r="AK142" i="1"/>
  <c r="AM142" i="1" s="1"/>
  <c r="AK80" i="1"/>
  <c r="AM80" i="1" s="1"/>
  <c r="AK162" i="1"/>
  <c r="AM162" i="1" s="1"/>
  <c r="O22" i="1"/>
  <c r="BF22" i="1" s="1"/>
  <c r="AK69" i="1"/>
  <c r="AM69" i="1" s="1"/>
  <c r="O17" i="1"/>
  <c r="O18" i="1" s="1"/>
  <c r="AI183" i="6"/>
  <c r="AC170" i="1"/>
  <c r="AE170" i="1" s="1"/>
  <c r="AI207" i="1"/>
  <c r="AU49" i="1"/>
  <c r="BF49" i="1"/>
  <c r="D49" i="1" s="1"/>
  <c r="AU53" i="1"/>
  <c r="AP183" i="6"/>
  <c r="AM183" i="6"/>
  <c r="AM214" i="6" s="1"/>
  <c r="AM217" i="6" s="1"/>
  <c r="AM218" i="6" s="1"/>
  <c r="AM221" i="6" s="1"/>
  <c r="AC183" i="6"/>
  <c r="AC214" i="6" s="1"/>
  <c r="AC217" i="6" s="1"/>
  <c r="AG183" i="6"/>
  <c r="AG214" i="6" s="1"/>
  <c r="AG217" i="6" s="1"/>
  <c r="AG218" i="6" s="1"/>
  <c r="AG221" i="6" s="1"/>
  <c r="G38" i="6"/>
  <c r="G216" i="6" s="1"/>
  <c r="AF183" i="6"/>
  <c r="AF214" i="6" s="1"/>
  <c r="AF217" i="6" s="1"/>
  <c r="AF218" i="6" s="1"/>
  <c r="AF221" i="6" s="1"/>
  <c r="G183" i="6"/>
  <c r="G214" i="6" s="1"/>
  <c r="G217" i="6" s="1"/>
  <c r="J38" i="6"/>
  <c r="J216" i="6" s="1"/>
  <c r="S218" i="1"/>
  <c r="AO213" i="1"/>
  <c r="AQ213" i="1" s="1"/>
  <c r="AQ210" i="1"/>
  <c r="AE207" i="1"/>
  <c r="W218" i="1"/>
  <c r="M213" i="1"/>
  <c r="AR183" i="6"/>
  <c r="X214" i="6"/>
  <c r="X217" i="6" s="1"/>
  <c r="AB213" i="6"/>
  <c r="AK182" i="1"/>
  <c r="AM182" i="1" s="1"/>
  <c r="AK176" i="1"/>
  <c r="AM176" i="1" s="1"/>
  <c r="AK174" i="1"/>
  <c r="AM174" i="1" s="1"/>
  <c r="AK172" i="1"/>
  <c r="AG170" i="1"/>
  <c r="P183" i="6"/>
  <c r="P214" i="6" s="1"/>
  <c r="Q183" i="6"/>
  <c r="Q214" i="6" s="1"/>
  <c r="Q217" i="6" s="1"/>
  <c r="Q218" i="6" s="1"/>
  <c r="AK156" i="1"/>
  <c r="AK153" i="1"/>
  <c r="AK151" i="1"/>
  <c r="AK146" i="1"/>
  <c r="AK144" i="1"/>
  <c r="AK135" i="1"/>
  <c r="AK127" i="1"/>
  <c r="AK123" i="1"/>
  <c r="AK118" i="1"/>
  <c r="AK115" i="1"/>
  <c r="AM115" i="1" s="1"/>
  <c r="AK111" i="1"/>
  <c r="AK106" i="1"/>
  <c r="AK101" i="1"/>
  <c r="AK97" i="1"/>
  <c r="AK89" i="1"/>
  <c r="AA183" i="6"/>
  <c r="AA214" i="6" s="1"/>
  <c r="N183" i="6"/>
  <c r="AK87" i="1"/>
  <c r="AK84" i="1"/>
  <c r="AK76" i="1"/>
  <c r="AK66" i="1"/>
  <c r="AK63" i="1"/>
  <c r="AM63" i="1" s="1"/>
  <c r="AK61" i="1"/>
  <c r="AK53" i="1"/>
  <c r="W183" i="6"/>
  <c r="AG213" i="1"/>
  <c r="AI213" i="1" s="1"/>
  <c r="E185" i="1"/>
  <c r="F185" i="1" s="1"/>
  <c r="BG186" i="1"/>
  <c r="BF212" i="1"/>
  <c r="D212" i="1" s="1"/>
  <c r="AS213" i="1"/>
  <c r="AO183" i="1"/>
  <c r="AJ183" i="6"/>
  <c r="AJ214" i="6" s="1"/>
  <c r="AJ217" i="6" s="1"/>
  <c r="AJ218" i="6" s="1"/>
  <c r="AJ221" i="6" s="1"/>
  <c r="X38" i="6"/>
  <c r="X216" i="6" s="1"/>
  <c r="H183" i="6"/>
  <c r="T183" i="6"/>
  <c r="K183" i="6"/>
  <c r="M183" i="6"/>
  <c r="M214" i="6" s="1"/>
  <c r="M217" i="6" s="1"/>
  <c r="W213" i="6"/>
  <c r="U170" i="6"/>
  <c r="Z213" i="6"/>
  <c r="Y43" i="1"/>
  <c r="AD170" i="6"/>
  <c r="Y162" i="1"/>
  <c r="AL170" i="6"/>
  <c r="W54" i="6"/>
  <c r="AK167" i="1"/>
  <c r="AM167" i="1" s="1"/>
  <c r="S170" i="6"/>
  <c r="S183" i="6" s="1"/>
  <c r="AK43" i="1"/>
  <c r="S54" i="6"/>
  <c r="U54" i="6"/>
  <c r="BF190" i="1"/>
  <c r="AC92" i="1"/>
  <c r="AE92" i="1" s="1"/>
  <c r="BE156" i="6"/>
  <c r="BE115" i="6"/>
  <c r="BE204" i="6"/>
  <c r="BE162" i="6"/>
  <c r="BE63" i="6"/>
  <c r="BE61" i="6"/>
  <c r="BE167" i="6"/>
  <c r="BE101" i="6"/>
  <c r="AS136" i="1"/>
  <c r="BE127" i="6"/>
  <c r="BE118" i="6"/>
  <c r="BE89" i="6"/>
  <c r="AS92" i="1"/>
  <c r="BE76" i="6"/>
  <c r="Y167" i="1"/>
  <c r="AA167" i="1" s="1"/>
  <c r="BE80" i="6"/>
  <c r="Y204" i="1"/>
  <c r="BE91" i="6"/>
  <c r="BE193" i="6"/>
  <c r="AS54" i="1"/>
  <c r="Y115" i="1"/>
  <c r="AA115" i="1" s="1"/>
  <c r="BE69" i="6"/>
  <c r="BE144" i="6"/>
  <c r="BE199" i="6"/>
  <c r="BE106" i="6"/>
  <c r="BE97" i="6"/>
  <c r="BE153" i="6"/>
  <c r="BF207" i="1"/>
  <c r="BE66" i="6"/>
  <c r="BE123" i="6"/>
  <c r="BE151" i="6"/>
  <c r="BE84" i="6"/>
  <c r="Y63" i="1"/>
  <c r="AA63" i="1" s="1"/>
  <c r="BE196" i="6"/>
  <c r="BE87" i="6"/>
  <c r="AS70" i="1"/>
  <c r="BE146" i="6"/>
  <c r="BE202" i="6"/>
  <c r="BE111" i="6"/>
  <c r="BF196" i="1"/>
  <c r="BF199" i="1"/>
  <c r="BF210" i="1"/>
  <c r="AI213" i="6"/>
  <c r="BF202" i="1"/>
  <c r="AC70" i="1"/>
  <c r="AE70" i="1" s="1"/>
  <c r="AC54" i="1"/>
  <c r="AD157" i="6"/>
  <c r="AL136" i="6"/>
  <c r="AL183" i="6" s="1"/>
  <c r="AD136" i="6"/>
  <c r="AD70" i="6"/>
  <c r="Z70" i="6"/>
  <c r="BE70" i="6" s="1"/>
  <c r="Z92" i="6"/>
  <c r="BE92" i="6" s="1"/>
  <c r="U157" i="6"/>
  <c r="U92" i="6"/>
  <c r="U70" i="6"/>
  <c r="U136" i="6"/>
  <c r="Z31" i="6"/>
  <c r="Z38" i="6" s="1"/>
  <c r="Z216" i="6" s="1"/>
  <c r="AL54" i="6"/>
  <c r="Y54" i="1" s="1"/>
  <c r="D31" i="6"/>
  <c r="S205" i="6"/>
  <c r="S213" i="6" s="1"/>
  <c r="AL205" i="6"/>
  <c r="AD31" i="6"/>
  <c r="AD38" i="6" s="1"/>
  <c r="AD216" i="6" s="1"/>
  <c r="W31" i="6"/>
  <c r="W38" i="6" s="1"/>
  <c r="W216" i="6" s="1"/>
  <c r="AD54" i="6"/>
  <c r="U31" i="6"/>
  <c r="AD205" i="6"/>
  <c r="AD213" i="6" s="1"/>
  <c r="S31" i="6"/>
  <c r="S38" i="6" s="1"/>
  <c r="AL31" i="6"/>
  <c r="W135" i="6"/>
  <c r="BE135" i="6" s="1"/>
  <c r="U205" i="6"/>
  <c r="U213" i="6" s="1"/>
  <c r="BF31" i="6" l="1"/>
  <c r="BF170" i="6"/>
  <c r="BF183" i="6" s="1"/>
  <c r="BF214" i="6" s="1"/>
  <c r="BF217" i="6" s="1"/>
  <c r="BF226" i="6" s="1"/>
  <c r="BE31" i="6"/>
  <c r="I12" i="10"/>
  <c r="J13" i="10"/>
  <c r="X218" i="6"/>
  <c r="X221" i="6" s="1"/>
  <c r="AM139" i="1"/>
  <c r="AM43" i="1"/>
  <c r="BF53" i="1"/>
  <c r="D53" i="1" s="1"/>
  <c r="G53" i="1" s="1"/>
  <c r="AE31" i="1"/>
  <c r="AE18" i="1"/>
  <c r="AE25" i="1"/>
  <c r="AE23" i="1"/>
  <c r="AE29" i="1"/>
  <c r="BF157" i="1"/>
  <c r="D157" i="1" s="1"/>
  <c r="BG168" i="1"/>
  <c r="BG169" i="1" s="1"/>
  <c r="BG170" i="1" s="1"/>
  <c r="BG183" i="1" s="1"/>
  <c r="S214" i="6"/>
  <c r="S217" i="6" s="1"/>
  <c r="BE54" i="6"/>
  <c r="BE205" i="6"/>
  <c r="Y136" i="1"/>
  <c r="AA136" i="1" s="1"/>
  <c r="BE136" i="6"/>
  <c r="BE170" i="6"/>
  <c r="BF182" i="1"/>
  <c r="BF174" i="1"/>
  <c r="D174" i="1" s="1"/>
  <c r="BF17" i="1"/>
  <c r="BF18" i="1" s="1"/>
  <c r="U38" i="6"/>
  <c r="U216" i="6" s="1"/>
  <c r="Q18" i="1"/>
  <c r="AU213" i="1"/>
  <c r="AU136" i="1"/>
  <c r="AU70" i="1"/>
  <c r="Q9" i="1"/>
  <c r="AU92" i="1"/>
  <c r="BF25" i="1"/>
  <c r="AT169" i="1"/>
  <c r="AR214" i="6"/>
  <c r="AR217" i="6" s="1"/>
  <c r="AR218" i="6" s="1"/>
  <c r="AR221" i="6" s="1"/>
  <c r="AB216" i="6"/>
  <c r="D30" i="1"/>
  <c r="G212" i="1"/>
  <c r="G134" i="10"/>
  <c r="H134" i="10" s="1"/>
  <c r="G135" i="10"/>
  <c r="H135" i="10" s="1"/>
  <c r="AA43" i="1"/>
  <c r="AA217" i="6"/>
  <c r="AA218" i="6" s="1"/>
  <c r="AA221" i="6" s="1"/>
  <c r="G49" i="1"/>
  <c r="G58" i="10"/>
  <c r="H58" i="10" s="1"/>
  <c r="K33" i="10"/>
  <c r="G32" i="10"/>
  <c r="H32" i="10" s="1"/>
  <c r="G13" i="1"/>
  <c r="G17" i="10"/>
  <c r="H17" i="10" s="1"/>
  <c r="AC218" i="6"/>
  <c r="AC221" i="6" s="1"/>
  <c r="X217" i="1"/>
  <c r="X218" i="1" s="1"/>
  <c r="X221" i="1" s="1"/>
  <c r="N214" i="6"/>
  <c r="N217" i="6" s="1"/>
  <c r="N218" i="6" s="1"/>
  <c r="N221" i="6" s="1"/>
  <c r="N226" i="6" s="1"/>
  <c r="M218" i="6"/>
  <c r="K12" i="9"/>
  <c r="BG213" i="1"/>
  <c r="E218" i="6"/>
  <c r="E221" i="6" s="1"/>
  <c r="AU54" i="1"/>
  <c r="AA54" i="1"/>
  <c r="AE54" i="1"/>
  <c r="AQ54" i="1"/>
  <c r="AE214" i="6"/>
  <c r="AP214" i="6"/>
  <c r="D27" i="1"/>
  <c r="D29" i="1" s="1"/>
  <c r="O16" i="1"/>
  <c r="Q15" i="1"/>
  <c r="BF91" i="1"/>
  <c r="O12" i="1"/>
  <c r="BF179" i="1"/>
  <c r="D179" i="1" s="1"/>
  <c r="G179" i="1" s="1"/>
  <c r="BF9" i="1"/>
  <c r="BF12" i="1" s="1"/>
  <c r="AC32" i="1"/>
  <c r="AE32" i="1" s="1"/>
  <c r="AS221" i="6"/>
  <c r="Q22" i="1"/>
  <c r="O23" i="1"/>
  <c r="BF80" i="1"/>
  <c r="BF69" i="1"/>
  <c r="Q17" i="1"/>
  <c r="Q221" i="6"/>
  <c r="U221" i="1"/>
  <c r="S216" i="6"/>
  <c r="G218" i="6"/>
  <c r="J218" i="6"/>
  <c r="U218" i="1"/>
  <c r="AO214" i="1"/>
  <c r="AQ183" i="1"/>
  <c r="BF176" i="1"/>
  <c r="D176" i="1" s="1"/>
  <c r="G176" i="1" s="1"/>
  <c r="BF111" i="1"/>
  <c r="AM111" i="1"/>
  <c r="AM53" i="1"/>
  <c r="BF118" i="1"/>
  <c r="AM118" i="1"/>
  <c r="BF172" i="1"/>
  <c r="D172" i="1" s="1"/>
  <c r="AM172" i="1"/>
  <c r="BF61" i="1"/>
  <c r="D61" i="1" s="1"/>
  <c r="G61" i="1" s="1"/>
  <c r="AM61" i="1"/>
  <c r="BF123" i="1"/>
  <c r="AM123" i="1"/>
  <c r="BF127" i="1"/>
  <c r="AM127" i="1"/>
  <c r="BF135" i="1"/>
  <c r="AM135" i="1"/>
  <c r="BF101" i="1"/>
  <c r="AM101" i="1"/>
  <c r="BF66" i="1"/>
  <c r="AM66" i="1"/>
  <c r="BF76" i="1"/>
  <c r="AM76" i="1"/>
  <c r="BF84" i="1"/>
  <c r="AM84" i="1"/>
  <c r="BF144" i="1"/>
  <c r="AM144" i="1"/>
  <c r="BF106" i="1"/>
  <c r="AM106" i="1"/>
  <c r="BF87" i="1"/>
  <c r="AM87" i="1"/>
  <c r="BF146" i="1"/>
  <c r="AM146" i="1"/>
  <c r="BF151" i="1"/>
  <c r="AM151" i="1"/>
  <c r="BF153" i="1"/>
  <c r="AM153" i="1"/>
  <c r="BF89" i="1"/>
  <c r="AM89" i="1"/>
  <c r="BF156" i="1"/>
  <c r="AM156" i="1"/>
  <c r="BF97" i="1"/>
  <c r="AM97" i="1"/>
  <c r="AG183" i="1"/>
  <c r="AI183" i="1" s="1"/>
  <c r="AI170" i="1"/>
  <c r="D207" i="1"/>
  <c r="AA207" i="1"/>
  <c r="BF162" i="1"/>
  <c r="AA162" i="1"/>
  <c r="AA157" i="1"/>
  <c r="BF204" i="1"/>
  <c r="AA204" i="1"/>
  <c r="W221" i="1"/>
  <c r="F38" i="1"/>
  <c r="M214" i="1"/>
  <c r="K139" i="1"/>
  <c r="BF115" i="1"/>
  <c r="D25" i="1"/>
  <c r="G25" i="1" s="1"/>
  <c r="G24" i="1"/>
  <c r="AK170" i="1"/>
  <c r="AD183" i="6"/>
  <c r="AD214" i="6" s="1"/>
  <c r="AD217" i="6" s="1"/>
  <c r="AD221" i="6" s="1"/>
  <c r="AK136" i="1"/>
  <c r="AK92" i="1"/>
  <c r="U183" i="6"/>
  <c r="U214" i="6" s="1"/>
  <c r="U217" i="6" s="1"/>
  <c r="H214" i="6"/>
  <c r="H217" i="6" s="1"/>
  <c r="H218" i="6" s="1"/>
  <c r="H221" i="6" s="1"/>
  <c r="AK54" i="1"/>
  <c r="T214" i="6"/>
  <c r="T217" i="6" s="1"/>
  <c r="T218" i="6" s="1"/>
  <c r="T221" i="6" s="1"/>
  <c r="F216" i="1"/>
  <c r="E186" i="1"/>
  <c r="AS183" i="1"/>
  <c r="BF167" i="1"/>
  <c r="BF139" i="1"/>
  <c r="D139" i="1" s="1"/>
  <c r="G139" i="1" s="1"/>
  <c r="BF63" i="1"/>
  <c r="D63" i="1" s="1"/>
  <c r="G63" i="1" s="1"/>
  <c r="BF43" i="1"/>
  <c r="K214" i="6"/>
  <c r="K217" i="6" s="1"/>
  <c r="K218" i="6" s="1"/>
  <c r="K221" i="6" s="1"/>
  <c r="Z183" i="6"/>
  <c r="Z214" i="6" s="1"/>
  <c r="Z217" i="6" s="1"/>
  <c r="AC183" i="1"/>
  <c r="P217" i="6"/>
  <c r="P218" i="6" s="1"/>
  <c r="P221" i="6" s="1"/>
  <c r="Y170" i="1"/>
  <c r="AA170" i="1" s="1"/>
  <c r="Y70" i="1"/>
  <c r="AA70" i="1" s="1"/>
  <c r="AB214" i="6"/>
  <c r="AI214" i="6"/>
  <c r="AI217" i="6" s="1"/>
  <c r="AI218" i="6" s="1"/>
  <c r="AI221" i="6" s="1"/>
  <c r="BE168" i="6"/>
  <c r="AL38" i="6"/>
  <c r="AL216" i="6" s="1"/>
  <c r="AL213" i="6"/>
  <c r="BE213" i="6" s="1"/>
  <c r="BF16" i="1"/>
  <c r="D15" i="1"/>
  <c r="G19" i="10" s="1"/>
  <c r="H19" i="10" s="1"/>
  <c r="BF23" i="1"/>
  <c r="D22" i="1"/>
  <c r="G31" i="10" s="1"/>
  <c r="H31" i="10" s="1"/>
  <c r="Y205" i="1"/>
  <c r="AO217" i="6"/>
  <c r="W214" i="6"/>
  <c r="W217" i="6" s="1"/>
  <c r="W218" i="6" s="1"/>
  <c r="D38" i="6"/>
  <c r="D216" i="6" s="1"/>
  <c r="G41" i="10" l="1"/>
  <c r="H41" i="10" s="1"/>
  <c r="D31" i="1"/>
  <c r="I122" i="10"/>
  <c r="E213" i="1"/>
  <c r="I11" i="10"/>
  <c r="J12" i="10"/>
  <c r="G60" i="10"/>
  <c r="E168" i="1"/>
  <c r="E169" i="1" s="1"/>
  <c r="E170" i="1" s="1"/>
  <c r="E183" i="1" s="1"/>
  <c r="E214" i="1" s="1"/>
  <c r="BF205" i="1"/>
  <c r="BF213" i="1" s="1"/>
  <c r="BF92" i="1"/>
  <c r="D92" i="1" s="1"/>
  <c r="BF136" i="1"/>
  <c r="D136" i="1" s="1"/>
  <c r="G75" i="10" s="1"/>
  <c r="H75" i="10" s="1"/>
  <c r="BE217" i="6"/>
  <c r="BE183" i="6"/>
  <c r="U218" i="6"/>
  <c r="U221" i="6" s="1"/>
  <c r="AM170" i="1"/>
  <c r="BF170" i="1"/>
  <c r="D170" i="1" s="1"/>
  <c r="G94" i="10" s="1"/>
  <c r="H94" i="10" s="1"/>
  <c r="BF32" i="1"/>
  <c r="BF38" i="1" s="1"/>
  <c r="BF216" i="1" s="1"/>
  <c r="D43" i="1"/>
  <c r="G43" i="1" s="1"/>
  <c r="BF70" i="1"/>
  <c r="BF218" i="6"/>
  <c r="Q16" i="1"/>
  <c r="Q23" i="1"/>
  <c r="Q12" i="1"/>
  <c r="G31" i="1"/>
  <c r="AO218" i="6"/>
  <c r="AO221" i="6" s="1"/>
  <c r="G30" i="1"/>
  <c r="K135" i="10"/>
  <c r="K134" i="10"/>
  <c r="K41" i="10"/>
  <c r="K32" i="10"/>
  <c r="K58" i="10"/>
  <c r="K19" i="10"/>
  <c r="G40" i="10"/>
  <c r="H40" i="10" s="1"/>
  <c r="Y183" i="1"/>
  <c r="I121" i="10"/>
  <c r="J122" i="10"/>
  <c r="K122" i="10"/>
  <c r="G174" i="1"/>
  <c r="G104" i="10"/>
  <c r="H104" i="10" s="1"/>
  <c r="G172" i="1"/>
  <c r="G101" i="10"/>
  <c r="H101" i="10" s="1"/>
  <c r="G207" i="1"/>
  <c r="G131" i="10"/>
  <c r="H131" i="10" s="1"/>
  <c r="G157" i="1"/>
  <c r="G87" i="10"/>
  <c r="H87" i="10" s="1"/>
  <c r="K31" i="10"/>
  <c r="G30" i="10"/>
  <c r="H30" i="10" s="1"/>
  <c r="G29" i="1"/>
  <c r="G37" i="10"/>
  <c r="H37" i="10" s="1"/>
  <c r="K17" i="10"/>
  <c r="G16" i="10"/>
  <c r="H16" i="10" s="1"/>
  <c r="D9" i="1"/>
  <c r="D12" i="1" s="1"/>
  <c r="BG214" i="1"/>
  <c r="F168" i="1"/>
  <c r="AM54" i="1"/>
  <c r="G186" i="1"/>
  <c r="F186" i="1"/>
  <c r="G27" i="1"/>
  <c r="AE217" i="6"/>
  <c r="AE218" i="6" s="1"/>
  <c r="AE221" i="6" s="1"/>
  <c r="AP217" i="6"/>
  <c r="AP218" i="6" s="1"/>
  <c r="D182" i="1"/>
  <c r="AC38" i="1"/>
  <c r="AE38" i="1" s="1"/>
  <c r="Z218" i="6"/>
  <c r="D17" i="1"/>
  <c r="O32" i="1"/>
  <c r="Q32" i="1" s="1"/>
  <c r="S218" i="6"/>
  <c r="S221" i="6" s="1"/>
  <c r="AS214" i="1"/>
  <c r="AU183" i="1"/>
  <c r="BF54" i="1"/>
  <c r="AO217" i="1"/>
  <c r="AQ214" i="1"/>
  <c r="AM136" i="1"/>
  <c r="AG214" i="1"/>
  <c r="AG217" i="1" s="1"/>
  <c r="AG225" i="1" s="1"/>
  <c r="AM92" i="1"/>
  <c r="AC214" i="1"/>
  <c r="AE183" i="1"/>
  <c r="Y213" i="1"/>
  <c r="AA205" i="1"/>
  <c r="M217" i="1"/>
  <c r="AK183" i="1"/>
  <c r="K183" i="1"/>
  <c r="D23" i="1"/>
  <c r="G23" i="1" s="1"/>
  <c r="G22" i="1"/>
  <c r="D16" i="1"/>
  <c r="G16" i="1" s="1"/>
  <c r="G15" i="1"/>
  <c r="AB217" i="6"/>
  <c r="AB218" i="6" s="1"/>
  <c r="AB221" i="6" s="1"/>
  <c r="AL214" i="6"/>
  <c r="BE214" i="6" s="1"/>
  <c r="H60" i="10" l="1"/>
  <c r="K60" i="10" s="1"/>
  <c r="BG217" i="1"/>
  <c r="BG218" i="1" s="1"/>
  <c r="BE218" i="6"/>
  <c r="BE221" i="6" s="1"/>
  <c r="I10" i="10"/>
  <c r="J10" i="10" s="1"/>
  <c r="J11" i="10"/>
  <c r="BF183" i="1"/>
  <c r="D54" i="1"/>
  <c r="D70" i="1"/>
  <c r="G70" i="1" s="1"/>
  <c r="AP221" i="6"/>
  <c r="G55" i="10"/>
  <c r="H55" i="10" s="1"/>
  <c r="D183" i="1"/>
  <c r="I100" i="10"/>
  <c r="I97" i="10" s="1"/>
  <c r="J14" i="9"/>
  <c r="K14" i="9" s="1"/>
  <c r="G14" i="10"/>
  <c r="H14" i="10" s="1"/>
  <c r="G9" i="1"/>
  <c r="K40" i="10"/>
  <c r="G34" i="11"/>
  <c r="G39" i="10"/>
  <c r="H39" i="10" s="1"/>
  <c r="K104" i="10"/>
  <c r="K16" i="10"/>
  <c r="K101" i="10"/>
  <c r="K131" i="10"/>
  <c r="K75" i="10"/>
  <c r="K87" i="10"/>
  <c r="AA213" i="1"/>
  <c r="Y214" i="1"/>
  <c r="I120" i="10"/>
  <c r="J121" i="10"/>
  <c r="K121" i="10"/>
  <c r="G182" i="1"/>
  <c r="G113" i="10"/>
  <c r="H113" i="10" s="1"/>
  <c r="G92" i="1"/>
  <c r="G68" i="10"/>
  <c r="H68" i="10" s="1"/>
  <c r="K30" i="10"/>
  <c r="G29" i="10"/>
  <c r="H29" i="10" s="1"/>
  <c r="D18" i="1"/>
  <c r="G18" i="1" s="1"/>
  <c r="G22" i="10"/>
  <c r="H22" i="10" s="1"/>
  <c r="K37" i="10"/>
  <c r="G35" i="10"/>
  <c r="H35" i="10" s="1"/>
  <c r="F170" i="1"/>
  <c r="F169" i="1"/>
  <c r="AC216" i="1"/>
  <c r="G54" i="1"/>
  <c r="G17" i="1"/>
  <c r="O38" i="1"/>
  <c r="O216" i="1" s="1"/>
  <c r="O218" i="1" s="1"/>
  <c r="AI214" i="1"/>
  <c r="AS217" i="1"/>
  <c r="AU214" i="1"/>
  <c r="AO218" i="1"/>
  <c r="AQ217" i="1"/>
  <c r="AK214" i="1"/>
  <c r="AM183" i="1"/>
  <c r="AG218" i="1"/>
  <c r="AI217" i="1"/>
  <c r="AC217" i="1"/>
  <c r="AC225" i="1" s="1"/>
  <c r="AE214" i="1"/>
  <c r="AA183" i="1"/>
  <c r="M218" i="1"/>
  <c r="K214" i="1"/>
  <c r="F213" i="1"/>
  <c r="BF214" i="1"/>
  <c r="BF217" i="1" s="1"/>
  <c r="BF226" i="1" s="1"/>
  <c r="D205" i="1"/>
  <c r="G123" i="10" s="1"/>
  <c r="H123" i="10" s="1"/>
  <c r="AL217" i="6"/>
  <c r="AL218" i="6" s="1"/>
  <c r="AL221" i="6" s="1"/>
  <c r="D217" i="6"/>
  <c r="D32" i="1" l="1"/>
  <c r="D38" i="1" s="1"/>
  <c r="J100" i="10"/>
  <c r="G63" i="10"/>
  <c r="H63" i="10" s="1"/>
  <c r="K100" i="10"/>
  <c r="G13" i="10"/>
  <c r="H13" i="10" s="1"/>
  <c r="G12" i="1"/>
  <c r="H10" i="9"/>
  <c r="I10" i="9" s="1"/>
  <c r="K55" i="10"/>
  <c r="G54" i="10"/>
  <c r="H54" i="10" s="1"/>
  <c r="AE216" i="1"/>
  <c r="AC218" i="1"/>
  <c r="AC221" i="1" s="1"/>
  <c r="K39" i="10"/>
  <c r="K14" i="10"/>
  <c r="BF218" i="1"/>
  <c r="BF221" i="1" s="1"/>
  <c r="K68" i="10"/>
  <c r="K113" i="10"/>
  <c r="K29" i="10"/>
  <c r="K97" i="10"/>
  <c r="J97" i="10"/>
  <c r="I94" i="10"/>
  <c r="J120" i="10"/>
  <c r="K120" i="10"/>
  <c r="I119" i="10"/>
  <c r="G119" i="10"/>
  <c r="H119" i="10" s="1"/>
  <c r="K123" i="10"/>
  <c r="G62" i="10"/>
  <c r="H62" i="10" s="1"/>
  <c r="K63" i="10"/>
  <c r="K22" i="10"/>
  <c r="G21" i="10"/>
  <c r="H21" i="10" s="1"/>
  <c r="K35" i="10"/>
  <c r="G34" i="10"/>
  <c r="H34" i="10" s="1"/>
  <c r="K13" i="10"/>
  <c r="Q38" i="1"/>
  <c r="G170" i="1"/>
  <c r="AS218" i="1"/>
  <c r="AU217" i="1"/>
  <c r="AO221" i="1"/>
  <c r="AQ221" i="1" s="1"/>
  <c r="AQ218" i="1"/>
  <c r="AM214" i="1"/>
  <c r="AK217" i="1"/>
  <c r="AG221" i="1"/>
  <c r="AI221" i="1" s="1"/>
  <c r="AI218" i="1"/>
  <c r="AE217" i="1"/>
  <c r="Y217" i="1"/>
  <c r="AA214" i="1"/>
  <c r="M221" i="1"/>
  <c r="Q216" i="1"/>
  <c r="K217" i="1"/>
  <c r="D213" i="1"/>
  <c r="G205" i="1"/>
  <c r="H13" i="9"/>
  <c r="I13" i="9" s="1"/>
  <c r="D218" i="6"/>
  <c r="G12" i="10" l="1"/>
  <c r="H12" i="10" s="1"/>
  <c r="K54" i="10"/>
  <c r="G32" i="1"/>
  <c r="K34" i="10"/>
  <c r="K119" i="10"/>
  <c r="J94" i="10"/>
  <c r="I53" i="10"/>
  <c r="I52" i="10" s="1"/>
  <c r="K94" i="10"/>
  <c r="J119" i="10"/>
  <c r="K62" i="10"/>
  <c r="G53" i="10"/>
  <c r="H53" i="10" s="1"/>
  <c r="K21" i="10"/>
  <c r="G20" i="10"/>
  <c r="H20" i="10" s="1"/>
  <c r="K12" i="10"/>
  <c r="G213" i="1"/>
  <c r="H14" i="9"/>
  <c r="I14" i="9" s="1"/>
  <c r="H12" i="9"/>
  <c r="I12" i="9" s="1"/>
  <c r="L10" i="9"/>
  <c r="D217" i="1"/>
  <c r="AS221" i="1"/>
  <c r="AU221" i="1" s="1"/>
  <c r="AU218" i="1"/>
  <c r="AK218" i="1"/>
  <c r="AM217" i="1"/>
  <c r="AE221" i="1"/>
  <c r="AE218" i="1"/>
  <c r="Y218" i="1"/>
  <c r="AA217" i="1"/>
  <c r="O221" i="1"/>
  <c r="Q218" i="1"/>
  <c r="K218" i="1"/>
  <c r="D214" i="1"/>
  <c r="D221" i="6"/>
  <c r="J53" i="10" l="1"/>
  <c r="J52" i="10"/>
  <c r="G11" i="10"/>
  <c r="H11" i="10"/>
  <c r="G38" i="1"/>
  <c r="D216" i="1"/>
  <c r="G216" i="1" s="1"/>
  <c r="H15" i="9"/>
  <c r="I15" i="9" s="1"/>
  <c r="K20" i="10"/>
  <c r="L14" i="9"/>
  <c r="G52" i="10"/>
  <c r="H52" i="10" s="1"/>
  <c r="K53" i="10"/>
  <c r="D218" i="1"/>
  <c r="D221" i="1" s="1"/>
  <c r="L12" i="9"/>
  <c r="K221" i="1"/>
  <c r="Q221" i="1"/>
  <c r="AK221" i="1"/>
  <c r="AM218" i="1"/>
  <c r="Y221" i="1"/>
  <c r="AA221" i="1" s="1"/>
  <c r="AA218" i="1"/>
  <c r="F118" i="1"/>
  <c r="K11" i="10" l="1"/>
  <c r="G10" i="10"/>
  <c r="H10" i="10" s="1"/>
  <c r="K52" i="10"/>
  <c r="H16" i="9"/>
  <c r="I16" i="9" s="1"/>
  <c r="AM221" i="1"/>
  <c r="G136" i="1"/>
  <c r="H27" i="9" l="1"/>
  <c r="I27" i="9" s="1"/>
  <c r="J13" i="9"/>
  <c r="K13" i="9" s="1"/>
  <c r="G214" i="1"/>
  <c r="K10" i="10"/>
  <c r="F136" i="1"/>
  <c r="F183" i="1"/>
  <c r="G183" i="1"/>
  <c r="L13" i="9" l="1"/>
  <c r="J15" i="9"/>
  <c r="E217" i="1"/>
  <c r="E228" i="1" s="1"/>
  <c r="F214" i="1"/>
  <c r="L15" i="9" l="1"/>
  <c r="J16" i="9"/>
  <c r="K15" i="9"/>
  <c r="E229" i="1"/>
  <c r="E231" i="1" s="1"/>
  <c r="E218" i="1"/>
  <c r="E221" i="1" s="1"/>
  <c r="G217" i="1"/>
  <c r="G221" i="1"/>
  <c r="J27" i="9" l="1"/>
  <c r="L16" i="9"/>
  <c r="K16" i="9"/>
  <c r="G218" i="1"/>
  <c r="C218" i="1"/>
  <c r="C221" i="1" s="1"/>
  <c r="F217" i="1"/>
  <c r="BE169" i="6"/>
  <c r="Y169" i="1"/>
  <c r="BF169" i="1" l="1"/>
  <c r="K27" i="9"/>
  <c r="L27" i="9"/>
  <c r="F221" i="1"/>
  <c r="F218" i="1"/>
  <c r="AA169" i="1"/>
  <c r="D32" i="11" l="1"/>
  <c r="G41" i="11" l="1"/>
  <c r="G40" i="11"/>
  <c r="G32" i="11" l="1"/>
  <c r="G37" i="11"/>
  <c r="F40" i="11"/>
  <c r="B41" i="11"/>
  <c r="F41" i="11" s="1"/>
  <c r="F32" i="11"/>
  <c r="F37" i="11" l="1"/>
  <c r="BC87" i="1"/>
  <c r="BA87" i="6"/>
  <c r="BA92" i="6" s="1"/>
  <c r="BA183" i="6" l="1"/>
  <c r="BA214" i="6" s="1"/>
  <c r="BA217" i="6" s="1"/>
  <c r="BA218" i="6" s="1"/>
  <c r="BA221" i="6" s="1"/>
  <c r="BD92" i="6"/>
  <c r="BD183" i="6" s="1"/>
  <c r="BD214" i="6" s="1"/>
  <c r="BD217" i="6" s="1"/>
  <c r="BD218" i="6" l="1"/>
  <c r="BD226" i="6"/>
</calcChain>
</file>

<file path=xl/sharedStrings.xml><?xml version="1.0" encoding="utf-8"?>
<sst xmlns="http://schemas.openxmlformats.org/spreadsheetml/2006/main" count="997" uniqueCount="509">
  <si>
    <t>KAMATE NA DEPOZITE PO VIĐENJU</t>
  </si>
  <si>
    <t>PRIHODI OD PRUŽENIH USLUGA</t>
  </si>
  <si>
    <t>TEKUĆE DONACIJE OD OSTALIH SUBJ.IZVAN PR.</t>
  </si>
  <si>
    <t>PRIH. NADLEŽNOG PROR. ZA FIN.RASH.POSL.</t>
  </si>
  <si>
    <t>OSTALI PRIHODI</t>
  </si>
  <si>
    <t>P R I H O D I   UKUPNO</t>
  </si>
  <si>
    <t>KONTO</t>
  </si>
  <si>
    <t>NAZIV KONTA</t>
  </si>
  <si>
    <t>POMOĆI PROR.KOR.IZ PROR. KOJI NIJE NADLEŽAN</t>
  </si>
  <si>
    <t>TEKUĆE POMOĆI IZ DRŽ.PROR. PROR.KOR.JLP(R)S</t>
  </si>
  <si>
    <t>PRIHODI OD FINANCIJSKE IMOVINE</t>
  </si>
  <si>
    <t>PRIH. OD PRODAJE PR. I ROBE TE PRUŽENIH USL.</t>
  </si>
  <si>
    <t>DONACIJE OD PRAV. I FIZ. OSOBA IZVAN OPĆEG PROR.</t>
  </si>
  <si>
    <t>PRIH. IZ NADLEŽNOG PROR. ZA FINANC. RED. DJEL.</t>
  </si>
  <si>
    <t>P R I H O D I    P O S L O V A NJ A</t>
  </si>
  <si>
    <t>PLAĆE ZA ZAPOSLENE</t>
  </si>
  <si>
    <t>PLAĆE ZA PREKOVREMENI RAD</t>
  </si>
  <si>
    <t>PLAĆE ( BRUTO )</t>
  </si>
  <si>
    <t>NAGRADE</t>
  </si>
  <si>
    <t>DAROVI</t>
  </si>
  <si>
    <t>OTPREMNINE</t>
  </si>
  <si>
    <t>NAKNADE ZA BOLEST, INVAL. I SMRTNI SLUČAJ</t>
  </si>
  <si>
    <t>REGRES ZA GODIŠNJI ODMOR</t>
  </si>
  <si>
    <t>OSTALI RASHODI ZA ZAPOSLENE</t>
  </si>
  <si>
    <t>DOPRINOSI ZA OBVEZNO ZDRAVSTVENO OSIGURANJE</t>
  </si>
  <si>
    <t>DOPRINOSI NA PLAĆE</t>
  </si>
  <si>
    <t>RASHODI ZA ZAPOSLENE</t>
  </si>
  <si>
    <t>DNEVNICE ZA SLUŽBENI PUT U ZEMLJI</t>
  </si>
  <si>
    <t>NAKNADE ZA SMJEŠTAJ NA SLUŽB. PUTU U ZEMLJI</t>
  </si>
  <si>
    <t>NAKNADE ZA PRIJEVOZ NA SLUŽB. PUTU U ZEMLJI</t>
  </si>
  <si>
    <t>SLUŽBENA PUTOVANJA</t>
  </si>
  <si>
    <t>NAKNADE ZA PRIJEVOZ NA POSAO I S POSLA</t>
  </si>
  <si>
    <t>NAKN. ZA PRIJEVOZ, RAD NA TERENU I ODVOJENI Ž.</t>
  </si>
  <si>
    <t>SEMINARI, SAVJETOVANJA I SIMPOZIJI</t>
  </si>
  <si>
    <t>TEČAJEVI I STRUČNI ISPITI</t>
  </si>
  <si>
    <t>STRUČNO USAVRŠAVANJE ZAPOSLENIKA</t>
  </si>
  <si>
    <t>OSTALE NAKNADE TROŠKOVA ZAPOSLENIMA</t>
  </si>
  <si>
    <t>NAKNADE TROŠKOVA ZAPOSLENIMA</t>
  </si>
  <si>
    <t>UREDSKI MATERIJAL</t>
  </si>
  <si>
    <t>LITERATURA ( publikacije, časopisi, knjige i ostalo )</t>
  </si>
  <si>
    <t>MATERIJAL I SREDSTVA ZA ČIŠĆENJE I ODRŽAV.</t>
  </si>
  <si>
    <t>MATERIJAL ZA HIGIJENSKE POTREBE I NJEGU</t>
  </si>
  <si>
    <t>OSTALI MATERIJAL ZA POTREBE REDOVNOG POSLOV.</t>
  </si>
  <si>
    <t>UREDSKI MATERIJAL I OSTALI MATERIJALNI RASHODI</t>
  </si>
  <si>
    <t>ELEKTRIČNA ENERGIJA</t>
  </si>
  <si>
    <t>PLIN</t>
  </si>
  <si>
    <t>MOTORNI BENZIN I DIZEL GORIVO</t>
  </si>
  <si>
    <t>ENERGIJA</t>
  </si>
  <si>
    <t>MATER. I DIJELOVI ZA TEK.I INV. ODRŽAV. GRAĐ.OBJ.</t>
  </si>
  <si>
    <t>MATERIJAL I DIJELOVI ZA TEK. I INVEST. ODRŽAV.</t>
  </si>
  <si>
    <t>SITNI INVENTAR</t>
  </si>
  <si>
    <t>SITNI INVENTAR I AUTO GUME</t>
  </si>
  <si>
    <t>SLUŽBENA, RADNA I ZAŠTITNA ODJEĆA I OBUĆA</t>
  </si>
  <si>
    <t>RASHODI ZA MATERIJAL I ENERGIJU</t>
  </si>
  <si>
    <t>USLUGE TELEFONA, TELEFAKSA</t>
  </si>
  <si>
    <t>USLUGE INTERNETA</t>
  </si>
  <si>
    <t>POŠTARINA ( pisma, tiskanice i sl. )</t>
  </si>
  <si>
    <t>OSTALE USLUGE ZA KOMUNIKACIJU I PRIJEVOZ</t>
  </si>
  <si>
    <t>USLUGE TEK. I INV. ODRŽAV. GRAĐ. OBJEKATA</t>
  </si>
  <si>
    <t>USLUGE TEK. I INV. ODRŽAV. POSTROJENJA I OPREME</t>
  </si>
  <si>
    <t>OSTALE USLUGE TEK. I INV. ODRŽAVANJA</t>
  </si>
  <si>
    <t>USLUGE TEKUĆEG I INVESTICIJSKOG ODRŽAVANJA</t>
  </si>
  <si>
    <t>TISAK</t>
  </si>
  <si>
    <t>OSTALE USLUGE PROMIDŽBE I INFORMIRANJA</t>
  </si>
  <si>
    <t>USLUGE PROMIDŽBE I INFORMIRANJA</t>
  </si>
  <si>
    <t>OPSKRBA VODOM</t>
  </si>
  <si>
    <t>IZNOŠENJE I ODVOZ SMEĆA</t>
  </si>
  <si>
    <t>DIMNJAČARSKE I EKOLOŠKE USLUGE</t>
  </si>
  <si>
    <t>OSTALE KOMUNALNE USLUGE</t>
  </si>
  <si>
    <t>KOMUNALNE USLUGE</t>
  </si>
  <si>
    <t>ZAKUPNINE I NAJAMNINE ZA GRAĐEV. OBJEKTE</t>
  </si>
  <si>
    <t>LICENCE</t>
  </si>
  <si>
    <t>ZAKUPNINE I NAJAMNINE</t>
  </si>
  <si>
    <t>OBVEZNI I PREVENTIVNI ZDRAV. PREGLEDI ZAPOSL.</t>
  </si>
  <si>
    <t>ZDRAVSTVENE I VETERINARSKE USLUGE</t>
  </si>
  <si>
    <t>AUTORSKI UGOVORI</t>
  </si>
  <si>
    <t>UGOVORI O DJELU</t>
  </si>
  <si>
    <t>USLUGE ODVJETNIKA I PRAVNOG SAVJETOVANJA</t>
  </si>
  <si>
    <t>OSTALE INTELEKTUALNE USLUGE</t>
  </si>
  <si>
    <t>INTELEKTUALNE I OSOBNE USLUGE</t>
  </si>
  <si>
    <t>USLUGE AŽURIRANJA RAČUNALNIH BAZA</t>
  </si>
  <si>
    <t>OSTALE RAČUNALNE USLUGE</t>
  </si>
  <si>
    <t>RAČUNALNE USLUGE</t>
  </si>
  <si>
    <t>GRAF. I TISK. USLUGE, USL. KOPIRANJA, UVEZIV. I SL.</t>
  </si>
  <si>
    <t>FILM I IZRADA FOTOGRAFIJA</t>
  </si>
  <si>
    <t>UREĐENJE PROSTORA</t>
  </si>
  <si>
    <t>USLUGE ČIŠĆENJA, PRANJA I SLIČNO</t>
  </si>
  <si>
    <t>USLUGE ČUVANJA IMOVINE I OSOBA</t>
  </si>
  <si>
    <t>OSTALE NESPOMENUTE USLUGE</t>
  </si>
  <si>
    <t>OSTALE USLUGE</t>
  </si>
  <si>
    <t>RASHODI ZA USLUGE</t>
  </si>
  <si>
    <t>NAKNADE TROŠKOVA SLUŽBENOG PUTA</t>
  </si>
  <si>
    <t>NAKNADE OSTALIH TROŠKOVA</t>
  </si>
  <si>
    <t>NAKN. TROŠKOVA OSOBAMA IZVAN RADNOG ODN.</t>
  </si>
  <si>
    <t>REPREZENTACIJA</t>
  </si>
  <si>
    <t>PREMIJE OSIGURANJA ZAPOSLENIH</t>
  </si>
  <si>
    <t xml:space="preserve">PREMIJE OSIGURANJA  </t>
  </si>
  <si>
    <t>TUZEMNE ČLANARINE</t>
  </si>
  <si>
    <t>ČLANARINE I NORME</t>
  </si>
  <si>
    <t>SUDSKE PRISTOJBE</t>
  </si>
  <si>
    <t>JAVNOBILJEŽNIČKE PRISTOJBE</t>
  </si>
  <si>
    <t>NOVČANA NAKN. POSLOD. ZBOG NEZAPOŠLJAV. INVAL.</t>
  </si>
  <si>
    <t>OSTALE PRISTOJBE I NAKNADE</t>
  </si>
  <si>
    <t>PRISTOJBE I NAKNADE</t>
  </si>
  <si>
    <t>RASHODI PROTOKOLA ( vijenci, cvijeće... )</t>
  </si>
  <si>
    <t>OSTALI NESPOMENUTI RASHODI POSLOVANJA</t>
  </si>
  <si>
    <t>USLUGE BANAKA</t>
  </si>
  <si>
    <t>USLUGE PLATNOG PROMETA</t>
  </si>
  <si>
    <t>BANKARSKE USLUGE I USLUGE PLATNOG PROMETA</t>
  </si>
  <si>
    <t>ZATEZNE KAMATE IZ POSLOVNIH ODNOSA</t>
  </si>
  <si>
    <t>OSTALI FINANCIJSKI RASHODI</t>
  </si>
  <si>
    <t>RASHODI POSLOVANJA</t>
  </si>
  <si>
    <t>OSTALE NAKNADE IZ PRORAČUNA U NOVCU</t>
  </si>
  <si>
    <t>OSTALE NAKNADE GRAĐANIMA I KUĆ. IZ PRORAČUNA</t>
  </si>
  <si>
    <t>RAČUNALA I RAČUNALNA OPREMA</t>
  </si>
  <si>
    <t>UREDSKI NAMJEŠTAJ</t>
  </si>
  <si>
    <t>OSTALA UREDSKA OPREMA</t>
  </si>
  <si>
    <t>UREDSKA OPREMA I NAMJEŠTAJ</t>
  </si>
  <si>
    <t>KOMUNIKACIJSKA OPREMA</t>
  </si>
  <si>
    <t>R A S H O D I    UKUPNO</t>
  </si>
  <si>
    <t>RASHODI ZA NABAVU NEFINANCIJSKE IMOVINE</t>
  </si>
  <si>
    <t>VIŠAK  -  MANJAK PRIHODA NAD RASHODIMA</t>
  </si>
  <si>
    <t>ULAGANJA U RAČUNALNE PROGRAME</t>
  </si>
  <si>
    <t>ZVUČNI I TEKSTUALNI ZAPISI</t>
  </si>
  <si>
    <t>NEMATERIJALNA PROIZVEDENA IMOVINA</t>
  </si>
  <si>
    <t>KNJIGE, UMJETNIČKA DJELA I OSTALE IZL. VRIJ.</t>
  </si>
  <si>
    <t xml:space="preserve">KNJIGE  </t>
  </si>
  <si>
    <t>POSTROJENJA I OPREMA</t>
  </si>
  <si>
    <t>UREĐAJI, STROJEVI I OPREMA ZA OSTALE NAMJENE</t>
  </si>
  <si>
    <t>OPREMA</t>
  </si>
  <si>
    <t>OPREMA ZA ODRŽAVANJE I ZAŠTITU</t>
  </si>
  <si>
    <t>SPORTSKA I GLAZBENA OPREMA</t>
  </si>
  <si>
    <t>DRŽAVNI PRORAČUN</t>
  </si>
  <si>
    <t>ŽUPANIJSKI PRORAČUN</t>
  </si>
  <si>
    <t>IZVRŠENO</t>
  </si>
  <si>
    <t>PLAN</t>
  </si>
  <si>
    <t>INDEKS</t>
  </si>
  <si>
    <t xml:space="preserve">INDEKS </t>
  </si>
  <si>
    <t>IZVR / PLAN</t>
  </si>
  <si>
    <t>Donos viška prihoda prethodnih godina</t>
  </si>
  <si>
    <t>Višak prihoda za prijenos</t>
  </si>
  <si>
    <t>NAMIRNICE</t>
  </si>
  <si>
    <t>MATER. I DIJELOVI ZA TEK.I INV. ODRŽAV. OPREME</t>
  </si>
  <si>
    <t>PRIH. NADLEŽNOG PROR. ZA FIN.NEFIN.IMOV.</t>
  </si>
  <si>
    <t>OSTALE NAKNADE GRAĐANIMA I KUĆ.</t>
  </si>
  <si>
    <t>VIŠAK  PRIHODA prethodnih godina</t>
  </si>
  <si>
    <t>NAKNADE ZA KORIŠT. VLAST.AUTOMOBILA U SL.SVRHE</t>
  </si>
  <si>
    <t>MATERIJAL I SIROVINE</t>
  </si>
  <si>
    <t>ELEKTRONSKI MEDIJ</t>
  </si>
  <si>
    <t xml:space="preserve">USLUGE TELEFONA, POŠTE I PRIJEVOZA </t>
  </si>
  <si>
    <t>OSTALE ZATEZNE KAMATE</t>
  </si>
  <si>
    <t>OSTALA OPREMA ZA ODRŽAVANJE I ZAŠTITU</t>
  </si>
  <si>
    <t>SPORTSKA OPREMA</t>
  </si>
  <si>
    <t>GLAZBENA OPREMA</t>
  </si>
  <si>
    <t>MEDICINSKA ŠKOLA BJELOVAR</t>
  </si>
  <si>
    <t>BJELOVAR, POLJANA DR. FRANJE TUĐMANA 8</t>
  </si>
  <si>
    <t>POMOĆI IZ DRŽAVNOG PROR.TEMELJEM EU SRED.</t>
  </si>
  <si>
    <t>MEDICINSKA OPREMA</t>
  </si>
  <si>
    <t>MEDICINSKA I LABORATORIJSKA OPREMA</t>
  </si>
  <si>
    <t>USLUGE RAZVOJA SOFTWARE-A</t>
  </si>
  <si>
    <t>PLAĆE PO SUDSKIM PRESUDAMA</t>
  </si>
  <si>
    <t>DOPR. ZA ZDRAV. OSIG. - ZAŠTITU ZDRAVLJA</t>
  </si>
  <si>
    <t>DOPR. ZA ZAPOŠLJAVANJE</t>
  </si>
  <si>
    <t>TROŠKOVI SUDSKIH POSTUPAKA</t>
  </si>
  <si>
    <t>ZATEZNE KAMATE</t>
  </si>
  <si>
    <t>ZATEZNE KAMATE NA POREZE</t>
  </si>
  <si>
    <t>ZATEZNE KAMATE NA DOPRINOSE</t>
  </si>
  <si>
    <t xml:space="preserve">KAP.POMOĆI IZ DRŽ.PROR.TEMELJEM EU SRED. </t>
  </si>
  <si>
    <t>PROMIDŽBENI MATERIJALI - KORISNICI</t>
  </si>
  <si>
    <t>OPREMA ZA GRIJANJE, VENTILACIJU I HLAĐENJE</t>
  </si>
  <si>
    <t>EU</t>
  </si>
  <si>
    <t>PRIHODI</t>
  </si>
  <si>
    <t>RASHODI</t>
  </si>
  <si>
    <t xml:space="preserve">TEK.POMOĆI IZ DRŽ.PROR.TEMELJEM EU SRED. </t>
  </si>
  <si>
    <t xml:space="preserve">TEK.POM.OD PROR.KOR.DR.PROR.TEM.EU SRED. </t>
  </si>
  <si>
    <t>DNEVNICE ZA SLUŽBENI PUT U INOZEMSTVU-</t>
  </si>
  <si>
    <t xml:space="preserve">SUBVENCIJE TRG.DRUŠTVIMA IZ EU SRED. </t>
  </si>
  <si>
    <t xml:space="preserve">TEK.POM.PROR.KOR.ŽUP.PR.TEM.EU SRED. </t>
  </si>
  <si>
    <t>POMOĆI TEMELJEM PRIJENOSA EU SRED.</t>
  </si>
  <si>
    <t xml:space="preserve">TEK.PRIJENOSI IZMEĐU PROR.KOR.ISTOG PROR. </t>
  </si>
  <si>
    <t xml:space="preserve">PRIJENOSI IZMEĐU PROR. KOR. ISTOG PROR. </t>
  </si>
  <si>
    <t xml:space="preserve">TEKUĆE DONACIJE IZ EU SRED. </t>
  </si>
  <si>
    <t xml:space="preserve">TEKUĆE DONACIJE </t>
  </si>
  <si>
    <t xml:space="preserve">DODATNA ULAGANJA NA GRAĐ.OBJ. </t>
  </si>
  <si>
    <t>PLAN - 122  DEC</t>
  </si>
  <si>
    <t>PLAN OSTALO- 15 IZVOR</t>
  </si>
  <si>
    <t>PLAN - IZVOR 11 - RCK 1</t>
  </si>
  <si>
    <t xml:space="preserve">OSTALO </t>
  </si>
  <si>
    <t>PLAN OSTALO- 14 IZVOR (e tehničar)</t>
  </si>
  <si>
    <t>TEK.POM. PROR.KOR.IZ PROR. JLP(R)S KOJI NIJE NADL.(gradski pror.)</t>
  </si>
  <si>
    <t>VLASTITI I OSTALI PRIHODI</t>
  </si>
  <si>
    <t>RIZNICA</t>
  </si>
  <si>
    <t>OSTALO</t>
  </si>
  <si>
    <t>DEC + hitne</t>
  </si>
  <si>
    <t>RCK-1</t>
  </si>
  <si>
    <t>RCK-2</t>
  </si>
  <si>
    <t>ERASMUS</t>
  </si>
  <si>
    <t>OSTALO PLAN</t>
  </si>
  <si>
    <t>ERASMUS PLAN</t>
  </si>
  <si>
    <t>DEC + hitne PLAN  (122)</t>
  </si>
  <si>
    <t>RCK-1 PLAN (11)</t>
  </si>
  <si>
    <t>VLASTITI</t>
  </si>
  <si>
    <t>UKUPNO PLAN</t>
  </si>
  <si>
    <t>UKUPNO IZVRŠENJE</t>
  </si>
  <si>
    <t>RCK-1 (11)</t>
  </si>
  <si>
    <t>Shema ŠK.VOĆE PLAN (IZVOR 41)</t>
  </si>
  <si>
    <t>Shema ŠK.VOĆE (IZVOR 41)</t>
  </si>
  <si>
    <t>LABORATORIJSKE USLUGE</t>
  </si>
  <si>
    <t>OSTALI NESPOMENUTI FINANCIJSKI RASHODI</t>
  </si>
  <si>
    <t>OSTALI NESPOMENUTI FINANCIJSK IRASHODI</t>
  </si>
  <si>
    <t>RASHODI PROTOKOLA (VIJENCI, CVIJEĆE I SL.)</t>
  </si>
  <si>
    <t xml:space="preserve">NAKNADE ZA ENERGETSKE USLUGE </t>
  </si>
  <si>
    <t>KTA NA PRIMLJENE KREDITE - RCK1</t>
  </si>
  <si>
    <t>FAZA V - pomoćnik</t>
  </si>
  <si>
    <t>FAZA V - pomoćnik (46071+41051)</t>
  </si>
  <si>
    <t>kredit</t>
  </si>
  <si>
    <t>kredit ukupno</t>
  </si>
  <si>
    <t>plan (46071+41051+11)</t>
  </si>
  <si>
    <t>PLAN FAZA V - pomoćnik (46071+41051)</t>
  </si>
  <si>
    <t>NEMATERIJALNA IMOVINA</t>
  </si>
  <si>
    <t>NEMATERIJALNA IMOVINA - LICENCE</t>
  </si>
  <si>
    <t>4121…</t>
  </si>
  <si>
    <t>KAMATE NA PRIMLJENE KREDITE</t>
  </si>
  <si>
    <t>TELEFONI I OSTALI KOMUNIKACIJSKI UREĐAJI</t>
  </si>
  <si>
    <t>kredit RCK1</t>
  </si>
  <si>
    <t xml:space="preserve">   UKUPNO</t>
  </si>
  <si>
    <t>PRIH.NADLEŽNOG PROR.ZA FIN.IZD.ZA FIN.IM.I OTPLATU ZAJMOVA</t>
  </si>
  <si>
    <t>INDEKS  - 122</t>
  </si>
  <si>
    <t>INDEKS - RCK 1 "11"</t>
  </si>
  <si>
    <t>INDEKS 14+15+11</t>
  </si>
  <si>
    <t>INDEKS - ERASMUS</t>
  </si>
  <si>
    <t>INDEKS - 511</t>
  </si>
  <si>
    <t>OSTALE TEKUĆE DONACIJE</t>
  </si>
  <si>
    <t>OSTALI RASHODI ZA SL.PUTOVANJA</t>
  </si>
  <si>
    <t>OSTALI INSTRUMENTI, UREĐAJI I STROJEVI</t>
  </si>
  <si>
    <t>I. OPĆI DIO</t>
  </si>
  <si>
    <t>SAŽETAK  RAČUNA PRIHODA I RASHODA I RAČUNA FINANCIRANJA</t>
  </si>
  <si>
    <t>SAŽETAK RAČUNA PRIHODA I RASHODA</t>
  </si>
  <si>
    <t>BROJČANA OZNAKA I NAZIV</t>
  </si>
  <si>
    <t>INDEKS**</t>
  </si>
  <si>
    <t>6=5/2*100</t>
  </si>
  <si>
    <t>7=5/4*100</t>
  </si>
  <si>
    <t>6 PRIHODI POSLOVANJA</t>
  </si>
  <si>
    <t>7 PRIHODI OD PRODAJE NEFINANCIJSKE IMOVINE</t>
  </si>
  <si>
    <t>PRIHODI UKUPNO</t>
  </si>
  <si>
    <t>3 RASHODI  POSLOVANJA</t>
  </si>
  <si>
    <t>4 RASHODI ZA NABAVU NEFINANCIJSKE IMOVINE</t>
  </si>
  <si>
    <t>RASHODI UKUPNO</t>
  </si>
  <si>
    <t>RAZLIKA - VIŠAK / MANJAK</t>
  </si>
  <si>
    <t>SAŽETAK RAČUNA FINANCIRANJA</t>
  </si>
  <si>
    <t>8 PRIMICI OD FINANCIJSKE IMOVINE I ZADUŽIVANJA</t>
  </si>
  <si>
    <t>5 IZDACI ZA FINANCIJSKU IMOVINU I OTPLATE ZAJMOVA</t>
  </si>
  <si>
    <t>RAZLIKA PRIMITAKA I IZDATAKA</t>
  </si>
  <si>
    <t>PRIJENOS SREDSTAVA IZ PRETHODNE GODINE</t>
  </si>
  <si>
    <t>PRIJENOS SREDSTAVA U SLJEDEĆE RAZDOBLJE</t>
  </si>
  <si>
    <t xml:space="preserve">NETO FINANCIRANJE </t>
  </si>
  <si>
    <t xml:space="preserve">VIŠAK/MANJAK + NETO FINANCIRANJE </t>
  </si>
  <si>
    <t xml:space="preserve"> RAČUN PRIHODA I RASHODA </t>
  </si>
  <si>
    <t xml:space="preserve">IZVJEŠTAJ O PRIHODIMA I RASHODIMA PREMA EKONOMSKOJ KLASIFIKACIJI </t>
  </si>
  <si>
    <t>UKUPNO PRIHODI</t>
  </si>
  <si>
    <t>Prihodi poslovanja</t>
  </si>
  <si>
    <t>Pomoći iz inozemstva i od subjekata unutar općeg proračuna</t>
  </si>
  <si>
    <t>…</t>
  </si>
  <si>
    <t xml:space="preserve"> Prihodi od prodaje proizvoda i robe te pruženih usluga i prihodi od donacija</t>
  </si>
  <si>
    <t>….</t>
  </si>
  <si>
    <t>UKUPNO RASHODI</t>
  </si>
  <si>
    <t>Rashodi poslovanja</t>
  </si>
  <si>
    <t>Rashodi za nabavu nefinancijske imovine</t>
  </si>
  <si>
    <t>Rashodi za nabavu neproizvedene dugotrajne imovine</t>
  </si>
  <si>
    <t>IZVJEŠTAJ O PRIHODIMA I RASHODIMA PREMA IZVORIMA FINANCIRANJA</t>
  </si>
  <si>
    <t xml:space="preserve">UKUPNO PRIHODI </t>
  </si>
  <si>
    <t>1 Opći prihodi i primici</t>
  </si>
  <si>
    <t>IZVJEŠTAJ O RASHODIMA PREMA FUNKCIJSKOJ KLASIFIKACIJI</t>
  </si>
  <si>
    <t xml:space="preserve"> RAČUN FINANCIRANJA</t>
  </si>
  <si>
    <t xml:space="preserve">IZVJEŠTAJ RAČUNA FINANCIRANJA PREMA EKONOMSKOJ KLASIFIKACIJI </t>
  </si>
  <si>
    <t>Primici od financijske imovine i zaduživanja</t>
  </si>
  <si>
    <t>Primici od zaduživanja</t>
  </si>
  <si>
    <t>Izdaci za financijsku imovinu i otplate zajmova</t>
  </si>
  <si>
    <t>Izdaci za otplatu glavnice primljenih kredita i zajmova</t>
  </si>
  <si>
    <t>IZVJEŠTAJ RAČUNA FINANCIRANJA PREMA IZVORIMA FINANCIRANJA</t>
  </si>
  <si>
    <t>UKUPNO PRIMICI</t>
  </si>
  <si>
    <t>II. POSEBNI DIO</t>
  </si>
  <si>
    <t>IZVJEŠTAJ PO PROGRAMSKOJ KLASIFIKACIJI</t>
  </si>
  <si>
    <t>5=4/3*100</t>
  </si>
  <si>
    <t>PLAN - IZVOR 11 - osig.zgrade</t>
  </si>
  <si>
    <r>
      <t>TEK.POM. PROR.KOR.IZ PROR. JLP(R)S KOJI NIJE NADL.</t>
    </r>
    <r>
      <rPr>
        <sz val="5"/>
        <color theme="1"/>
        <rFont val="Calibri"/>
        <family val="2"/>
        <charset val="238"/>
        <scheme val="minor"/>
      </rPr>
      <t>(gradski pror.)</t>
    </r>
  </si>
  <si>
    <t>NAKNADE TROŠKOVA SLUŽBENOG PUTA I OSTALI TROŠKOVI</t>
  </si>
  <si>
    <t xml:space="preserve">KTA NA PRIMLJENE KREDITE </t>
  </si>
  <si>
    <t xml:space="preserve">KNJIGE   </t>
  </si>
  <si>
    <t>11 Opći prihodi i primici ( izvor 11)</t>
  </si>
  <si>
    <t>12 Porez na dohodak - decentralizacija (izvor 122)</t>
  </si>
  <si>
    <t>15 Administrativne (upravne) pristojbe (izvor 15)</t>
  </si>
  <si>
    <t>14 Prihodi od nefinancijske imovine (izvor 14)</t>
  </si>
  <si>
    <t xml:space="preserve">   122 Prihodi za decentralizirane funkcije - SŠ (122 izvor)</t>
  </si>
  <si>
    <t>342221+342331</t>
  </si>
  <si>
    <t>OPREMA ZA ODRŽAVNJE PROSTORIJA</t>
  </si>
  <si>
    <t>primljeni zajmovi od županijskihproračuna</t>
  </si>
  <si>
    <t>kredit 711</t>
  </si>
  <si>
    <t>kredit - 711 - izvršenje</t>
  </si>
  <si>
    <t>0922 više srednjoškolsko obrazovanje</t>
  </si>
  <si>
    <t>0960 dodatne usluge u obrazovanju</t>
  </si>
  <si>
    <t>0912 osnovno obrazovanje</t>
  </si>
  <si>
    <t>Primljeni krediti i zajmovi od kreditnih i ostalih institucija izvan javnog sektora</t>
  </si>
  <si>
    <t>Primljeni krediti od tuzemnih kreditnih institucija izvan javnog sektora - dugoročni</t>
  </si>
  <si>
    <t>Primljeni zajmovi od drugih razina vlasti</t>
  </si>
  <si>
    <t>Primljeni zajmovi od županijskih proračuna</t>
  </si>
  <si>
    <t>Otplata glavnice primljenih kredita i zajmova od kreditnih i ostalih financijskih institucija</t>
  </si>
  <si>
    <t>122 Prihodi za decentralizirane funkcije - SŠ (122 izvor)</t>
  </si>
  <si>
    <t>A000283</t>
  </si>
  <si>
    <t>REDOVNA DJELATNOST SŠ - VS KORISNIKA</t>
  </si>
  <si>
    <t>OSTALI I VLASTITI PRIHODI PRORAČUNSKIH KORISNIKA</t>
  </si>
  <si>
    <t>POMOĆI</t>
  </si>
  <si>
    <t>POMOĆI IZ RIZNICE I MINISTARSTVA - pomoći korisnici</t>
  </si>
  <si>
    <t>DONACIJE</t>
  </si>
  <si>
    <t>Donacije - korisnici</t>
  </si>
  <si>
    <t>A000204</t>
  </si>
  <si>
    <t>SREDNJOŠKOLSKO OBRAZOVANJE - DECENTRALIZACIJA (redovna djelatnost  SŠ -dec)</t>
  </si>
  <si>
    <t>A000292</t>
  </si>
  <si>
    <t>INVESTICIJSKO I TEKUĆE ODRŽAVANJE U SŠ - dec</t>
  </si>
  <si>
    <t>Prihodi za decentralizirane funkcije - SŠ</t>
  </si>
  <si>
    <t>A000075</t>
  </si>
  <si>
    <t>SREDNJOŠKOLSKO OBRAZOVANJE - IZNAD STANDARDA - županijska natjecanja SŠ</t>
  </si>
  <si>
    <t>Administrativne (upravne) pristojbe</t>
  </si>
  <si>
    <t>A000300</t>
  </si>
  <si>
    <t xml:space="preserve">SUFINANCIRANJE E-TEHNIČARA U SŠ </t>
  </si>
  <si>
    <t>Prihodi od nefinancijske imovine</t>
  </si>
  <si>
    <t>A000301</t>
  </si>
  <si>
    <t>OSIGURANJE ŠKOLSKIH ZGRADA SŠ</t>
  </si>
  <si>
    <t>Opći prihodi i primici</t>
  </si>
  <si>
    <t>K000111</t>
  </si>
  <si>
    <t>DOGRADNJA RCK MEDICINSKE ŠKOLE BJELOVAR</t>
  </si>
  <si>
    <t>Pomoći temeljem prijenosa sredstava EU - DOGRADNJA RCK1 MŠ BJ</t>
  </si>
  <si>
    <t>K000128</t>
  </si>
  <si>
    <t>USPOSTAVA RCK MŠ BJ - RCK2</t>
  </si>
  <si>
    <t>Pomoći temeljem prijenosa sredstava EU - USPOSTAVA RCK2</t>
  </si>
  <si>
    <t>T000160</t>
  </si>
  <si>
    <t>ERASMUS + "UČIM OD DRUGIH DIJELIM ZNANJE DRUGIMA"</t>
  </si>
  <si>
    <t>Pomoći temeljem prijenosa EU sredstava - korisnici</t>
  </si>
  <si>
    <t>T000174</t>
  </si>
  <si>
    <t>ERASMUS + "WHAT IS ALL TEH FUSS WITH SOCIAL MEDIA"</t>
  </si>
  <si>
    <t>T000175</t>
  </si>
  <si>
    <t>ERASMUS + "SUVREMENE MEDICINSKE VJEŠTINE"</t>
  </si>
  <si>
    <t>PRIHODI   UKUPNO</t>
  </si>
  <si>
    <t>UKUPNO IZDACI</t>
  </si>
  <si>
    <t>DNEVNICE, NAKNADE ZA SMJEŠTAJ, NAK.ZA PRIJEVOZ NA SL.PUTOVANJU…</t>
  </si>
  <si>
    <t>MATERIJALNI RASHODI</t>
  </si>
  <si>
    <t>DOPRINOSI ZA ZDRAVSTVENO OSIGURANJE</t>
  </si>
  <si>
    <t>NAGRADE, DAROVI, OTPREMNINE…..</t>
  </si>
  <si>
    <t>OSTALI RASHODI ZA ZAPSOLENE</t>
  </si>
  <si>
    <t>PLAĆE ZA REDOVAN RAD</t>
  </si>
  <si>
    <t>PLAĆE (BRUTO)</t>
  </si>
  <si>
    <t>FINANCIJSK IRASHODI</t>
  </si>
  <si>
    <t>SUBVENCIJE</t>
  </si>
  <si>
    <t>POMOĆI DANE U INOZEMSTVO I UNUTAR OPĆEG PRORAČUNA</t>
  </si>
  <si>
    <t>OSTALI RASHODI</t>
  </si>
  <si>
    <t>RASHODI ZA NABAVU PROIZVEDENE DUGOTRAJNE IMOVINE</t>
  </si>
  <si>
    <t>PRIHODI OD IMOVINE</t>
  </si>
  <si>
    <t>PRIHODI IZ NADLEŽNOG PORAČUNA</t>
  </si>
  <si>
    <t>2024 - IZVOR 11 - kul.i javne djel.</t>
  </si>
  <si>
    <t>OSTALO  (IZVOR 14 + 15 + 11 kul.i javne i osig.zgrade) - PLAN</t>
  </si>
  <si>
    <t xml:space="preserve">   11 Osiguranje školskih zgrada + kult.i javne djelatnosti +RCK1</t>
  </si>
  <si>
    <t>A000076</t>
  </si>
  <si>
    <t>KULTURNE I JAVNE DJELATNOSTI ŠKOLA SŠ</t>
  </si>
  <si>
    <t>RASHODI (KTO 3+4+5)</t>
  </si>
  <si>
    <t>OTPLATA GL.PRIMLJENIH KREDITA</t>
  </si>
  <si>
    <t>OSTALE ZAKUPNINE I NAJAMNINE</t>
  </si>
  <si>
    <t>SVEUKUPNO - PROGRAMSKA KLASIFIKACIJA</t>
  </si>
  <si>
    <t>OK zbroj 411+ 46601</t>
  </si>
  <si>
    <t>OK zbroj 411+466</t>
  </si>
  <si>
    <t>zajam</t>
  </si>
  <si>
    <t>ukupno kredit + zajam</t>
  </si>
  <si>
    <t>donos - kto 9</t>
  </si>
  <si>
    <t>otplata glavnice primljenih zajmova od župnijskih proračuna - kratkoročni</t>
  </si>
  <si>
    <t>Pomoći temeljem prijenosa sredstava EU</t>
  </si>
  <si>
    <t>Pomoći temeljem prijenosa sredstava EU - korisnici</t>
  </si>
  <si>
    <t>NAMJENSKA SREDSTVA</t>
  </si>
  <si>
    <t>NAMJENSKA SREDSTVA - 45 - izvršenje</t>
  </si>
  <si>
    <t>NAMJENSKA SREDSTVA - 45 - plan</t>
  </si>
  <si>
    <t>PREMIJE OSIGURANJA OSTALE IMOVINE</t>
  </si>
  <si>
    <t>OSTALA KOMUNIKACIJSKA OPREMA</t>
  </si>
  <si>
    <t>SUFINANCIRANJE CIJENE USLUGE - NAMJENSKA SREDSTVA</t>
  </si>
  <si>
    <t>OSTALI PRIHODI ZA POSEBNE NAMJENE</t>
  </si>
  <si>
    <t>NAMJENSKA</t>
  </si>
  <si>
    <t>RIZNICA PLAN (511)</t>
  </si>
  <si>
    <t>RCK-1 PLAN (511+56601)</t>
  </si>
  <si>
    <t>INDEKS - RCK1 "511+56601"</t>
  </si>
  <si>
    <t>RCK-2  PLAN (511+566)</t>
  </si>
  <si>
    <t>INDEKS - RCK2 "511+566"</t>
  </si>
  <si>
    <t>VLASTITI PLAN (IZVOR 32)</t>
  </si>
  <si>
    <t>VLASTITI - IZVOR 32</t>
  </si>
  <si>
    <t>INDEKS - VL.32</t>
  </si>
  <si>
    <t>DONACIJE PLAN - 611</t>
  </si>
  <si>
    <t>DONACIJE 611</t>
  </si>
  <si>
    <t>PLAN dr.proračun - izvor 511</t>
  </si>
  <si>
    <t>PLAN - 511 RCK 1 (dogradnja - državni dio)</t>
  </si>
  <si>
    <t>PLAN - 511 RCK 2 (uspostava - državni dio)</t>
  </si>
  <si>
    <t>Plan RCK 1  IZVOR 56601 (EU DIO)</t>
  </si>
  <si>
    <t>Plan RCK 2-   IZVOR 566 - EU DIO</t>
  </si>
  <si>
    <t>PLAN ERASMUS + PODRUČJE MLADIH - IZVOR 566</t>
  </si>
  <si>
    <t>PLAN VLASTITI -  IZVOR 32</t>
  </si>
  <si>
    <t>PLAN - DONACIJE  - IZVOR 611</t>
  </si>
  <si>
    <t>PRIHODI OD UPRAVNIH I ADMINISTRATIVNIH PRISTOJBI,  PRISTOJBI PO POSEBNIM PROPISIMA I NAKNADA</t>
  </si>
  <si>
    <t>SUFINANCIRANJE CIJENE USLUGE,</t>
  </si>
  <si>
    <t>3 Vlastiti prihodi</t>
  </si>
  <si>
    <t>51 Pomoći iz riznice i ministarstva</t>
  </si>
  <si>
    <t xml:space="preserve">  5105 Pomoći u nastavi faza</t>
  </si>
  <si>
    <t>51051 Pomoći "Pomoćnici u nastavi faza V"</t>
  </si>
  <si>
    <t xml:space="preserve">  511 Pomoći - korisnici (dr.pr.511 + RCK1 + RCK2)</t>
  </si>
  <si>
    <t xml:space="preserve">  56 Pomoći temeljem prijenosa sredstava EU</t>
  </si>
  <si>
    <t>5607 Pomoćnici u nastavi</t>
  </si>
  <si>
    <t>56071 EU sredstva "Pomoćnici u nastavi faza V"</t>
  </si>
  <si>
    <t>566 Pomoći temeljem prijenosa EU sredstava - korisnici (RCK2 + Erasmusi)</t>
  </si>
  <si>
    <t>56601 Dogradnja RCK Medicinske škole Bjelovar - RCK1</t>
  </si>
  <si>
    <t>6 Donacije</t>
  </si>
  <si>
    <t>611 Tekuće donacije</t>
  </si>
  <si>
    <t>8 Namjenski primici od zaduživanja</t>
  </si>
  <si>
    <t>81 Primljeni krediti i zajmovi</t>
  </si>
  <si>
    <t>811 Primljeni krediti i zajmovi - korisnici (RCK1 + zajam RCK2)</t>
  </si>
  <si>
    <t>5 Pomoći</t>
  </si>
  <si>
    <t xml:space="preserve">  511 Pomoći - korisnici (dr.pr.,RCK1,RCK2)</t>
  </si>
  <si>
    <t>56 Pomoći temeljem prijenosa sredstava EU</t>
  </si>
  <si>
    <t>566 Pomoći temeljem prijenosa EU sredstava - korisnici (RCK2 + ERASMUSI)</t>
  </si>
  <si>
    <t>5 Pomoći - pomoćnici u nastavi</t>
  </si>
  <si>
    <t>4 prihodi za posebne namjene</t>
  </si>
  <si>
    <t>45 prihodi za posebne namjene</t>
  </si>
  <si>
    <t>511 Pomoći - korisnici</t>
  </si>
  <si>
    <t>61 Donacije</t>
  </si>
  <si>
    <t>611 Donacije - korisnici</t>
  </si>
  <si>
    <t>Prihodi za posebne namjene</t>
  </si>
  <si>
    <t>T000196</t>
  </si>
  <si>
    <t>ERASMUS + "SUVREMENE MEDICINSKE VJEŠTINE - 2"</t>
  </si>
  <si>
    <t>2025.</t>
  </si>
  <si>
    <t>2025/2024.</t>
  </si>
  <si>
    <t>RIZNICA  (511) - 2024</t>
  </si>
  <si>
    <t>DEC + hitne   (122) - 2024</t>
  </si>
  <si>
    <t>RCK-1 (11) - 2024</t>
  </si>
  <si>
    <t>OSTALO  (IZVOR 14 + 15 + 11 kul.i javne i osig.zgrade) - 2024</t>
  </si>
  <si>
    <t>RCK-1 (511+56601) - 2024</t>
  </si>
  <si>
    <t>RCK-2  (511+566) - 2024</t>
  </si>
  <si>
    <t>ERASMUS - 2024</t>
  </si>
  <si>
    <t>VLASTITI  (IZVOR 32) - 2024</t>
  </si>
  <si>
    <t>DONACIJE -  2024</t>
  </si>
  <si>
    <t xml:space="preserve"> FAZA V - pomoćnik (46071+41051) - 2024</t>
  </si>
  <si>
    <t>kredit 711 - 2024</t>
  </si>
  <si>
    <t>NAMJENSKA SREDSTVA - 45 - 2024.</t>
  </si>
  <si>
    <t>Drž.proračun - IZVOR  511 - 2024</t>
  </si>
  <si>
    <t>Drž.proračun - IZVOR  511 - izvršenje 2025</t>
  </si>
  <si>
    <t>511  - RCK 1 (dogradnja) - 2024</t>
  </si>
  <si>
    <t>511  - RCK 1 (dogradnja) - izvršenje 2025</t>
  </si>
  <si>
    <t>511  - RCK 2 (usppostava) - 2024</t>
  </si>
  <si>
    <t>511  - RCK 2 (usppostava) - izvršenje 2025</t>
  </si>
  <si>
    <t>RCK 1 -IZVOR 56601 - 2024</t>
  </si>
  <si>
    <t>RCK 1 -IZVOR 56601 - izvršenje 2025</t>
  </si>
  <si>
    <t>RCK 2 -IZVOR 566 - 2024</t>
  </si>
  <si>
    <t>RCK 2 -IZVOR 566 - izvršenje 2025</t>
  </si>
  <si>
    <t>ERASMUS +  2024</t>
  </si>
  <si>
    <r>
      <t>ERASMUS +</t>
    </r>
    <r>
      <rPr>
        <b/>
        <strike/>
        <sz val="7"/>
        <color theme="1"/>
        <rFont val="Arial"/>
        <family val="2"/>
        <charset val="238"/>
      </rPr>
      <t xml:space="preserve">  </t>
    </r>
    <r>
      <rPr>
        <b/>
        <sz val="7"/>
        <color theme="1"/>
        <rFont val="Arial"/>
        <family val="2"/>
        <charset val="238"/>
      </rPr>
      <t>(NOVI ERASMUS) -- izvršenje 2025  (S.Č. i M.A.)</t>
    </r>
  </si>
  <si>
    <t>IZVOR  122  DEC  - 2024</t>
  </si>
  <si>
    <t>IZVOR  122  DEC  - izvršenje 2025</t>
  </si>
  <si>
    <t>IZVOR  11 - RCK 1 - 2024</t>
  </si>
  <si>
    <t>IZVOR  11 - RCK 1 - izvršenje 2025</t>
  </si>
  <si>
    <t>2024 - IZVOR 11 - osig.zgrade</t>
  </si>
  <si>
    <t>izvor 11 - osiguranje zgrade - izvršenje 2025</t>
  </si>
  <si>
    <t>OSTALO - 14 IZVOR (e tehničar) - 2024</t>
  </si>
  <si>
    <t>OSTALO - 14 IZVOR (e tehničar) - izvršenje 2025</t>
  </si>
  <si>
    <t>OSTALO- 15 IZVOR - 2024</t>
  </si>
  <si>
    <t>OSTALO- 15 IZVOR - natjecanja - izvršenje 2025</t>
  </si>
  <si>
    <t xml:space="preserve"> VLASTITI -  IZVOR 32 - 2024</t>
  </si>
  <si>
    <t xml:space="preserve"> VLASTITI -  IZVOR 32 - izvršenje 2025</t>
  </si>
  <si>
    <t>DONACIJE  - IZVOR 611 - 2024</t>
  </si>
  <si>
    <t>DONACIJE  - IZVOR 611  - izvršenje 2025</t>
  </si>
  <si>
    <t>2024 (46071+41051+11)</t>
  </si>
  <si>
    <t>Izvor 46071 - izvršenje 2025</t>
  </si>
  <si>
    <t>Izvor 41051 - izvršenje 2025</t>
  </si>
  <si>
    <t>Izvor 11 - PRORAČUNSKI - izvršenje 2025</t>
  </si>
  <si>
    <t>kredit 711-  2024</t>
  </si>
  <si>
    <t>kredit - 711 - izvršenje 2025</t>
  </si>
  <si>
    <t>NAMJENSKA SREDSTVA - 45 - izvršenje - 2025.</t>
  </si>
  <si>
    <t>ukupno 2024</t>
  </si>
  <si>
    <t>PLAN - IZVOR 11 - kul.i javne djel. I knj.građa</t>
  </si>
  <si>
    <t>2025 - IZVOR 11 - kul.i javne djel.i knj.građa</t>
  </si>
  <si>
    <t>IZVORNI PLAN ILI REBALANS 2025.*</t>
  </si>
  <si>
    <t>TEKUĆI PLAN 2025.*</t>
  </si>
  <si>
    <t>POMOĆNI I SANITETSKI MAT.</t>
  </si>
  <si>
    <t>K000181</t>
  </si>
  <si>
    <t>SUFINANCIRANJE NABAVE KNJIŽNIČNE GRAĐE SŠ</t>
  </si>
  <si>
    <t>OSTVARENJE/IZVRŠENJE 
1.-6.2024.</t>
  </si>
  <si>
    <t xml:space="preserve">OSTVARENJE/IZVRŠENJE 
1.-6.2025. </t>
  </si>
  <si>
    <t>NAKNADE ZA SMJEŠTAJ NA SLUŽB. PUTU U INOZEMSTVU</t>
  </si>
  <si>
    <t>OST.MAT.I SIROVINE</t>
  </si>
  <si>
    <t>52 Ostale pomoći  (511 - dr.pr.)</t>
  </si>
  <si>
    <t>52 Ostale pomoći   (511 - dr.pr.)</t>
  </si>
  <si>
    <t>31 Ostali i vlastiti prihodi proračunskih korisnika (izvor 32)</t>
  </si>
  <si>
    <t>52 Ostale pomoći (511)</t>
  </si>
  <si>
    <t>ERASMUS +  suv.med.vještine 2 … - izvršenje 2025</t>
  </si>
  <si>
    <t>OSTALO  (IZVOR 14 + 15 + 11 kul.i javne i osig.zgrade, pom.u nast.) - 2025</t>
  </si>
  <si>
    <t>T000203</t>
  </si>
  <si>
    <t>ERASMUS + "SUVREMENE MEDICINSKE VJEŠTINE - 3"</t>
  </si>
  <si>
    <t>IZVJEŠTAJ O IZVRŠENJU FINANCIJSKOG PLANA ZA I - XII 2025</t>
  </si>
  <si>
    <t>U Bjelovaru, 30.1.2026.</t>
  </si>
  <si>
    <t>REZULTAT 1-12/2025</t>
  </si>
  <si>
    <t>I-XII 2024.</t>
  </si>
  <si>
    <t>I - XII 2025.</t>
  </si>
  <si>
    <t xml:space="preserve">IZVRŠENJE FINANCIJSKOG PLANA PRORAČUNSKOG KORISNIKA DRŽAVNOG PRORAČUNA
ZA 1-12/2025. GODINE </t>
  </si>
  <si>
    <t>OSTVARENJE/IZVRŠENJE 
1.-12.2024.</t>
  </si>
  <si>
    <t xml:space="preserve">OSTVARENJE/IZVRŠENJE 
1.-12.2025. </t>
  </si>
  <si>
    <t xml:space="preserve">OSTVARENJE/ IZVRŠENJE 
1.-12.2025. </t>
  </si>
  <si>
    <t>T000205</t>
  </si>
  <si>
    <t>ERASMUS + "UNDER THE DOME 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</si>
</sst>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k_n_-;\-* #,##0.00\ _k_n_-;_-* &quot;-&quot;??\ _k_n_-;_-@_-"/>
    <numFmt numFmtId="164" formatCode="_-* #,##0\ _k_n_-;\-* #,##0\ _k_n_-;_-* &quot;-&quot;??\ _k_n_-;_-@_-"/>
  </numFmts>
  <fonts count="89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color theme="4" tint="-0.249977111117893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b/>
      <sz val="9"/>
      <color theme="1"/>
      <name val="Calibri"/>
      <family val="2"/>
      <charset val="238"/>
    </font>
    <font>
      <sz val="9"/>
      <color theme="4" tint="-0.249977111117893"/>
      <name val="Arial"/>
      <family val="2"/>
      <charset val="238"/>
    </font>
    <font>
      <sz val="9"/>
      <color theme="3" tint="0.39997558519241921"/>
      <name val="Calibri"/>
      <family val="2"/>
      <charset val="238"/>
      <scheme val="minor"/>
    </font>
    <font>
      <sz val="9"/>
      <name val="Calibri"/>
      <family val="2"/>
      <charset val="238"/>
    </font>
    <font>
      <sz val="9"/>
      <name val="Arial"/>
      <family val="2"/>
      <charset val="238"/>
    </font>
    <font>
      <b/>
      <sz val="8"/>
      <color theme="1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7"/>
      <color theme="1"/>
      <name val="Arial"/>
      <family val="2"/>
      <charset val="238"/>
    </font>
    <font>
      <b/>
      <sz val="7"/>
      <color theme="1"/>
      <name val="Calibri"/>
      <family val="2"/>
      <charset val="238"/>
      <scheme val="minor"/>
    </font>
    <font>
      <b/>
      <sz val="7"/>
      <name val="Calibri"/>
      <family val="2"/>
      <charset val="238"/>
      <scheme val="minor"/>
    </font>
    <font>
      <b/>
      <sz val="7"/>
      <color theme="1"/>
      <name val="Calibri"/>
      <family val="2"/>
      <charset val="238"/>
    </font>
    <font>
      <b/>
      <sz val="7"/>
      <color theme="1"/>
      <name val="Arial"/>
      <family val="2"/>
      <charset val="238"/>
    </font>
    <font>
      <sz val="7"/>
      <color rgb="FFFF0000"/>
      <name val="Calibri"/>
      <family val="2"/>
      <charset val="238"/>
      <scheme val="minor"/>
    </font>
    <font>
      <sz val="8"/>
      <color theme="1"/>
      <name val="Arial Narrow"/>
      <family val="2"/>
      <charset val="238"/>
    </font>
    <font>
      <b/>
      <sz val="11"/>
      <color theme="1"/>
      <name val="Arial"/>
      <family val="2"/>
      <charset val="238"/>
    </font>
    <font>
      <sz val="7"/>
      <color rgb="FFFF0000"/>
      <name val="Arial"/>
      <family val="2"/>
      <charset val="238"/>
    </font>
    <font>
      <b/>
      <sz val="8"/>
      <color rgb="FFFF0000"/>
      <name val="Calibri"/>
      <family val="2"/>
      <charset val="238"/>
      <scheme val="minor"/>
    </font>
    <font>
      <b/>
      <sz val="7"/>
      <color rgb="FFFF0000"/>
      <name val="Calibri"/>
      <family val="2"/>
      <charset val="238"/>
      <scheme val="minor"/>
    </font>
    <font>
      <b/>
      <sz val="7"/>
      <color rgb="FFFF0000"/>
      <name val="Calibri"/>
      <family val="2"/>
      <charset val="238"/>
    </font>
    <font>
      <b/>
      <sz val="7"/>
      <color rgb="FFFF0000"/>
      <name val="Arial"/>
      <family val="2"/>
      <charset val="238"/>
    </font>
    <font>
      <b/>
      <u/>
      <sz val="8"/>
      <color theme="1"/>
      <name val="Calibri"/>
      <family val="2"/>
      <charset val="238"/>
      <scheme val="minor"/>
    </font>
    <font>
      <sz val="7"/>
      <name val="Arial"/>
      <family val="2"/>
      <charset val="238"/>
    </font>
    <font>
      <sz val="7.5"/>
      <color theme="1"/>
      <name val="Arial"/>
      <family val="2"/>
      <charset val="238"/>
    </font>
    <font>
      <b/>
      <sz val="7"/>
      <name val="Calibri"/>
      <family val="2"/>
      <charset val="238"/>
    </font>
    <font>
      <b/>
      <sz val="7"/>
      <name val="Arial"/>
      <family val="2"/>
      <charset val="238"/>
    </font>
    <font>
      <i/>
      <sz val="8"/>
      <color theme="1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0"/>
      <color rgb="FFFF0000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color theme="1"/>
      <name val="Times New Roman"/>
      <family val="1"/>
    </font>
    <font>
      <i/>
      <sz val="10"/>
      <name val="Arial"/>
      <family val="2"/>
      <charset val="238"/>
    </font>
    <font>
      <b/>
      <sz val="11"/>
      <name val="Times New Roman"/>
      <family val="1"/>
    </font>
    <font>
      <b/>
      <sz val="10"/>
      <color theme="1"/>
      <name val="Calibri"/>
      <family val="2"/>
      <charset val="238"/>
      <scheme val="minor"/>
    </font>
    <font>
      <b/>
      <sz val="12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sz val="5"/>
      <color theme="1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i/>
      <sz val="10"/>
      <name val="Arial"/>
      <family val="2"/>
      <charset val="238"/>
    </font>
    <font>
      <b/>
      <i/>
      <sz val="10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i/>
      <sz val="8"/>
      <color theme="1"/>
      <name val="Calibri"/>
      <family val="2"/>
      <charset val="238"/>
      <scheme val="minor"/>
    </font>
    <font>
      <b/>
      <i/>
      <sz val="8"/>
      <color theme="1"/>
      <name val="Calibri"/>
      <family val="2"/>
      <charset val="238"/>
      <scheme val="minor"/>
    </font>
    <font>
      <b/>
      <i/>
      <sz val="8"/>
      <name val="Calibri"/>
      <family val="2"/>
      <charset val="238"/>
      <scheme val="minor"/>
    </font>
    <font>
      <b/>
      <i/>
      <u/>
      <sz val="8"/>
      <color theme="1"/>
      <name val="Calibri"/>
      <family val="2"/>
      <charset val="238"/>
      <scheme val="minor"/>
    </font>
    <font>
      <b/>
      <strike/>
      <sz val="7"/>
      <color theme="1"/>
      <name val="Arial"/>
      <family val="2"/>
      <charset val="238"/>
    </font>
    <font>
      <b/>
      <sz val="8"/>
      <color theme="3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b/>
      <i/>
      <sz val="8"/>
      <color theme="3"/>
      <name val="Calibri"/>
      <family val="2"/>
      <charset val="238"/>
      <scheme val="minor"/>
    </font>
    <font>
      <sz val="11"/>
      <color theme="3"/>
      <name val="Calibri"/>
      <family val="2"/>
      <charset val="238"/>
      <scheme val="minor"/>
    </font>
    <font>
      <b/>
      <sz val="8"/>
      <color theme="9" tint="-0.499984740745262"/>
      <name val="Calibri"/>
      <family val="2"/>
      <charset val="238"/>
      <scheme val="minor"/>
    </font>
    <font>
      <b/>
      <i/>
      <sz val="8"/>
      <color theme="9" tint="-0.499984740745262"/>
      <name val="Calibri"/>
      <family val="2"/>
      <charset val="238"/>
      <scheme val="minor"/>
    </font>
    <font>
      <b/>
      <sz val="9"/>
      <color theme="9" tint="-0.499984740745262"/>
      <name val="Calibri"/>
      <family val="2"/>
      <charset val="238"/>
      <scheme val="minor"/>
    </font>
    <font>
      <b/>
      <sz val="11"/>
      <color theme="9" tint="-0.499984740745262"/>
      <name val="Calibri"/>
      <family val="2"/>
      <charset val="238"/>
      <scheme val="minor"/>
    </font>
    <font>
      <b/>
      <sz val="9"/>
      <color indexed="8"/>
      <name val="Arial"/>
      <family val="2"/>
      <charset val="238"/>
    </font>
    <font>
      <b/>
      <sz val="9"/>
      <name val="Arial"/>
      <family val="2"/>
      <charset val="238"/>
    </font>
    <font>
      <b/>
      <u/>
      <sz val="9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7"/>
      <name val="Calibri"/>
      <family val="2"/>
      <charset val="238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1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122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43" fontId="2" fillId="0" borderId="0" xfId="1" applyFont="1"/>
    <xf numFmtId="43" fontId="2" fillId="0" borderId="2" xfId="1" applyFont="1" applyBorder="1"/>
    <xf numFmtId="43" fontId="2" fillId="0" borderId="1" xfId="1" applyFont="1" applyBorder="1"/>
    <xf numFmtId="0" fontId="0" fillId="0" borderId="0" xfId="0" applyFont="1"/>
    <xf numFmtId="164" fontId="2" fillId="0" borderId="0" xfId="1" applyNumberFormat="1" applyFont="1"/>
    <xf numFmtId="43" fontId="8" fillId="0" borderId="1" xfId="1" applyFont="1" applyBorder="1"/>
    <xf numFmtId="0" fontId="10" fillId="0" borderId="0" xfId="0" applyFont="1"/>
    <xf numFmtId="43" fontId="8" fillId="0" borderId="2" xfId="1" applyFont="1" applyBorder="1"/>
    <xf numFmtId="43" fontId="2" fillId="0" borderId="0" xfId="1" applyFont="1" applyFill="1"/>
    <xf numFmtId="43" fontId="5" fillId="0" borderId="0" xfId="1" applyFont="1" applyFill="1" applyAlignment="1">
      <alignment horizontal="center"/>
    </xf>
    <xf numFmtId="43" fontId="2" fillId="0" borderId="1" xfId="1" applyFont="1" applyFill="1" applyBorder="1"/>
    <xf numFmtId="43" fontId="2" fillId="0" borderId="2" xfId="1" applyFont="1" applyFill="1" applyBorder="1"/>
    <xf numFmtId="0" fontId="5" fillId="0" borderId="8" xfId="0" applyFont="1" applyBorder="1" applyAlignment="1">
      <alignment horizontal="center"/>
    </xf>
    <xf numFmtId="0" fontId="2" fillId="0" borderId="0" xfId="0" applyFont="1" applyFill="1"/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164" fontId="2" fillId="0" borderId="0" xfId="1" applyNumberFormat="1" applyFont="1" applyFill="1"/>
    <xf numFmtId="0" fontId="0" fillId="0" borderId="0" xfId="0" applyFill="1"/>
    <xf numFmtId="0" fontId="0" fillId="0" borderId="0" xfId="0" applyFill="1" applyBorder="1"/>
    <xf numFmtId="0" fontId="1" fillId="0" borderId="0" xfId="0" applyFont="1" applyFill="1"/>
    <xf numFmtId="0" fontId="0" fillId="0" borderId="0" xfId="0" applyFill="1" applyAlignment="1"/>
    <xf numFmtId="0" fontId="2" fillId="0" borderId="0" xfId="0" applyFont="1" applyFill="1" applyAlignment="1"/>
    <xf numFmtId="0" fontId="1" fillId="0" borderId="0" xfId="0" applyFont="1" applyFill="1" applyAlignment="1"/>
    <xf numFmtId="0" fontId="0" fillId="0" borderId="0" xfId="0" applyAlignment="1">
      <alignment vertical="center"/>
    </xf>
    <xf numFmtId="0" fontId="5" fillId="0" borderId="3" xfId="0" applyFont="1" applyFill="1" applyBorder="1"/>
    <xf numFmtId="0" fontId="5" fillId="0" borderId="5" xfId="0" applyFont="1" applyFill="1" applyBorder="1"/>
    <xf numFmtId="0" fontId="0" fillId="0" borderId="0" xfId="0" applyAlignment="1">
      <alignment horizontal="center" vertical="center" wrapText="1"/>
    </xf>
    <xf numFmtId="43" fontId="20" fillId="0" borderId="0" xfId="1" applyFont="1" applyFill="1" applyAlignment="1">
      <alignment horizontal="right"/>
    </xf>
    <xf numFmtId="0" fontId="20" fillId="0" borderId="0" xfId="0" applyFont="1" applyFill="1" applyBorder="1" applyAlignment="1">
      <alignment horizontal="right"/>
    </xf>
    <xf numFmtId="43" fontId="20" fillId="0" borderId="0" xfId="1" applyFont="1" applyFill="1" applyBorder="1" applyAlignment="1">
      <alignment horizontal="right"/>
    </xf>
    <xf numFmtId="43" fontId="20" fillId="0" borderId="0" xfId="0" applyNumberFormat="1" applyFont="1" applyFill="1" applyBorder="1" applyAlignment="1">
      <alignment horizontal="right"/>
    </xf>
    <xf numFmtId="0" fontId="1" fillId="0" borderId="14" xfId="0" applyFont="1" applyFill="1" applyBorder="1"/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1" fillId="0" borderId="0" xfId="0" applyFont="1" applyBorder="1"/>
    <xf numFmtId="0" fontId="0" fillId="0" borderId="0" xfId="0" applyFont="1" applyBorder="1"/>
    <xf numFmtId="0" fontId="10" fillId="0" borderId="0" xfId="0" applyFont="1" applyBorder="1"/>
    <xf numFmtId="0" fontId="1" fillId="0" borderId="0" xfId="0" applyFont="1" applyFill="1" applyBorder="1"/>
    <xf numFmtId="0" fontId="5" fillId="0" borderId="11" xfId="0" applyFont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5" fillId="0" borderId="19" xfId="0" applyFont="1" applyFill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42" xfId="0" applyFont="1" applyFill="1" applyBorder="1"/>
    <xf numFmtId="0" fontId="20" fillId="0" borderId="15" xfId="0" applyFont="1" applyFill="1" applyBorder="1" applyAlignment="1">
      <alignment horizontal="right"/>
    </xf>
    <xf numFmtId="0" fontId="5" fillId="0" borderId="0" xfId="0" applyFont="1" applyFill="1"/>
    <xf numFmtId="0" fontId="5" fillId="4" borderId="6" xfId="0" applyFont="1" applyFill="1" applyBorder="1"/>
    <xf numFmtId="0" fontId="5" fillId="4" borderId="53" xfId="0" applyFont="1" applyFill="1" applyBorder="1"/>
    <xf numFmtId="0" fontId="5" fillId="5" borderId="53" xfId="0" applyFont="1" applyFill="1" applyBorder="1"/>
    <xf numFmtId="0" fontId="5" fillId="5" borderId="6" xfId="0" applyFont="1" applyFill="1" applyBorder="1"/>
    <xf numFmtId="0" fontId="5" fillId="3" borderId="53" xfId="0" applyFont="1" applyFill="1" applyBorder="1"/>
    <xf numFmtId="0" fontId="5" fillId="3" borderId="6" xfId="0" applyFont="1" applyFill="1" applyBorder="1"/>
    <xf numFmtId="0" fontId="5" fillId="3" borderId="20" xfId="0" applyFont="1" applyFill="1" applyBorder="1"/>
    <xf numFmtId="0" fontId="5" fillId="0" borderId="0" xfId="0" applyFont="1"/>
    <xf numFmtId="0" fontId="18" fillId="4" borderId="53" xfId="0" applyFont="1" applyFill="1" applyBorder="1"/>
    <xf numFmtId="0" fontId="18" fillId="4" borderId="6" xfId="0" applyFont="1" applyFill="1" applyBorder="1"/>
    <xf numFmtId="0" fontId="18" fillId="3" borderId="20" xfId="0" applyFont="1" applyFill="1" applyBorder="1"/>
    <xf numFmtId="0" fontId="5" fillId="0" borderId="31" xfId="0" applyFont="1" applyBorder="1" applyAlignment="1">
      <alignment horizontal="center"/>
    </xf>
    <xf numFmtId="43" fontId="3" fillId="0" borderId="7" xfId="1" applyFont="1" applyBorder="1"/>
    <xf numFmtId="43" fontId="8" fillId="0" borderId="7" xfId="1" applyFont="1" applyBorder="1"/>
    <xf numFmtId="0" fontId="18" fillId="0" borderId="55" xfId="0" applyFont="1" applyBorder="1" applyAlignment="1">
      <alignment horizontal="center"/>
    </xf>
    <xf numFmtId="43" fontId="3" fillId="0" borderId="57" xfId="1" applyFont="1" applyBorder="1"/>
    <xf numFmtId="43" fontId="3" fillId="0" borderId="58" xfId="1" applyFont="1" applyBorder="1"/>
    <xf numFmtId="0" fontId="5" fillId="2" borderId="31" xfId="0" applyFont="1" applyFill="1" applyBorder="1" applyAlignment="1">
      <alignment horizontal="center"/>
    </xf>
    <xf numFmtId="43" fontId="2" fillId="0" borderId="7" xfId="1" applyFont="1" applyBorder="1"/>
    <xf numFmtId="0" fontId="5" fillId="2" borderId="21" xfId="0" applyFont="1" applyFill="1" applyBorder="1" applyAlignment="1">
      <alignment horizontal="center"/>
    </xf>
    <xf numFmtId="43" fontId="2" fillId="0" borderId="50" xfId="1" applyFont="1" applyBorder="1"/>
    <xf numFmtId="43" fontId="8" fillId="0" borderId="50" xfId="1" applyFont="1" applyBorder="1"/>
    <xf numFmtId="0" fontId="5" fillId="2" borderId="19" xfId="0" applyFont="1" applyFill="1" applyBorder="1" applyAlignment="1">
      <alignment horizontal="center"/>
    </xf>
    <xf numFmtId="0" fontId="5" fillId="0" borderId="31" xfId="0" applyFont="1" applyFill="1" applyBorder="1" applyAlignment="1">
      <alignment horizontal="center"/>
    </xf>
    <xf numFmtId="43" fontId="2" fillId="0" borderId="7" xfId="1" applyFont="1" applyFill="1" applyBorder="1"/>
    <xf numFmtId="0" fontId="18" fillId="0" borderId="55" xfId="0" applyFont="1" applyFill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1" xfId="0" applyFont="1" applyFill="1" applyBorder="1" applyAlignment="1">
      <alignment horizontal="center"/>
    </xf>
    <xf numFmtId="0" fontId="5" fillId="0" borderId="4" xfId="0" applyFont="1" applyFill="1" applyBorder="1"/>
    <xf numFmtId="43" fontId="11" fillId="0" borderId="7" xfId="1" applyFont="1" applyBorder="1"/>
    <xf numFmtId="0" fontId="18" fillId="0" borderId="56" xfId="0" applyFont="1" applyFill="1" applyBorder="1"/>
    <xf numFmtId="43" fontId="3" fillId="0" borderId="57" xfId="1" applyFont="1" applyFill="1" applyBorder="1"/>
    <xf numFmtId="43" fontId="3" fillId="0" borderId="58" xfId="1" applyFont="1" applyFill="1" applyBorder="1"/>
    <xf numFmtId="43" fontId="11" fillId="0" borderId="50" xfId="1" applyFont="1" applyBorder="1"/>
    <xf numFmtId="0" fontId="5" fillId="0" borderId="41" xfId="0" applyFont="1" applyFill="1" applyBorder="1"/>
    <xf numFmtId="43" fontId="3" fillId="0" borderId="50" xfId="1" applyFont="1" applyBorder="1"/>
    <xf numFmtId="0" fontId="18" fillId="0" borderId="56" xfId="0" applyFont="1" applyFill="1" applyBorder="1" applyAlignment="1">
      <alignment horizontal="left"/>
    </xf>
    <xf numFmtId="43" fontId="13" fillId="0" borderId="57" xfId="1" applyFont="1" applyFill="1" applyBorder="1" applyAlignment="1">
      <alignment horizontal="center"/>
    </xf>
    <xf numFmtId="43" fontId="13" fillId="0" borderId="58" xfId="1" applyFont="1" applyFill="1" applyBorder="1" applyAlignment="1">
      <alignment horizontal="center"/>
    </xf>
    <xf numFmtId="43" fontId="9" fillId="0" borderId="57" xfId="1" applyFont="1" applyFill="1" applyBorder="1"/>
    <xf numFmtId="43" fontId="9" fillId="0" borderId="58" xfId="1" applyFont="1" applyFill="1" applyBorder="1"/>
    <xf numFmtId="43" fontId="15" fillId="0" borderId="50" xfId="1" applyFont="1" applyBorder="1"/>
    <xf numFmtId="4" fontId="18" fillId="0" borderId="41" xfId="0" applyNumberFormat="1" applyFont="1" applyFill="1" applyBorder="1"/>
    <xf numFmtId="43" fontId="6" fillId="0" borderId="2" xfId="1" applyFont="1" applyBorder="1" applyAlignment="1">
      <alignment horizontal="center"/>
    </xf>
    <xf numFmtId="43" fontId="14" fillId="0" borderId="2" xfId="1" applyFont="1" applyBorder="1" applyAlignment="1">
      <alignment horizontal="center"/>
    </xf>
    <xf numFmtId="43" fontId="6" fillId="0" borderId="7" xfId="1" applyFont="1" applyBorder="1" applyAlignment="1">
      <alignment horizontal="center"/>
    </xf>
    <xf numFmtId="43" fontId="16" fillId="0" borderId="7" xfId="1" applyFont="1" applyBorder="1" applyAlignment="1">
      <alignment horizontal="center"/>
    </xf>
    <xf numFmtId="43" fontId="16" fillId="0" borderId="2" xfId="1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5" fillId="4" borderId="59" xfId="0" applyFont="1" applyFill="1" applyBorder="1"/>
    <xf numFmtId="0" fontId="5" fillId="4" borderId="60" xfId="0" applyFont="1" applyFill="1" applyBorder="1"/>
    <xf numFmtId="0" fontId="18" fillId="4" borderId="61" xfId="0" applyFont="1" applyFill="1" applyBorder="1"/>
    <xf numFmtId="0" fontId="18" fillId="4" borderId="62" xfId="0" applyFont="1" applyFill="1" applyBorder="1"/>
    <xf numFmtId="0" fontId="5" fillId="4" borderId="61" xfId="0" applyFont="1" applyFill="1" applyBorder="1"/>
    <xf numFmtId="0" fontId="5" fillId="4" borderId="62" xfId="0" applyFont="1" applyFill="1" applyBorder="1"/>
    <xf numFmtId="0" fontId="5" fillId="3" borderId="34" xfId="0" applyFont="1" applyFill="1" applyBorder="1"/>
    <xf numFmtId="43" fontId="5" fillId="2" borderId="0" xfId="0" applyNumberFormat="1" applyFont="1" applyFill="1" applyBorder="1"/>
    <xf numFmtId="43" fontId="5" fillId="0" borderId="16" xfId="0" applyNumberFormat="1" applyFont="1" applyFill="1" applyBorder="1"/>
    <xf numFmtId="43" fontId="3" fillId="0" borderId="0" xfId="1" applyFont="1" applyFill="1" applyBorder="1"/>
    <xf numFmtId="0" fontId="5" fillId="0" borderId="0" xfId="0" applyFont="1" applyFill="1" applyBorder="1"/>
    <xf numFmtId="43" fontId="27" fillId="0" borderId="0" xfId="1" applyFont="1" applyFill="1" applyBorder="1" applyAlignment="1">
      <alignment wrapText="1"/>
    </xf>
    <xf numFmtId="43" fontId="3" fillId="0" borderId="56" xfId="1" applyFont="1" applyFill="1" applyBorder="1"/>
    <xf numFmtId="43" fontId="13" fillId="0" borderId="56" xfId="1" applyFont="1" applyFill="1" applyBorder="1" applyAlignment="1">
      <alignment horizontal="center"/>
    </xf>
    <xf numFmtId="43" fontId="9" fillId="0" borderId="56" xfId="1" applyFont="1" applyFill="1" applyBorder="1"/>
    <xf numFmtId="43" fontId="3" fillId="0" borderId="63" xfId="1" applyFont="1" applyFill="1" applyBorder="1"/>
    <xf numFmtId="43" fontId="13" fillId="0" borderId="63" xfId="1" applyFont="1" applyFill="1" applyBorder="1" applyAlignment="1">
      <alignment horizontal="center"/>
    </xf>
    <xf numFmtId="43" fontId="9" fillId="0" borderId="63" xfId="1" applyFont="1" applyFill="1" applyBorder="1"/>
    <xf numFmtId="43" fontId="2" fillId="0" borderId="26" xfId="1" applyFont="1" applyFill="1" applyBorder="1"/>
    <xf numFmtId="0" fontId="18" fillId="0" borderId="0" xfId="0" applyFont="1" applyFill="1" applyBorder="1"/>
    <xf numFmtId="43" fontId="2" fillId="0" borderId="12" xfId="1" applyFont="1" applyBorder="1"/>
    <xf numFmtId="43" fontId="2" fillId="0" borderId="49" xfId="1" applyFont="1" applyBorder="1"/>
    <xf numFmtId="43" fontId="2" fillId="0" borderId="12" xfId="1" applyFont="1" applyFill="1" applyBorder="1"/>
    <xf numFmtId="43" fontId="5" fillId="4" borderId="20" xfId="0" applyNumberFormat="1" applyFont="1" applyFill="1" applyBorder="1"/>
    <xf numFmtId="0" fontId="5" fillId="4" borderId="20" xfId="0" applyFont="1" applyFill="1" applyBorder="1"/>
    <xf numFmtId="0" fontId="18" fillId="4" borderId="20" xfId="0" applyFont="1" applyFill="1" applyBorder="1"/>
    <xf numFmtId="43" fontId="5" fillId="4" borderId="34" xfId="0" applyNumberFormat="1" applyFont="1" applyFill="1" applyBorder="1"/>
    <xf numFmtId="43" fontId="5" fillId="4" borderId="62" xfId="0" applyNumberFormat="1" applyFont="1" applyFill="1" applyBorder="1"/>
    <xf numFmtId="0" fontId="1" fillId="0" borderId="13" xfId="0" applyFont="1" applyFill="1" applyBorder="1" applyAlignment="1"/>
    <xf numFmtId="43" fontId="5" fillId="3" borderId="34" xfId="0" applyNumberFormat="1" applyFont="1" applyFill="1" applyBorder="1"/>
    <xf numFmtId="43" fontId="22" fillId="0" borderId="0" xfId="1" applyFont="1" applyFill="1" applyBorder="1" applyAlignment="1">
      <alignment horizontal="right"/>
    </xf>
    <xf numFmtId="43" fontId="23" fillId="0" borderId="0" xfId="1" applyFont="1" applyFill="1" applyBorder="1" applyAlignment="1">
      <alignment horizontal="right"/>
    </xf>
    <xf numFmtId="43" fontId="22" fillId="0" borderId="16" xfId="1" applyFont="1" applyFill="1" applyBorder="1" applyAlignment="1">
      <alignment horizontal="right"/>
    </xf>
    <xf numFmtId="43" fontId="20" fillId="0" borderId="20" xfId="1" applyFont="1" applyFill="1" applyBorder="1" applyAlignment="1">
      <alignment horizontal="right"/>
    </xf>
    <xf numFmtId="43" fontId="20" fillId="0" borderId="34" xfId="1" applyFont="1" applyFill="1" applyBorder="1" applyAlignment="1">
      <alignment horizontal="right"/>
    </xf>
    <xf numFmtId="43" fontId="20" fillId="0" borderId="29" xfId="0" applyNumberFormat="1" applyFont="1" applyFill="1" applyBorder="1" applyAlignment="1">
      <alignment horizontal="right"/>
    </xf>
    <xf numFmtId="43" fontId="20" fillId="0" borderId="53" xfId="1" applyFont="1" applyFill="1" applyBorder="1" applyAlignment="1">
      <alignment horizontal="right"/>
    </xf>
    <xf numFmtId="43" fontId="22" fillId="0" borderId="53" xfId="1" applyFont="1" applyFill="1" applyBorder="1" applyAlignment="1">
      <alignment horizontal="right"/>
    </xf>
    <xf numFmtId="43" fontId="22" fillId="0" borderId="59" xfId="1" applyFont="1" applyFill="1" applyBorder="1" applyAlignment="1">
      <alignment horizontal="right"/>
    </xf>
    <xf numFmtId="0" fontId="20" fillId="0" borderId="16" xfId="0" applyFont="1" applyFill="1" applyBorder="1" applyAlignment="1">
      <alignment horizontal="right"/>
    </xf>
    <xf numFmtId="43" fontId="20" fillId="0" borderId="61" xfId="1" applyFont="1" applyFill="1" applyBorder="1" applyAlignment="1">
      <alignment horizontal="right"/>
    </xf>
    <xf numFmtId="43" fontId="20" fillId="0" borderId="59" xfId="1" applyFont="1" applyFill="1" applyBorder="1" applyAlignment="1">
      <alignment horizontal="right"/>
    </xf>
    <xf numFmtId="43" fontId="22" fillId="0" borderId="61" xfId="1" applyFont="1" applyFill="1" applyBorder="1" applyAlignment="1">
      <alignment horizontal="right"/>
    </xf>
    <xf numFmtId="43" fontId="20" fillId="0" borderId="71" xfId="0" applyNumberFormat="1" applyFont="1" applyFill="1" applyBorder="1" applyAlignment="1">
      <alignment horizontal="right"/>
    </xf>
    <xf numFmtId="43" fontId="22" fillId="0" borderId="15" xfId="1" applyFont="1" applyFill="1" applyBorder="1" applyAlignment="1">
      <alignment horizontal="right"/>
    </xf>
    <xf numFmtId="43" fontId="20" fillId="0" borderId="69" xfId="1" applyFont="1" applyFill="1" applyBorder="1" applyAlignment="1">
      <alignment horizontal="right"/>
    </xf>
    <xf numFmtId="43" fontId="23" fillId="0" borderId="15" xfId="1" applyFont="1" applyFill="1" applyBorder="1" applyAlignment="1">
      <alignment horizontal="right"/>
    </xf>
    <xf numFmtId="43" fontId="21" fillId="0" borderId="59" xfId="1" applyFont="1" applyFill="1" applyBorder="1" applyAlignment="1">
      <alignment horizontal="right"/>
    </xf>
    <xf numFmtId="43" fontId="21" fillId="0" borderId="61" xfId="1" applyFont="1" applyFill="1" applyBorder="1" applyAlignment="1">
      <alignment horizontal="right"/>
    </xf>
    <xf numFmtId="43" fontId="22" fillId="0" borderId="68" xfId="1" applyFont="1" applyFill="1" applyBorder="1" applyAlignment="1">
      <alignment horizontal="right"/>
    </xf>
    <xf numFmtId="43" fontId="22" fillId="0" borderId="48" xfId="1" applyFont="1" applyFill="1" applyBorder="1" applyAlignment="1">
      <alignment horizontal="right"/>
    </xf>
    <xf numFmtId="43" fontId="20" fillId="0" borderId="16" xfId="1" applyFont="1" applyFill="1" applyBorder="1" applyAlignment="1">
      <alignment horizontal="right"/>
    </xf>
    <xf numFmtId="0" fontId="18" fillId="0" borderId="66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3" fontId="20" fillId="0" borderId="52" xfId="1" applyFont="1" applyFill="1" applyBorder="1" applyAlignment="1">
      <alignment horizontal="right"/>
    </xf>
    <xf numFmtId="43" fontId="2" fillId="0" borderId="9" xfId="1" applyFont="1" applyBorder="1"/>
    <xf numFmtId="43" fontId="20" fillId="0" borderId="80" xfId="1" applyFont="1" applyFill="1" applyBorder="1" applyAlignment="1">
      <alignment horizontal="right"/>
    </xf>
    <xf numFmtId="43" fontId="23" fillId="0" borderId="87" xfId="1" applyFont="1" applyFill="1" applyBorder="1" applyAlignment="1">
      <alignment horizontal="right"/>
    </xf>
    <xf numFmtId="43" fontId="22" fillId="0" borderId="87" xfId="1" applyFont="1" applyFill="1" applyBorder="1" applyAlignment="1">
      <alignment horizontal="right"/>
    </xf>
    <xf numFmtId="43" fontId="20" fillId="0" borderId="95" xfId="1" applyFont="1" applyFill="1" applyBorder="1" applyAlignment="1">
      <alignment horizontal="right"/>
    </xf>
    <xf numFmtId="43" fontId="22" fillId="0" borderId="95" xfId="1" applyFont="1" applyFill="1" applyBorder="1" applyAlignment="1">
      <alignment horizontal="right"/>
    </xf>
    <xf numFmtId="43" fontId="20" fillId="0" borderId="102" xfId="1" applyFont="1" applyFill="1" applyBorder="1" applyAlignment="1">
      <alignment horizontal="right"/>
    </xf>
    <xf numFmtId="0" fontId="18" fillId="0" borderId="103" xfId="0" applyFont="1" applyFill="1" applyBorder="1" applyAlignment="1">
      <alignment horizontal="center"/>
    </xf>
    <xf numFmtId="0" fontId="18" fillId="0" borderId="104" xfId="0" applyFont="1" applyFill="1" applyBorder="1"/>
    <xf numFmtId="43" fontId="23" fillId="0" borderId="109" xfId="1" applyFont="1" applyFill="1" applyBorder="1" applyAlignment="1">
      <alignment horizontal="right"/>
    </xf>
    <xf numFmtId="0" fontId="5" fillId="0" borderId="89" xfId="0" applyFont="1" applyFill="1" applyBorder="1" applyAlignment="1">
      <alignment horizontal="center"/>
    </xf>
    <xf numFmtId="0" fontId="5" fillId="0" borderId="90" xfId="0" applyFont="1" applyFill="1" applyBorder="1"/>
    <xf numFmtId="43" fontId="22" fillId="0" borderId="113" xfId="1" applyFont="1" applyFill="1" applyBorder="1" applyAlignment="1">
      <alignment horizontal="right"/>
    </xf>
    <xf numFmtId="43" fontId="22" fillId="0" borderId="102" xfId="1" applyFont="1" applyFill="1" applyBorder="1" applyAlignment="1">
      <alignment horizontal="right"/>
    </xf>
    <xf numFmtId="43" fontId="18" fillId="4" borderId="62" xfId="0" applyNumberFormat="1" applyFont="1" applyFill="1" applyBorder="1"/>
    <xf numFmtId="43" fontId="5" fillId="4" borderId="6" xfId="0" applyNumberFormat="1" applyFont="1" applyFill="1" applyBorder="1"/>
    <xf numFmtId="0" fontId="18" fillId="0" borderId="31" xfId="0" applyFont="1" applyFill="1" applyBorder="1" applyAlignment="1">
      <alignment horizontal="center"/>
    </xf>
    <xf numFmtId="0" fontId="5" fillId="0" borderId="20" xfId="0" applyFont="1" applyFill="1" applyBorder="1"/>
    <xf numFmtId="0" fontId="5" fillId="0" borderId="6" xfId="0" applyFont="1" applyFill="1" applyBorder="1"/>
    <xf numFmtId="0" fontId="5" fillId="0" borderId="53" xfId="0" applyFont="1" applyFill="1" applyBorder="1"/>
    <xf numFmtId="43" fontId="5" fillId="0" borderId="61" xfId="0" applyNumberFormat="1" applyFont="1" applyFill="1" applyBorder="1"/>
    <xf numFmtId="43" fontId="22" fillId="0" borderId="18" xfId="1" applyFont="1" applyFill="1" applyBorder="1" applyAlignment="1">
      <alignment horizontal="right"/>
    </xf>
    <xf numFmtId="0" fontId="18" fillId="0" borderId="69" xfId="0" applyFont="1" applyFill="1" applyBorder="1" applyAlignment="1">
      <alignment vertical="center"/>
    </xf>
    <xf numFmtId="0" fontId="18" fillId="0" borderId="16" xfId="0" applyFont="1" applyFill="1" applyBorder="1" applyAlignment="1">
      <alignment horizontal="left"/>
    </xf>
    <xf numFmtId="0" fontId="5" fillId="0" borderId="61" xfId="0" applyFont="1" applyFill="1" applyBorder="1" applyAlignment="1">
      <alignment horizontal="center"/>
    </xf>
    <xf numFmtId="0" fontId="5" fillId="0" borderId="53" xfId="0" applyFont="1" applyFill="1" applyBorder="1" applyAlignment="1">
      <alignment horizontal="center"/>
    </xf>
    <xf numFmtId="0" fontId="5" fillId="0" borderId="59" xfId="0" applyFont="1" applyFill="1" applyBorder="1" applyAlignment="1">
      <alignment horizontal="center"/>
    </xf>
    <xf numFmtId="0" fontId="18" fillId="0" borderId="16" xfId="0" applyFont="1" applyFill="1" applyBorder="1" applyAlignment="1">
      <alignment horizontal="center"/>
    </xf>
    <xf numFmtId="0" fontId="5" fillId="0" borderId="69" xfId="0" applyFont="1" applyFill="1" applyBorder="1" applyAlignment="1">
      <alignment horizontal="center"/>
    </xf>
    <xf numFmtId="0" fontId="18" fillId="0" borderId="114" xfId="0" applyFont="1" applyFill="1" applyBorder="1" applyAlignment="1">
      <alignment horizontal="center"/>
    </xf>
    <xf numFmtId="0" fontId="5" fillId="0" borderId="95" xfId="0" applyFont="1" applyFill="1" applyBorder="1" applyAlignment="1">
      <alignment horizontal="center"/>
    </xf>
    <xf numFmtId="43" fontId="18" fillId="4" borderId="6" xfId="0" applyNumberFormat="1" applyFont="1" applyFill="1" applyBorder="1"/>
    <xf numFmtId="43" fontId="5" fillId="0" borderId="0" xfId="0" applyNumberFormat="1" applyFont="1" applyFill="1"/>
    <xf numFmtId="0" fontId="5" fillId="6" borderId="20" xfId="0" applyFont="1" applyFill="1" applyBorder="1"/>
    <xf numFmtId="0" fontId="18" fillId="0" borderId="110" xfId="0" applyFont="1" applyFill="1" applyBorder="1" applyAlignment="1">
      <alignment horizontal="center"/>
    </xf>
    <xf numFmtId="0" fontId="18" fillId="0" borderId="111" xfId="0" applyFont="1" applyFill="1" applyBorder="1"/>
    <xf numFmtId="0" fontId="18" fillId="0" borderId="88" xfId="0" applyFont="1" applyFill="1" applyBorder="1" applyAlignment="1">
      <alignment horizontal="center"/>
    </xf>
    <xf numFmtId="0" fontId="18" fillId="0" borderId="74" xfId="0" applyFont="1" applyFill="1" applyBorder="1" applyAlignment="1">
      <alignment horizontal="center"/>
    </xf>
    <xf numFmtId="0" fontId="18" fillId="0" borderId="77" xfId="0" applyFont="1" applyFill="1" applyBorder="1"/>
    <xf numFmtId="43" fontId="22" fillId="0" borderId="75" xfId="1" applyFont="1" applyFill="1" applyBorder="1" applyAlignment="1">
      <alignment horizontal="right"/>
    </xf>
    <xf numFmtId="43" fontId="22" fillId="0" borderId="74" xfId="1" applyFont="1" applyFill="1" applyBorder="1" applyAlignment="1">
      <alignment horizontal="right"/>
    </xf>
    <xf numFmtId="43" fontId="31" fillId="0" borderId="75" xfId="1" applyFont="1" applyFill="1" applyBorder="1" applyAlignment="1">
      <alignment horizontal="right"/>
    </xf>
    <xf numFmtId="0" fontId="18" fillId="0" borderId="68" xfId="0" applyFont="1" applyFill="1" applyBorder="1" applyAlignment="1">
      <alignment horizontal="center"/>
    </xf>
    <xf numFmtId="0" fontId="18" fillId="0" borderId="81" xfId="0" applyFont="1" applyFill="1" applyBorder="1" applyAlignment="1">
      <alignment horizontal="center"/>
    </xf>
    <xf numFmtId="43" fontId="18" fillId="0" borderId="20" xfId="0" applyNumberFormat="1" applyFont="1" applyFill="1" applyBorder="1"/>
    <xf numFmtId="43" fontId="18" fillId="0" borderId="53" xfId="0" applyNumberFormat="1" applyFont="1" applyFill="1" applyBorder="1"/>
    <xf numFmtId="43" fontId="18" fillId="0" borderId="6" xfId="0" applyNumberFormat="1" applyFont="1" applyFill="1" applyBorder="1"/>
    <xf numFmtId="0" fontId="18" fillId="0" borderId="53" xfId="0" applyFont="1" applyFill="1" applyBorder="1"/>
    <xf numFmtId="0" fontId="18" fillId="0" borderId="6" xfId="0" applyFont="1" applyFill="1" applyBorder="1"/>
    <xf numFmtId="0" fontId="18" fillId="0" borderId="20" xfId="0" applyFont="1" applyFill="1" applyBorder="1"/>
    <xf numFmtId="43" fontId="5" fillId="0" borderId="34" xfId="0" applyNumberFormat="1" applyFont="1" applyFill="1" applyBorder="1"/>
    <xf numFmtId="43" fontId="2" fillId="0" borderId="22" xfId="1" applyFont="1" applyFill="1" applyBorder="1"/>
    <xf numFmtId="4" fontId="0" fillId="0" borderId="0" xfId="0" applyNumberFormat="1"/>
    <xf numFmtId="43" fontId="5" fillId="4" borderId="60" xfId="0" applyNumberFormat="1" applyFont="1" applyFill="1" applyBorder="1"/>
    <xf numFmtId="0" fontId="5" fillId="4" borderId="34" xfId="0" applyFont="1" applyFill="1" applyBorder="1"/>
    <xf numFmtId="43" fontId="5" fillId="0" borderId="68" xfId="0" applyNumberFormat="1" applyFont="1" applyFill="1" applyBorder="1"/>
    <xf numFmtId="43" fontId="2" fillId="0" borderId="75" xfId="1" applyFont="1" applyFill="1" applyBorder="1"/>
    <xf numFmtId="43" fontId="2" fillId="0" borderId="76" xfId="1" applyFont="1" applyFill="1" applyBorder="1"/>
    <xf numFmtId="0" fontId="5" fillId="0" borderId="48" xfId="0" applyFont="1" applyFill="1" applyBorder="1"/>
    <xf numFmtId="43" fontId="5" fillId="0" borderId="35" xfId="0" applyNumberFormat="1" applyFont="1" applyFill="1" applyBorder="1"/>
    <xf numFmtId="0" fontId="5" fillId="0" borderId="68" xfId="0" applyFont="1" applyFill="1" applyBorder="1"/>
    <xf numFmtId="0" fontId="5" fillId="0" borderId="35" xfId="0" applyFont="1" applyFill="1" applyBorder="1"/>
    <xf numFmtId="0" fontId="34" fillId="7" borderId="74" xfId="0" applyFont="1" applyFill="1" applyBorder="1" applyAlignment="1">
      <alignment horizontal="center"/>
    </xf>
    <xf numFmtId="0" fontId="5" fillId="4" borderId="29" xfId="0" applyFont="1" applyFill="1" applyBorder="1"/>
    <xf numFmtId="43" fontId="5" fillId="4" borderId="65" xfId="0" applyNumberFormat="1" applyFont="1" applyFill="1" applyBorder="1"/>
    <xf numFmtId="0" fontId="5" fillId="4" borderId="71" xfId="0" applyFont="1" applyFill="1" applyBorder="1"/>
    <xf numFmtId="0" fontId="5" fillId="4" borderId="65" xfId="0" applyFont="1" applyFill="1" applyBorder="1"/>
    <xf numFmtId="0" fontId="5" fillId="3" borderId="29" xfId="0" applyFont="1" applyFill="1" applyBorder="1"/>
    <xf numFmtId="43" fontId="18" fillId="0" borderId="48" xfId="0" applyNumberFormat="1" applyFont="1" applyFill="1" applyBorder="1"/>
    <xf numFmtId="43" fontId="5" fillId="0" borderId="0" xfId="0" applyNumberFormat="1" applyFont="1" applyFill="1" applyBorder="1"/>
    <xf numFmtId="43" fontId="20" fillId="0" borderId="88" xfId="1" applyFont="1" applyFill="1" applyBorder="1" applyAlignment="1">
      <alignment horizontal="right"/>
    </xf>
    <xf numFmtId="43" fontId="8" fillId="0" borderId="0" xfId="1" applyFont="1" applyFill="1"/>
    <xf numFmtId="4" fontId="5" fillId="0" borderId="0" xfId="0" applyNumberFormat="1" applyFont="1" applyFill="1"/>
    <xf numFmtId="164" fontId="2" fillId="0" borderId="32" xfId="1" applyNumberFormat="1" applyFont="1" applyBorder="1"/>
    <xf numFmtId="164" fontId="2" fillId="0" borderId="72" xfId="1" applyNumberFormat="1" applyFont="1" applyBorder="1"/>
    <xf numFmtId="164" fontId="2" fillId="0" borderId="53" xfId="1" applyNumberFormat="1" applyFont="1" applyFill="1" applyBorder="1"/>
    <xf numFmtId="164" fontId="2" fillId="0" borderId="71" xfId="1" applyNumberFormat="1" applyFont="1" applyFill="1" applyBorder="1"/>
    <xf numFmtId="164" fontId="2" fillId="0" borderId="39" xfId="1" applyNumberFormat="1" applyFont="1" applyBorder="1"/>
    <xf numFmtId="164" fontId="2" fillId="0" borderId="61" xfId="1" applyNumberFormat="1" applyFont="1" applyFill="1" applyBorder="1"/>
    <xf numFmtId="164" fontId="2" fillId="0" borderId="40" xfId="1" applyNumberFormat="1" applyFont="1" applyBorder="1"/>
    <xf numFmtId="164" fontId="2" fillId="0" borderId="59" xfId="1" applyNumberFormat="1" applyFont="1" applyFill="1" applyBorder="1"/>
    <xf numFmtId="164" fontId="2" fillId="0" borderId="13" xfId="1" applyNumberFormat="1" applyFont="1" applyBorder="1"/>
    <xf numFmtId="164" fontId="2" fillId="0" borderId="16" xfId="1" applyNumberFormat="1" applyFont="1" applyFill="1" applyBorder="1"/>
    <xf numFmtId="164" fontId="2" fillId="0" borderId="66" xfId="1" applyNumberFormat="1" applyFont="1" applyBorder="1"/>
    <xf numFmtId="164" fontId="2" fillId="0" borderId="69" xfId="1" applyNumberFormat="1" applyFont="1" applyFill="1" applyBorder="1"/>
    <xf numFmtId="43" fontId="8" fillId="0" borderId="7" xfId="1" applyFont="1" applyFill="1" applyBorder="1"/>
    <xf numFmtId="164" fontId="2" fillId="0" borderId="30" xfId="1" applyNumberFormat="1" applyFont="1" applyBorder="1"/>
    <xf numFmtId="164" fontId="2" fillId="0" borderId="52" xfId="1" applyNumberFormat="1" applyFont="1" applyFill="1" applyBorder="1"/>
    <xf numFmtId="164" fontId="3" fillId="0" borderId="13" xfId="1" applyNumberFormat="1" applyFont="1" applyBorder="1"/>
    <xf numFmtId="164" fontId="3" fillId="0" borderId="16" xfId="1" applyNumberFormat="1" applyFont="1" applyFill="1" applyBorder="1"/>
    <xf numFmtId="164" fontId="3" fillId="0" borderId="13" xfId="1" applyNumberFormat="1" applyFont="1" applyFill="1" applyBorder="1"/>
    <xf numFmtId="0" fontId="18" fillId="0" borderId="24" xfId="0" applyFont="1" applyFill="1" applyBorder="1" applyAlignment="1">
      <alignment horizontal="center"/>
    </xf>
    <xf numFmtId="164" fontId="3" fillId="0" borderId="69" xfId="1" applyNumberFormat="1" applyFont="1" applyFill="1" applyBorder="1"/>
    <xf numFmtId="43" fontId="39" fillId="4" borderId="123" xfId="1" applyFont="1" applyFill="1" applyBorder="1" applyAlignment="1">
      <alignment horizontal="center" vertical="center"/>
    </xf>
    <xf numFmtId="164" fontId="7" fillId="0" borderId="72" xfId="1" applyNumberFormat="1" applyFont="1" applyFill="1" applyBorder="1" applyAlignment="1">
      <alignment horizontal="center" vertical="center"/>
    </xf>
    <xf numFmtId="0" fontId="19" fillId="4" borderId="34" xfId="0" applyFont="1" applyFill="1" applyBorder="1"/>
    <xf numFmtId="0" fontId="19" fillId="4" borderId="62" xfId="0" applyFont="1" applyFill="1" applyBorder="1"/>
    <xf numFmtId="0" fontId="19" fillId="4" borderId="61" xfId="0" applyFont="1" applyFill="1" applyBorder="1"/>
    <xf numFmtId="0" fontId="19" fillId="3" borderId="34" xfId="0" applyFont="1" applyFill="1" applyBorder="1"/>
    <xf numFmtId="43" fontId="8" fillId="0" borderId="9" xfId="1" applyFont="1" applyBorder="1"/>
    <xf numFmtId="43" fontId="2" fillId="0" borderId="10" xfId="1" applyFont="1" applyFill="1" applyBorder="1"/>
    <xf numFmtId="0" fontId="19" fillId="4" borderId="45" xfId="0" applyFont="1" applyFill="1" applyBorder="1"/>
    <xf numFmtId="0" fontId="19" fillId="4" borderId="27" xfId="0" applyFont="1" applyFill="1" applyBorder="1"/>
    <xf numFmtId="0" fontId="19" fillId="4" borderId="52" xfId="0" applyFont="1" applyFill="1" applyBorder="1"/>
    <xf numFmtId="0" fontId="19" fillId="3" borderId="45" xfId="0" applyFont="1" applyFill="1" applyBorder="1"/>
    <xf numFmtId="43" fontId="19" fillId="4" borderId="62" xfId="0" applyNumberFormat="1" applyFont="1" applyFill="1" applyBorder="1"/>
    <xf numFmtId="43" fontId="2" fillId="0" borderId="50" xfId="1" applyFont="1" applyFill="1" applyBorder="1"/>
    <xf numFmtId="43" fontId="2" fillId="0" borderId="9" xfId="1" applyFont="1" applyFill="1" applyBorder="1"/>
    <xf numFmtId="43" fontId="12" fillId="0" borderId="57" xfId="1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96" xfId="0" applyFont="1" applyFill="1" applyBorder="1" applyAlignment="1">
      <alignment horizontal="center"/>
    </xf>
    <xf numFmtId="0" fontId="34" fillId="0" borderId="31" xfId="0" applyFont="1" applyFill="1" applyBorder="1" applyAlignment="1">
      <alignment horizontal="center"/>
    </xf>
    <xf numFmtId="0" fontId="5" fillId="0" borderId="55" xfId="0" applyFont="1" applyFill="1" applyBorder="1" applyAlignment="1">
      <alignment horizontal="center"/>
    </xf>
    <xf numFmtId="43" fontId="3" fillId="0" borderId="75" xfId="1" applyFont="1" applyFill="1" applyBorder="1"/>
    <xf numFmtId="0" fontId="5" fillId="0" borderId="41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left"/>
    </xf>
    <xf numFmtId="0" fontId="5" fillId="0" borderId="97" xfId="0" applyFont="1" applyFill="1" applyBorder="1"/>
    <xf numFmtId="0" fontId="40" fillId="0" borderId="0" xfId="0" applyNumberFormat="1" applyFont="1" applyFill="1" applyBorder="1" applyAlignment="1" applyProtection="1">
      <alignment vertical="center" wrapText="1"/>
    </xf>
    <xf numFmtId="0" fontId="41" fillId="0" borderId="0" xfId="0" applyNumberFormat="1" applyFont="1" applyFill="1" applyBorder="1" applyAlignment="1" applyProtection="1">
      <alignment horizontal="center" vertical="center" wrapText="1"/>
    </xf>
    <xf numFmtId="0" fontId="42" fillId="0" borderId="0" xfId="0" applyNumberFormat="1" applyFont="1" applyFill="1" applyBorder="1" applyAlignment="1" applyProtection="1">
      <alignment vertical="center" wrapText="1"/>
    </xf>
    <xf numFmtId="0" fontId="43" fillId="0" borderId="0" xfId="0" applyNumberFormat="1" applyFont="1" applyFill="1" applyBorder="1" applyAlignment="1" applyProtection="1">
      <alignment vertical="center" wrapText="1"/>
    </xf>
    <xf numFmtId="0" fontId="44" fillId="0" borderId="0" xfId="0" applyFont="1" applyAlignment="1">
      <alignment wrapText="1"/>
    </xf>
    <xf numFmtId="0" fontId="40" fillId="0" borderId="0" xfId="0" applyNumberFormat="1" applyFont="1" applyFill="1" applyBorder="1" applyAlignment="1" applyProtection="1">
      <alignment horizontal="center" vertical="center" wrapText="1"/>
    </xf>
    <xf numFmtId="0" fontId="41" fillId="0" borderId="62" xfId="0" applyNumberFormat="1" applyFont="1" applyFill="1" applyBorder="1" applyAlignment="1" applyProtection="1">
      <alignment horizontal="center" vertical="center" wrapText="1"/>
    </xf>
    <xf numFmtId="0" fontId="1" fillId="0" borderId="62" xfId="0" applyFont="1" applyBorder="1" applyAlignment="1">
      <alignment horizontal="center" vertical="center"/>
    </xf>
    <xf numFmtId="0" fontId="46" fillId="0" borderId="62" xfId="0" applyFont="1" applyBorder="1" applyAlignment="1">
      <alignment horizontal="right" vertical="center"/>
    </xf>
    <xf numFmtId="0" fontId="47" fillId="0" borderId="1" xfId="0" quotePrefix="1" applyNumberFormat="1" applyFont="1" applyFill="1" applyBorder="1" applyAlignment="1" applyProtection="1">
      <alignment horizontal="center" vertical="center" wrapText="1"/>
    </xf>
    <xf numFmtId="0" fontId="48" fillId="0" borderId="1" xfId="0" quotePrefix="1" applyNumberFormat="1" applyFont="1" applyFill="1" applyBorder="1" applyAlignment="1" applyProtection="1">
      <alignment horizontal="center" vertical="center" wrapText="1"/>
    </xf>
    <xf numFmtId="0" fontId="48" fillId="2" borderId="1" xfId="0" applyNumberFormat="1" applyFont="1" applyFill="1" applyBorder="1" applyAlignment="1" applyProtection="1">
      <alignment horizontal="center" vertical="center" wrapText="1"/>
    </xf>
    <xf numFmtId="0" fontId="45" fillId="4" borderId="5" xfId="0" applyFont="1" applyFill="1" applyBorder="1" applyAlignment="1">
      <alignment horizontal="left" vertical="center"/>
    </xf>
    <xf numFmtId="0" fontId="49" fillId="4" borderId="6" xfId="0" applyNumberFormat="1" applyFont="1" applyFill="1" applyBorder="1" applyAlignment="1" applyProtection="1">
      <alignment vertical="center"/>
    </xf>
    <xf numFmtId="0" fontId="50" fillId="0" borderId="0" xfId="0" applyNumberFormat="1" applyFont="1" applyFill="1" applyBorder="1" applyAlignment="1" applyProtection="1">
      <alignment horizontal="center" vertical="center" wrapText="1"/>
    </xf>
    <xf numFmtId="0" fontId="43" fillId="0" borderId="0" xfId="0" applyNumberFormat="1" applyFont="1" applyFill="1" applyBorder="1" applyAlignment="1" applyProtection="1"/>
    <xf numFmtId="0" fontId="48" fillId="0" borderId="1" xfId="0" quotePrefix="1" applyNumberFormat="1" applyFont="1" applyFill="1" applyBorder="1" applyAlignment="1" applyProtection="1">
      <alignment horizontal="center" vertical="center"/>
    </xf>
    <xf numFmtId="0" fontId="47" fillId="4" borderId="1" xfId="0" applyNumberFormat="1" applyFont="1" applyFill="1" applyBorder="1" applyAlignment="1" applyProtection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left"/>
    </xf>
    <xf numFmtId="0" fontId="0" fillId="4" borderId="0" xfId="0" applyFill="1" applyAlignment="1">
      <alignment horizontal="left"/>
    </xf>
    <xf numFmtId="0" fontId="51" fillId="0" borderId="0" xfId="0" applyFont="1" applyAlignment="1">
      <alignment horizontal="center" vertical="center" wrapText="1"/>
    </xf>
    <xf numFmtId="0" fontId="48" fillId="4" borderId="1" xfId="0" applyNumberFormat="1" applyFont="1" applyFill="1" applyBorder="1" applyAlignment="1" applyProtection="1">
      <alignment horizontal="center" vertical="center" wrapText="1"/>
    </xf>
    <xf numFmtId="0" fontId="45" fillId="2" borderId="1" xfId="0" applyNumberFormat="1" applyFont="1" applyFill="1" applyBorder="1" applyAlignment="1" applyProtection="1">
      <alignment horizontal="left" vertical="center" wrapText="1"/>
    </xf>
    <xf numFmtId="0" fontId="49" fillId="2" borderId="1" xfId="0" applyNumberFormat="1" applyFont="1" applyFill="1" applyBorder="1" applyAlignment="1" applyProtection="1">
      <alignment horizontal="left" vertical="center" wrapText="1"/>
    </xf>
    <xf numFmtId="0" fontId="49" fillId="2" borderId="1" xfId="0" quotePrefix="1" applyFont="1" applyFill="1" applyBorder="1" applyAlignment="1">
      <alignment horizontal="left" vertical="center"/>
    </xf>
    <xf numFmtId="0" fontId="52" fillId="2" borderId="1" xfId="0" quotePrefix="1" applyFont="1" applyFill="1" applyBorder="1" applyAlignment="1">
      <alignment horizontal="left" vertical="center"/>
    </xf>
    <xf numFmtId="0" fontId="49" fillId="2" borderId="1" xfId="0" quotePrefix="1" applyFont="1" applyFill="1" applyBorder="1" applyAlignment="1">
      <alignment horizontal="left" vertical="center" wrapText="1"/>
    </xf>
    <xf numFmtId="0" fontId="45" fillId="2" borderId="1" xfId="0" applyFont="1" applyFill="1" applyBorder="1" applyAlignment="1">
      <alignment horizontal="left" vertical="center"/>
    </xf>
    <xf numFmtId="0" fontId="45" fillId="2" borderId="1" xfId="0" applyNumberFormat="1" applyFont="1" applyFill="1" applyBorder="1" applyAlignment="1" applyProtection="1">
      <alignment horizontal="left" vertical="center"/>
    </xf>
    <xf numFmtId="0" fontId="45" fillId="2" borderId="1" xfId="0" applyNumberFormat="1" applyFont="1" applyFill="1" applyBorder="1" applyAlignment="1" applyProtection="1">
      <alignment vertical="center" wrapText="1"/>
    </xf>
    <xf numFmtId="0" fontId="49" fillId="2" borderId="1" xfId="0" applyNumberFormat="1" applyFont="1" applyFill="1" applyBorder="1" applyAlignment="1" applyProtection="1">
      <alignment vertical="center" wrapText="1"/>
    </xf>
    <xf numFmtId="0" fontId="54" fillId="0" borderId="0" xfId="0" applyFont="1" applyAlignment="1">
      <alignment vertical="top" wrapText="1"/>
    </xf>
    <xf numFmtId="0" fontId="52" fillId="2" borderId="1" xfId="0" quotePrefix="1" applyFont="1" applyFill="1" applyBorder="1" applyAlignment="1">
      <alignment horizontal="left" vertical="center" wrapText="1"/>
    </xf>
    <xf numFmtId="0" fontId="49" fillId="2" borderId="1" xfId="0" applyFont="1" applyFill="1" applyBorder="1" applyAlignment="1">
      <alignment horizontal="left" vertical="center"/>
    </xf>
    <xf numFmtId="0" fontId="48" fillId="4" borderId="33" xfId="0" applyNumberFormat="1" applyFont="1" applyFill="1" applyBorder="1" applyAlignment="1" applyProtection="1">
      <alignment horizontal="center" vertical="center" wrapText="1"/>
    </xf>
    <xf numFmtId="0" fontId="43" fillId="2" borderId="33" xfId="0" applyNumberFormat="1" applyFont="1" applyFill="1" applyBorder="1" applyAlignment="1" applyProtection="1">
      <alignment horizontal="left" vertical="center" wrapText="1"/>
    </xf>
    <xf numFmtId="0" fontId="56" fillId="0" borderId="1" xfId="0" applyFont="1" applyBorder="1" applyAlignment="1">
      <alignment horizontal="left" vertical="center" wrapText="1"/>
    </xf>
    <xf numFmtId="43" fontId="22" fillId="0" borderId="57" xfId="1" applyFont="1" applyFill="1" applyBorder="1" applyAlignment="1">
      <alignment horizontal="right"/>
    </xf>
    <xf numFmtId="43" fontId="22" fillId="0" borderId="84" xfId="1" applyFont="1" applyFill="1" applyBorder="1" applyAlignment="1">
      <alignment horizontal="right"/>
    </xf>
    <xf numFmtId="43" fontId="20" fillId="0" borderId="25" xfId="0" applyNumberFormat="1" applyFont="1" applyFill="1" applyBorder="1" applyAlignment="1">
      <alignment horizontal="right"/>
    </xf>
    <xf numFmtId="43" fontId="5" fillId="0" borderId="48" xfId="0" applyNumberFormat="1" applyFont="1" applyFill="1" applyBorder="1"/>
    <xf numFmtId="0" fontId="5" fillId="0" borderId="18" xfId="0" applyFont="1" applyFill="1" applyBorder="1"/>
    <xf numFmtId="43" fontId="22" fillId="0" borderId="13" xfId="1" applyFont="1" applyFill="1" applyBorder="1" applyAlignment="1">
      <alignment horizontal="right"/>
    </xf>
    <xf numFmtId="43" fontId="22" fillId="0" borderId="63" xfId="1" applyFont="1" applyFill="1" applyBorder="1" applyAlignment="1">
      <alignment horizontal="right"/>
    </xf>
    <xf numFmtId="43" fontId="22" fillId="0" borderId="55" xfId="1" applyFont="1" applyFill="1" applyBorder="1" applyAlignment="1">
      <alignment horizontal="right"/>
    </xf>
    <xf numFmtId="43" fontId="22" fillId="0" borderId="56" xfId="1" applyFont="1" applyFill="1" applyBorder="1" applyAlignment="1">
      <alignment horizontal="right"/>
    </xf>
    <xf numFmtId="0" fontId="18" fillId="0" borderId="82" xfId="0" applyFont="1" applyFill="1" applyBorder="1"/>
    <xf numFmtId="43" fontId="22" fillId="0" borderId="83" xfId="1" applyFont="1" applyFill="1" applyBorder="1" applyAlignment="1">
      <alignment horizontal="right"/>
    </xf>
    <xf numFmtId="43" fontId="22" fillId="0" borderId="85" xfId="1" applyFont="1" applyFill="1" applyBorder="1" applyAlignment="1">
      <alignment horizontal="right"/>
    </xf>
    <xf numFmtId="43" fontId="22" fillId="0" borderId="81" xfId="1" applyFont="1" applyFill="1" applyBorder="1" applyAlignment="1">
      <alignment horizontal="right"/>
    </xf>
    <xf numFmtId="43" fontId="22" fillId="0" borderId="82" xfId="1" applyFont="1" applyFill="1" applyBorder="1" applyAlignment="1">
      <alignment horizontal="right"/>
    </xf>
    <xf numFmtId="43" fontId="31" fillId="0" borderId="82" xfId="1" applyFont="1" applyFill="1" applyBorder="1" applyAlignment="1">
      <alignment horizontal="right"/>
    </xf>
    <xf numFmtId="0" fontId="18" fillId="0" borderId="80" xfId="0" applyFont="1" applyFill="1" applyBorder="1" applyAlignment="1">
      <alignment horizontal="center"/>
    </xf>
    <xf numFmtId="0" fontId="19" fillId="0" borderId="21" xfId="0" applyFont="1" applyFill="1" applyBorder="1" applyAlignment="1">
      <alignment horizontal="center"/>
    </xf>
    <xf numFmtId="0" fontId="19" fillId="0" borderId="4" xfId="0" applyFont="1" applyFill="1" applyBorder="1"/>
    <xf numFmtId="0" fontId="19" fillId="0" borderId="69" xfId="0" applyFont="1" applyFill="1" applyBorder="1" applyAlignment="1">
      <alignment horizontal="center"/>
    </xf>
    <xf numFmtId="0" fontId="5" fillId="0" borderId="51" xfId="0" applyFont="1" applyFill="1" applyBorder="1"/>
    <xf numFmtId="0" fontId="5" fillId="0" borderId="52" xfId="0" applyFont="1" applyFill="1" applyBorder="1" applyAlignment="1">
      <alignment horizontal="center"/>
    </xf>
    <xf numFmtId="0" fontId="5" fillId="0" borderId="102" xfId="0" applyFont="1" applyFill="1" applyBorder="1" applyAlignment="1">
      <alignment horizontal="center"/>
    </xf>
    <xf numFmtId="0" fontId="34" fillId="0" borderId="41" xfId="0" applyFont="1" applyFill="1" applyBorder="1"/>
    <xf numFmtId="0" fontId="5" fillId="0" borderId="56" xfId="0" applyFont="1" applyFill="1" applyBorder="1"/>
    <xf numFmtId="0" fontId="5" fillId="0" borderId="16" xfId="0" applyFont="1" applyFill="1" applyBorder="1" applyAlignment="1">
      <alignment horizontal="center"/>
    </xf>
    <xf numFmtId="0" fontId="19" fillId="0" borderId="81" xfId="0" applyFont="1" applyFill="1" applyBorder="1" applyAlignment="1">
      <alignment horizontal="center"/>
    </xf>
    <xf numFmtId="0" fontId="19" fillId="0" borderId="82" xfId="0" applyFont="1" applyFill="1" applyBorder="1"/>
    <xf numFmtId="0" fontId="19" fillId="0" borderId="80" xfId="0" applyFont="1" applyFill="1" applyBorder="1" applyAlignment="1">
      <alignment horizontal="center"/>
    </xf>
    <xf numFmtId="0" fontId="18" fillId="0" borderId="61" xfId="0" applyFont="1" applyFill="1" applyBorder="1" applyAlignment="1">
      <alignment horizontal="center"/>
    </xf>
    <xf numFmtId="43" fontId="22" fillId="0" borderId="70" xfId="1" applyFont="1" applyFill="1" applyBorder="1" applyAlignment="1">
      <alignment horizontal="right"/>
    </xf>
    <xf numFmtId="43" fontId="22" fillId="0" borderId="78" xfId="1" applyFont="1" applyFill="1" applyBorder="1" applyAlignment="1">
      <alignment horizontal="right"/>
    </xf>
    <xf numFmtId="43" fontId="31" fillId="0" borderId="57" xfId="1" applyFont="1" applyFill="1" applyBorder="1" applyAlignment="1">
      <alignment horizontal="right"/>
    </xf>
    <xf numFmtId="0" fontId="18" fillId="0" borderId="30" xfId="0" applyFont="1" applyFill="1" applyBorder="1" applyAlignment="1">
      <alignment horizontal="center"/>
    </xf>
    <xf numFmtId="0" fontId="18" fillId="0" borderId="13" xfId="0" applyFont="1" applyFill="1" applyBorder="1"/>
    <xf numFmtId="0" fontId="18" fillId="0" borderId="52" xfId="0" applyFont="1" applyFill="1" applyBorder="1" applyAlignment="1">
      <alignment horizontal="center"/>
    </xf>
    <xf numFmtId="43" fontId="22" fillId="0" borderId="77" xfId="1" applyFont="1" applyFill="1" applyBorder="1" applyAlignment="1">
      <alignment horizontal="right"/>
    </xf>
    <xf numFmtId="0" fontId="18" fillId="0" borderId="71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43" fontId="20" fillId="0" borderId="24" xfId="0" applyNumberFormat="1" applyFont="1" applyFill="1" applyBorder="1" applyAlignment="1">
      <alignment horizontal="right"/>
    </xf>
    <xf numFmtId="0" fontId="5" fillId="0" borderId="71" xfId="0" applyFont="1" applyFill="1" applyBorder="1" applyAlignment="1">
      <alignment horizontal="center"/>
    </xf>
    <xf numFmtId="43" fontId="31" fillId="0" borderId="63" xfId="1" applyFont="1" applyFill="1" applyBorder="1" applyAlignment="1">
      <alignment horizontal="right"/>
    </xf>
    <xf numFmtId="43" fontId="20" fillId="6" borderId="11" xfId="1" applyFont="1" applyFill="1" applyBorder="1" applyAlignment="1">
      <alignment horizontal="right"/>
    </xf>
    <xf numFmtId="43" fontId="20" fillId="6" borderId="19" xfId="1" applyFont="1" applyFill="1" applyBorder="1" applyAlignment="1">
      <alignment horizontal="right"/>
    </xf>
    <xf numFmtId="43" fontId="22" fillId="6" borderId="63" xfId="1" applyFont="1" applyFill="1" applyBorder="1" applyAlignment="1">
      <alignment horizontal="right"/>
    </xf>
    <xf numFmtId="43" fontId="22" fillId="6" borderId="55" xfId="1" applyFont="1" applyFill="1" applyBorder="1" applyAlignment="1">
      <alignment horizontal="right"/>
    </xf>
    <xf numFmtId="43" fontId="22" fillId="6" borderId="57" xfId="1" applyFont="1" applyFill="1" applyBorder="1" applyAlignment="1">
      <alignment horizontal="right"/>
    </xf>
    <xf numFmtId="43" fontId="22" fillId="6" borderId="31" xfId="1" applyFont="1" applyFill="1" applyBorder="1" applyAlignment="1">
      <alignment horizontal="right"/>
    </xf>
    <xf numFmtId="43" fontId="20" fillId="6" borderId="21" xfId="1" applyFont="1" applyFill="1" applyBorder="1" applyAlignment="1">
      <alignment horizontal="right"/>
    </xf>
    <xf numFmtId="43" fontId="20" fillId="6" borderId="31" xfId="1" applyFont="1" applyFill="1" applyBorder="1" applyAlignment="1">
      <alignment horizontal="right"/>
    </xf>
    <xf numFmtId="43" fontId="22" fillId="6" borderId="81" xfId="1" applyFont="1" applyFill="1" applyBorder="1" applyAlignment="1">
      <alignment horizontal="right"/>
    </xf>
    <xf numFmtId="43" fontId="22" fillId="6" borderId="84" xfId="1" applyFont="1" applyFill="1" applyBorder="1" applyAlignment="1">
      <alignment horizontal="right"/>
    </xf>
    <xf numFmtId="43" fontId="20" fillId="6" borderId="89" xfId="1" applyFont="1" applyFill="1" applyBorder="1" applyAlignment="1">
      <alignment horizontal="right"/>
    </xf>
    <xf numFmtId="43" fontId="22" fillId="6" borderId="110" xfId="1" applyFont="1" applyFill="1" applyBorder="1" applyAlignment="1">
      <alignment horizontal="right"/>
    </xf>
    <xf numFmtId="43" fontId="23" fillId="6" borderId="21" xfId="1" applyFont="1" applyFill="1" applyBorder="1" applyAlignment="1">
      <alignment horizontal="right"/>
    </xf>
    <xf numFmtId="43" fontId="20" fillId="6" borderId="8" xfId="1" applyFont="1" applyFill="1" applyBorder="1" applyAlignment="1">
      <alignment horizontal="right"/>
    </xf>
    <xf numFmtId="43" fontId="22" fillId="6" borderId="11" xfId="1" applyFont="1" applyFill="1" applyBorder="1" applyAlignment="1">
      <alignment horizontal="right"/>
    </xf>
    <xf numFmtId="43" fontId="22" fillId="6" borderId="19" xfId="1" applyFont="1" applyFill="1" applyBorder="1" applyAlignment="1">
      <alignment horizontal="right"/>
    </xf>
    <xf numFmtId="43" fontId="23" fillId="6" borderId="55" xfId="1" applyFont="1" applyFill="1" applyBorder="1" applyAlignment="1">
      <alignment horizontal="right"/>
    </xf>
    <xf numFmtId="43" fontId="23" fillId="6" borderId="81" xfId="1" applyFont="1" applyFill="1" applyBorder="1" applyAlignment="1">
      <alignment horizontal="right"/>
    </xf>
    <xf numFmtId="43" fontId="23" fillId="6" borderId="84" xfId="1" applyFont="1" applyFill="1" applyBorder="1" applyAlignment="1">
      <alignment horizontal="right"/>
    </xf>
    <xf numFmtId="43" fontId="24" fillId="6" borderId="55" xfId="1" applyFont="1" applyFill="1" applyBorder="1" applyAlignment="1">
      <alignment horizontal="right"/>
    </xf>
    <xf numFmtId="43" fontId="22" fillId="6" borderId="89" xfId="1" applyFont="1" applyFill="1" applyBorder="1" applyAlignment="1">
      <alignment horizontal="right"/>
    </xf>
    <xf numFmtId="43" fontId="20" fillId="6" borderId="96" xfId="1" applyFont="1" applyFill="1" applyBorder="1" applyAlignment="1">
      <alignment horizontal="right"/>
    </xf>
    <xf numFmtId="43" fontId="23" fillId="6" borderId="103" xfId="1" applyFont="1" applyFill="1" applyBorder="1" applyAlignment="1">
      <alignment horizontal="right"/>
    </xf>
    <xf numFmtId="43" fontId="23" fillId="6" borderId="106" xfId="1" applyFont="1" applyFill="1" applyBorder="1" applyAlignment="1">
      <alignment horizontal="right"/>
    </xf>
    <xf numFmtId="43" fontId="21" fillId="6" borderId="19" xfId="1" applyFont="1" applyFill="1" applyBorder="1" applyAlignment="1">
      <alignment horizontal="right"/>
    </xf>
    <xf numFmtId="43" fontId="25" fillId="6" borderId="55" xfId="1" applyFont="1" applyFill="1" applyBorder="1" applyAlignment="1">
      <alignment horizontal="right"/>
    </xf>
    <xf numFmtId="43" fontId="21" fillId="6" borderId="31" xfId="1" applyFont="1" applyFill="1" applyBorder="1" applyAlignment="1">
      <alignment horizontal="right"/>
    </xf>
    <xf numFmtId="43" fontId="22" fillId="6" borderId="96" xfId="1" applyFont="1" applyFill="1" applyBorder="1" applyAlignment="1">
      <alignment horizontal="right"/>
    </xf>
    <xf numFmtId="43" fontId="22" fillId="6" borderId="74" xfId="1" applyFont="1" applyFill="1" applyBorder="1" applyAlignment="1">
      <alignment horizontal="right"/>
    </xf>
    <xf numFmtId="43" fontId="3" fillId="0" borderId="16" xfId="1" applyFont="1" applyFill="1" applyBorder="1"/>
    <xf numFmtId="43" fontId="5" fillId="0" borderId="20" xfId="0" applyNumberFormat="1" applyFont="1" applyFill="1" applyBorder="1"/>
    <xf numFmtId="0" fontId="5" fillId="0" borderId="34" xfId="0" applyFont="1" applyFill="1" applyBorder="1"/>
    <xf numFmtId="0" fontId="19" fillId="0" borderId="45" xfId="0" applyFont="1" applyFill="1" applyBorder="1"/>
    <xf numFmtId="43" fontId="3" fillId="0" borderId="15" xfId="1" applyFont="1" applyFill="1" applyBorder="1"/>
    <xf numFmtId="43" fontId="12" fillId="0" borderId="58" xfId="1" applyFont="1" applyFill="1" applyBorder="1" applyAlignment="1">
      <alignment horizontal="center"/>
    </xf>
    <xf numFmtId="43" fontId="39" fillId="4" borderId="126" xfId="1" applyFont="1" applyFill="1" applyBorder="1" applyAlignment="1">
      <alignment horizontal="center" vertical="center" wrapText="1"/>
    </xf>
    <xf numFmtId="0" fontId="5" fillId="0" borderId="61" xfId="0" applyFont="1" applyFill="1" applyBorder="1"/>
    <xf numFmtId="0" fontId="19" fillId="0" borderId="52" xfId="0" applyFont="1" applyFill="1" applyBorder="1"/>
    <xf numFmtId="0" fontId="19" fillId="0" borderId="61" xfId="0" applyFont="1" applyFill="1" applyBorder="1"/>
    <xf numFmtId="43" fontId="3" fillId="0" borderId="55" xfId="1" applyFont="1" applyFill="1" applyBorder="1"/>
    <xf numFmtId="0" fontId="5" fillId="0" borderId="71" xfId="0" applyFont="1" applyFill="1" applyBorder="1"/>
    <xf numFmtId="0" fontId="18" fillId="0" borderId="15" xfId="0" applyFont="1" applyFill="1" applyBorder="1"/>
    <xf numFmtId="0" fontId="5" fillId="0" borderId="29" xfId="0" applyFont="1" applyFill="1" applyBorder="1"/>
    <xf numFmtId="0" fontId="19" fillId="0" borderId="34" xfId="0" applyFont="1" applyFill="1" applyBorder="1"/>
    <xf numFmtId="0" fontId="17" fillId="2" borderId="1" xfId="0" applyNumberFormat="1" applyFont="1" applyFill="1" applyBorder="1" applyAlignment="1" applyProtection="1">
      <alignment horizontal="left" vertical="center" wrapText="1"/>
    </xf>
    <xf numFmtId="0" fontId="61" fillId="2" borderId="1" xfId="0" applyNumberFormat="1" applyFont="1" applyFill="1" applyBorder="1" applyAlignment="1" applyProtection="1">
      <alignment horizontal="left" vertical="center" wrapText="1"/>
    </xf>
    <xf numFmtId="0" fontId="41" fillId="0" borderId="0" xfId="0" applyNumberFormat="1" applyFont="1" applyFill="1" applyBorder="1" applyAlignment="1" applyProtection="1">
      <alignment horizontal="center" vertical="center"/>
    </xf>
    <xf numFmtId="0" fontId="47" fillId="4" borderId="1" xfId="0" applyNumberFormat="1" applyFont="1" applyFill="1" applyBorder="1" applyAlignment="1" applyProtection="1">
      <alignment horizontal="center" vertical="center"/>
    </xf>
    <xf numFmtId="0" fontId="0" fillId="0" borderId="0" xfId="0" applyAlignment="1"/>
    <xf numFmtId="0" fontId="60" fillId="2" borderId="1" xfId="0" quotePrefix="1" applyFont="1" applyFill="1" applyBorder="1" applyAlignment="1">
      <alignment horizontal="left" vertical="center" wrapText="1"/>
    </xf>
    <xf numFmtId="0" fontId="60" fillId="2" borderId="1" xfId="0" applyFont="1" applyFill="1" applyBorder="1" applyAlignment="1">
      <alignment horizontal="left" vertical="center" wrapText="1"/>
    </xf>
    <xf numFmtId="0" fontId="60" fillId="2" borderId="1" xfId="0" applyNumberFormat="1" applyFont="1" applyFill="1" applyBorder="1" applyAlignment="1" applyProtection="1">
      <alignment horizontal="left" vertical="center" wrapText="1"/>
    </xf>
    <xf numFmtId="0" fontId="52" fillId="2" borderId="1" xfId="0" applyNumberFormat="1" applyFont="1" applyFill="1" applyBorder="1" applyAlignment="1" applyProtection="1">
      <alignment horizontal="left" vertical="center" wrapText="1"/>
    </xf>
    <xf numFmtId="0" fontId="59" fillId="2" borderId="1" xfId="0" applyFont="1" applyFill="1" applyBorder="1" applyAlignment="1">
      <alignment vertical="center" wrapText="1"/>
    </xf>
    <xf numFmtId="0" fontId="52" fillId="2" borderId="1" xfId="0" applyFont="1" applyFill="1" applyBorder="1" applyAlignment="1">
      <alignment horizontal="left" vertical="center" wrapText="1"/>
    </xf>
    <xf numFmtId="0" fontId="59" fillId="2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4" fontId="43" fillId="2" borderId="1" xfId="0" applyNumberFormat="1" applyFont="1" applyFill="1" applyBorder="1" applyAlignment="1">
      <alignment horizontal="right" vertical="center" wrapText="1"/>
    </xf>
    <xf numFmtId="4" fontId="0" fillId="0" borderId="1" xfId="0" applyNumberFormat="1" applyBorder="1" applyAlignment="1">
      <alignment vertical="center" wrapText="1"/>
    </xf>
    <xf numFmtId="4" fontId="54" fillId="0" borderId="1" xfId="0" applyNumberFormat="1" applyFont="1" applyBorder="1" applyAlignment="1">
      <alignment vertical="center" wrapText="1"/>
    </xf>
    <xf numFmtId="0" fontId="54" fillId="0" borderId="0" xfId="0" applyFont="1" applyAlignment="1">
      <alignment vertical="center" wrapText="1"/>
    </xf>
    <xf numFmtId="0" fontId="58" fillId="0" borderId="1" xfId="0" applyFont="1" applyBorder="1" applyAlignment="1">
      <alignment vertical="center" wrapText="1"/>
    </xf>
    <xf numFmtId="4" fontId="43" fillId="0" borderId="0" xfId="0" applyNumberFormat="1" applyFont="1" applyFill="1" applyBorder="1" applyAlignment="1" applyProtection="1">
      <alignment vertical="center" wrapText="1"/>
    </xf>
    <xf numFmtId="4" fontId="47" fillId="4" borderId="1" xfId="0" applyNumberFormat="1" applyFont="1" applyFill="1" applyBorder="1" applyAlignment="1" applyProtection="1">
      <alignment horizontal="center" vertical="center" wrapText="1"/>
    </xf>
    <xf numFmtId="0" fontId="47" fillId="4" borderId="2" xfId="0" applyNumberFormat="1" applyFont="1" applyFill="1" applyBorder="1" applyAlignment="1" applyProtection="1">
      <alignment horizontal="center" vertical="center"/>
    </xf>
    <xf numFmtId="0" fontId="48" fillId="4" borderId="2" xfId="0" applyNumberFormat="1" applyFont="1" applyFill="1" applyBorder="1" applyAlignment="1" applyProtection="1">
      <alignment horizontal="center" vertical="center" wrapText="1"/>
    </xf>
    <xf numFmtId="4" fontId="48" fillId="4" borderId="2" xfId="0" applyNumberFormat="1" applyFont="1" applyFill="1" applyBorder="1" applyAlignment="1" applyProtection="1">
      <alignment horizontal="center" vertical="center" wrapText="1"/>
    </xf>
    <xf numFmtId="4" fontId="43" fillId="2" borderId="7" xfId="0" applyNumberFormat="1" applyFont="1" applyFill="1" applyBorder="1" applyAlignment="1">
      <alignment horizontal="right" vertical="center" wrapText="1"/>
    </xf>
    <xf numFmtId="0" fontId="45" fillId="2" borderId="55" xfId="0" applyNumberFormat="1" applyFont="1" applyFill="1" applyBorder="1" applyAlignment="1" applyProtection="1">
      <alignment horizontal="left" vertical="center" wrapText="1"/>
    </xf>
    <xf numFmtId="4" fontId="53" fillId="2" borderId="57" xfId="0" applyNumberFormat="1" applyFont="1" applyFill="1" applyBorder="1" applyAlignment="1" applyProtection="1">
      <alignment vertical="center" wrapText="1"/>
    </xf>
    <xf numFmtId="4" fontId="0" fillId="0" borderId="57" xfId="0" applyNumberFormat="1" applyBorder="1" applyAlignment="1">
      <alignment vertical="center" wrapText="1"/>
    </xf>
    <xf numFmtId="4" fontId="0" fillId="0" borderId="58" xfId="0" applyNumberFormat="1" applyBorder="1" applyAlignment="1">
      <alignment vertical="center" wrapText="1"/>
    </xf>
    <xf numFmtId="0" fontId="60" fillId="2" borderId="2" xfId="0" applyFont="1" applyFill="1" applyBorder="1" applyAlignment="1">
      <alignment horizontal="left" vertical="center" wrapText="1"/>
    </xf>
    <xf numFmtId="4" fontId="43" fillId="2" borderId="2" xfId="0" applyNumberFormat="1" applyFont="1" applyFill="1" applyBorder="1" applyAlignment="1">
      <alignment horizontal="right" vertical="center" wrapText="1"/>
    </xf>
    <xf numFmtId="4" fontId="0" fillId="0" borderId="2" xfId="0" applyNumberFormat="1" applyBorder="1" applyAlignment="1">
      <alignment vertical="center" wrapText="1"/>
    </xf>
    <xf numFmtId="0" fontId="59" fillId="2" borderId="55" xfId="0" applyFont="1" applyFill="1" applyBorder="1" applyAlignment="1">
      <alignment vertical="center" wrapText="1"/>
    </xf>
    <xf numFmtId="4" fontId="43" fillId="2" borderId="57" xfId="0" applyNumberFormat="1" applyFont="1" applyFill="1" applyBorder="1" applyAlignment="1">
      <alignment horizontal="right" vertical="center" wrapText="1"/>
    </xf>
    <xf numFmtId="0" fontId="45" fillId="8" borderId="1" xfId="0" applyNumberFormat="1" applyFont="1" applyFill="1" applyBorder="1" applyAlignment="1" applyProtection="1">
      <alignment horizontal="left" vertical="center" wrapText="1"/>
    </xf>
    <xf numFmtId="4" fontId="43" fillId="8" borderId="1" xfId="0" applyNumberFormat="1" applyFont="1" applyFill="1" applyBorder="1" applyAlignment="1">
      <alignment horizontal="right" vertical="center" wrapText="1"/>
    </xf>
    <xf numFmtId="0" fontId="52" fillId="9" borderId="1" xfId="0" applyNumberFormat="1" applyFont="1" applyFill="1" applyBorder="1" applyAlignment="1" applyProtection="1">
      <alignment horizontal="left" vertical="center" wrapText="1"/>
    </xf>
    <xf numFmtId="4" fontId="43" fillId="9" borderId="1" xfId="0" applyNumberFormat="1" applyFont="1" applyFill="1" applyBorder="1" applyAlignment="1">
      <alignment horizontal="right" vertical="center" wrapText="1"/>
    </xf>
    <xf numFmtId="0" fontId="61" fillId="9" borderId="1" xfId="0" applyNumberFormat="1" applyFont="1" applyFill="1" applyBorder="1" applyAlignment="1" applyProtection="1">
      <alignment vertical="center" wrapText="1"/>
    </xf>
    <xf numFmtId="4" fontId="0" fillId="9" borderId="1" xfId="0" applyNumberFormat="1" applyFill="1" applyBorder="1" applyAlignment="1">
      <alignment vertical="center" wrapText="1"/>
    </xf>
    <xf numFmtId="0" fontId="52" fillId="0" borderId="1" xfId="0" applyNumberFormat="1" applyFont="1" applyFill="1" applyBorder="1" applyAlignment="1" applyProtection="1">
      <alignment horizontal="left" vertical="center" wrapText="1"/>
    </xf>
    <xf numFmtId="4" fontId="43" fillId="0" borderId="1" xfId="0" applyNumberFormat="1" applyFont="1" applyFill="1" applyBorder="1" applyAlignment="1">
      <alignment horizontal="right" vertical="center" wrapText="1"/>
    </xf>
    <xf numFmtId="4" fontId="0" fillId="0" borderId="1" xfId="0" applyNumberFormat="1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61" fillId="0" borderId="1" xfId="0" applyNumberFormat="1" applyFont="1" applyFill="1" applyBorder="1" applyAlignment="1" applyProtection="1">
      <alignment vertical="center" wrapText="1"/>
    </xf>
    <xf numFmtId="4" fontId="0" fillId="8" borderId="1" xfId="0" applyNumberFormat="1" applyFill="1" applyBorder="1" applyAlignment="1">
      <alignment vertical="center" wrapText="1"/>
    </xf>
    <xf numFmtId="0" fontId="59" fillId="8" borderId="1" xfId="0" applyFont="1" applyFill="1" applyBorder="1" applyAlignment="1">
      <alignment vertical="center" wrapText="1"/>
    </xf>
    <xf numFmtId="0" fontId="45" fillId="8" borderId="7" xfId="0" applyNumberFormat="1" applyFont="1" applyFill="1" applyBorder="1" applyAlignment="1" applyProtection="1">
      <alignment horizontal="left" vertical="center" wrapText="1"/>
    </xf>
    <xf numFmtId="4" fontId="43" fillId="8" borderId="7" xfId="0" applyNumberFormat="1" applyFont="1" applyFill="1" applyBorder="1" applyAlignment="1">
      <alignment horizontal="right" vertical="center" wrapText="1"/>
    </xf>
    <xf numFmtId="4" fontId="0" fillId="8" borderId="7" xfId="0" applyNumberFormat="1" applyFill="1" applyBorder="1" applyAlignment="1">
      <alignment vertical="center" wrapText="1"/>
    </xf>
    <xf numFmtId="0" fontId="20" fillId="0" borderId="0" xfId="0" applyFont="1" applyFill="1" applyAlignment="1">
      <alignment horizontal="right"/>
    </xf>
    <xf numFmtId="0" fontId="43" fillId="2" borderId="33" xfId="0" applyNumberFormat="1" applyFont="1" applyFill="1" applyBorder="1" applyAlignment="1" applyProtection="1">
      <alignment horizontal="left" vertical="center" wrapText="1"/>
    </xf>
    <xf numFmtId="43" fontId="22" fillId="0" borderId="112" xfId="1" applyFont="1" applyFill="1" applyBorder="1" applyAlignment="1">
      <alignment horizontal="right"/>
    </xf>
    <xf numFmtId="43" fontId="22" fillId="0" borderId="117" xfId="1" applyFont="1" applyFill="1" applyBorder="1" applyAlignment="1">
      <alignment horizontal="right"/>
    </xf>
    <xf numFmtId="43" fontId="22" fillId="0" borderId="118" xfId="1" applyFont="1" applyFill="1" applyBorder="1" applyAlignment="1">
      <alignment horizontal="right"/>
    </xf>
    <xf numFmtId="43" fontId="22" fillId="0" borderId="110" xfId="1" applyFont="1" applyFill="1" applyBorder="1" applyAlignment="1">
      <alignment horizontal="right"/>
    </xf>
    <xf numFmtId="43" fontId="22" fillId="0" borderId="111" xfId="1" applyFont="1" applyFill="1" applyBorder="1" applyAlignment="1">
      <alignment horizontal="right"/>
    </xf>
    <xf numFmtId="43" fontId="31" fillId="0" borderId="111" xfId="1" applyFont="1" applyFill="1" applyBorder="1" applyAlignment="1">
      <alignment horizontal="right"/>
    </xf>
    <xf numFmtId="43" fontId="20" fillId="0" borderId="15" xfId="1" applyFont="1" applyFill="1" applyBorder="1" applyAlignment="1">
      <alignment horizontal="right"/>
    </xf>
    <xf numFmtId="43" fontId="20" fillId="0" borderId="87" xfId="1" applyFont="1" applyFill="1" applyBorder="1" applyAlignment="1">
      <alignment horizontal="right"/>
    </xf>
    <xf numFmtId="43" fontId="20" fillId="0" borderId="113" xfId="1" applyFont="1" applyFill="1" applyBorder="1" applyAlignment="1">
      <alignment horizontal="right"/>
    </xf>
    <xf numFmtId="4" fontId="0" fillId="0" borderId="0" xfId="0" applyNumberFormat="1" applyFill="1"/>
    <xf numFmtId="43" fontId="18" fillId="0" borderId="71" xfId="0" applyNumberFormat="1" applyFont="1" applyFill="1" applyBorder="1"/>
    <xf numFmtId="0" fontId="18" fillId="0" borderId="16" xfId="0" applyFont="1" applyFill="1" applyBorder="1"/>
    <xf numFmtId="0" fontId="62" fillId="0" borderId="0" xfId="0" applyFont="1" applyFill="1" applyAlignment="1"/>
    <xf numFmtId="0" fontId="63" fillId="0" borderId="0" xfId="0" applyFont="1" applyFill="1" applyAlignment="1"/>
    <xf numFmtId="0" fontId="64" fillId="0" borderId="0" xfId="0" applyFont="1" applyFill="1" applyAlignment="1"/>
    <xf numFmtId="0" fontId="65" fillId="0" borderId="41" xfId="0" applyFont="1" applyBorder="1"/>
    <xf numFmtId="0" fontId="65" fillId="0" borderId="5" xfId="0" applyFont="1" applyBorder="1"/>
    <xf numFmtId="0" fontId="65" fillId="0" borderId="3" xfId="0" applyFont="1" applyBorder="1"/>
    <xf numFmtId="0" fontId="66" fillId="0" borderId="56" xfId="0" applyFont="1" applyBorder="1"/>
    <xf numFmtId="0" fontId="65" fillId="0" borderId="4" xfId="0" applyFont="1" applyBorder="1"/>
    <xf numFmtId="0" fontId="65" fillId="0" borderId="4" xfId="0" applyFont="1" applyFill="1" applyBorder="1"/>
    <xf numFmtId="0" fontId="65" fillId="0" borderId="3" xfId="0" applyFont="1" applyFill="1" applyBorder="1"/>
    <xf numFmtId="0" fontId="66" fillId="0" borderId="56" xfId="0" applyFont="1" applyFill="1" applyBorder="1"/>
    <xf numFmtId="0" fontId="65" fillId="0" borderId="41" xfId="0" applyFont="1" applyFill="1" applyBorder="1"/>
    <xf numFmtId="0" fontId="65" fillId="0" borderId="5" xfId="0" applyFont="1" applyFill="1" applyBorder="1"/>
    <xf numFmtId="0" fontId="66" fillId="0" borderId="56" xfId="0" applyFont="1" applyFill="1" applyBorder="1" applyAlignment="1">
      <alignment horizontal="left"/>
    </xf>
    <xf numFmtId="0" fontId="65" fillId="0" borderId="51" xfId="0" applyFont="1" applyBorder="1"/>
    <xf numFmtId="0" fontId="68" fillId="7" borderId="77" xfId="0" applyFont="1" applyFill="1" applyBorder="1"/>
    <xf numFmtId="0" fontId="66" fillId="0" borderId="77" xfId="0" applyFont="1" applyFill="1" applyBorder="1"/>
    <xf numFmtId="0" fontId="65" fillId="0" borderId="41" xfId="0" applyFont="1" applyBorder="1" applyAlignment="1">
      <alignment horizontal="left"/>
    </xf>
    <xf numFmtId="0" fontId="65" fillId="0" borderId="3" xfId="0" applyFont="1" applyBorder="1" applyAlignment="1">
      <alignment horizontal="left"/>
    </xf>
    <xf numFmtId="0" fontId="65" fillId="0" borderId="3" xfId="0" applyFont="1" applyFill="1" applyBorder="1" applyAlignment="1">
      <alignment horizontal="left"/>
    </xf>
    <xf numFmtId="0" fontId="63" fillId="0" borderId="0" xfId="0" applyFont="1" applyFill="1"/>
    <xf numFmtId="0" fontId="63" fillId="0" borderId="0" xfId="0" applyFont="1"/>
    <xf numFmtId="43" fontId="20" fillId="0" borderId="68" xfId="1" applyFont="1" applyFill="1" applyBorder="1" applyAlignment="1">
      <alignment horizontal="right"/>
    </xf>
    <xf numFmtId="4" fontId="47" fillId="0" borderId="1" xfId="0" applyNumberFormat="1" applyFont="1" applyBorder="1" applyAlignment="1">
      <alignment horizontal="right"/>
    </xf>
    <xf numFmtId="4" fontId="40" fillId="4" borderId="1" xfId="0" applyNumberFormat="1" applyFont="1" applyFill="1" applyBorder="1" applyAlignment="1">
      <alignment horizontal="right"/>
    </xf>
    <xf numFmtId="4" fontId="49" fillId="0" borderId="1" xfId="0" applyNumberFormat="1" applyFont="1" applyFill="1" applyBorder="1" applyAlignment="1" applyProtection="1">
      <alignment horizontal="right" vertical="center" wrapText="1"/>
    </xf>
    <xf numFmtId="4" fontId="47" fillId="4" borderId="1" xfId="0" quotePrefix="1" applyNumberFormat="1" applyFont="1" applyFill="1" applyBorder="1" applyAlignment="1">
      <alignment horizontal="right" wrapText="1"/>
    </xf>
    <xf numFmtId="4" fontId="47" fillId="4" borderId="1" xfId="0" applyNumberFormat="1" applyFont="1" applyFill="1" applyBorder="1" applyAlignment="1" applyProtection="1">
      <alignment horizontal="right" vertical="center" wrapText="1"/>
    </xf>
    <xf numFmtId="4" fontId="47" fillId="0" borderId="1" xfId="0" applyNumberFormat="1" applyFont="1" applyFill="1" applyBorder="1" applyAlignment="1">
      <alignment horizontal="right"/>
    </xf>
    <xf numFmtId="4" fontId="47" fillId="4" borderId="1" xfId="0" applyNumberFormat="1" applyFont="1" applyFill="1" applyBorder="1" applyAlignment="1">
      <alignment horizontal="right"/>
    </xf>
    <xf numFmtId="4" fontId="47" fillId="4" borderId="1" xfId="0" applyNumberFormat="1" applyFont="1" applyFill="1" applyBorder="1" applyAlignment="1" applyProtection="1">
      <alignment horizontal="right" wrapText="1"/>
    </xf>
    <xf numFmtId="4" fontId="49" fillId="0" borderId="1" xfId="0" applyNumberFormat="1" applyFont="1" applyFill="1" applyBorder="1" applyAlignment="1" applyProtection="1">
      <alignment horizontal="right" vertical="center"/>
    </xf>
    <xf numFmtId="4" fontId="49" fillId="4" borderId="1" xfId="0" applyNumberFormat="1" applyFont="1" applyFill="1" applyBorder="1" applyAlignment="1" applyProtection="1">
      <alignment horizontal="right" vertical="center"/>
    </xf>
    <xf numFmtId="4" fontId="49" fillId="4" borderId="1" xfId="0" applyNumberFormat="1" applyFont="1" applyFill="1" applyBorder="1" applyAlignment="1" applyProtection="1">
      <alignment horizontal="right" vertical="center" wrapText="1"/>
    </xf>
    <xf numFmtId="0" fontId="41" fillId="0" borderId="0" xfId="0" applyNumberFormat="1" applyFont="1" applyFill="1" applyBorder="1" applyAlignment="1" applyProtection="1">
      <alignment horizontal="left" vertical="center"/>
    </xf>
    <xf numFmtId="4" fontId="0" fillId="0" borderId="1" xfId="0" applyNumberFormat="1" applyBorder="1"/>
    <xf numFmtId="4" fontId="43" fillId="2" borderId="1" xfId="0" applyNumberFormat="1" applyFont="1" applyFill="1" applyBorder="1" applyAlignment="1">
      <alignment horizontal="right"/>
    </xf>
    <xf numFmtId="0" fontId="59" fillId="2" borderId="1" xfId="0" quotePrefix="1" applyFont="1" applyFill="1" applyBorder="1" applyAlignment="1">
      <alignment horizontal="left" vertical="center" wrapText="1"/>
    </xf>
    <xf numFmtId="0" fontId="59" fillId="2" borderId="1" xfId="0" applyFont="1" applyFill="1" applyBorder="1" applyAlignment="1">
      <alignment horizontal="left" vertical="center"/>
    </xf>
    <xf numFmtId="0" fontId="59" fillId="2" borderId="1" xfId="0" applyNumberFormat="1" applyFont="1" applyFill="1" applyBorder="1" applyAlignment="1" applyProtection="1">
      <alignment horizontal="left" vertical="center" wrapText="1"/>
    </xf>
    <xf numFmtId="0" fontId="47" fillId="0" borderId="0" xfId="0" applyNumberFormat="1" applyFont="1" applyFill="1" applyBorder="1" applyAlignment="1" applyProtection="1">
      <alignment horizontal="left" vertical="center"/>
    </xf>
    <xf numFmtId="4" fontId="49" fillId="2" borderId="1" xfId="0" quotePrefix="1" applyNumberFormat="1" applyFont="1" applyFill="1" applyBorder="1" applyAlignment="1">
      <alignment vertical="center" wrapText="1"/>
    </xf>
    <xf numFmtId="4" fontId="43" fillId="2" borderId="1" xfId="0" applyNumberFormat="1" applyFont="1" applyFill="1" applyBorder="1" applyAlignment="1">
      <alignment vertical="center"/>
    </xf>
    <xf numFmtId="4" fontId="0" fillId="0" borderId="1" xfId="0" applyNumberFormat="1" applyBorder="1" applyAlignment="1">
      <alignment vertical="center"/>
    </xf>
    <xf numFmtId="4" fontId="43" fillId="2" borderId="1" xfId="0" applyNumberFormat="1" applyFont="1" applyFill="1" applyBorder="1" applyAlignment="1">
      <alignment vertical="center" wrapText="1"/>
    </xf>
    <xf numFmtId="4" fontId="43" fillId="2" borderId="1" xfId="0" applyNumberFormat="1" applyFont="1" applyFill="1" applyBorder="1" applyAlignment="1" applyProtection="1">
      <alignment vertical="center" wrapText="1"/>
    </xf>
    <xf numFmtId="4" fontId="0" fillId="0" borderId="1" xfId="0" applyNumberFormat="1" applyBorder="1" applyAlignment="1">
      <alignment horizontal="right" vertical="center"/>
    </xf>
    <xf numFmtId="0" fontId="0" fillId="0" borderId="0" xfId="0" applyAlignment="1">
      <alignment wrapText="1"/>
    </xf>
    <xf numFmtId="4" fontId="1" fillId="0" borderId="1" xfId="0" applyNumberFormat="1" applyFont="1" applyBorder="1" applyAlignment="1">
      <alignment vertical="center" wrapText="1"/>
    </xf>
    <xf numFmtId="0" fontId="60" fillId="2" borderId="1" xfId="0" quotePrefix="1" applyFont="1" applyFill="1" applyBorder="1" applyAlignment="1">
      <alignment vertical="center" wrapText="1"/>
    </xf>
    <xf numFmtId="0" fontId="60" fillId="2" borderId="1" xfId="0" applyFont="1" applyFill="1" applyBorder="1" applyAlignment="1">
      <alignment vertical="center" wrapText="1"/>
    </xf>
    <xf numFmtId="0" fontId="60" fillId="2" borderId="1" xfId="0" applyNumberFormat="1" applyFont="1" applyFill="1" applyBorder="1" applyAlignment="1" applyProtection="1">
      <alignment vertical="center" wrapText="1"/>
    </xf>
    <xf numFmtId="0" fontId="52" fillId="2" borderId="1" xfId="0" applyNumberFormat="1" applyFont="1" applyFill="1" applyBorder="1" applyAlignment="1" applyProtection="1">
      <alignment vertical="center" wrapText="1"/>
    </xf>
    <xf numFmtId="0" fontId="17" fillId="2" borderId="1" xfId="0" applyNumberFormat="1" applyFont="1" applyFill="1" applyBorder="1" applyAlignment="1" applyProtection="1">
      <alignment vertical="center" wrapText="1"/>
    </xf>
    <xf numFmtId="0" fontId="52" fillId="2" borderId="1" xfId="0" quotePrefix="1" applyFont="1" applyFill="1" applyBorder="1" applyAlignment="1">
      <alignment vertical="center" wrapText="1"/>
    </xf>
    <xf numFmtId="0" fontId="52" fillId="2" borderId="1" xfId="0" applyFont="1" applyFill="1" applyBorder="1" applyAlignment="1">
      <alignment vertical="center" wrapText="1"/>
    </xf>
    <xf numFmtId="4" fontId="0" fillId="0" borderId="1" xfId="0" applyNumberFormat="1" applyBorder="1" applyAlignment="1">
      <alignment horizontal="right" vertical="center" wrapText="1"/>
    </xf>
    <xf numFmtId="4" fontId="43" fillId="2" borderId="33" xfId="0" applyNumberFormat="1" applyFont="1" applyFill="1" applyBorder="1" applyAlignment="1">
      <alignment horizontal="right" vertical="center"/>
    </xf>
    <xf numFmtId="4" fontId="43" fillId="2" borderId="1" xfId="0" applyNumberFormat="1" applyFont="1" applyFill="1" applyBorder="1" applyAlignment="1">
      <alignment horizontal="right" vertical="center"/>
    </xf>
    <xf numFmtId="0" fontId="30" fillId="0" borderId="0" xfId="0" applyFont="1" applyFill="1" applyBorder="1" applyAlignment="1">
      <alignment vertical="center"/>
    </xf>
    <xf numFmtId="0" fontId="19" fillId="0" borderId="18" xfId="0" applyFont="1" applyFill="1" applyBorder="1" applyAlignment="1">
      <alignment vertical="center"/>
    </xf>
    <xf numFmtId="43" fontId="22" fillId="0" borderId="58" xfId="1" applyFont="1" applyFill="1" applyBorder="1" applyAlignment="1">
      <alignment horizontal="right"/>
    </xf>
    <xf numFmtId="43" fontId="23" fillId="0" borderId="58" xfId="1" applyFont="1" applyFill="1" applyBorder="1" applyAlignment="1">
      <alignment horizontal="right"/>
    </xf>
    <xf numFmtId="43" fontId="23" fillId="0" borderId="22" xfId="1" applyFont="1" applyFill="1" applyBorder="1" applyAlignment="1">
      <alignment horizontal="right"/>
    </xf>
    <xf numFmtId="43" fontId="20" fillId="0" borderId="7" xfId="1" applyFont="1" applyFill="1" applyBorder="1" applyAlignment="1">
      <alignment horizontal="right"/>
    </xf>
    <xf numFmtId="43" fontId="23" fillId="0" borderId="108" xfId="1" applyFont="1" applyFill="1" applyBorder="1" applyAlignment="1">
      <alignment horizontal="right"/>
    </xf>
    <xf numFmtId="43" fontId="23" fillId="0" borderId="86" xfId="1" applyFont="1" applyFill="1" applyBorder="1" applyAlignment="1">
      <alignment horizontal="right"/>
    </xf>
    <xf numFmtId="43" fontId="23" fillId="0" borderId="119" xfId="1" applyFont="1" applyFill="1" applyBorder="1" applyAlignment="1">
      <alignment horizontal="right"/>
    </xf>
    <xf numFmtId="43" fontId="23" fillId="0" borderId="49" xfId="1" applyFont="1" applyFill="1" applyBorder="1" applyAlignment="1">
      <alignment horizontal="right"/>
    </xf>
    <xf numFmtId="43" fontId="22" fillId="0" borderId="4" xfId="1" applyFont="1" applyFill="1" applyBorder="1" applyAlignment="1">
      <alignment horizontal="right"/>
    </xf>
    <xf numFmtId="0" fontId="20" fillId="0" borderId="13" xfId="0" applyFont="1" applyFill="1" applyBorder="1" applyAlignment="1">
      <alignment horizontal="right"/>
    </xf>
    <xf numFmtId="0" fontId="20" fillId="0" borderId="14" xfId="0" applyFont="1" applyFill="1" applyBorder="1" applyAlignment="1">
      <alignment horizontal="right"/>
    </xf>
    <xf numFmtId="0" fontId="26" fillId="0" borderId="14" xfId="0" applyFont="1" applyFill="1" applyBorder="1" applyAlignment="1">
      <alignment horizontal="right"/>
    </xf>
    <xf numFmtId="43" fontId="23" fillId="0" borderId="12" xfId="1" applyFont="1" applyFill="1" applyBorder="1" applyAlignment="1">
      <alignment horizontal="right"/>
    </xf>
    <xf numFmtId="43" fontId="23" fillId="0" borderId="23" xfId="1" applyFont="1" applyFill="1" applyBorder="1" applyAlignment="1">
      <alignment horizontal="right"/>
    </xf>
    <xf numFmtId="43" fontId="37" fillId="0" borderId="58" xfId="1" applyFont="1" applyFill="1" applyBorder="1" applyAlignment="1">
      <alignment horizontal="right"/>
    </xf>
    <xf numFmtId="43" fontId="38" fillId="0" borderId="58" xfId="1" applyFont="1" applyFill="1" applyBorder="1" applyAlignment="1">
      <alignment horizontal="right"/>
    </xf>
    <xf numFmtId="43" fontId="23" fillId="0" borderId="94" xfId="1" applyFont="1" applyFill="1" applyBorder="1" applyAlignment="1">
      <alignment horizontal="right"/>
    </xf>
    <xf numFmtId="43" fontId="23" fillId="0" borderId="88" xfId="1" applyFont="1" applyFill="1" applyBorder="1" applyAlignment="1">
      <alignment horizontal="right"/>
    </xf>
    <xf numFmtId="43" fontId="23" fillId="0" borderId="101" xfId="1" applyFont="1" applyFill="1" applyBorder="1" applyAlignment="1">
      <alignment horizontal="right"/>
    </xf>
    <xf numFmtId="43" fontId="23" fillId="0" borderId="76" xfId="1" applyFont="1" applyFill="1" applyBorder="1" applyAlignment="1">
      <alignment horizontal="right"/>
    </xf>
    <xf numFmtId="43" fontId="22" fillId="0" borderId="34" xfId="1" applyFont="1" applyFill="1" applyBorder="1" applyAlignment="1">
      <alignment horizontal="right"/>
    </xf>
    <xf numFmtId="4" fontId="0" fillId="0" borderId="0" xfId="0" applyNumberFormat="1" applyFill="1" applyBorder="1"/>
    <xf numFmtId="43" fontId="21" fillId="4" borderId="74" xfId="1" applyFont="1" applyFill="1" applyBorder="1" applyAlignment="1">
      <alignment horizontal="center" vertical="center" wrapText="1"/>
    </xf>
    <xf numFmtId="43" fontId="21" fillId="4" borderId="70" xfId="1" applyFont="1" applyFill="1" applyBorder="1" applyAlignment="1">
      <alignment horizontal="center" vertical="center" wrapText="1"/>
    </xf>
    <xf numFmtId="43" fontId="21" fillId="4" borderId="78" xfId="1" applyFont="1" applyFill="1" applyBorder="1" applyAlignment="1">
      <alignment horizontal="center" vertical="center" wrapText="1"/>
    </xf>
    <xf numFmtId="43" fontId="21" fillId="4" borderId="48" xfId="1" applyFont="1" applyFill="1" applyBorder="1" applyAlignment="1">
      <alignment horizontal="center" vertical="center" wrapText="1"/>
    </xf>
    <xf numFmtId="43" fontId="20" fillId="4" borderId="32" xfId="1" applyFont="1" applyFill="1" applyBorder="1" applyAlignment="1">
      <alignment horizontal="right"/>
    </xf>
    <xf numFmtId="43" fontId="20" fillId="4" borderId="1" xfId="1" applyFont="1" applyFill="1" applyBorder="1" applyAlignment="1">
      <alignment horizontal="right"/>
    </xf>
    <xf numFmtId="43" fontId="20" fillId="4" borderId="33" xfId="1" applyFont="1" applyFill="1" applyBorder="1" applyAlignment="1">
      <alignment horizontal="right"/>
    </xf>
    <xf numFmtId="43" fontId="20" fillId="4" borderId="40" xfId="1" applyFont="1" applyFill="1" applyBorder="1" applyAlignment="1">
      <alignment horizontal="right"/>
    </xf>
    <xf numFmtId="43" fontId="20" fillId="4" borderId="2" xfId="1" applyFont="1" applyFill="1" applyBorder="1" applyAlignment="1">
      <alignment horizontal="right"/>
    </xf>
    <xf numFmtId="43" fontId="20" fillId="4" borderId="37" xfId="1" applyFont="1" applyFill="1" applyBorder="1" applyAlignment="1">
      <alignment horizontal="right"/>
    </xf>
    <xf numFmtId="43" fontId="22" fillId="4" borderId="13" xfId="1" applyFont="1" applyFill="1" applyBorder="1" applyAlignment="1">
      <alignment horizontal="right"/>
    </xf>
    <xf numFmtId="43" fontId="22" fillId="4" borderId="57" xfId="1" applyFont="1" applyFill="1" applyBorder="1" applyAlignment="1">
      <alignment horizontal="right"/>
    </xf>
    <xf numFmtId="43" fontId="22" fillId="4" borderId="63" xfId="1" applyFont="1" applyFill="1" applyBorder="1" applyAlignment="1">
      <alignment horizontal="right"/>
    </xf>
    <xf numFmtId="43" fontId="22" fillId="4" borderId="58" xfId="1" applyFont="1" applyFill="1" applyBorder="1" applyAlignment="1">
      <alignment horizontal="right"/>
    </xf>
    <xf numFmtId="43" fontId="22" fillId="4" borderId="39" xfId="1" applyFont="1" applyFill="1" applyBorder="1" applyAlignment="1">
      <alignment horizontal="right"/>
    </xf>
    <xf numFmtId="43" fontId="22" fillId="4" borderId="7" xfId="1" applyFont="1" applyFill="1" applyBorder="1" applyAlignment="1">
      <alignment horizontal="right"/>
    </xf>
    <xf numFmtId="43" fontId="22" fillId="4" borderId="36" xfId="1" applyFont="1" applyFill="1" applyBorder="1" applyAlignment="1">
      <alignment horizontal="right"/>
    </xf>
    <xf numFmtId="43" fontId="20" fillId="4" borderId="66" xfId="1" applyFont="1" applyFill="1" applyBorder="1" applyAlignment="1">
      <alignment horizontal="right"/>
    </xf>
    <xf numFmtId="43" fontId="20" fillId="4" borderId="50" xfId="1" applyFont="1" applyFill="1" applyBorder="1" applyAlignment="1">
      <alignment horizontal="right"/>
    </xf>
    <xf numFmtId="43" fontId="20" fillId="4" borderId="73" xfId="1" applyFont="1" applyFill="1" applyBorder="1" applyAlignment="1">
      <alignment horizontal="right"/>
    </xf>
    <xf numFmtId="43" fontId="20" fillId="4" borderId="39" xfId="1" applyFont="1" applyFill="1" applyBorder="1" applyAlignment="1">
      <alignment horizontal="right"/>
    </xf>
    <xf numFmtId="43" fontId="20" fillId="4" borderId="7" xfId="1" applyFont="1" applyFill="1" applyBorder="1" applyAlignment="1">
      <alignment horizontal="right"/>
    </xf>
    <xf numFmtId="43" fontId="20" fillId="4" borderId="36" xfId="1" applyFont="1" applyFill="1" applyBorder="1" applyAlignment="1">
      <alignment horizontal="right"/>
    </xf>
    <xf numFmtId="43" fontId="22" fillId="4" borderId="83" xfId="1" applyFont="1" applyFill="1" applyBorder="1" applyAlignment="1">
      <alignment horizontal="right"/>
    </xf>
    <xf numFmtId="43" fontId="22" fillId="4" borderId="84" xfId="1" applyFont="1" applyFill="1" applyBorder="1" applyAlignment="1">
      <alignment horizontal="right"/>
    </xf>
    <xf numFmtId="43" fontId="22" fillId="4" borderId="85" xfId="1" applyFont="1" applyFill="1" applyBorder="1" applyAlignment="1">
      <alignment horizontal="right"/>
    </xf>
    <xf numFmtId="43" fontId="22" fillId="4" borderId="86" xfId="1" applyFont="1" applyFill="1" applyBorder="1" applyAlignment="1">
      <alignment horizontal="right"/>
    </xf>
    <xf numFmtId="43" fontId="20" fillId="4" borderId="91" xfId="1" applyFont="1" applyFill="1" applyBorder="1" applyAlignment="1">
      <alignment horizontal="right"/>
    </xf>
    <xf numFmtId="43" fontId="20" fillId="4" borderId="92" xfId="1" applyFont="1" applyFill="1" applyBorder="1" applyAlignment="1">
      <alignment horizontal="right"/>
    </xf>
    <xf numFmtId="43" fontId="20" fillId="4" borderId="93" xfId="1" applyFont="1" applyFill="1" applyBorder="1" applyAlignment="1">
      <alignment horizontal="right"/>
    </xf>
    <xf numFmtId="43" fontId="22" fillId="4" borderId="112" xfId="1" applyFont="1" applyFill="1" applyBorder="1" applyAlignment="1">
      <alignment horizontal="right"/>
    </xf>
    <xf numFmtId="43" fontId="23" fillId="4" borderId="66" xfId="1" applyFont="1" applyFill="1" applyBorder="1" applyAlignment="1">
      <alignment horizontal="right"/>
    </xf>
    <xf numFmtId="43" fontId="23" fillId="4" borderId="50" xfId="1" applyFont="1" applyFill="1" applyBorder="1" applyAlignment="1">
      <alignment horizontal="right"/>
    </xf>
    <xf numFmtId="43" fontId="23" fillId="4" borderId="73" xfId="1" applyFont="1" applyFill="1" applyBorder="1" applyAlignment="1">
      <alignment horizontal="right"/>
    </xf>
    <xf numFmtId="43" fontId="22" fillId="4" borderId="55" xfId="1" applyFont="1" applyFill="1" applyBorder="1" applyAlignment="1">
      <alignment horizontal="right"/>
    </xf>
    <xf numFmtId="43" fontId="20" fillId="4" borderId="30" xfId="1" applyFont="1" applyFill="1" applyBorder="1" applyAlignment="1">
      <alignment horizontal="right"/>
    </xf>
    <xf numFmtId="43" fontId="20" fillId="4" borderId="9" xfId="1" applyFont="1" applyFill="1" applyBorder="1" applyAlignment="1">
      <alignment horizontal="right"/>
    </xf>
    <xf numFmtId="43" fontId="20" fillId="4" borderId="79" xfId="1" applyFont="1" applyFill="1" applyBorder="1" applyAlignment="1">
      <alignment horizontal="right"/>
    </xf>
    <xf numFmtId="43" fontId="23" fillId="4" borderId="13" xfId="1" applyFont="1" applyFill="1" applyBorder="1" applyAlignment="1">
      <alignment horizontal="right"/>
    </xf>
    <xf numFmtId="43" fontId="23" fillId="4" borderId="57" xfId="1" applyFont="1" applyFill="1" applyBorder="1" applyAlignment="1">
      <alignment horizontal="right"/>
    </xf>
    <xf numFmtId="43" fontId="23" fillId="4" borderId="63" xfId="1" applyFont="1" applyFill="1" applyBorder="1" applyAlignment="1">
      <alignment horizontal="right"/>
    </xf>
    <xf numFmtId="43" fontId="22" fillId="4" borderId="81" xfId="1" applyFont="1" applyFill="1" applyBorder="1" applyAlignment="1">
      <alignment horizontal="right"/>
    </xf>
    <xf numFmtId="43" fontId="22" fillId="4" borderId="32" xfId="1" applyFont="1" applyFill="1" applyBorder="1" applyAlignment="1">
      <alignment horizontal="right"/>
    </xf>
    <xf numFmtId="43" fontId="22" fillId="4" borderId="1" xfId="1" applyFont="1" applyFill="1" applyBorder="1" applyAlignment="1">
      <alignment horizontal="right"/>
    </xf>
    <xf numFmtId="43" fontId="22" fillId="4" borderId="33" xfId="1" applyFont="1" applyFill="1" applyBorder="1" applyAlignment="1">
      <alignment horizontal="right"/>
    </xf>
    <xf numFmtId="43" fontId="22" fillId="4" borderId="40" xfId="1" applyFont="1" applyFill="1" applyBorder="1" applyAlignment="1">
      <alignment horizontal="right"/>
    </xf>
    <xf numFmtId="43" fontId="22" fillId="4" borderId="2" xfId="1" applyFont="1" applyFill="1" applyBorder="1" applyAlignment="1">
      <alignment horizontal="right"/>
    </xf>
    <xf numFmtId="43" fontId="22" fillId="4" borderId="37" xfId="1" applyFont="1" applyFill="1" applyBorder="1" applyAlignment="1">
      <alignment horizontal="right"/>
    </xf>
    <xf numFmtId="43" fontId="23" fillId="4" borderId="81" xfId="1" applyFont="1" applyFill="1" applyBorder="1" applyAlignment="1">
      <alignment horizontal="right"/>
    </xf>
    <xf numFmtId="43" fontId="23" fillId="4" borderId="83" xfId="1" applyFont="1" applyFill="1" applyBorder="1" applyAlignment="1">
      <alignment horizontal="right"/>
    </xf>
    <xf numFmtId="43" fontId="23" fillId="4" borderId="84" xfId="1" applyFont="1" applyFill="1" applyBorder="1" applyAlignment="1">
      <alignment horizontal="right"/>
    </xf>
    <xf numFmtId="43" fontId="23" fillId="4" borderId="85" xfId="1" applyFont="1" applyFill="1" applyBorder="1" applyAlignment="1">
      <alignment horizontal="right"/>
    </xf>
    <xf numFmtId="43" fontId="23" fillId="4" borderId="86" xfId="1" applyFont="1" applyFill="1" applyBorder="1" applyAlignment="1">
      <alignment horizontal="right"/>
    </xf>
    <xf numFmtId="43" fontId="23" fillId="4" borderId="80" xfId="1" applyFont="1" applyFill="1" applyBorder="1" applyAlignment="1">
      <alignment horizontal="right"/>
    </xf>
    <xf numFmtId="43" fontId="24" fillId="4" borderId="13" xfId="1" applyFont="1" applyFill="1" applyBorder="1" applyAlignment="1">
      <alignment horizontal="right"/>
    </xf>
    <xf numFmtId="43" fontId="24" fillId="4" borderId="57" xfId="1" applyFont="1" applyFill="1" applyBorder="1" applyAlignment="1">
      <alignment horizontal="right"/>
    </xf>
    <xf numFmtId="43" fontId="24" fillId="4" borderId="63" xfId="1" applyFont="1" applyFill="1" applyBorder="1" applyAlignment="1">
      <alignment horizontal="right"/>
    </xf>
    <xf numFmtId="43" fontId="25" fillId="4" borderId="13" xfId="1" applyFont="1" applyFill="1" applyBorder="1" applyAlignment="1">
      <alignment horizontal="right"/>
    </xf>
    <xf numFmtId="43" fontId="25" fillId="4" borderId="57" xfId="1" applyFont="1" applyFill="1" applyBorder="1" applyAlignment="1">
      <alignment horizontal="right"/>
    </xf>
    <xf numFmtId="43" fontId="25" fillId="4" borderId="63" xfId="1" applyFont="1" applyFill="1" applyBorder="1" applyAlignment="1">
      <alignment horizontal="right"/>
    </xf>
    <xf numFmtId="43" fontId="22" fillId="4" borderId="91" xfId="1" applyFont="1" applyFill="1" applyBorder="1" applyAlignment="1">
      <alignment horizontal="right"/>
    </xf>
    <xf numFmtId="43" fontId="22" fillId="4" borderId="92" xfId="1" applyFont="1" applyFill="1" applyBorder="1" applyAlignment="1">
      <alignment horizontal="right"/>
    </xf>
    <xf numFmtId="43" fontId="22" fillId="4" borderId="93" xfId="1" applyFont="1" applyFill="1" applyBorder="1" applyAlignment="1">
      <alignment horizontal="right"/>
    </xf>
    <xf numFmtId="43" fontId="20" fillId="4" borderId="98" xfId="1" applyFont="1" applyFill="1" applyBorder="1" applyAlignment="1">
      <alignment horizontal="right"/>
    </xf>
    <xf numFmtId="43" fontId="20" fillId="4" borderId="99" xfId="1" applyFont="1" applyFill="1" applyBorder="1" applyAlignment="1">
      <alignment horizontal="right"/>
    </xf>
    <xf numFmtId="43" fontId="20" fillId="4" borderId="100" xfId="1" applyFont="1" applyFill="1" applyBorder="1" applyAlignment="1">
      <alignment horizontal="right"/>
    </xf>
    <xf numFmtId="43" fontId="23" fillId="4" borderId="103" xfId="1" applyFont="1" applyFill="1" applyBorder="1" applyAlignment="1">
      <alignment horizontal="right"/>
    </xf>
    <xf numFmtId="43" fontId="23" fillId="4" borderId="105" xfId="1" applyFont="1" applyFill="1" applyBorder="1" applyAlignment="1">
      <alignment horizontal="right"/>
    </xf>
    <xf numFmtId="43" fontId="23" fillId="4" borderId="106" xfId="1" applyFont="1" applyFill="1" applyBorder="1" applyAlignment="1">
      <alignment horizontal="right"/>
    </xf>
    <xf numFmtId="43" fontId="23" fillId="4" borderId="107" xfId="1" applyFont="1" applyFill="1" applyBorder="1" applyAlignment="1">
      <alignment horizontal="right"/>
    </xf>
    <xf numFmtId="43" fontId="23" fillId="4" borderId="108" xfId="1" applyFont="1" applyFill="1" applyBorder="1" applyAlignment="1">
      <alignment horizontal="right"/>
    </xf>
    <xf numFmtId="43" fontId="21" fillId="4" borderId="40" xfId="1" applyFont="1" applyFill="1" applyBorder="1" applyAlignment="1">
      <alignment horizontal="right"/>
    </xf>
    <xf numFmtId="43" fontId="21" fillId="4" borderId="2" xfId="1" applyFont="1" applyFill="1" applyBorder="1" applyAlignment="1">
      <alignment horizontal="right"/>
    </xf>
    <xf numFmtId="43" fontId="21" fillId="4" borderId="37" xfId="1" applyFont="1" applyFill="1" applyBorder="1" applyAlignment="1">
      <alignment horizontal="right"/>
    </xf>
    <xf numFmtId="43" fontId="21" fillId="4" borderId="39" xfId="1" applyFont="1" applyFill="1" applyBorder="1" applyAlignment="1">
      <alignment horizontal="right"/>
    </xf>
    <xf numFmtId="43" fontId="21" fillId="4" borderId="7" xfId="1" applyFont="1" applyFill="1" applyBorder="1" applyAlignment="1">
      <alignment horizontal="right"/>
    </xf>
    <xf numFmtId="43" fontId="21" fillId="4" borderId="36" xfId="1" applyFont="1" applyFill="1" applyBorder="1" applyAlignment="1">
      <alignment horizontal="right"/>
    </xf>
    <xf numFmtId="43" fontId="22" fillId="4" borderId="98" xfId="1" applyFont="1" applyFill="1" applyBorder="1" applyAlignment="1">
      <alignment horizontal="right"/>
    </xf>
    <xf numFmtId="43" fontId="22" fillId="4" borderId="99" xfId="1" applyFont="1" applyFill="1" applyBorder="1" applyAlignment="1">
      <alignment horizontal="right"/>
    </xf>
    <xf numFmtId="43" fontId="22" fillId="4" borderId="100" xfId="1" applyFont="1" applyFill="1" applyBorder="1" applyAlignment="1">
      <alignment horizontal="right"/>
    </xf>
    <xf numFmtId="43" fontId="22" fillId="4" borderId="68" xfId="1" applyFont="1" applyFill="1" applyBorder="1" applyAlignment="1">
      <alignment horizontal="right"/>
    </xf>
    <xf numFmtId="43" fontId="22" fillId="4" borderId="70" xfId="1" applyFont="1" applyFill="1" applyBorder="1" applyAlignment="1">
      <alignment horizontal="right"/>
    </xf>
    <xf numFmtId="43" fontId="22" fillId="4" borderId="75" xfId="1" applyFont="1" applyFill="1" applyBorder="1" applyAlignment="1">
      <alignment horizontal="right"/>
    </xf>
    <xf numFmtId="43" fontId="22" fillId="4" borderId="76" xfId="1" applyFont="1" applyFill="1" applyBorder="1" applyAlignment="1">
      <alignment horizontal="right"/>
    </xf>
    <xf numFmtId="43" fontId="22" fillId="4" borderId="78" xfId="1" applyFont="1" applyFill="1" applyBorder="1" applyAlignment="1">
      <alignment horizontal="right"/>
    </xf>
    <xf numFmtId="43" fontId="22" fillId="4" borderId="16" xfId="1" applyFont="1" applyFill="1" applyBorder="1" applyAlignment="1">
      <alignment horizontal="right"/>
    </xf>
    <xf numFmtId="43" fontId="21" fillId="6" borderId="24" xfId="1" applyFont="1" applyFill="1" applyBorder="1" applyAlignment="1">
      <alignment horizontal="center" vertical="center" wrapText="1"/>
    </xf>
    <xf numFmtId="43" fontId="21" fillId="6" borderId="25" xfId="1" applyFont="1" applyFill="1" applyBorder="1" applyAlignment="1">
      <alignment horizontal="center" vertical="center" wrapText="1"/>
    </xf>
    <xf numFmtId="43" fontId="20" fillId="6" borderId="1" xfId="1" applyFont="1" applyFill="1" applyBorder="1" applyAlignment="1">
      <alignment horizontal="right"/>
    </xf>
    <xf numFmtId="43" fontId="20" fillId="6" borderId="2" xfId="1" applyFont="1" applyFill="1" applyBorder="1" applyAlignment="1">
      <alignment horizontal="right"/>
    </xf>
    <xf numFmtId="43" fontId="22" fillId="6" borderId="7" xfId="1" applyFont="1" applyFill="1" applyBorder="1" applyAlignment="1">
      <alignment horizontal="right"/>
    </xf>
    <xf numFmtId="43" fontId="22" fillId="6" borderId="14" xfId="1" applyFont="1" applyFill="1" applyBorder="1" applyAlignment="1">
      <alignment horizontal="right"/>
    </xf>
    <xf numFmtId="43" fontId="20" fillId="6" borderId="50" xfId="1" applyFont="1" applyFill="1" applyBorder="1" applyAlignment="1">
      <alignment horizontal="right"/>
    </xf>
    <xf numFmtId="43" fontId="20" fillId="6" borderId="7" xfId="1" applyFont="1" applyFill="1" applyBorder="1" applyAlignment="1">
      <alignment horizontal="right"/>
    </xf>
    <xf numFmtId="43" fontId="20" fillId="6" borderId="92" xfId="1" applyFont="1" applyFill="1" applyBorder="1" applyAlignment="1">
      <alignment horizontal="right"/>
    </xf>
    <xf numFmtId="43" fontId="23" fillId="6" borderId="50" xfId="1" applyFont="1" applyFill="1" applyBorder="1" applyAlignment="1">
      <alignment horizontal="right"/>
    </xf>
    <xf numFmtId="43" fontId="20" fillId="6" borderId="9" xfId="1" applyFont="1" applyFill="1" applyBorder="1" applyAlignment="1">
      <alignment horizontal="right"/>
    </xf>
    <xf numFmtId="43" fontId="22" fillId="6" borderId="1" xfId="1" applyFont="1" applyFill="1" applyBorder="1" applyAlignment="1">
      <alignment horizontal="right"/>
    </xf>
    <xf numFmtId="43" fontId="22" fillId="6" borderId="2" xfId="1" applyFont="1" applyFill="1" applyBorder="1" applyAlignment="1">
      <alignment horizontal="right"/>
    </xf>
    <xf numFmtId="43" fontId="23" fillId="6" borderId="57" xfId="1" applyFont="1" applyFill="1" applyBorder="1" applyAlignment="1">
      <alignment horizontal="right"/>
    </xf>
    <xf numFmtId="43" fontId="24" fillId="6" borderId="57" xfId="1" applyFont="1" applyFill="1" applyBorder="1" applyAlignment="1">
      <alignment horizontal="right"/>
    </xf>
    <xf numFmtId="43" fontId="25" fillId="6" borderId="57" xfId="1" applyFont="1" applyFill="1" applyBorder="1" applyAlignment="1">
      <alignment horizontal="right"/>
    </xf>
    <xf numFmtId="43" fontId="22" fillId="6" borderId="92" xfId="1" applyFont="1" applyFill="1" applyBorder="1" applyAlignment="1">
      <alignment horizontal="right"/>
    </xf>
    <xf numFmtId="43" fontId="20" fillId="6" borderId="99" xfId="1" applyFont="1" applyFill="1" applyBorder="1" applyAlignment="1">
      <alignment horizontal="right"/>
    </xf>
    <xf numFmtId="43" fontId="20" fillId="6" borderId="115" xfId="1" applyFont="1" applyFill="1" applyBorder="1" applyAlignment="1">
      <alignment horizontal="right"/>
    </xf>
    <xf numFmtId="43" fontId="20" fillId="6" borderId="116" xfId="1" applyFont="1" applyFill="1" applyBorder="1" applyAlignment="1">
      <alignment horizontal="right"/>
    </xf>
    <xf numFmtId="43" fontId="22" fillId="6" borderId="103" xfId="1" applyFont="1" applyFill="1" applyBorder="1" applyAlignment="1">
      <alignment horizontal="right"/>
    </xf>
    <xf numFmtId="43" fontId="22" fillId="6" borderId="106" xfId="1" applyFont="1" applyFill="1" applyBorder="1" applyAlignment="1">
      <alignment horizontal="right"/>
    </xf>
    <xf numFmtId="43" fontId="22" fillId="6" borderId="44" xfId="1" applyFont="1" applyFill="1" applyBorder="1" applyAlignment="1">
      <alignment horizontal="right"/>
    </xf>
    <xf numFmtId="43" fontId="22" fillId="6" borderId="54" xfId="1" applyFont="1" applyFill="1" applyBorder="1" applyAlignment="1">
      <alignment horizontal="right"/>
    </xf>
    <xf numFmtId="43" fontId="22" fillId="6" borderId="13" xfId="1" applyFont="1" applyFill="1" applyBorder="1" applyAlignment="1">
      <alignment horizontal="right"/>
    </xf>
    <xf numFmtId="43" fontId="21" fillId="6" borderId="2" xfId="1" applyFont="1" applyFill="1" applyBorder="1" applyAlignment="1">
      <alignment horizontal="right"/>
    </xf>
    <xf numFmtId="43" fontId="21" fillId="6" borderId="7" xfId="1" applyFont="1" applyFill="1" applyBorder="1" applyAlignment="1">
      <alignment horizontal="right"/>
    </xf>
    <xf numFmtId="43" fontId="22" fillId="6" borderId="99" xfId="1" applyFont="1" applyFill="1" applyBorder="1" applyAlignment="1">
      <alignment horizontal="right"/>
    </xf>
    <xf numFmtId="43" fontId="21" fillId="12" borderId="74" xfId="1" applyFont="1" applyFill="1" applyBorder="1" applyAlignment="1">
      <alignment horizontal="center" vertical="center" wrapText="1"/>
    </xf>
    <xf numFmtId="43" fontId="21" fillId="12" borderId="75" xfId="1" applyFont="1" applyFill="1" applyBorder="1" applyAlignment="1">
      <alignment horizontal="center" vertical="center" wrapText="1"/>
    </xf>
    <xf numFmtId="43" fontId="21" fillId="12" borderId="76" xfId="1" applyFont="1" applyFill="1" applyBorder="1" applyAlignment="1">
      <alignment horizontal="center" vertical="center" wrapText="1"/>
    </xf>
    <xf numFmtId="43" fontId="20" fillId="12" borderId="11" xfId="1" applyFont="1" applyFill="1" applyBorder="1" applyAlignment="1">
      <alignment horizontal="right"/>
    </xf>
    <xf numFmtId="43" fontId="20" fillId="12" borderId="1" xfId="1" applyFont="1" applyFill="1" applyBorder="1" applyAlignment="1">
      <alignment horizontal="right"/>
    </xf>
    <xf numFmtId="43" fontId="20" fillId="12" borderId="19" xfId="1" applyFont="1" applyFill="1" applyBorder="1" applyAlignment="1">
      <alignment horizontal="right"/>
    </xf>
    <xf numFmtId="43" fontId="20" fillId="12" borderId="2" xfId="1" applyFont="1" applyFill="1" applyBorder="1" applyAlignment="1">
      <alignment horizontal="right"/>
    </xf>
    <xf numFmtId="43" fontId="22" fillId="12" borderId="55" xfId="1" applyFont="1" applyFill="1" applyBorder="1" applyAlignment="1">
      <alignment horizontal="right"/>
    </xf>
    <xf numFmtId="43" fontId="22" fillId="12" borderId="57" xfId="1" applyFont="1" applyFill="1" applyBorder="1" applyAlignment="1">
      <alignment horizontal="right"/>
    </xf>
    <xf numFmtId="43" fontId="22" fillId="12" borderId="31" xfId="1" applyFont="1" applyFill="1" applyBorder="1" applyAlignment="1">
      <alignment horizontal="right"/>
    </xf>
    <xf numFmtId="43" fontId="22" fillId="12" borderId="7" xfId="1" applyFont="1" applyFill="1" applyBorder="1" applyAlignment="1">
      <alignment horizontal="right"/>
    </xf>
    <xf numFmtId="43" fontId="20" fillId="12" borderId="21" xfId="1" applyFont="1" applyFill="1" applyBorder="1" applyAlignment="1">
      <alignment horizontal="right"/>
    </xf>
    <xf numFmtId="43" fontId="20" fillId="12" borderId="50" xfId="1" applyFont="1" applyFill="1" applyBorder="1" applyAlignment="1">
      <alignment horizontal="right"/>
    </xf>
    <xf numFmtId="43" fontId="20" fillId="12" borderId="31" xfId="1" applyFont="1" applyFill="1" applyBorder="1" applyAlignment="1">
      <alignment horizontal="right"/>
    </xf>
    <xf numFmtId="43" fontId="20" fillId="12" borderId="7" xfId="1" applyFont="1" applyFill="1" applyBorder="1" applyAlignment="1">
      <alignment horizontal="right"/>
    </xf>
    <xf numFmtId="43" fontId="22" fillId="12" borderId="81" xfId="1" applyFont="1" applyFill="1" applyBorder="1" applyAlignment="1">
      <alignment horizontal="right"/>
    </xf>
    <xf numFmtId="43" fontId="22" fillId="12" borderId="84" xfId="1" applyFont="1" applyFill="1" applyBorder="1" applyAlignment="1">
      <alignment horizontal="right"/>
    </xf>
    <xf numFmtId="43" fontId="20" fillId="12" borderId="89" xfId="1" applyFont="1" applyFill="1" applyBorder="1" applyAlignment="1">
      <alignment horizontal="right"/>
    </xf>
    <xf numFmtId="43" fontId="20" fillId="12" borderId="92" xfId="1" applyFont="1" applyFill="1" applyBorder="1" applyAlignment="1">
      <alignment horizontal="right"/>
    </xf>
    <xf numFmtId="43" fontId="22" fillId="12" borderId="110" xfId="1" applyFont="1" applyFill="1" applyBorder="1" applyAlignment="1">
      <alignment horizontal="right"/>
    </xf>
    <xf numFmtId="43" fontId="23" fillId="12" borderId="21" xfId="1" applyFont="1" applyFill="1" applyBorder="1" applyAlignment="1">
      <alignment horizontal="right"/>
    </xf>
    <xf numFmtId="43" fontId="23" fillId="12" borderId="50" xfId="1" applyFont="1" applyFill="1" applyBorder="1" applyAlignment="1">
      <alignment horizontal="right"/>
    </xf>
    <xf numFmtId="43" fontId="20" fillId="12" borderId="8" xfId="1" applyFont="1" applyFill="1" applyBorder="1" applyAlignment="1">
      <alignment horizontal="right"/>
    </xf>
    <xf numFmtId="43" fontId="20" fillId="12" borderId="9" xfId="1" applyFont="1" applyFill="1" applyBorder="1" applyAlignment="1">
      <alignment horizontal="right"/>
    </xf>
    <xf numFmtId="43" fontId="22" fillId="12" borderId="11" xfId="1" applyFont="1" applyFill="1" applyBorder="1" applyAlignment="1">
      <alignment horizontal="right"/>
    </xf>
    <xf numFmtId="43" fontId="22" fillId="12" borderId="1" xfId="1" applyFont="1" applyFill="1" applyBorder="1" applyAlignment="1">
      <alignment horizontal="right"/>
    </xf>
    <xf numFmtId="43" fontId="22" fillId="12" borderId="19" xfId="1" applyFont="1" applyFill="1" applyBorder="1" applyAlignment="1">
      <alignment horizontal="right"/>
    </xf>
    <xf numFmtId="43" fontId="22" fillId="12" borderId="2" xfId="1" applyFont="1" applyFill="1" applyBorder="1" applyAlignment="1">
      <alignment horizontal="right"/>
    </xf>
    <xf numFmtId="43" fontId="23" fillId="12" borderId="55" xfId="1" applyFont="1" applyFill="1" applyBorder="1" applyAlignment="1">
      <alignment horizontal="right"/>
    </xf>
    <xf numFmtId="43" fontId="23" fillId="12" borderId="57" xfId="1" applyFont="1" applyFill="1" applyBorder="1" applyAlignment="1">
      <alignment horizontal="right"/>
    </xf>
    <xf numFmtId="43" fontId="23" fillId="12" borderId="81" xfId="1" applyFont="1" applyFill="1" applyBorder="1" applyAlignment="1">
      <alignment horizontal="right"/>
    </xf>
    <xf numFmtId="43" fontId="23" fillId="12" borderId="84" xfId="1" applyFont="1" applyFill="1" applyBorder="1" applyAlignment="1">
      <alignment horizontal="right"/>
    </xf>
    <xf numFmtId="43" fontId="23" fillId="12" borderId="86" xfId="1" applyFont="1" applyFill="1" applyBorder="1" applyAlignment="1">
      <alignment horizontal="right"/>
    </xf>
    <xf numFmtId="43" fontId="24" fillId="12" borderId="55" xfId="1" applyFont="1" applyFill="1" applyBorder="1" applyAlignment="1">
      <alignment horizontal="right"/>
    </xf>
    <xf numFmtId="43" fontId="24" fillId="12" borderId="57" xfId="1" applyFont="1" applyFill="1" applyBorder="1" applyAlignment="1">
      <alignment horizontal="right"/>
    </xf>
    <xf numFmtId="43" fontId="22" fillId="12" borderId="92" xfId="1" applyFont="1" applyFill="1" applyBorder="1" applyAlignment="1">
      <alignment horizontal="right"/>
    </xf>
    <xf numFmtId="43" fontId="20" fillId="12" borderId="96" xfId="1" applyFont="1" applyFill="1" applyBorder="1" applyAlignment="1">
      <alignment horizontal="right"/>
    </xf>
    <xf numFmtId="43" fontId="20" fillId="12" borderId="99" xfId="1" applyFont="1" applyFill="1" applyBorder="1" applyAlignment="1">
      <alignment horizontal="right"/>
    </xf>
    <xf numFmtId="43" fontId="23" fillId="12" borderId="103" xfId="1" applyFont="1" applyFill="1" applyBorder="1" applyAlignment="1">
      <alignment horizontal="right"/>
    </xf>
    <xf numFmtId="43" fontId="23" fillId="12" borderId="106" xfId="1" applyFont="1" applyFill="1" applyBorder="1" applyAlignment="1">
      <alignment horizontal="right"/>
    </xf>
    <xf numFmtId="43" fontId="23" fillId="12" borderId="108" xfId="1" applyFont="1" applyFill="1" applyBorder="1" applyAlignment="1">
      <alignment horizontal="right"/>
    </xf>
    <xf numFmtId="43" fontId="21" fillId="12" borderId="19" xfId="1" applyFont="1" applyFill="1" applyBorder="1" applyAlignment="1">
      <alignment horizontal="right"/>
    </xf>
    <xf numFmtId="43" fontId="21" fillId="12" borderId="2" xfId="1" applyFont="1" applyFill="1" applyBorder="1" applyAlignment="1">
      <alignment horizontal="right"/>
    </xf>
    <xf numFmtId="43" fontId="25" fillId="12" borderId="55" xfId="1" applyFont="1" applyFill="1" applyBorder="1" applyAlignment="1">
      <alignment horizontal="right"/>
    </xf>
    <xf numFmtId="43" fontId="25" fillId="12" borderId="57" xfId="1" applyFont="1" applyFill="1" applyBorder="1" applyAlignment="1">
      <alignment horizontal="right"/>
    </xf>
    <xf numFmtId="43" fontId="21" fillId="12" borderId="31" xfId="1" applyFont="1" applyFill="1" applyBorder="1" applyAlignment="1">
      <alignment horizontal="right"/>
    </xf>
    <xf numFmtId="43" fontId="21" fillId="12" borderId="7" xfId="1" applyFont="1" applyFill="1" applyBorder="1" applyAlignment="1">
      <alignment horizontal="right"/>
    </xf>
    <xf numFmtId="43" fontId="22" fillId="12" borderId="99" xfId="1" applyFont="1" applyFill="1" applyBorder="1" applyAlignment="1">
      <alignment horizontal="right"/>
    </xf>
    <xf numFmtId="43" fontId="22" fillId="12" borderId="74" xfId="1" applyFont="1" applyFill="1" applyBorder="1" applyAlignment="1">
      <alignment horizontal="right"/>
    </xf>
    <xf numFmtId="43" fontId="22" fillId="12" borderId="75" xfId="1" applyFont="1" applyFill="1" applyBorder="1" applyAlignment="1">
      <alignment horizontal="right"/>
    </xf>
    <xf numFmtId="43" fontId="21" fillId="13" borderId="74" xfId="1" applyFont="1" applyFill="1" applyBorder="1" applyAlignment="1">
      <alignment horizontal="center" vertical="center" wrapText="1"/>
    </xf>
    <xf numFmtId="43" fontId="21" fillId="13" borderId="76" xfId="1" applyFont="1" applyFill="1" applyBorder="1" applyAlignment="1">
      <alignment horizontal="center" vertical="center" wrapText="1"/>
    </xf>
    <xf numFmtId="43" fontId="20" fillId="13" borderId="11" xfId="1" applyFont="1" applyFill="1" applyBorder="1" applyAlignment="1">
      <alignment horizontal="right"/>
    </xf>
    <xf numFmtId="43" fontId="20" fillId="13" borderId="5" xfId="1" applyFont="1" applyFill="1" applyBorder="1" applyAlignment="1">
      <alignment horizontal="right"/>
    </xf>
    <xf numFmtId="43" fontId="26" fillId="13" borderId="5" xfId="1" applyFont="1" applyFill="1" applyBorder="1" applyAlignment="1">
      <alignment horizontal="right"/>
    </xf>
    <xf numFmtId="43" fontId="20" fillId="13" borderId="19" xfId="1" applyFont="1" applyFill="1" applyBorder="1" applyAlignment="1">
      <alignment horizontal="right"/>
    </xf>
    <xf numFmtId="43" fontId="20" fillId="13" borderId="3" xfId="1" applyFont="1" applyFill="1" applyBorder="1" applyAlignment="1">
      <alignment horizontal="right"/>
    </xf>
    <xf numFmtId="43" fontId="26" fillId="13" borderId="3" xfId="1" applyFont="1" applyFill="1" applyBorder="1" applyAlignment="1">
      <alignment horizontal="right"/>
    </xf>
    <xf numFmtId="43" fontId="22" fillId="13" borderId="55" xfId="1" applyFont="1" applyFill="1" applyBorder="1" applyAlignment="1">
      <alignment horizontal="right"/>
    </xf>
    <xf numFmtId="43" fontId="22" fillId="13" borderId="57" xfId="1" applyFont="1" applyFill="1" applyBorder="1" applyAlignment="1">
      <alignment horizontal="right"/>
    </xf>
    <xf numFmtId="43" fontId="22" fillId="13" borderId="56" xfId="1" applyFont="1" applyFill="1" applyBorder="1" applyAlignment="1">
      <alignment horizontal="right"/>
    </xf>
    <xf numFmtId="43" fontId="31" fillId="13" borderId="56" xfId="1" applyFont="1" applyFill="1" applyBorder="1" applyAlignment="1">
      <alignment horizontal="right"/>
    </xf>
    <xf numFmtId="43" fontId="22" fillId="13" borderId="31" xfId="1" applyFont="1" applyFill="1" applyBorder="1" applyAlignment="1">
      <alignment horizontal="right"/>
    </xf>
    <xf numFmtId="43" fontId="22" fillId="13" borderId="7" xfId="1" applyFont="1" applyFill="1" applyBorder="1" applyAlignment="1">
      <alignment horizontal="right"/>
    </xf>
    <xf numFmtId="43" fontId="22" fillId="13" borderId="41" xfId="1" applyFont="1" applyFill="1" applyBorder="1" applyAlignment="1">
      <alignment horizontal="right"/>
    </xf>
    <xf numFmtId="43" fontId="31" fillId="13" borderId="41" xfId="1" applyFont="1" applyFill="1" applyBorder="1" applyAlignment="1">
      <alignment horizontal="right"/>
    </xf>
    <xf numFmtId="43" fontId="20" fillId="13" borderId="21" xfId="1" applyFont="1" applyFill="1" applyBorder="1" applyAlignment="1">
      <alignment horizontal="right"/>
    </xf>
    <xf numFmtId="43" fontId="20" fillId="13" borderId="4" xfId="1" applyFont="1" applyFill="1" applyBorder="1" applyAlignment="1">
      <alignment horizontal="right"/>
    </xf>
    <xf numFmtId="43" fontId="26" fillId="13" borderId="4" xfId="1" applyFont="1" applyFill="1" applyBorder="1" applyAlignment="1">
      <alignment horizontal="right"/>
    </xf>
    <xf numFmtId="43" fontId="20" fillId="13" borderId="31" xfId="1" applyFont="1" applyFill="1" applyBorder="1" applyAlignment="1">
      <alignment horizontal="right"/>
    </xf>
    <xf numFmtId="43" fontId="20" fillId="13" borderId="41" xfId="1" applyFont="1" applyFill="1" applyBorder="1" applyAlignment="1">
      <alignment horizontal="right"/>
    </xf>
    <xf numFmtId="43" fontId="26" fillId="13" borderId="41" xfId="1" applyFont="1" applyFill="1" applyBorder="1" applyAlignment="1">
      <alignment horizontal="right"/>
    </xf>
    <xf numFmtId="43" fontId="22" fillId="13" borderId="81" xfId="1" applyFont="1" applyFill="1" applyBorder="1" applyAlignment="1">
      <alignment horizontal="right"/>
    </xf>
    <xf numFmtId="43" fontId="22" fillId="13" borderId="84" xfId="1" applyFont="1" applyFill="1" applyBorder="1" applyAlignment="1">
      <alignment horizontal="right"/>
    </xf>
    <xf numFmtId="43" fontId="22" fillId="13" borderId="82" xfId="1" applyFont="1" applyFill="1" applyBorder="1" applyAlignment="1">
      <alignment horizontal="right"/>
    </xf>
    <xf numFmtId="43" fontId="31" fillId="13" borderId="82" xfId="1" applyFont="1" applyFill="1" applyBorder="1" applyAlignment="1">
      <alignment horizontal="right"/>
    </xf>
    <xf numFmtId="43" fontId="20" fillId="13" borderId="89" xfId="1" applyFont="1" applyFill="1" applyBorder="1" applyAlignment="1">
      <alignment horizontal="right"/>
    </xf>
    <xf numFmtId="43" fontId="20" fillId="13" borderId="90" xfId="1" applyFont="1" applyFill="1" applyBorder="1" applyAlignment="1">
      <alignment horizontal="right"/>
    </xf>
    <xf numFmtId="43" fontId="26" fillId="13" borderId="90" xfId="1" applyFont="1" applyFill="1" applyBorder="1" applyAlignment="1">
      <alignment horizontal="right"/>
    </xf>
    <xf numFmtId="43" fontId="22" fillId="13" borderId="110" xfId="1" applyFont="1" applyFill="1" applyBorder="1" applyAlignment="1">
      <alignment horizontal="right"/>
    </xf>
    <xf numFmtId="43" fontId="31" fillId="13" borderId="111" xfId="1" applyFont="1" applyFill="1" applyBorder="1" applyAlignment="1">
      <alignment horizontal="right"/>
    </xf>
    <xf numFmtId="43" fontId="23" fillId="13" borderId="21" xfId="1" applyFont="1" applyFill="1" applyBorder="1" applyAlignment="1">
      <alignment horizontal="right"/>
    </xf>
    <xf numFmtId="43" fontId="23" fillId="13" borderId="50" xfId="1" applyFont="1" applyFill="1" applyBorder="1" applyAlignment="1">
      <alignment horizontal="right"/>
    </xf>
    <xf numFmtId="43" fontId="22" fillId="13" borderId="4" xfId="1" applyFont="1" applyFill="1" applyBorder="1" applyAlignment="1">
      <alignment horizontal="right"/>
    </xf>
    <xf numFmtId="43" fontId="31" fillId="13" borderId="4" xfId="1" applyFont="1" applyFill="1" applyBorder="1" applyAlignment="1">
      <alignment horizontal="right"/>
    </xf>
    <xf numFmtId="43" fontId="20" fillId="13" borderId="8" xfId="1" applyFont="1" applyFill="1" applyBorder="1" applyAlignment="1">
      <alignment horizontal="right"/>
    </xf>
    <xf numFmtId="43" fontId="20" fillId="13" borderId="51" xfId="1" applyFont="1" applyFill="1" applyBorder="1" applyAlignment="1">
      <alignment horizontal="right"/>
    </xf>
    <xf numFmtId="43" fontId="26" fillId="13" borderId="51" xfId="1" applyFont="1" applyFill="1" applyBorder="1" applyAlignment="1">
      <alignment horizontal="right"/>
    </xf>
    <xf numFmtId="43" fontId="22" fillId="13" borderId="11" xfId="1" applyFont="1" applyFill="1" applyBorder="1" applyAlignment="1">
      <alignment horizontal="right"/>
    </xf>
    <xf numFmtId="43" fontId="22" fillId="13" borderId="1" xfId="1" applyFont="1" applyFill="1" applyBorder="1" applyAlignment="1">
      <alignment horizontal="right"/>
    </xf>
    <xf numFmtId="43" fontId="22" fillId="13" borderId="5" xfId="1" applyFont="1" applyFill="1" applyBorder="1" applyAlignment="1">
      <alignment horizontal="right"/>
    </xf>
    <xf numFmtId="43" fontId="31" fillId="13" borderId="5" xfId="1" applyFont="1" applyFill="1" applyBorder="1" applyAlignment="1">
      <alignment horizontal="right"/>
    </xf>
    <xf numFmtId="43" fontId="22" fillId="13" borderId="19" xfId="1" applyFont="1" applyFill="1" applyBorder="1" applyAlignment="1">
      <alignment horizontal="right"/>
    </xf>
    <xf numFmtId="43" fontId="22" fillId="13" borderId="2" xfId="1" applyFont="1" applyFill="1" applyBorder="1" applyAlignment="1">
      <alignment horizontal="right"/>
    </xf>
    <xf numFmtId="43" fontId="22" fillId="13" borderId="3" xfId="1" applyFont="1" applyFill="1" applyBorder="1" applyAlignment="1">
      <alignment horizontal="right"/>
    </xf>
    <xf numFmtId="43" fontId="31" fillId="13" borderId="3" xfId="1" applyFont="1" applyFill="1" applyBorder="1" applyAlignment="1">
      <alignment horizontal="right"/>
    </xf>
    <xf numFmtId="43" fontId="23" fillId="13" borderId="55" xfId="1" applyFont="1" applyFill="1" applyBorder="1" applyAlignment="1">
      <alignment horizontal="right"/>
    </xf>
    <xf numFmtId="43" fontId="23" fillId="13" borderId="57" xfId="1" applyFont="1" applyFill="1" applyBorder="1" applyAlignment="1">
      <alignment horizontal="right"/>
    </xf>
    <xf numFmtId="43" fontId="23" fillId="13" borderId="81" xfId="1" applyFont="1" applyFill="1" applyBorder="1" applyAlignment="1">
      <alignment horizontal="right"/>
    </xf>
    <xf numFmtId="43" fontId="23" fillId="13" borderId="84" xfId="1" applyFont="1" applyFill="1" applyBorder="1" applyAlignment="1">
      <alignment horizontal="right"/>
    </xf>
    <xf numFmtId="43" fontId="24" fillId="13" borderId="55" xfId="1" applyFont="1" applyFill="1" applyBorder="1" applyAlignment="1">
      <alignment horizontal="right"/>
    </xf>
    <xf numFmtId="43" fontId="24" fillId="13" borderId="57" xfId="1" applyFont="1" applyFill="1" applyBorder="1" applyAlignment="1">
      <alignment horizontal="right"/>
    </xf>
    <xf numFmtId="43" fontId="24" fillId="13" borderId="56" xfId="1" applyFont="1" applyFill="1" applyBorder="1" applyAlignment="1">
      <alignment horizontal="right"/>
    </xf>
    <xf numFmtId="43" fontId="32" fillId="13" borderId="56" xfId="1" applyFont="1" applyFill="1" applyBorder="1" applyAlignment="1">
      <alignment horizontal="right"/>
    </xf>
    <xf numFmtId="43" fontId="25" fillId="13" borderId="56" xfId="1" applyFont="1" applyFill="1" applyBorder="1" applyAlignment="1">
      <alignment horizontal="right"/>
    </xf>
    <xf numFmtId="43" fontId="33" fillId="13" borderId="56" xfId="1" applyFont="1" applyFill="1" applyBorder="1" applyAlignment="1">
      <alignment horizontal="right"/>
    </xf>
    <xf numFmtId="43" fontId="22" fillId="13" borderId="89" xfId="1" applyFont="1" applyFill="1" applyBorder="1" applyAlignment="1">
      <alignment horizontal="right"/>
    </xf>
    <xf numFmtId="43" fontId="22" fillId="13" borderId="92" xfId="1" applyFont="1" applyFill="1" applyBorder="1" applyAlignment="1">
      <alignment horizontal="right"/>
    </xf>
    <xf numFmtId="43" fontId="22" fillId="13" borderId="90" xfId="1" applyFont="1" applyFill="1" applyBorder="1" applyAlignment="1">
      <alignment horizontal="right"/>
    </xf>
    <xf numFmtId="43" fontId="31" fillId="13" borderId="90" xfId="1" applyFont="1" applyFill="1" applyBorder="1" applyAlignment="1">
      <alignment horizontal="right"/>
    </xf>
    <xf numFmtId="43" fontId="20" fillId="13" borderId="96" xfId="1" applyFont="1" applyFill="1" applyBorder="1" applyAlignment="1">
      <alignment horizontal="right"/>
    </xf>
    <xf numFmtId="43" fontId="20" fillId="13" borderId="97" xfId="1" applyFont="1" applyFill="1" applyBorder="1" applyAlignment="1">
      <alignment horizontal="right"/>
    </xf>
    <xf numFmtId="43" fontId="26" fillId="13" borderId="97" xfId="1" applyFont="1" applyFill="1" applyBorder="1" applyAlignment="1">
      <alignment horizontal="right"/>
    </xf>
    <xf numFmtId="43" fontId="23" fillId="13" borderId="103" xfId="1" applyFont="1" applyFill="1" applyBorder="1" applyAlignment="1">
      <alignment horizontal="right"/>
    </xf>
    <xf numFmtId="43" fontId="23" fillId="13" borderId="106" xfId="1" applyFont="1" applyFill="1" applyBorder="1" applyAlignment="1">
      <alignment horizontal="right"/>
    </xf>
    <xf numFmtId="43" fontId="31" fillId="13" borderId="104" xfId="1" applyFont="1" applyFill="1" applyBorder="1" applyAlignment="1">
      <alignment horizontal="right"/>
    </xf>
    <xf numFmtId="43" fontId="21" fillId="13" borderId="19" xfId="1" applyFont="1" applyFill="1" applyBorder="1" applyAlignment="1">
      <alignment horizontal="right"/>
    </xf>
    <xf numFmtId="43" fontId="21" fillId="13" borderId="3" xfId="1" applyFont="1" applyFill="1" applyBorder="1" applyAlignment="1">
      <alignment horizontal="right"/>
    </xf>
    <xf numFmtId="43" fontId="29" fillId="13" borderId="3" xfId="1" applyFont="1" applyFill="1" applyBorder="1" applyAlignment="1">
      <alignment horizontal="right"/>
    </xf>
    <xf numFmtId="43" fontId="25" fillId="13" borderId="55" xfId="1" applyFont="1" applyFill="1" applyBorder="1" applyAlignment="1">
      <alignment horizontal="right"/>
    </xf>
    <xf numFmtId="43" fontId="25" fillId="13" borderId="57" xfId="1" applyFont="1" applyFill="1" applyBorder="1" applyAlignment="1">
      <alignment horizontal="right"/>
    </xf>
    <xf numFmtId="43" fontId="21" fillId="13" borderId="31" xfId="1" applyFont="1" applyFill="1" applyBorder="1" applyAlignment="1">
      <alignment horizontal="right"/>
    </xf>
    <xf numFmtId="43" fontId="21" fillId="13" borderId="41" xfId="1" applyFont="1" applyFill="1" applyBorder="1" applyAlignment="1">
      <alignment horizontal="right"/>
    </xf>
    <xf numFmtId="43" fontId="29" fillId="13" borderId="41" xfId="1" applyFont="1" applyFill="1" applyBorder="1" applyAlignment="1">
      <alignment horizontal="right"/>
    </xf>
    <xf numFmtId="43" fontId="22" fillId="13" borderId="96" xfId="1" applyFont="1" applyFill="1" applyBorder="1" applyAlignment="1">
      <alignment horizontal="right"/>
    </xf>
    <xf numFmtId="43" fontId="22" fillId="13" borderId="99" xfId="1" applyFont="1" applyFill="1" applyBorder="1" applyAlignment="1">
      <alignment horizontal="right"/>
    </xf>
    <xf numFmtId="43" fontId="22" fillId="13" borderId="97" xfId="1" applyFont="1" applyFill="1" applyBorder="1" applyAlignment="1">
      <alignment horizontal="right"/>
    </xf>
    <xf numFmtId="43" fontId="31" fillId="13" borderId="97" xfId="1" applyFont="1" applyFill="1" applyBorder="1" applyAlignment="1">
      <alignment horizontal="right"/>
    </xf>
    <xf numFmtId="43" fontId="22" fillId="13" borderId="74" xfId="1" applyFont="1" applyFill="1" applyBorder="1" applyAlignment="1">
      <alignment horizontal="right"/>
    </xf>
    <xf numFmtId="43" fontId="22" fillId="13" borderId="75" xfId="1" applyFont="1" applyFill="1" applyBorder="1" applyAlignment="1">
      <alignment horizontal="right"/>
    </xf>
    <xf numFmtId="43" fontId="31" fillId="13" borderId="75" xfId="1" applyFont="1" applyFill="1" applyBorder="1" applyAlignment="1">
      <alignment horizontal="right"/>
    </xf>
    <xf numFmtId="43" fontId="31" fillId="13" borderId="57" xfId="1" applyFont="1" applyFill="1" applyBorder="1" applyAlignment="1">
      <alignment horizontal="right"/>
    </xf>
    <xf numFmtId="43" fontId="35" fillId="5" borderId="74" xfId="1" applyFont="1" applyFill="1" applyBorder="1" applyAlignment="1">
      <alignment horizontal="center" vertical="center" wrapText="1"/>
    </xf>
    <xf numFmtId="43" fontId="20" fillId="5" borderId="11" xfId="1" applyFont="1" applyFill="1" applyBorder="1" applyAlignment="1">
      <alignment horizontal="right"/>
    </xf>
    <xf numFmtId="43" fontId="20" fillId="5" borderId="19" xfId="1" applyFont="1" applyFill="1" applyBorder="1" applyAlignment="1">
      <alignment horizontal="right"/>
    </xf>
    <xf numFmtId="43" fontId="22" fillId="5" borderId="55" xfId="1" applyFont="1" applyFill="1" applyBorder="1" applyAlignment="1">
      <alignment horizontal="right"/>
    </xf>
    <xf numFmtId="43" fontId="22" fillId="5" borderId="57" xfId="1" applyFont="1" applyFill="1" applyBorder="1" applyAlignment="1">
      <alignment horizontal="right"/>
    </xf>
    <xf numFmtId="43" fontId="22" fillId="5" borderId="31" xfId="1" applyFont="1" applyFill="1" applyBorder="1" applyAlignment="1">
      <alignment horizontal="right"/>
    </xf>
    <xf numFmtId="43" fontId="22" fillId="5" borderId="7" xfId="1" applyFont="1" applyFill="1" applyBorder="1" applyAlignment="1">
      <alignment horizontal="right"/>
    </xf>
    <xf numFmtId="43" fontId="20" fillId="5" borderId="21" xfId="1" applyFont="1" applyFill="1" applyBorder="1" applyAlignment="1">
      <alignment horizontal="right"/>
    </xf>
    <xf numFmtId="43" fontId="20" fillId="5" borderId="31" xfId="1" applyFont="1" applyFill="1" applyBorder="1" applyAlignment="1">
      <alignment horizontal="right"/>
    </xf>
    <xf numFmtId="43" fontId="22" fillId="5" borderId="103" xfId="1" applyFont="1" applyFill="1" applyBorder="1" applyAlignment="1">
      <alignment horizontal="right"/>
    </xf>
    <xf numFmtId="43" fontId="22" fillId="5" borderId="106" xfId="1" applyFont="1" applyFill="1" applyBorder="1" applyAlignment="1">
      <alignment horizontal="right"/>
    </xf>
    <xf numFmtId="43" fontId="20" fillId="5" borderId="89" xfId="1" applyFont="1" applyFill="1" applyBorder="1" applyAlignment="1">
      <alignment horizontal="right"/>
    </xf>
    <xf numFmtId="43" fontId="22" fillId="5" borderId="81" xfId="1" applyFont="1" applyFill="1" applyBorder="1" applyAlignment="1">
      <alignment horizontal="right"/>
    </xf>
    <xf numFmtId="43" fontId="22" fillId="5" borderId="84" xfId="1" applyFont="1" applyFill="1" applyBorder="1" applyAlignment="1">
      <alignment horizontal="right"/>
    </xf>
    <xf numFmtId="43" fontId="22" fillId="5" borderId="110" xfId="1" applyFont="1" applyFill="1" applyBorder="1" applyAlignment="1">
      <alignment horizontal="right"/>
    </xf>
    <xf numFmtId="43" fontId="23" fillId="5" borderId="21" xfId="1" applyFont="1" applyFill="1" applyBorder="1" applyAlignment="1">
      <alignment horizontal="right"/>
    </xf>
    <xf numFmtId="43" fontId="23" fillId="5" borderId="50" xfId="1" applyFont="1" applyFill="1" applyBorder="1" applyAlignment="1">
      <alignment horizontal="right"/>
    </xf>
    <xf numFmtId="43" fontId="20" fillId="5" borderId="8" xfId="1" applyFont="1" applyFill="1" applyBorder="1" applyAlignment="1">
      <alignment horizontal="right"/>
    </xf>
    <xf numFmtId="43" fontId="22" fillId="5" borderId="11" xfId="1" applyFont="1" applyFill="1" applyBorder="1" applyAlignment="1">
      <alignment horizontal="right"/>
    </xf>
    <xf numFmtId="43" fontId="22" fillId="5" borderId="1" xfId="1" applyFont="1" applyFill="1" applyBorder="1" applyAlignment="1">
      <alignment horizontal="right"/>
    </xf>
    <xf numFmtId="43" fontId="22" fillId="5" borderId="19" xfId="1" applyFont="1" applyFill="1" applyBorder="1" applyAlignment="1">
      <alignment horizontal="right"/>
    </xf>
    <xf numFmtId="43" fontId="22" fillId="5" borderId="2" xfId="1" applyFont="1" applyFill="1" applyBorder="1" applyAlignment="1">
      <alignment horizontal="right"/>
    </xf>
    <xf numFmtId="43" fontId="23" fillId="5" borderId="55" xfId="1" applyFont="1" applyFill="1" applyBorder="1" applyAlignment="1">
      <alignment horizontal="right"/>
    </xf>
    <xf numFmtId="43" fontId="23" fillId="5" borderId="57" xfId="1" applyFont="1" applyFill="1" applyBorder="1" applyAlignment="1">
      <alignment horizontal="right"/>
    </xf>
    <xf numFmtId="43" fontId="23" fillId="5" borderId="81" xfId="1" applyFont="1" applyFill="1" applyBorder="1" applyAlignment="1">
      <alignment horizontal="right"/>
    </xf>
    <xf numFmtId="43" fontId="23" fillId="5" borderId="84" xfId="1" applyFont="1" applyFill="1" applyBorder="1" applyAlignment="1">
      <alignment horizontal="right"/>
    </xf>
    <xf numFmtId="43" fontId="24" fillId="5" borderId="55" xfId="1" applyFont="1" applyFill="1" applyBorder="1" applyAlignment="1">
      <alignment horizontal="right"/>
    </xf>
    <xf numFmtId="43" fontId="24" fillId="5" borderId="57" xfId="1" applyFont="1" applyFill="1" applyBorder="1" applyAlignment="1">
      <alignment horizontal="right"/>
    </xf>
    <xf numFmtId="43" fontId="22" fillId="5" borderId="89" xfId="1" applyFont="1" applyFill="1" applyBorder="1" applyAlignment="1">
      <alignment horizontal="right"/>
    </xf>
    <xf numFmtId="43" fontId="22" fillId="5" borderId="92" xfId="1" applyFont="1" applyFill="1" applyBorder="1" applyAlignment="1">
      <alignment horizontal="right"/>
    </xf>
    <xf numFmtId="43" fontId="20" fillId="5" borderId="96" xfId="1" applyFont="1" applyFill="1" applyBorder="1" applyAlignment="1">
      <alignment horizontal="right"/>
    </xf>
    <xf numFmtId="43" fontId="23" fillId="5" borderId="106" xfId="1" applyFont="1" applyFill="1" applyBorder="1" applyAlignment="1">
      <alignment horizontal="right"/>
    </xf>
    <xf numFmtId="43" fontId="23" fillId="5" borderId="103" xfId="1" applyFont="1" applyFill="1" applyBorder="1" applyAlignment="1">
      <alignment horizontal="right"/>
    </xf>
    <xf numFmtId="43" fontId="22" fillId="5" borderId="83" xfId="1" applyFont="1" applyFill="1" applyBorder="1" applyAlignment="1">
      <alignment horizontal="right"/>
    </xf>
    <xf numFmtId="43" fontId="21" fillId="5" borderId="19" xfId="1" applyFont="1" applyFill="1" applyBorder="1" applyAlignment="1">
      <alignment horizontal="right"/>
    </xf>
    <xf numFmtId="43" fontId="25" fillId="5" borderId="55" xfId="1" applyFont="1" applyFill="1" applyBorder="1" applyAlignment="1">
      <alignment horizontal="right"/>
    </xf>
    <xf numFmtId="43" fontId="25" fillId="5" borderId="57" xfId="1" applyFont="1" applyFill="1" applyBorder="1" applyAlignment="1">
      <alignment horizontal="right"/>
    </xf>
    <xf numFmtId="43" fontId="21" fillId="5" borderId="31" xfId="1" applyFont="1" applyFill="1" applyBorder="1" applyAlignment="1">
      <alignment horizontal="right"/>
    </xf>
    <xf numFmtId="43" fontId="22" fillId="5" borderId="96" xfId="1" applyFont="1" applyFill="1" applyBorder="1" applyAlignment="1">
      <alignment horizontal="right"/>
    </xf>
    <xf numFmtId="43" fontId="22" fillId="5" borderId="99" xfId="1" applyFont="1" applyFill="1" applyBorder="1" applyAlignment="1">
      <alignment horizontal="right"/>
    </xf>
    <xf numFmtId="43" fontId="22" fillId="5" borderId="75" xfId="1" applyFont="1" applyFill="1" applyBorder="1" applyAlignment="1">
      <alignment horizontal="right"/>
    </xf>
    <xf numFmtId="43" fontId="22" fillId="5" borderId="74" xfId="1" applyFont="1" applyFill="1" applyBorder="1" applyAlignment="1">
      <alignment horizontal="right"/>
    </xf>
    <xf numFmtId="43" fontId="22" fillId="10" borderId="55" xfId="1" applyFont="1" applyFill="1" applyBorder="1" applyAlignment="1">
      <alignment horizontal="right"/>
    </xf>
    <xf numFmtId="43" fontId="22" fillId="10" borderId="57" xfId="1" applyFont="1" applyFill="1" applyBorder="1" applyAlignment="1">
      <alignment horizontal="right"/>
    </xf>
    <xf numFmtId="43" fontId="22" fillId="10" borderId="56" xfId="1" applyFont="1" applyFill="1" applyBorder="1" applyAlignment="1">
      <alignment horizontal="right"/>
    </xf>
    <xf numFmtId="43" fontId="22" fillId="10" borderId="13" xfId="1" applyFont="1" applyFill="1" applyBorder="1" applyAlignment="1">
      <alignment horizontal="right"/>
    </xf>
    <xf numFmtId="43" fontId="35" fillId="0" borderId="128" xfId="1" applyFont="1" applyFill="1" applyBorder="1" applyAlignment="1">
      <alignment horizontal="center" vertical="center" wrapText="1"/>
    </xf>
    <xf numFmtId="0" fontId="18" fillId="0" borderId="129" xfId="0" applyFont="1" applyFill="1" applyBorder="1" applyAlignment="1">
      <alignment vertical="center"/>
    </xf>
    <xf numFmtId="43" fontId="20" fillId="0" borderId="130" xfId="1" applyFont="1" applyFill="1" applyBorder="1" applyAlignment="1">
      <alignment horizontal="right"/>
    </xf>
    <xf numFmtId="43" fontId="20" fillId="0" borderId="131" xfId="1" applyFont="1" applyFill="1" applyBorder="1" applyAlignment="1">
      <alignment horizontal="right"/>
    </xf>
    <xf numFmtId="43" fontId="22" fillId="0" borderId="132" xfId="1" applyFont="1" applyFill="1" applyBorder="1" applyAlignment="1">
      <alignment horizontal="right"/>
    </xf>
    <xf numFmtId="43" fontId="22" fillId="0" borderId="133" xfId="1" applyFont="1" applyFill="1" applyBorder="1" applyAlignment="1">
      <alignment horizontal="right"/>
    </xf>
    <xf numFmtId="43" fontId="20" fillId="0" borderId="134" xfId="1" applyFont="1" applyFill="1" applyBorder="1" applyAlignment="1">
      <alignment horizontal="right"/>
    </xf>
    <xf numFmtId="43" fontId="20" fillId="0" borderId="133" xfId="1" applyFont="1" applyFill="1" applyBorder="1" applyAlignment="1">
      <alignment horizontal="right"/>
    </xf>
    <xf numFmtId="43" fontId="22" fillId="0" borderId="135" xfId="1" applyFont="1" applyFill="1" applyBorder="1" applyAlignment="1">
      <alignment horizontal="right"/>
    </xf>
    <xf numFmtId="43" fontId="20" fillId="0" borderId="136" xfId="1" applyFont="1" applyFill="1" applyBorder="1" applyAlignment="1">
      <alignment horizontal="right"/>
    </xf>
    <xf numFmtId="43" fontId="22" fillId="0" borderId="137" xfId="1" applyFont="1" applyFill="1" applyBorder="1" applyAlignment="1">
      <alignment horizontal="right"/>
    </xf>
    <xf numFmtId="43" fontId="22" fillId="0" borderId="138" xfId="1" applyFont="1" applyFill="1" applyBorder="1" applyAlignment="1">
      <alignment horizontal="right"/>
    </xf>
    <xf numFmtId="43" fontId="23" fillId="0" borderId="134" xfId="1" applyFont="1" applyFill="1" applyBorder="1" applyAlignment="1">
      <alignment horizontal="right"/>
    </xf>
    <xf numFmtId="0" fontId="20" fillId="0" borderId="127" xfId="0" applyFont="1" applyFill="1" applyBorder="1" applyAlignment="1">
      <alignment horizontal="right"/>
    </xf>
    <xf numFmtId="43" fontId="20" fillId="0" borderId="139" xfId="1" applyFont="1" applyFill="1" applyBorder="1" applyAlignment="1">
      <alignment horizontal="right"/>
    </xf>
    <xf numFmtId="43" fontId="22" fillId="0" borderId="130" xfId="1" applyFont="1" applyFill="1" applyBorder="1" applyAlignment="1">
      <alignment horizontal="right"/>
    </xf>
    <xf numFmtId="43" fontId="22" fillId="0" borderId="131" xfId="1" applyFont="1" applyFill="1" applyBorder="1" applyAlignment="1">
      <alignment horizontal="right"/>
    </xf>
    <xf numFmtId="43" fontId="23" fillId="0" borderId="132" xfId="1" applyFont="1" applyFill="1" applyBorder="1" applyAlignment="1">
      <alignment horizontal="right"/>
    </xf>
    <xf numFmtId="43" fontId="23" fillId="0" borderId="137" xfId="1" applyFont="1" applyFill="1" applyBorder="1" applyAlignment="1">
      <alignment horizontal="right"/>
    </xf>
    <xf numFmtId="43" fontId="24" fillId="0" borderId="132" xfId="1" applyFont="1" applyFill="1" applyBorder="1" applyAlignment="1">
      <alignment horizontal="right"/>
    </xf>
    <xf numFmtId="43" fontId="22" fillId="0" borderId="136" xfId="1" applyFont="1" applyFill="1" applyBorder="1" applyAlignment="1">
      <alignment horizontal="right"/>
    </xf>
    <xf numFmtId="43" fontId="20" fillId="0" borderId="140" xfId="1" applyFont="1" applyFill="1" applyBorder="1" applyAlignment="1">
      <alignment horizontal="right"/>
    </xf>
    <xf numFmtId="43" fontId="23" fillId="0" borderId="135" xfId="1" applyFont="1" applyFill="1" applyBorder="1" applyAlignment="1">
      <alignment horizontal="right"/>
    </xf>
    <xf numFmtId="43" fontId="21" fillId="0" borderId="131" xfId="1" applyFont="1" applyFill="1" applyBorder="1" applyAlignment="1">
      <alignment horizontal="right"/>
    </xf>
    <xf numFmtId="43" fontId="25" fillId="0" borderId="132" xfId="1" applyFont="1" applyFill="1" applyBorder="1" applyAlignment="1">
      <alignment horizontal="right"/>
    </xf>
    <xf numFmtId="43" fontId="21" fillId="0" borderId="133" xfId="1" applyFont="1" applyFill="1" applyBorder="1" applyAlignment="1">
      <alignment horizontal="right"/>
    </xf>
    <xf numFmtId="43" fontId="22" fillId="0" borderId="140" xfId="1" applyFont="1" applyFill="1" applyBorder="1" applyAlignment="1">
      <alignment horizontal="right"/>
    </xf>
    <xf numFmtId="43" fontId="22" fillId="0" borderId="128" xfId="1" applyFont="1" applyFill="1" applyBorder="1" applyAlignment="1">
      <alignment horizontal="right"/>
    </xf>
    <xf numFmtId="43" fontId="20" fillId="0" borderId="141" xfId="0" applyNumberFormat="1" applyFont="1" applyFill="1" applyBorder="1" applyAlignment="1">
      <alignment horizontal="right"/>
    </xf>
    <xf numFmtId="43" fontId="35" fillId="13" borderId="77" xfId="1" applyFont="1" applyFill="1" applyBorder="1" applyAlignment="1">
      <alignment horizontal="center" vertical="center" wrapText="1"/>
    </xf>
    <xf numFmtId="43" fontId="35" fillId="5" borderId="128" xfId="1" applyFont="1" applyFill="1" applyBorder="1" applyAlignment="1">
      <alignment horizontal="center" vertical="center" wrapText="1"/>
    </xf>
    <xf numFmtId="43" fontId="20" fillId="5" borderId="130" xfId="1" applyFont="1" applyFill="1" applyBorder="1" applyAlignment="1">
      <alignment horizontal="right"/>
    </xf>
    <xf numFmtId="43" fontId="20" fillId="5" borderId="131" xfId="1" applyFont="1" applyFill="1" applyBorder="1" applyAlignment="1">
      <alignment horizontal="right"/>
    </xf>
    <xf numFmtId="43" fontId="22" fillId="5" borderId="132" xfId="1" applyFont="1" applyFill="1" applyBorder="1" applyAlignment="1">
      <alignment horizontal="right"/>
    </xf>
    <xf numFmtId="43" fontId="23" fillId="5" borderId="147" xfId="1" applyFont="1" applyFill="1" applyBorder="1" applyAlignment="1">
      <alignment horizontal="right"/>
    </xf>
    <xf numFmtId="43" fontId="22" fillId="5" borderId="133" xfId="1" applyFont="1" applyFill="1" applyBorder="1" applyAlignment="1">
      <alignment horizontal="right"/>
    </xf>
    <xf numFmtId="43" fontId="23" fillId="5" borderId="148" xfId="1" applyFont="1" applyFill="1" applyBorder="1" applyAlignment="1">
      <alignment horizontal="right"/>
    </xf>
    <xf numFmtId="43" fontId="20" fillId="5" borderId="134" xfId="1" applyFont="1" applyFill="1" applyBorder="1" applyAlignment="1">
      <alignment horizontal="right"/>
    </xf>
    <xf numFmtId="43" fontId="20" fillId="5" borderId="133" xfId="1" applyFont="1" applyFill="1" applyBorder="1" applyAlignment="1">
      <alignment horizontal="right"/>
    </xf>
    <xf numFmtId="43" fontId="22" fillId="5" borderId="147" xfId="1" applyFont="1" applyFill="1" applyBorder="1" applyAlignment="1">
      <alignment horizontal="right"/>
    </xf>
    <xf numFmtId="43" fontId="22" fillId="5" borderId="135" xfId="1" applyFont="1" applyFill="1" applyBorder="1" applyAlignment="1">
      <alignment horizontal="right"/>
    </xf>
    <xf numFmtId="43" fontId="23" fillId="5" borderId="150" xfId="1" applyFont="1" applyFill="1" applyBorder="1" applyAlignment="1">
      <alignment horizontal="right"/>
    </xf>
    <xf numFmtId="43" fontId="20" fillId="5" borderId="136" xfId="1" applyFont="1" applyFill="1" applyBorder="1" applyAlignment="1">
      <alignment horizontal="right"/>
    </xf>
    <xf numFmtId="43" fontId="22" fillId="5" borderId="137" xfId="1" applyFont="1" applyFill="1" applyBorder="1" applyAlignment="1">
      <alignment horizontal="right"/>
    </xf>
    <xf numFmtId="43" fontId="23" fillId="5" borderId="151" xfId="1" applyFont="1" applyFill="1" applyBorder="1" applyAlignment="1">
      <alignment horizontal="right"/>
    </xf>
    <xf numFmtId="43" fontId="22" fillId="5" borderId="138" xfId="1" applyFont="1" applyFill="1" applyBorder="1" applyAlignment="1">
      <alignment horizontal="right"/>
    </xf>
    <xf numFmtId="43" fontId="23" fillId="5" borderId="134" xfId="1" applyFont="1" applyFill="1" applyBorder="1" applyAlignment="1">
      <alignment horizontal="right"/>
    </xf>
    <xf numFmtId="43" fontId="23" fillId="5" borderId="149" xfId="1" applyFont="1" applyFill="1" applyBorder="1" applyAlignment="1">
      <alignment horizontal="right"/>
    </xf>
    <xf numFmtId="43" fontId="20" fillId="5" borderId="139" xfId="1" applyFont="1" applyFill="1" applyBorder="1" applyAlignment="1">
      <alignment horizontal="right"/>
    </xf>
    <xf numFmtId="43" fontId="22" fillId="5" borderId="130" xfId="1" applyFont="1" applyFill="1" applyBorder="1" applyAlignment="1">
      <alignment horizontal="right"/>
    </xf>
    <xf numFmtId="43" fontId="23" fillId="5" borderId="145" xfId="1" applyFont="1" applyFill="1" applyBorder="1" applyAlignment="1">
      <alignment horizontal="right"/>
    </xf>
    <xf numFmtId="43" fontId="22" fillId="5" borderId="131" xfId="1" applyFont="1" applyFill="1" applyBorder="1" applyAlignment="1">
      <alignment horizontal="right"/>
    </xf>
    <xf numFmtId="43" fontId="23" fillId="5" borderId="146" xfId="1" applyFont="1" applyFill="1" applyBorder="1" applyAlignment="1">
      <alignment horizontal="right"/>
    </xf>
    <xf numFmtId="43" fontId="23" fillId="5" borderId="132" xfId="1" applyFont="1" applyFill="1" applyBorder="1" applyAlignment="1">
      <alignment horizontal="right"/>
    </xf>
    <xf numFmtId="43" fontId="22" fillId="5" borderId="154" xfId="1" applyFont="1" applyFill="1" applyBorder="1" applyAlignment="1">
      <alignment horizontal="right"/>
    </xf>
    <xf numFmtId="43" fontId="31" fillId="5" borderId="155" xfId="1" applyFont="1" applyFill="1" applyBorder="1" applyAlignment="1">
      <alignment horizontal="right"/>
    </xf>
    <xf numFmtId="43" fontId="23" fillId="5" borderId="137" xfId="1" applyFont="1" applyFill="1" applyBorder="1" applyAlignment="1">
      <alignment horizontal="right"/>
    </xf>
    <xf numFmtId="43" fontId="24" fillId="5" borderId="132" xfId="1" applyFont="1" applyFill="1" applyBorder="1" applyAlignment="1">
      <alignment horizontal="right"/>
    </xf>
    <xf numFmtId="43" fontId="37" fillId="5" borderId="147" xfId="1" applyFont="1" applyFill="1" applyBorder="1" applyAlignment="1">
      <alignment horizontal="right"/>
    </xf>
    <xf numFmtId="43" fontId="38" fillId="5" borderId="147" xfId="1" applyFont="1" applyFill="1" applyBorder="1" applyAlignment="1">
      <alignment horizontal="right"/>
    </xf>
    <xf numFmtId="43" fontId="22" fillId="5" borderId="136" xfId="1" applyFont="1" applyFill="1" applyBorder="1" applyAlignment="1">
      <alignment horizontal="right"/>
    </xf>
    <xf numFmtId="43" fontId="23" fillId="5" borderId="121" xfId="1" applyFont="1" applyFill="1" applyBorder="1" applyAlignment="1">
      <alignment horizontal="right"/>
    </xf>
    <xf numFmtId="43" fontId="20" fillId="5" borderId="140" xfId="1" applyFont="1" applyFill="1" applyBorder="1" applyAlignment="1">
      <alignment horizontal="right"/>
    </xf>
    <xf numFmtId="43" fontId="23" fillId="5" borderId="135" xfId="1" applyFont="1" applyFill="1" applyBorder="1" applyAlignment="1">
      <alignment horizontal="right"/>
    </xf>
    <xf numFmtId="43" fontId="23" fillId="5" borderId="157" xfId="1" applyFont="1" applyFill="1" applyBorder="1" applyAlignment="1">
      <alignment horizontal="right"/>
    </xf>
    <xf numFmtId="43" fontId="23" fillId="5" borderId="158" xfId="1" applyFont="1" applyFill="1" applyBorder="1" applyAlignment="1">
      <alignment horizontal="right"/>
    </xf>
    <xf numFmtId="43" fontId="21" fillId="5" borderId="131" xfId="1" applyFont="1" applyFill="1" applyBorder="1" applyAlignment="1">
      <alignment horizontal="right"/>
    </xf>
    <xf numFmtId="43" fontId="25" fillId="5" borderId="132" xfId="1" applyFont="1" applyFill="1" applyBorder="1" applyAlignment="1">
      <alignment horizontal="right"/>
    </xf>
    <xf numFmtId="43" fontId="21" fillId="5" borderId="133" xfId="1" applyFont="1" applyFill="1" applyBorder="1" applyAlignment="1">
      <alignment horizontal="right"/>
    </xf>
    <xf numFmtId="43" fontId="22" fillId="5" borderId="140" xfId="1" applyFont="1" applyFill="1" applyBorder="1" applyAlignment="1">
      <alignment horizontal="right"/>
    </xf>
    <xf numFmtId="43" fontId="23" fillId="5" borderId="156" xfId="1" applyFont="1" applyFill="1" applyBorder="1" applyAlignment="1">
      <alignment horizontal="right"/>
    </xf>
    <xf numFmtId="43" fontId="22" fillId="5" borderId="128" xfId="1" applyFont="1" applyFill="1" applyBorder="1" applyAlignment="1">
      <alignment horizontal="right"/>
    </xf>
    <xf numFmtId="43" fontId="23" fillId="5" borderId="143" xfId="1" applyFont="1" applyFill="1" applyBorder="1" applyAlignment="1">
      <alignment horizontal="right"/>
    </xf>
    <xf numFmtId="43" fontId="23" fillId="0" borderId="147" xfId="1" applyFont="1" applyFill="1" applyBorder="1" applyAlignment="1">
      <alignment horizontal="right"/>
    </xf>
    <xf numFmtId="43" fontId="23" fillId="0" borderId="143" xfId="1" applyFont="1" applyFill="1" applyBorder="1" applyAlignment="1">
      <alignment horizontal="right"/>
    </xf>
    <xf numFmtId="43" fontId="23" fillId="0" borderId="151" xfId="1" applyFont="1" applyFill="1" applyBorder="1" applyAlignment="1">
      <alignment horizontal="right"/>
    </xf>
    <xf numFmtId="43" fontId="21" fillId="13" borderId="128" xfId="1" applyFont="1" applyFill="1" applyBorder="1" applyAlignment="1">
      <alignment horizontal="center" vertical="center" wrapText="1"/>
    </xf>
    <xf numFmtId="43" fontId="20" fillId="13" borderId="130" xfId="1" applyFont="1" applyFill="1" applyBorder="1" applyAlignment="1">
      <alignment horizontal="right"/>
    </xf>
    <xf numFmtId="43" fontId="20" fillId="13" borderId="131" xfId="1" applyFont="1" applyFill="1" applyBorder="1" applyAlignment="1">
      <alignment horizontal="right"/>
    </xf>
    <xf numFmtId="43" fontId="22" fillId="13" borderId="132" xfId="1" applyFont="1" applyFill="1" applyBorder="1" applyAlignment="1">
      <alignment horizontal="right"/>
    </xf>
    <xf numFmtId="43" fontId="23" fillId="13" borderId="147" xfId="1" applyFont="1" applyFill="1" applyBorder="1" applyAlignment="1">
      <alignment horizontal="right"/>
    </xf>
    <xf numFmtId="43" fontId="22" fillId="13" borderId="133" xfId="1" applyFont="1" applyFill="1" applyBorder="1" applyAlignment="1">
      <alignment horizontal="right"/>
    </xf>
    <xf numFmtId="43" fontId="23" fillId="13" borderId="148" xfId="1" applyFont="1" applyFill="1" applyBorder="1" applyAlignment="1">
      <alignment horizontal="right"/>
    </xf>
    <xf numFmtId="43" fontId="20" fillId="13" borderId="134" xfId="1" applyFont="1" applyFill="1" applyBorder="1" applyAlignment="1">
      <alignment horizontal="right"/>
    </xf>
    <xf numFmtId="43" fontId="20" fillId="13" borderId="133" xfId="1" applyFont="1" applyFill="1" applyBorder="1" applyAlignment="1">
      <alignment horizontal="right"/>
    </xf>
    <xf numFmtId="43" fontId="22" fillId="13" borderId="137" xfId="1" applyFont="1" applyFill="1" applyBorder="1" applyAlignment="1">
      <alignment horizontal="right"/>
    </xf>
    <xf numFmtId="43" fontId="23" fillId="13" borderId="151" xfId="1" applyFont="1" applyFill="1" applyBorder="1" applyAlignment="1">
      <alignment horizontal="right"/>
    </xf>
    <xf numFmtId="43" fontId="20" fillId="13" borderId="136" xfId="1" applyFont="1" applyFill="1" applyBorder="1" applyAlignment="1">
      <alignment horizontal="right"/>
    </xf>
    <xf numFmtId="43" fontId="22" fillId="13" borderId="138" xfId="1" applyFont="1" applyFill="1" applyBorder="1" applyAlignment="1">
      <alignment horizontal="right"/>
    </xf>
    <xf numFmtId="43" fontId="23" fillId="13" borderId="152" xfId="1" applyFont="1" applyFill="1" applyBorder="1" applyAlignment="1">
      <alignment horizontal="right"/>
    </xf>
    <xf numFmtId="43" fontId="23" fillId="13" borderId="134" xfId="1" applyFont="1" applyFill="1" applyBorder="1" applyAlignment="1">
      <alignment horizontal="right"/>
    </xf>
    <xf numFmtId="43" fontId="23" fillId="13" borderId="149" xfId="1" applyFont="1" applyFill="1" applyBorder="1" applyAlignment="1">
      <alignment horizontal="right"/>
    </xf>
    <xf numFmtId="43" fontId="20" fillId="13" borderId="139" xfId="1" applyFont="1" applyFill="1" applyBorder="1" applyAlignment="1">
      <alignment horizontal="right"/>
    </xf>
    <xf numFmtId="43" fontId="22" fillId="13" borderId="130" xfId="1" applyFont="1" applyFill="1" applyBorder="1" applyAlignment="1">
      <alignment horizontal="right"/>
    </xf>
    <xf numFmtId="43" fontId="23" fillId="13" borderId="145" xfId="1" applyFont="1" applyFill="1" applyBorder="1" applyAlignment="1">
      <alignment horizontal="right"/>
    </xf>
    <xf numFmtId="43" fontId="22" fillId="13" borderId="131" xfId="1" applyFont="1" applyFill="1" applyBorder="1" applyAlignment="1">
      <alignment horizontal="right"/>
    </xf>
    <xf numFmtId="43" fontId="23" fillId="13" borderId="146" xfId="1" applyFont="1" applyFill="1" applyBorder="1" applyAlignment="1">
      <alignment horizontal="right"/>
    </xf>
    <xf numFmtId="43" fontId="23" fillId="13" borderId="132" xfId="1" applyFont="1" applyFill="1" applyBorder="1" applyAlignment="1">
      <alignment horizontal="right"/>
    </xf>
    <xf numFmtId="43" fontId="23" fillId="13" borderId="137" xfId="1" applyFont="1" applyFill="1" applyBorder="1" applyAlignment="1">
      <alignment horizontal="right"/>
    </xf>
    <xf numFmtId="43" fontId="24" fillId="13" borderId="132" xfId="1" applyFont="1" applyFill="1" applyBorder="1" applyAlignment="1">
      <alignment horizontal="right"/>
    </xf>
    <xf numFmtId="43" fontId="37" fillId="13" borderId="147" xfId="1" applyFont="1" applyFill="1" applyBorder="1" applyAlignment="1">
      <alignment horizontal="right"/>
    </xf>
    <xf numFmtId="43" fontId="38" fillId="13" borderId="147" xfId="1" applyFont="1" applyFill="1" applyBorder="1" applyAlignment="1">
      <alignment horizontal="right"/>
    </xf>
    <xf numFmtId="43" fontId="22" fillId="13" borderId="136" xfId="1" applyFont="1" applyFill="1" applyBorder="1" applyAlignment="1">
      <alignment horizontal="right"/>
    </xf>
    <xf numFmtId="43" fontId="23" fillId="13" borderId="121" xfId="1" applyFont="1" applyFill="1" applyBorder="1" applyAlignment="1">
      <alignment horizontal="right"/>
    </xf>
    <xf numFmtId="43" fontId="20" fillId="13" borderId="140" xfId="1" applyFont="1" applyFill="1" applyBorder="1" applyAlignment="1">
      <alignment horizontal="right"/>
    </xf>
    <xf numFmtId="43" fontId="23" fillId="13" borderId="135" xfId="1" applyFont="1" applyFill="1" applyBorder="1" applyAlignment="1">
      <alignment horizontal="right"/>
    </xf>
    <xf numFmtId="43" fontId="23" fillId="13" borderId="150" xfId="1" applyFont="1" applyFill="1" applyBorder="1" applyAlignment="1">
      <alignment horizontal="right"/>
    </xf>
    <xf numFmtId="43" fontId="21" fillId="13" borderId="131" xfId="1" applyFont="1" applyFill="1" applyBorder="1" applyAlignment="1">
      <alignment horizontal="right"/>
    </xf>
    <xf numFmtId="43" fontId="25" fillId="13" borderId="132" xfId="1" applyFont="1" applyFill="1" applyBorder="1" applyAlignment="1">
      <alignment horizontal="right"/>
    </xf>
    <xf numFmtId="43" fontId="21" fillId="13" borderId="133" xfId="1" applyFont="1" applyFill="1" applyBorder="1" applyAlignment="1">
      <alignment horizontal="right"/>
    </xf>
    <xf numFmtId="43" fontId="22" fillId="13" borderId="140" xfId="1" applyFont="1" applyFill="1" applyBorder="1" applyAlignment="1">
      <alignment horizontal="right"/>
    </xf>
    <xf numFmtId="43" fontId="23" fillId="13" borderId="156" xfId="1" applyFont="1" applyFill="1" applyBorder="1" applyAlignment="1">
      <alignment horizontal="right"/>
    </xf>
    <xf numFmtId="43" fontId="22" fillId="13" borderId="128" xfId="1" applyFont="1" applyFill="1" applyBorder="1" applyAlignment="1">
      <alignment horizontal="right"/>
    </xf>
    <xf numFmtId="43" fontId="23" fillId="13" borderId="143" xfId="1" applyFont="1" applyFill="1" applyBorder="1" applyAlignment="1">
      <alignment horizontal="right"/>
    </xf>
    <xf numFmtId="43" fontId="21" fillId="12" borderId="128" xfId="1" applyFont="1" applyFill="1" applyBorder="1" applyAlignment="1">
      <alignment horizontal="center" vertical="center" wrapText="1"/>
    </xf>
    <xf numFmtId="43" fontId="20" fillId="12" borderId="130" xfId="1" applyFont="1" applyFill="1" applyBorder="1" applyAlignment="1">
      <alignment horizontal="right"/>
    </xf>
    <xf numFmtId="43" fontId="20" fillId="12" borderId="131" xfId="1" applyFont="1" applyFill="1" applyBorder="1" applyAlignment="1">
      <alignment horizontal="right"/>
    </xf>
    <xf numFmtId="43" fontId="22" fillId="12" borderId="132" xfId="1" applyFont="1" applyFill="1" applyBorder="1" applyAlignment="1">
      <alignment horizontal="right"/>
    </xf>
    <xf numFmtId="43" fontId="22" fillId="12" borderId="147" xfId="1" applyFont="1" applyFill="1" applyBorder="1" applyAlignment="1">
      <alignment horizontal="right"/>
    </xf>
    <xf numFmtId="43" fontId="22" fillId="12" borderId="133" xfId="1" applyFont="1" applyFill="1" applyBorder="1" applyAlignment="1">
      <alignment horizontal="right"/>
    </xf>
    <xf numFmtId="43" fontId="22" fillId="12" borderId="148" xfId="1" applyFont="1" applyFill="1" applyBorder="1" applyAlignment="1">
      <alignment horizontal="right"/>
    </xf>
    <xf numFmtId="43" fontId="20" fillId="12" borderId="134" xfId="1" applyFont="1" applyFill="1" applyBorder="1" applyAlignment="1">
      <alignment horizontal="right"/>
    </xf>
    <xf numFmtId="43" fontId="20" fillId="12" borderId="133" xfId="1" applyFont="1" applyFill="1" applyBorder="1" applyAlignment="1">
      <alignment horizontal="right"/>
    </xf>
    <xf numFmtId="43" fontId="22" fillId="12" borderId="137" xfId="1" applyFont="1" applyFill="1" applyBorder="1" applyAlignment="1">
      <alignment horizontal="right"/>
    </xf>
    <xf numFmtId="43" fontId="22" fillId="12" borderId="151" xfId="1" applyFont="1" applyFill="1" applyBorder="1" applyAlignment="1">
      <alignment horizontal="right"/>
    </xf>
    <xf numFmtId="43" fontId="20" fillId="12" borderId="136" xfId="1" applyFont="1" applyFill="1" applyBorder="1" applyAlignment="1">
      <alignment horizontal="right"/>
    </xf>
    <xf numFmtId="43" fontId="22" fillId="12" borderId="138" xfId="1" applyFont="1" applyFill="1" applyBorder="1" applyAlignment="1">
      <alignment horizontal="right"/>
    </xf>
    <xf numFmtId="43" fontId="23" fillId="12" borderId="134" xfId="1" applyFont="1" applyFill="1" applyBorder="1" applyAlignment="1">
      <alignment horizontal="right"/>
    </xf>
    <xf numFmtId="43" fontId="23" fillId="12" borderId="149" xfId="1" applyFont="1" applyFill="1" applyBorder="1" applyAlignment="1">
      <alignment horizontal="right"/>
    </xf>
    <xf numFmtId="43" fontId="20" fillId="12" borderId="139" xfId="1" applyFont="1" applyFill="1" applyBorder="1" applyAlignment="1">
      <alignment horizontal="right"/>
    </xf>
    <xf numFmtId="43" fontId="22" fillId="12" borderId="130" xfId="1" applyFont="1" applyFill="1" applyBorder="1" applyAlignment="1">
      <alignment horizontal="right"/>
    </xf>
    <xf numFmtId="43" fontId="22" fillId="12" borderId="145" xfId="1" applyFont="1" applyFill="1" applyBorder="1" applyAlignment="1">
      <alignment horizontal="right"/>
    </xf>
    <xf numFmtId="43" fontId="22" fillId="12" borderId="131" xfId="1" applyFont="1" applyFill="1" applyBorder="1" applyAlignment="1">
      <alignment horizontal="right"/>
    </xf>
    <xf numFmtId="43" fontId="22" fillId="12" borderId="146" xfId="1" applyFont="1" applyFill="1" applyBorder="1" applyAlignment="1">
      <alignment horizontal="right"/>
    </xf>
    <xf numFmtId="43" fontId="23" fillId="12" borderId="132" xfId="1" applyFont="1" applyFill="1" applyBorder="1" applyAlignment="1">
      <alignment horizontal="right"/>
    </xf>
    <xf numFmtId="43" fontId="23" fillId="12" borderId="147" xfId="1" applyFont="1" applyFill="1" applyBorder="1" applyAlignment="1">
      <alignment horizontal="right"/>
    </xf>
    <xf numFmtId="43" fontId="23" fillId="12" borderId="137" xfId="1" applyFont="1" applyFill="1" applyBorder="1" applyAlignment="1">
      <alignment horizontal="right"/>
    </xf>
    <xf numFmtId="43" fontId="23" fillId="12" borderId="151" xfId="1" applyFont="1" applyFill="1" applyBorder="1" applyAlignment="1">
      <alignment horizontal="right"/>
    </xf>
    <xf numFmtId="43" fontId="24" fillId="12" borderId="132" xfId="1" applyFont="1" applyFill="1" applyBorder="1" applyAlignment="1">
      <alignment horizontal="right"/>
    </xf>
    <xf numFmtId="43" fontId="24" fillId="12" borderId="147" xfId="1" applyFont="1" applyFill="1" applyBorder="1" applyAlignment="1">
      <alignment horizontal="right"/>
    </xf>
    <xf numFmtId="43" fontId="22" fillId="12" borderId="121" xfId="1" applyFont="1" applyFill="1" applyBorder="1" applyAlignment="1">
      <alignment horizontal="right"/>
    </xf>
    <xf numFmtId="43" fontId="20" fillId="12" borderId="140" xfId="1" applyFont="1" applyFill="1" applyBorder="1" applyAlignment="1">
      <alignment horizontal="right"/>
    </xf>
    <xf numFmtId="43" fontId="23" fillId="12" borderId="135" xfId="1" applyFont="1" applyFill="1" applyBorder="1" applyAlignment="1">
      <alignment horizontal="right"/>
    </xf>
    <xf numFmtId="43" fontId="23" fillId="12" borderId="150" xfId="1" applyFont="1" applyFill="1" applyBorder="1" applyAlignment="1">
      <alignment horizontal="right"/>
    </xf>
    <xf numFmtId="43" fontId="22" fillId="12" borderId="158" xfId="1" applyFont="1" applyFill="1" applyBorder="1" applyAlignment="1">
      <alignment horizontal="right"/>
    </xf>
    <xf numFmtId="43" fontId="21" fillId="12" borderId="131" xfId="1" applyFont="1" applyFill="1" applyBorder="1" applyAlignment="1">
      <alignment horizontal="right"/>
    </xf>
    <xf numFmtId="43" fontId="25" fillId="12" borderId="132" xfId="1" applyFont="1" applyFill="1" applyBorder="1" applyAlignment="1">
      <alignment horizontal="right"/>
    </xf>
    <xf numFmtId="43" fontId="25" fillId="12" borderId="147" xfId="1" applyFont="1" applyFill="1" applyBorder="1" applyAlignment="1">
      <alignment horizontal="right"/>
    </xf>
    <xf numFmtId="43" fontId="21" fillId="12" borderId="133" xfId="1" applyFont="1" applyFill="1" applyBorder="1" applyAlignment="1">
      <alignment horizontal="right"/>
    </xf>
    <xf numFmtId="43" fontId="22" fillId="12" borderId="156" xfId="1" applyFont="1" applyFill="1" applyBorder="1" applyAlignment="1">
      <alignment horizontal="right"/>
    </xf>
    <xf numFmtId="43" fontId="22" fillId="12" borderId="128" xfId="1" applyFont="1" applyFill="1" applyBorder="1" applyAlignment="1">
      <alignment horizontal="right"/>
    </xf>
    <xf numFmtId="43" fontId="22" fillId="12" borderId="143" xfId="1" applyFont="1" applyFill="1" applyBorder="1" applyAlignment="1">
      <alignment horizontal="right"/>
    </xf>
    <xf numFmtId="43" fontId="22" fillId="0" borderId="147" xfId="1" applyFont="1" applyFill="1" applyBorder="1" applyAlignment="1">
      <alignment horizontal="right"/>
    </xf>
    <xf numFmtId="43" fontId="22" fillId="0" borderId="143" xfId="1" applyFont="1" applyFill="1" applyBorder="1" applyAlignment="1">
      <alignment horizontal="right"/>
    </xf>
    <xf numFmtId="43" fontId="22" fillId="4" borderId="56" xfId="1" applyFont="1" applyFill="1" applyBorder="1" applyAlignment="1">
      <alignment horizontal="right"/>
    </xf>
    <xf numFmtId="43" fontId="22" fillId="4" borderId="41" xfId="1" applyFont="1" applyFill="1" applyBorder="1" applyAlignment="1">
      <alignment horizontal="right"/>
    </xf>
    <xf numFmtId="43" fontId="22" fillId="4" borderId="14" xfId="1" applyFont="1" applyFill="1" applyBorder="1" applyAlignment="1">
      <alignment horizontal="right"/>
    </xf>
    <xf numFmtId="43" fontId="22" fillId="4" borderId="82" xfId="1" applyFont="1" applyFill="1" applyBorder="1" applyAlignment="1">
      <alignment horizontal="right"/>
    </xf>
    <xf numFmtId="43" fontId="23" fillId="4" borderId="4" xfId="1" applyFont="1" applyFill="1" applyBorder="1" applyAlignment="1">
      <alignment horizontal="right"/>
    </xf>
    <xf numFmtId="43" fontId="23" fillId="4" borderId="56" xfId="1" applyFont="1" applyFill="1" applyBorder="1" applyAlignment="1">
      <alignment horizontal="right"/>
    </xf>
    <xf numFmtId="43" fontId="22" fillId="4" borderId="5" xfId="1" applyFont="1" applyFill="1" applyBorder="1" applyAlignment="1">
      <alignment horizontal="right"/>
    </xf>
    <xf numFmtId="43" fontId="22" fillId="4" borderId="3" xfId="1" applyFont="1" applyFill="1" applyBorder="1" applyAlignment="1">
      <alignment horizontal="right"/>
    </xf>
    <xf numFmtId="43" fontId="23" fillId="4" borderId="82" xfId="1" applyFont="1" applyFill="1" applyBorder="1" applyAlignment="1">
      <alignment horizontal="right"/>
    </xf>
    <xf numFmtId="43" fontId="24" fillId="4" borderId="56" xfId="1" applyFont="1" applyFill="1" applyBorder="1" applyAlignment="1">
      <alignment horizontal="right"/>
    </xf>
    <xf numFmtId="43" fontId="25" fillId="4" borderId="56" xfId="1" applyFont="1" applyFill="1" applyBorder="1" applyAlignment="1">
      <alignment horizontal="right"/>
    </xf>
    <xf numFmtId="43" fontId="22" fillId="4" borderId="90" xfId="1" applyFont="1" applyFill="1" applyBorder="1" applyAlignment="1">
      <alignment horizontal="right"/>
    </xf>
    <xf numFmtId="43" fontId="23" fillId="4" borderId="104" xfId="1" applyFont="1" applyFill="1" applyBorder="1" applyAlignment="1">
      <alignment horizontal="right"/>
    </xf>
    <xf numFmtId="43" fontId="22" fillId="4" borderId="97" xfId="1" applyFont="1" applyFill="1" applyBorder="1" applyAlignment="1">
      <alignment horizontal="right"/>
    </xf>
    <xf numFmtId="43" fontId="22" fillId="4" borderId="77" xfId="1" applyFont="1" applyFill="1" applyBorder="1" applyAlignment="1">
      <alignment horizontal="right"/>
    </xf>
    <xf numFmtId="43" fontId="21" fillId="6" borderId="141" xfId="1" applyFont="1" applyFill="1" applyBorder="1" applyAlignment="1">
      <alignment horizontal="center" vertical="center" wrapText="1"/>
    </xf>
    <xf numFmtId="43" fontId="20" fillId="6" borderId="130" xfId="1" applyFont="1" applyFill="1" applyBorder="1" applyAlignment="1">
      <alignment horizontal="right"/>
    </xf>
    <xf numFmtId="43" fontId="20" fillId="6" borderId="131" xfId="1" applyFont="1" applyFill="1" applyBorder="1" applyAlignment="1">
      <alignment horizontal="right"/>
    </xf>
    <xf numFmtId="43" fontId="22" fillId="6" borderId="132" xfId="1" applyFont="1" applyFill="1" applyBorder="1" applyAlignment="1">
      <alignment horizontal="right"/>
    </xf>
    <xf numFmtId="43" fontId="22" fillId="6" borderId="147" xfId="1" applyFont="1" applyFill="1" applyBorder="1" applyAlignment="1">
      <alignment horizontal="right"/>
    </xf>
    <xf numFmtId="43" fontId="22" fillId="6" borderId="133" xfId="1" applyFont="1" applyFill="1" applyBorder="1" applyAlignment="1">
      <alignment horizontal="right"/>
    </xf>
    <xf numFmtId="43" fontId="22" fillId="6" borderId="142" xfId="1" applyFont="1" applyFill="1" applyBorder="1" applyAlignment="1">
      <alignment horizontal="right"/>
    </xf>
    <xf numFmtId="43" fontId="20" fillId="6" borderId="134" xfId="1" applyFont="1" applyFill="1" applyBorder="1" applyAlignment="1">
      <alignment horizontal="right"/>
    </xf>
    <xf numFmtId="43" fontId="20" fillId="6" borderId="133" xfId="1" applyFont="1" applyFill="1" applyBorder="1" applyAlignment="1">
      <alignment horizontal="right"/>
    </xf>
    <xf numFmtId="43" fontId="22" fillId="6" borderId="137" xfId="1" applyFont="1" applyFill="1" applyBorder="1" applyAlignment="1">
      <alignment horizontal="right"/>
    </xf>
    <xf numFmtId="43" fontId="22" fillId="6" borderId="151" xfId="1" applyFont="1" applyFill="1" applyBorder="1" applyAlignment="1">
      <alignment horizontal="right"/>
    </xf>
    <xf numFmtId="43" fontId="20" fillId="6" borderId="136" xfId="1" applyFont="1" applyFill="1" applyBorder="1" applyAlignment="1">
      <alignment horizontal="right"/>
    </xf>
    <xf numFmtId="43" fontId="22" fillId="6" borderId="138" xfId="1" applyFont="1" applyFill="1" applyBorder="1" applyAlignment="1">
      <alignment horizontal="right"/>
    </xf>
    <xf numFmtId="43" fontId="23" fillId="6" borderId="134" xfId="1" applyFont="1" applyFill="1" applyBorder="1" applyAlignment="1">
      <alignment horizontal="right"/>
    </xf>
    <xf numFmtId="43" fontId="23" fillId="6" borderId="149" xfId="1" applyFont="1" applyFill="1" applyBorder="1" applyAlignment="1">
      <alignment horizontal="right"/>
    </xf>
    <xf numFmtId="43" fontId="20" fillId="6" borderId="139" xfId="1" applyFont="1" applyFill="1" applyBorder="1" applyAlignment="1">
      <alignment horizontal="right"/>
    </xf>
    <xf numFmtId="43" fontId="23" fillId="6" borderId="132" xfId="1" applyFont="1" applyFill="1" applyBorder="1" applyAlignment="1">
      <alignment horizontal="right"/>
    </xf>
    <xf numFmtId="43" fontId="23" fillId="6" borderId="147" xfId="1" applyFont="1" applyFill="1" applyBorder="1" applyAlignment="1">
      <alignment horizontal="right"/>
    </xf>
    <xf numFmtId="43" fontId="22" fillId="6" borderId="130" xfId="1" applyFont="1" applyFill="1" applyBorder="1" applyAlignment="1">
      <alignment horizontal="right"/>
    </xf>
    <xf numFmtId="43" fontId="22" fillId="6" borderId="145" xfId="1" applyFont="1" applyFill="1" applyBorder="1" applyAlignment="1">
      <alignment horizontal="right"/>
    </xf>
    <xf numFmtId="43" fontId="22" fillId="6" borderId="131" xfId="1" applyFont="1" applyFill="1" applyBorder="1" applyAlignment="1">
      <alignment horizontal="right"/>
    </xf>
    <xf numFmtId="43" fontId="22" fillId="6" borderId="146" xfId="1" applyFont="1" applyFill="1" applyBorder="1" applyAlignment="1">
      <alignment horizontal="right"/>
    </xf>
    <xf numFmtId="43" fontId="23" fillId="6" borderId="137" xfId="1" applyFont="1" applyFill="1" applyBorder="1" applyAlignment="1">
      <alignment horizontal="right"/>
    </xf>
    <xf numFmtId="43" fontId="23" fillId="6" borderId="151" xfId="1" applyFont="1" applyFill="1" applyBorder="1" applyAlignment="1">
      <alignment horizontal="right"/>
    </xf>
    <xf numFmtId="43" fontId="24" fillId="6" borderId="132" xfId="1" applyFont="1" applyFill="1" applyBorder="1" applyAlignment="1">
      <alignment horizontal="right"/>
    </xf>
    <xf numFmtId="43" fontId="24" fillId="6" borderId="147" xfId="1" applyFont="1" applyFill="1" applyBorder="1" applyAlignment="1">
      <alignment horizontal="right"/>
    </xf>
    <xf numFmtId="43" fontId="25" fillId="6" borderId="132" xfId="1" applyFont="1" applyFill="1" applyBorder="1" applyAlignment="1">
      <alignment horizontal="right"/>
    </xf>
    <xf numFmtId="43" fontId="25" fillId="6" borderId="147" xfId="1" applyFont="1" applyFill="1" applyBorder="1" applyAlignment="1">
      <alignment horizontal="right"/>
    </xf>
    <xf numFmtId="43" fontId="22" fillId="6" borderId="136" xfId="1" applyFont="1" applyFill="1" applyBorder="1" applyAlignment="1">
      <alignment horizontal="right"/>
    </xf>
    <xf numFmtId="43" fontId="22" fillId="6" borderId="121" xfId="1" applyFont="1" applyFill="1" applyBorder="1" applyAlignment="1">
      <alignment horizontal="right"/>
    </xf>
    <xf numFmtId="43" fontId="20" fillId="6" borderId="140" xfId="1" applyFont="1" applyFill="1" applyBorder="1" applyAlignment="1">
      <alignment horizontal="right"/>
    </xf>
    <xf numFmtId="43" fontId="22" fillId="6" borderId="148" xfId="1" applyFont="1" applyFill="1" applyBorder="1" applyAlignment="1">
      <alignment horizontal="right"/>
    </xf>
    <xf numFmtId="43" fontId="23" fillId="6" borderId="135" xfId="1" applyFont="1" applyFill="1" applyBorder="1" applyAlignment="1">
      <alignment horizontal="right"/>
    </xf>
    <xf numFmtId="43" fontId="23" fillId="6" borderId="150" xfId="1" applyFont="1" applyFill="1" applyBorder="1" applyAlignment="1">
      <alignment horizontal="right"/>
    </xf>
    <xf numFmtId="43" fontId="20" fillId="6" borderId="162" xfId="1" applyFont="1" applyFill="1" applyBorder="1" applyAlignment="1">
      <alignment horizontal="right"/>
    </xf>
    <xf numFmtId="43" fontId="22" fillId="6" borderId="135" xfId="1" applyFont="1" applyFill="1" applyBorder="1" applyAlignment="1">
      <alignment horizontal="right"/>
    </xf>
    <xf numFmtId="43" fontId="22" fillId="6" borderId="150" xfId="1" applyFont="1" applyFill="1" applyBorder="1" applyAlignment="1">
      <alignment horizontal="right"/>
    </xf>
    <xf numFmtId="43" fontId="22" fillId="6" borderId="164" xfId="1" applyFont="1" applyFill="1" applyBorder="1" applyAlignment="1">
      <alignment horizontal="right"/>
    </xf>
    <xf numFmtId="43" fontId="22" fillId="6" borderId="165" xfId="1" applyFont="1" applyFill="1" applyBorder="1" applyAlignment="1">
      <alignment horizontal="right"/>
    </xf>
    <xf numFmtId="43" fontId="22" fillId="6" borderId="127" xfId="1" applyFont="1" applyFill="1" applyBorder="1" applyAlignment="1">
      <alignment horizontal="right"/>
    </xf>
    <xf numFmtId="43" fontId="22" fillId="6" borderId="158" xfId="1" applyFont="1" applyFill="1" applyBorder="1" applyAlignment="1">
      <alignment horizontal="right"/>
    </xf>
    <xf numFmtId="43" fontId="21" fillId="6" borderId="131" xfId="1" applyFont="1" applyFill="1" applyBorder="1" applyAlignment="1">
      <alignment horizontal="right"/>
    </xf>
    <xf numFmtId="43" fontId="21" fillId="6" borderId="133" xfId="1" applyFont="1" applyFill="1" applyBorder="1" applyAlignment="1">
      <alignment horizontal="right"/>
    </xf>
    <xf numFmtId="43" fontId="22" fillId="6" borderId="140" xfId="1" applyFont="1" applyFill="1" applyBorder="1" applyAlignment="1">
      <alignment horizontal="right"/>
    </xf>
    <xf numFmtId="43" fontId="22" fillId="6" borderId="156" xfId="1" applyFont="1" applyFill="1" applyBorder="1" applyAlignment="1">
      <alignment horizontal="right"/>
    </xf>
    <xf numFmtId="43" fontId="22" fillId="6" borderId="128" xfId="1" applyFont="1" applyFill="1" applyBorder="1" applyAlignment="1">
      <alignment horizontal="right"/>
    </xf>
    <xf numFmtId="43" fontId="22" fillId="6" borderId="166" xfId="1" applyFont="1" applyFill="1" applyBorder="1" applyAlignment="1">
      <alignment horizontal="right"/>
    </xf>
    <xf numFmtId="0" fontId="18" fillId="0" borderId="144" xfId="0" applyFont="1" applyFill="1" applyBorder="1" applyAlignment="1">
      <alignment vertical="center"/>
    </xf>
    <xf numFmtId="0" fontId="19" fillId="0" borderId="144" xfId="0" applyFont="1" applyFill="1" applyBorder="1" applyAlignment="1">
      <alignment vertical="center"/>
    </xf>
    <xf numFmtId="43" fontId="22" fillId="0" borderId="152" xfId="1" applyFont="1" applyFill="1" applyBorder="1" applyAlignment="1">
      <alignment horizontal="right"/>
    </xf>
    <xf numFmtId="43" fontId="23" fillId="0" borderId="152" xfId="1" applyFont="1" applyFill="1" applyBorder="1" applyAlignment="1">
      <alignment horizontal="right"/>
    </xf>
    <xf numFmtId="0" fontId="18" fillId="0" borderId="44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43" fontId="26" fillId="0" borderId="0" xfId="1" applyFont="1" applyFill="1" applyBorder="1" applyAlignment="1">
      <alignment horizontal="right"/>
    </xf>
    <xf numFmtId="0" fontId="34" fillId="0" borderId="61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0" xfId="0" applyFont="1" applyFill="1" applyBorder="1"/>
    <xf numFmtId="43" fontId="23" fillId="0" borderId="10" xfId="1" applyFont="1" applyFill="1" applyBorder="1" applyAlignment="1">
      <alignment horizontal="right"/>
    </xf>
    <xf numFmtId="43" fontId="22" fillId="0" borderId="66" xfId="1" applyFont="1" applyFill="1" applyBorder="1" applyAlignment="1">
      <alignment horizontal="right"/>
    </xf>
    <xf numFmtId="43" fontId="22" fillId="0" borderId="50" xfId="1" applyFont="1" applyFill="1" applyBorder="1" applyAlignment="1">
      <alignment horizontal="right"/>
    </xf>
    <xf numFmtId="43" fontId="22" fillId="0" borderId="134" xfId="1" applyFont="1" applyFill="1" applyBorder="1" applyAlignment="1">
      <alignment horizontal="right"/>
    </xf>
    <xf numFmtId="43" fontId="22" fillId="0" borderId="21" xfId="1" applyFont="1" applyFill="1" applyBorder="1" applyAlignment="1">
      <alignment horizontal="right"/>
    </xf>
    <xf numFmtId="43" fontId="23" fillId="0" borderId="149" xfId="1" applyFont="1" applyFill="1" applyBorder="1" applyAlignment="1">
      <alignment horizontal="right"/>
    </xf>
    <xf numFmtId="43" fontId="22" fillId="0" borderId="69" xfId="1" applyFont="1" applyFill="1" applyBorder="1" applyAlignment="1">
      <alignment horizontal="right"/>
    </xf>
    <xf numFmtId="0" fontId="18" fillId="10" borderId="55" xfId="0" applyFont="1" applyFill="1" applyBorder="1" applyAlignment="1">
      <alignment horizontal="center"/>
    </xf>
    <xf numFmtId="0" fontId="18" fillId="10" borderId="56" xfId="0" applyFont="1" applyFill="1" applyBorder="1"/>
    <xf numFmtId="43" fontId="23" fillId="10" borderId="63" xfId="1" applyFont="1" applyFill="1" applyBorder="1" applyAlignment="1">
      <alignment horizontal="right"/>
    </xf>
    <xf numFmtId="43" fontId="23" fillId="10" borderId="132" xfId="1" applyFont="1" applyFill="1" applyBorder="1" applyAlignment="1">
      <alignment horizontal="right"/>
    </xf>
    <xf numFmtId="43" fontId="22" fillId="10" borderId="147" xfId="1" applyFont="1" applyFill="1" applyBorder="1" applyAlignment="1">
      <alignment horizontal="right"/>
    </xf>
    <xf numFmtId="43" fontId="22" fillId="10" borderId="132" xfId="1" applyFont="1" applyFill="1" applyBorder="1" applyAlignment="1">
      <alignment horizontal="right"/>
    </xf>
    <xf numFmtId="43" fontId="23" fillId="10" borderId="147" xfId="1" applyFont="1" applyFill="1" applyBorder="1" applyAlignment="1">
      <alignment horizontal="right"/>
    </xf>
    <xf numFmtId="43" fontId="23" fillId="10" borderId="58" xfId="1" applyFont="1" applyFill="1" applyBorder="1" applyAlignment="1">
      <alignment horizontal="right"/>
    </xf>
    <xf numFmtId="43" fontId="22" fillId="10" borderId="15" xfId="1" applyFont="1" applyFill="1" applyBorder="1" applyAlignment="1">
      <alignment horizontal="right"/>
    </xf>
    <xf numFmtId="0" fontId="18" fillId="10" borderId="16" xfId="0" applyFont="1" applyFill="1" applyBorder="1" applyAlignment="1">
      <alignment horizontal="center"/>
    </xf>
    <xf numFmtId="0" fontId="5" fillId="0" borderId="74" xfId="0" applyFont="1" applyFill="1" applyBorder="1" applyAlignment="1">
      <alignment horizontal="center"/>
    </xf>
    <xf numFmtId="0" fontId="5" fillId="0" borderId="77" xfId="0" applyFont="1" applyFill="1" applyBorder="1"/>
    <xf numFmtId="43" fontId="20" fillId="0" borderId="70" xfId="1" applyFont="1" applyFill="1" applyBorder="1" applyAlignment="1">
      <alignment horizontal="right"/>
    </xf>
    <xf numFmtId="43" fontId="20" fillId="0" borderId="75" xfId="1" applyFont="1" applyFill="1" applyBorder="1" applyAlignment="1">
      <alignment horizontal="right"/>
    </xf>
    <xf numFmtId="43" fontId="20" fillId="0" borderId="78" xfId="1" applyFont="1" applyFill="1" applyBorder="1" applyAlignment="1">
      <alignment horizontal="right"/>
    </xf>
    <xf numFmtId="43" fontId="20" fillId="0" borderId="74" xfId="1" applyFont="1" applyFill="1" applyBorder="1" applyAlignment="1">
      <alignment horizontal="right"/>
    </xf>
    <xf numFmtId="43" fontId="20" fillId="0" borderId="77" xfId="1" applyFont="1" applyFill="1" applyBorder="1" applyAlignment="1">
      <alignment horizontal="right"/>
    </xf>
    <xf numFmtId="43" fontId="20" fillId="0" borderId="128" xfId="1" applyFont="1" applyFill="1" applyBorder="1" applyAlignment="1">
      <alignment horizontal="right"/>
    </xf>
    <xf numFmtId="43" fontId="26" fillId="0" borderId="77" xfId="1" applyFont="1" applyFill="1" applyBorder="1" applyAlignment="1">
      <alignment horizontal="right"/>
    </xf>
    <xf numFmtId="0" fontId="5" fillId="0" borderId="68" xfId="0" applyFont="1" applyFill="1" applyBorder="1" applyAlignment="1">
      <alignment horizontal="center"/>
    </xf>
    <xf numFmtId="43" fontId="25" fillId="4" borderId="75" xfId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right"/>
    </xf>
    <xf numFmtId="43" fontId="22" fillId="4" borderId="50" xfId="1" applyFont="1" applyFill="1" applyBorder="1" applyAlignment="1">
      <alignment horizontal="right"/>
    </xf>
    <xf numFmtId="0" fontId="22" fillId="0" borderId="14" xfId="0" applyFont="1" applyFill="1" applyBorder="1" applyAlignment="1">
      <alignment horizontal="right"/>
    </xf>
    <xf numFmtId="43" fontId="22" fillId="4" borderId="9" xfId="1" applyFont="1" applyFill="1" applyBorder="1" applyAlignment="1">
      <alignment horizontal="right"/>
    </xf>
    <xf numFmtId="43" fontId="25" fillId="4" borderId="2" xfId="1" applyFont="1" applyFill="1" applyBorder="1" applyAlignment="1">
      <alignment horizontal="right"/>
    </xf>
    <xf numFmtId="43" fontId="25" fillId="4" borderId="7" xfId="1" applyFont="1" applyFill="1" applyBorder="1" applyAlignment="1">
      <alignment horizontal="right"/>
    </xf>
    <xf numFmtId="43" fontId="22" fillId="0" borderId="24" xfId="0" applyNumberFormat="1" applyFont="1" applyFill="1" applyBorder="1" applyAlignment="1">
      <alignment horizontal="right"/>
    </xf>
    <xf numFmtId="43" fontId="22" fillId="0" borderId="0" xfId="0" applyNumberFormat="1" applyFont="1" applyFill="1" applyBorder="1" applyAlignment="1">
      <alignment horizontal="right"/>
    </xf>
    <xf numFmtId="0" fontId="22" fillId="0" borderId="0" xfId="0" applyFont="1" applyFill="1" applyBorder="1" applyAlignment="1">
      <alignment horizontal="right"/>
    </xf>
    <xf numFmtId="43" fontId="25" fillId="4" borderId="78" xfId="1" applyFont="1" applyFill="1" applyBorder="1" applyAlignment="1">
      <alignment horizontal="center" vertical="center" wrapText="1"/>
    </xf>
    <xf numFmtId="43" fontId="22" fillId="0" borderId="25" xfId="0" applyNumberFormat="1" applyFont="1" applyFill="1" applyBorder="1" applyAlignment="1">
      <alignment horizontal="right"/>
    </xf>
    <xf numFmtId="0" fontId="3" fillId="0" borderId="0" xfId="0" applyFont="1" applyFill="1" applyAlignment="1"/>
    <xf numFmtId="43" fontId="25" fillId="4" borderId="35" xfId="1" applyFont="1" applyFill="1" applyBorder="1" applyAlignment="1">
      <alignment horizontal="center" vertical="center" wrapText="1"/>
    </xf>
    <xf numFmtId="43" fontId="22" fillId="4" borderId="4" xfId="1" applyFont="1" applyFill="1" applyBorder="1" applyAlignment="1">
      <alignment horizontal="right"/>
    </xf>
    <xf numFmtId="43" fontId="22" fillId="4" borderId="51" xfId="1" applyFont="1" applyFill="1" applyBorder="1" applyAlignment="1">
      <alignment horizontal="right"/>
    </xf>
    <xf numFmtId="43" fontId="25" fillId="4" borderId="3" xfId="1" applyFont="1" applyFill="1" applyBorder="1" applyAlignment="1">
      <alignment horizontal="right"/>
    </xf>
    <xf numFmtId="43" fontId="25" fillId="4" borderId="41" xfId="1" applyFont="1" applyFill="1" applyBorder="1" applyAlignment="1">
      <alignment horizontal="right"/>
    </xf>
    <xf numFmtId="43" fontId="25" fillId="6" borderId="25" xfId="1" applyFont="1" applyFill="1" applyBorder="1" applyAlignment="1">
      <alignment horizontal="center" vertical="center" wrapText="1"/>
    </xf>
    <xf numFmtId="43" fontId="22" fillId="6" borderId="50" xfId="1" applyFont="1" applyFill="1" applyBorder="1" applyAlignment="1">
      <alignment horizontal="right"/>
    </xf>
    <xf numFmtId="43" fontId="22" fillId="6" borderId="9" xfId="1" applyFont="1" applyFill="1" applyBorder="1" applyAlignment="1">
      <alignment horizontal="right"/>
    </xf>
    <xf numFmtId="43" fontId="22" fillId="6" borderId="116" xfId="1" applyFont="1" applyFill="1" applyBorder="1" applyAlignment="1">
      <alignment horizontal="right"/>
    </xf>
    <xf numFmtId="43" fontId="25" fillId="6" borderId="2" xfId="1" applyFont="1" applyFill="1" applyBorder="1" applyAlignment="1">
      <alignment horizontal="right"/>
    </xf>
    <xf numFmtId="43" fontId="25" fillId="6" borderId="7" xfId="1" applyFont="1" applyFill="1" applyBorder="1" applyAlignment="1">
      <alignment horizontal="right"/>
    </xf>
    <xf numFmtId="43" fontId="25" fillId="6" borderId="159" xfId="1" applyFont="1" applyFill="1" applyBorder="1" applyAlignment="1">
      <alignment horizontal="center" vertical="center" wrapText="1"/>
    </xf>
    <xf numFmtId="43" fontId="22" fillId="6" borderId="149" xfId="1" applyFont="1" applyFill="1" applyBorder="1" applyAlignment="1">
      <alignment horizontal="right"/>
    </xf>
    <xf numFmtId="0" fontId="22" fillId="0" borderId="142" xfId="0" applyFont="1" applyFill="1" applyBorder="1" applyAlignment="1">
      <alignment horizontal="right"/>
    </xf>
    <xf numFmtId="43" fontId="22" fillId="6" borderId="153" xfId="1" applyFont="1" applyFill="1" applyBorder="1" applyAlignment="1">
      <alignment horizontal="right"/>
    </xf>
    <xf numFmtId="43" fontId="22" fillId="6" borderId="163" xfId="1" applyFont="1" applyFill="1" applyBorder="1" applyAlignment="1">
      <alignment horizontal="right"/>
    </xf>
    <xf numFmtId="43" fontId="25" fillId="6" borderId="146" xfId="1" applyFont="1" applyFill="1" applyBorder="1" applyAlignment="1">
      <alignment horizontal="right"/>
    </xf>
    <xf numFmtId="43" fontId="25" fillId="6" borderId="148" xfId="1" applyFont="1" applyFill="1" applyBorder="1" applyAlignment="1">
      <alignment horizontal="right"/>
    </xf>
    <xf numFmtId="43" fontId="22" fillId="0" borderId="0" xfId="1" applyFont="1" applyFill="1" applyAlignment="1">
      <alignment horizontal="right"/>
    </xf>
    <xf numFmtId="43" fontId="25" fillId="12" borderId="75" xfId="1" applyFont="1" applyFill="1" applyBorder="1" applyAlignment="1">
      <alignment horizontal="center" vertical="center" wrapText="1"/>
    </xf>
    <xf numFmtId="43" fontId="22" fillId="12" borderId="50" xfId="1" applyFont="1" applyFill="1" applyBorder="1" applyAlignment="1">
      <alignment horizontal="right"/>
    </xf>
    <xf numFmtId="43" fontId="22" fillId="12" borderId="9" xfId="1" applyFont="1" applyFill="1" applyBorder="1" applyAlignment="1">
      <alignment horizontal="right"/>
    </xf>
    <xf numFmtId="43" fontId="22" fillId="12" borderId="21" xfId="1" applyFont="1" applyFill="1" applyBorder="1" applyAlignment="1">
      <alignment horizontal="right"/>
    </xf>
    <xf numFmtId="43" fontId="22" fillId="12" borderId="8" xfId="1" applyFont="1" applyFill="1" applyBorder="1" applyAlignment="1">
      <alignment horizontal="right"/>
    </xf>
    <xf numFmtId="43" fontId="22" fillId="12" borderId="89" xfId="1" applyFont="1" applyFill="1" applyBorder="1" applyAlignment="1">
      <alignment horizontal="right"/>
    </xf>
    <xf numFmtId="43" fontId="25" fillId="12" borderId="2" xfId="1" applyFont="1" applyFill="1" applyBorder="1" applyAlignment="1">
      <alignment horizontal="right"/>
    </xf>
    <xf numFmtId="43" fontId="25" fillId="12" borderId="7" xfId="1" applyFont="1" applyFill="1" applyBorder="1" applyAlignment="1">
      <alignment horizontal="right"/>
    </xf>
    <xf numFmtId="43" fontId="25" fillId="12" borderId="143" xfId="1" applyFont="1" applyFill="1" applyBorder="1" applyAlignment="1">
      <alignment horizontal="center" vertical="center" wrapText="1"/>
    </xf>
    <xf numFmtId="43" fontId="22" fillId="12" borderId="149" xfId="1" applyFont="1" applyFill="1" applyBorder="1" applyAlignment="1">
      <alignment horizontal="right"/>
    </xf>
    <xf numFmtId="43" fontId="22" fillId="12" borderId="153" xfId="1" applyFont="1" applyFill="1" applyBorder="1" applyAlignment="1">
      <alignment horizontal="right"/>
    </xf>
    <xf numFmtId="43" fontId="25" fillId="12" borderId="146" xfId="1" applyFont="1" applyFill="1" applyBorder="1" applyAlignment="1">
      <alignment horizontal="right"/>
    </xf>
    <xf numFmtId="43" fontId="25" fillId="12" borderId="148" xfId="1" applyFont="1" applyFill="1" applyBorder="1" applyAlignment="1">
      <alignment horizontal="right"/>
    </xf>
    <xf numFmtId="43" fontId="25" fillId="13" borderId="75" xfId="1" applyFont="1" applyFill="1" applyBorder="1" applyAlignment="1">
      <alignment horizontal="center" vertical="center" wrapText="1"/>
    </xf>
    <xf numFmtId="43" fontId="22" fillId="13" borderId="50" xfId="1" applyFont="1" applyFill="1" applyBorder="1" applyAlignment="1">
      <alignment horizontal="right"/>
    </xf>
    <xf numFmtId="43" fontId="22" fillId="13" borderId="9" xfId="1" applyFont="1" applyFill="1" applyBorder="1" applyAlignment="1">
      <alignment horizontal="right"/>
    </xf>
    <xf numFmtId="43" fontId="25" fillId="13" borderId="2" xfId="1" applyFont="1" applyFill="1" applyBorder="1" applyAlignment="1">
      <alignment horizontal="right"/>
    </xf>
    <xf numFmtId="43" fontId="25" fillId="13" borderId="7" xfId="1" applyFont="1" applyFill="1" applyBorder="1" applyAlignment="1">
      <alignment horizontal="right"/>
    </xf>
    <xf numFmtId="43" fontId="23" fillId="0" borderId="0" xfId="1" applyFont="1" applyFill="1" applyAlignment="1">
      <alignment horizontal="right"/>
    </xf>
    <xf numFmtId="43" fontId="38" fillId="13" borderId="143" xfId="1" applyFont="1" applyFill="1" applyBorder="1" applyAlignment="1">
      <alignment horizontal="center" vertical="center" wrapText="1"/>
    </xf>
    <xf numFmtId="0" fontId="23" fillId="0" borderId="142" xfId="0" applyFont="1" applyFill="1" applyBorder="1" applyAlignment="1">
      <alignment horizontal="right"/>
    </xf>
    <xf numFmtId="43" fontId="23" fillId="13" borderId="153" xfId="1" applyFont="1" applyFill="1" applyBorder="1" applyAlignment="1">
      <alignment horizontal="right"/>
    </xf>
    <xf numFmtId="43" fontId="38" fillId="13" borderId="146" xfId="1" applyFont="1" applyFill="1" applyBorder="1" applyAlignment="1">
      <alignment horizontal="right"/>
    </xf>
    <xf numFmtId="43" fontId="38" fillId="13" borderId="148" xfId="1" applyFont="1" applyFill="1" applyBorder="1" applyAlignment="1">
      <alignment horizontal="right"/>
    </xf>
    <xf numFmtId="43" fontId="23" fillId="0" borderId="159" xfId="0" applyNumberFormat="1" applyFont="1" applyFill="1" applyBorder="1" applyAlignment="1">
      <alignment horizontal="right"/>
    </xf>
    <xf numFmtId="43" fontId="38" fillId="0" borderId="76" xfId="1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right"/>
    </xf>
    <xf numFmtId="43" fontId="38" fillId="5" borderId="74" xfId="1" applyFont="1" applyFill="1" applyBorder="1" applyAlignment="1">
      <alignment horizontal="center" vertical="center" wrapText="1"/>
    </xf>
    <xf numFmtId="43" fontId="38" fillId="5" borderId="75" xfId="1" applyFont="1" applyFill="1" applyBorder="1" applyAlignment="1">
      <alignment horizontal="center" vertical="center" wrapText="1"/>
    </xf>
    <xf numFmtId="43" fontId="38" fillId="5" borderId="143" xfId="1" applyFont="1" applyFill="1" applyBorder="1" applyAlignment="1">
      <alignment horizontal="center" vertical="center" wrapText="1"/>
    </xf>
    <xf numFmtId="43" fontId="22" fillId="5" borderId="21" xfId="1" applyFont="1" applyFill="1" applyBorder="1" applyAlignment="1">
      <alignment horizontal="right"/>
    </xf>
    <xf numFmtId="43" fontId="22" fillId="5" borderId="50" xfId="1" applyFont="1" applyFill="1" applyBorder="1" applyAlignment="1">
      <alignment horizontal="right"/>
    </xf>
    <xf numFmtId="0" fontId="22" fillId="0" borderId="13" xfId="0" applyFont="1" applyFill="1" applyBorder="1" applyAlignment="1">
      <alignment horizontal="right"/>
    </xf>
    <xf numFmtId="43" fontId="22" fillId="5" borderId="8" xfId="1" applyFont="1" applyFill="1" applyBorder="1" applyAlignment="1">
      <alignment horizontal="right"/>
    </xf>
    <xf numFmtId="43" fontId="22" fillId="5" borderId="9" xfId="1" applyFont="1" applyFill="1" applyBorder="1" applyAlignment="1">
      <alignment horizontal="right"/>
    </xf>
    <xf numFmtId="43" fontId="23" fillId="5" borderId="153" xfId="1" applyFont="1" applyFill="1" applyBorder="1" applyAlignment="1">
      <alignment horizontal="right"/>
    </xf>
    <xf numFmtId="43" fontId="25" fillId="5" borderId="19" xfId="1" applyFont="1" applyFill="1" applyBorder="1" applyAlignment="1">
      <alignment horizontal="right"/>
    </xf>
    <xf numFmtId="43" fontId="25" fillId="5" borderId="2" xfId="1" applyFont="1" applyFill="1" applyBorder="1" applyAlignment="1">
      <alignment horizontal="right"/>
    </xf>
    <xf numFmtId="43" fontId="38" fillId="5" borderId="146" xfId="1" applyFont="1" applyFill="1" applyBorder="1" applyAlignment="1">
      <alignment horizontal="right"/>
    </xf>
    <xf numFmtId="43" fontId="25" fillId="5" borderId="31" xfId="1" applyFont="1" applyFill="1" applyBorder="1" applyAlignment="1">
      <alignment horizontal="right"/>
    </xf>
    <xf numFmtId="43" fontId="25" fillId="5" borderId="7" xfId="1" applyFont="1" applyFill="1" applyBorder="1" applyAlignment="1">
      <alignment horizontal="right"/>
    </xf>
    <xf numFmtId="43" fontId="38" fillId="5" borderId="148" xfId="1" applyFont="1" applyFill="1" applyBorder="1" applyAlignment="1">
      <alignment horizontal="right"/>
    </xf>
    <xf numFmtId="0" fontId="23" fillId="0" borderId="15" xfId="0" applyFont="1" applyFill="1" applyBorder="1" applyAlignment="1">
      <alignment horizontal="right"/>
    </xf>
    <xf numFmtId="43" fontId="38" fillId="0" borderId="23" xfId="1" applyFont="1" applyFill="1" applyBorder="1" applyAlignment="1">
      <alignment horizontal="right"/>
    </xf>
    <xf numFmtId="43" fontId="38" fillId="0" borderId="22" xfId="1" applyFont="1" applyFill="1" applyBorder="1" applyAlignment="1">
      <alignment horizontal="right"/>
    </xf>
    <xf numFmtId="43" fontId="23" fillId="0" borderId="26" xfId="0" applyNumberFormat="1" applyFont="1" applyFill="1" applyBorder="1" applyAlignment="1">
      <alignment horizontal="right"/>
    </xf>
    <xf numFmtId="43" fontId="22" fillId="0" borderId="29" xfId="0" applyNumberFormat="1" applyFont="1" applyFill="1" applyBorder="1" applyAlignment="1">
      <alignment horizontal="right"/>
    </xf>
    <xf numFmtId="43" fontId="22" fillId="11" borderId="20" xfId="1" applyFont="1" applyFill="1" applyBorder="1" applyAlignment="1">
      <alignment horizontal="right"/>
    </xf>
    <xf numFmtId="43" fontId="22" fillId="11" borderId="15" xfId="1" applyFont="1" applyFill="1" applyBorder="1" applyAlignment="1">
      <alignment horizontal="right"/>
    </xf>
    <xf numFmtId="43" fontId="22" fillId="11" borderId="87" xfId="1" applyFont="1" applyFill="1" applyBorder="1" applyAlignment="1">
      <alignment horizontal="right"/>
    </xf>
    <xf numFmtId="43" fontId="22" fillId="11" borderId="113" xfId="1" applyFont="1" applyFill="1" applyBorder="1" applyAlignment="1">
      <alignment horizontal="right"/>
    </xf>
    <xf numFmtId="43" fontId="22" fillId="11" borderId="16" xfId="1" applyFont="1" applyFill="1" applyBorder="1" applyAlignment="1">
      <alignment horizontal="right"/>
    </xf>
    <xf numFmtId="0" fontId="22" fillId="11" borderId="15" xfId="0" applyFont="1" applyFill="1" applyBorder="1" applyAlignment="1">
      <alignment horizontal="right"/>
    </xf>
    <xf numFmtId="43" fontId="23" fillId="11" borderId="15" xfId="1" applyFont="1" applyFill="1" applyBorder="1" applyAlignment="1">
      <alignment horizontal="right"/>
    </xf>
    <xf numFmtId="43" fontId="23" fillId="11" borderId="87" xfId="1" applyFont="1" applyFill="1" applyBorder="1" applyAlignment="1">
      <alignment horizontal="right"/>
    </xf>
    <xf numFmtId="43" fontId="24" fillId="11" borderId="15" xfId="1" applyFont="1" applyFill="1" applyBorder="1" applyAlignment="1">
      <alignment horizontal="right"/>
    </xf>
    <xf numFmtId="43" fontId="25" fillId="11" borderId="15" xfId="1" applyFont="1" applyFill="1" applyBorder="1" applyAlignment="1">
      <alignment horizontal="right"/>
    </xf>
    <xf numFmtId="43" fontId="23" fillId="11" borderId="109" xfId="1" applyFont="1" applyFill="1" applyBorder="1" applyAlignment="1">
      <alignment horizontal="right"/>
    </xf>
    <xf numFmtId="43" fontId="22" fillId="11" borderId="48" xfId="1" applyFont="1" applyFill="1" applyBorder="1" applyAlignment="1">
      <alignment horizontal="right"/>
    </xf>
    <xf numFmtId="43" fontId="28" fillId="0" borderId="35" xfId="1" applyFont="1" applyFill="1" applyBorder="1" applyAlignment="1">
      <alignment vertical="center" wrapText="1"/>
    </xf>
    <xf numFmtId="43" fontId="28" fillId="0" borderId="14" xfId="1" applyFont="1" applyFill="1" applyBorder="1" applyAlignment="1">
      <alignment vertical="center" wrapText="1"/>
    </xf>
    <xf numFmtId="43" fontId="28" fillId="0" borderId="15" xfId="1" applyFont="1" applyFill="1" applyBorder="1" applyAlignment="1">
      <alignment vertical="center" wrapText="1"/>
    </xf>
    <xf numFmtId="164" fontId="2" fillId="4" borderId="61" xfId="1" applyNumberFormat="1" applyFont="1" applyFill="1" applyBorder="1"/>
    <xf numFmtId="164" fontId="2" fillId="4" borderId="53" xfId="1" applyNumberFormat="1" applyFont="1" applyFill="1" applyBorder="1"/>
    <xf numFmtId="164" fontId="2" fillId="4" borderId="59" xfId="1" applyNumberFormat="1" applyFont="1" applyFill="1" applyBorder="1"/>
    <xf numFmtId="43" fontId="3" fillId="4" borderId="63" xfId="1" applyFont="1" applyFill="1" applyBorder="1"/>
    <xf numFmtId="43" fontId="3" fillId="4" borderId="57" xfId="1" applyFont="1" applyFill="1" applyBorder="1"/>
    <xf numFmtId="164" fontId="3" fillId="4" borderId="16" xfId="1" applyNumberFormat="1" applyFont="1" applyFill="1" applyBorder="1"/>
    <xf numFmtId="164" fontId="2" fillId="4" borderId="69" xfId="1" applyNumberFormat="1" applyFont="1" applyFill="1" applyBorder="1"/>
    <xf numFmtId="164" fontId="2" fillId="4" borderId="16" xfId="1" applyNumberFormat="1" applyFont="1" applyFill="1" applyBorder="1"/>
    <xf numFmtId="43" fontId="3" fillId="4" borderId="58" xfId="1" applyFont="1" applyFill="1" applyBorder="1"/>
    <xf numFmtId="43" fontId="5" fillId="4" borderId="45" xfId="0" applyNumberFormat="1" applyFont="1" applyFill="1" applyBorder="1"/>
    <xf numFmtId="43" fontId="18" fillId="4" borderId="20" xfId="0" applyNumberFormat="1" applyFont="1" applyFill="1" applyBorder="1"/>
    <xf numFmtId="164" fontId="2" fillId="4" borderId="52" xfId="1" applyNumberFormat="1" applyFont="1" applyFill="1" applyBorder="1"/>
    <xf numFmtId="164" fontId="2" fillId="4" borderId="71" xfId="1" applyNumberFormat="1" applyFont="1" applyFill="1" applyBorder="1"/>
    <xf numFmtId="43" fontId="5" fillId="4" borderId="29" xfId="0" applyNumberFormat="1" applyFont="1" applyFill="1" applyBorder="1"/>
    <xf numFmtId="43" fontId="19" fillId="4" borderId="34" xfId="0" applyNumberFormat="1" applyFont="1" applyFill="1" applyBorder="1"/>
    <xf numFmtId="43" fontId="3" fillId="4" borderId="15" xfId="1" applyFont="1" applyFill="1" applyBorder="1"/>
    <xf numFmtId="43" fontId="39" fillId="9" borderId="124" xfId="1" applyFont="1" applyFill="1" applyBorder="1" applyAlignment="1">
      <alignment horizontal="center" vertical="center" wrapText="1"/>
    </xf>
    <xf numFmtId="43" fontId="39" fillId="9" borderId="121" xfId="1" applyFont="1" applyFill="1" applyBorder="1" applyAlignment="1">
      <alignment horizontal="center" vertical="center" wrapText="1"/>
    </xf>
    <xf numFmtId="43" fontId="39" fillId="9" borderId="123" xfId="1" applyFont="1" applyFill="1" applyBorder="1" applyAlignment="1">
      <alignment horizontal="center" vertical="center"/>
    </xf>
    <xf numFmtId="43" fontId="7" fillId="9" borderId="123" xfId="1" applyFont="1" applyFill="1" applyBorder="1" applyAlignment="1">
      <alignment horizontal="center" vertical="center"/>
    </xf>
    <xf numFmtId="43" fontId="5" fillId="9" borderId="61" xfId="0" applyNumberFormat="1" applyFont="1" applyFill="1" applyBorder="1"/>
    <xf numFmtId="43" fontId="5" fillId="9" borderId="62" xfId="0" applyNumberFormat="1" applyFont="1" applyFill="1" applyBorder="1"/>
    <xf numFmtId="164" fontId="2" fillId="9" borderId="61" xfId="1" applyNumberFormat="1" applyFont="1" applyFill="1" applyBorder="1"/>
    <xf numFmtId="0" fontId="5" fillId="9" borderId="61" xfId="0" applyFont="1" applyFill="1" applyBorder="1"/>
    <xf numFmtId="0" fontId="5" fillId="9" borderId="62" xfId="0" applyFont="1" applyFill="1" applyBorder="1"/>
    <xf numFmtId="43" fontId="5" fillId="9" borderId="53" xfId="0" applyNumberFormat="1" applyFont="1" applyFill="1" applyBorder="1"/>
    <xf numFmtId="164" fontId="2" fillId="9" borderId="53" xfId="1" applyNumberFormat="1" applyFont="1" applyFill="1" applyBorder="1"/>
    <xf numFmtId="0" fontId="5" fillId="9" borderId="53" xfId="0" applyFont="1" applyFill="1" applyBorder="1"/>
    <xf numFmtId="0" fontId="5" fillId="9" borderId="6" xfId="0" applyFont="1" applyFill="1" applyBorder="1"/>
    <xf numFmtId="164" fontId="2" fillId="9" borderId="59" xfId="1" applyNumberFormat="1" applyFont="1" applyFill="1" applyBorder="1"/>
    <xf numFmtId="0" fontId="5" fillId="9" borderId="59" xfId="0" applyFont="1" applyFill="1" applyBorder="1"/>
    <xf numFmtId="0" fontId="5" fillId="9" borderId="60" xfId="0" applyFont="1" applyFill="1" applyBorder="1"/>
    <xf numFmtId="43" fontId="3" fillId="9" borderId="57" xfId="1" applyFont="1" applyFill="1" applyBorder="1"/>
    <xf numFmtId="164" fontId="3" fillId="9" borderId="16" xfId="1" applyNumberFormat="1" applyFont="1" applyFill="1" applyBorder="1"/>
    <xf numFmtId="43" fontId="3" fillId="9" borderId="56" xfId="1" applyFont="1" applyFill="1" applyBorder="1"/>
    <xf numFmtId="43" fontId="18" fillId="9" borderId="62" xfId="0" applyNumberFormat="1" applyFont="1" applyFill="1" applyBorder="1"/>
    <xf numFmtId="0" fontId="18" fillId="9" borderId="61" xfId="0" applyFont="1" applyFill="1" applyBorder="1"/>
    <xf numFmtId="0" fontId="18" fillId="9" borderId="62" xfId="0" applyFont="1" applyFill="1" applyBorder="1"/>
    <xf numFmtId="164" fontId="2" fillId="9" borderId="69" xfId="1" applyNumberFormat="1" applyFont="1" applyFill="1" applyBorder="1"/>
    <xf numFmtId="43" fontId="5" fillId="9" borderId="6" xfId="0" applyNumberFormat="1" applyFont="1" applyFill="1" applyBorder="1"/>
    <xf numFmtId="164" fontId="2" fillId="9" borderId="16" xfId="1" applyNumberFormat="1" applyFont="1" applyFill="1" applyBorder="1"/>
    <xf numFmtId="0" fontId="18" fillId="9" borderId="53" xfId="0" applyFont="1" applyFill="1" applyBorder="1"/>
    <xf numFmtId="0" fontId="18" fillId="9" borderId="6" xfId="0" applyFont="1" applyFill="1" applyBorder="1"/>
    <xf numFmtId="43" fontId="18" fillId="9" borderId="6" xfId="0" applyNumberFormat="1" applyFont="1" applyFill="1" applyBorder="1"/>
    <xf numFmtId="164" fontId="2" fillId="9" borderId="52" xfId="1" applyNumberFormat="1" applyFont="1" applyFill="1" applyBorder="1"/>
    <xf numFmtId="164" fontId="2" fillId="9" borderId="71" xfId="1" applyNumberFormat="1" applyFont="1" applyFill="1" applyBorder="1"/>
    <xf numFmtId="43" fontId="18" fillId="9" borderId="53" xfId="0" applyNumberFormat="1" applyFont="1" applyFill="1" applyBorder="1"/>
    <xf numFmtId="43" fontId="5" fillId="9" borderId="65" xfId="0" applyNumberFormat="1" applyFont="1" applyFill="1" applyBorder="1"/>
    <xf numFmtId="0" fontId="5" fillId="9" borderId="71" xfId="0" applyFont="1" applyFill="1" applyBorder="1"/>
    <xf numFmtId="0" fontId="5" fillId="9" borderId="65" xfId="0" applyFont="1" applyFill="1" applyBorder="1"/>
    <xf numFmtId="43" fontId="19" fillId="9" borderId="27" xfId="0" applyNumberFormat="1" applyFont="1" applyFill="1" applyBorder="1"/>
    <xf numFmtId="0" fontId="19" fillId="9" borderId="52" xfId="0" applyFont="1" applyFill="1" applyBorder="1"/>
    <xf numFmtId="0" fontId="19" fillId="9" borderId="27" xfId="0" applyFont="1" applyFill="1" applyBorder="1"/>
    <xf numFmtId="43" fontId="5" fillId="9" borderId="52" xfId="0" applyNumberFormat="1" applyFont="1" applyFill="1" applyBorder="1"/>
    <xf numFmtId="43" fontId="19" fillId="9" borderId="62" xfId="0" applyNumberFormat="1" applyFont="1" applyFill="1" applyBorder="1"/>
    <xf numFmtId="0" fontId="19" fillId="9" borderId="61" xfId="0" applyFont="1" applyFill="1" applyBorder="1"/>
    <xf numFmtId="0" fontId="19" fillId="9" borderId="62" xfId="0" applyFont="1" applyFill="1" applyBorder="1"/>
    <xf numFmtId="0" fontId="5" fillId="6" borderId="6" xfId="0" applyFont="1" applyFill="1" applyBorder="1"/>
    <xf numFmtId="43" fontId="39" fillId="7" borderId="121" xfId="1" applyFont="1" applyFill="1" applyBorder="1" applyAlignment="1">
      <alignment horizontal="center" vertical="center" wrapText="1"/>
    </xf>
    <xf numFmtId="43" fontId="39" fillId="7" borderId="123" xfId="1" applyFont="1" applyFill="1" applyBorder="1" applyAlignment="1">
      <alignment horizontal="center" vertical="center"/>
    </xf>
    <xf numFmtId="43" fontId="5" fillId="7" borderId="62" xfId="0" applyNumberFormat="1" applyFont="1" applyFill="1" applyBorder="1"/>
    <xf numFmtId="43" fontId="5" fillId="7" borderId="61" xfId="0" applyNumberFormat="1" applyFont="1" applyFill="1" applyBorder="1" applyAlignment="1">
      <alignment vertical="center"/>
    </xf>
    <xf numFmtId="164" fontId="2" fillId="7" borderId="61" xfId="1" applyNumberFormat="1" applyFont="1" applyFill="1" applyBorder="1"/>
    <xf numFmtId="43" fontId="5" fillId="7" borderId="61" xfId="0" applyNumberFormat="1" applyFont="1" applyFill="1" applyBorder="1"/>
    <xf numFmtId="0" fontId="5" fillId="7" borderId="61" xfId="0" applyFont="1" applyFill="1" applyBorder="1"/>
    <xf numFmtId="0" fontId="5" fillId="7" borderId="34" xfId="0" applyFont="1" applyFill="1" applyBorder="1"/>
    <xf numFmtId="43" fontId="5" fillId="7" borderId="53" xfId="0" applyNumberFormat="1" applyFont="1" applyFill="1" applyBorder="1" applyAlignment="1">
      <alignment vertical="center"/>
    </xf>
    <xf numFmtId="164" fontId="2" fillId="7" borderId="53" xfId="1" applyNumberFormat="1" applyFont="1" applyFill="1" applyBorder="1"/>
    <xf numFmtId="43" fontId="5" fillId="7" borderId="53" xfId="0" applyNumberFormat="1" applyFont="1" applyFill="1" applyBorder="1"/>
    <xf numFmtId="0" fontId="5" fillId="7" borderId="53" xfId="0" applyFont="1" applyFill="1" applyBorder="1"/>
    <xf numFmtId="0" fontId="5" fillId="7" borderId="20" xfId="0" applyFont="1" applyFill="1" applyBorder="1"/>
    <xf numFmtId="164" fontId="2" fillId="7" borderId="59" xfId="1" applyNumberFormat="1" applyFont="1" applyFill="1" applyBorder="1"/>
    <xf numFmtId="0" fontId="5" fillId="7" borderId="59" xfId="0" applyFont="1" applyFill="1" applyBorder="1"/>
    <xf numFmtId="0" fontId="5" fillId="7" borderId="28" xfId="0" applyFont="1" applyFill="1" applyBorder="1"/>
    <xf numFmtId="43" fontId="3" fillId="7" borderId="55" xfId="1" applyFont="1" applyFill="1" applyBorder="1"/>
    <xf numFmtId="43" fontId="3" fillId="7" borderId="57" xfId="1" applyFont="1" applyFill="1" applyBorder="1"/>
    <xf numFmtId="164" fontId="3" fillId="7" borderId="16" xfId="1" applyNumberFormat="1" applyFont="1" applyFill="1" applyBorder="1"/>
    <xf numFmtId="43" fontId="3" fillId="7" borderId="58" xfId="1" applyFont="1" applyFill="1" applyBorder="1"/>
    <xf numFmtId="43" fontId="18" fillId="7" borderId="62" xfId="0" applyNumberFormat="1" applyFont="1" applyFill="1" applyBorder="1"/>
    <xf numFmtId="0" fontId="18" fillId="7" borderId="62" xfId="0" applyFont="1" applyFill="1" applyBorder="1"/>
    <xf numFmtId="0" fontId="18" fillId="7" borderId="61" xfId="0" applyFont="1" applyFill="1" applyBorder="1"/>
    <xf numFmtId="0" fontId="18" fillId="7" borderId="34" xfId="0" applyFont="1" applyFill="1" applyBorder="1"/>
    <xf numFmtId="0" fontId="5" fillId="7" borderId="6" xfId="0" applyFont="1" applyFill="1" applyBorder="1"/>
    <xf numFmtId="164" fontId="2" fillId="7" borderId="69" xfId="1" applyNumberFormat="1" applyFont="1" applyFill="1" applyBorder="1"/>
    <xf numFmtId="43" fontId="5" fillId="7" borderId="6" xfId="0" applyNumberFormat="1" applyFont="1" applyFill="1" applyBorder="1"/>
    <xf numFmtId="164" fontId="2" fillId="7" borderId="16" xfId="1" applyNumberFormat="1" applyFont="1" applyFill="1" applyBorder="1"/>
    <xf numFmtId="43" fontId="19" fillId="7" borderId="53" xfId="0" applyNumberFormat="1" applyFont="1" applyFill="1" applyBorder="1"/>
    <xf numFmtId="43" fontId="5" fillId="7" borderId="52" xfId="0" applyNumberFormat="1" applyFont="1" applyFill="1" applyBorder="1"/>
    <xf numFmtId="0" fontId="5" fillId="7" borderId="62" xfId="0" applyFont="1" applyFill="1" applyBorder="1"/>
    <xf numFmtId="43" fontId="5" fillId="7" borderId="16" xfId="0" applyNumberFormat="1" applyFont="1" applyFill="1" applyBorder="1"/>
    <xf numFmtId="43" fontId="9" fillId="7" borderId="57" xfId="1" applyFont="1" applyFill="1" applyBorder="1"/>
    <xf numFmtId="43" fontId="9" fillId="7" borderId="58" xfId="1" applyFont="1" applyFill="1" applyBorder="1"/>
    <xf numFmtId="0" fontId="18" fillId="7" borderId="53" xfId="0" applyFont="1" applyFill="1" applyBorder="1"/>
    <xf numFmtId="0" fontId="18" fillId="7" borderId="6" xfId="0" applyFont="1" applyFill="1" applyBorder="1"/>
    <xf numFmtId="0" fontId="18" fillId="7" borderId="20" xfId="0" applyFont="1" applyFill="1" applyBorder="1"/>
    <xf numFmtId="43" fontId="18" fillId="7" borderId="6" xfId="0" applyNumberFormat="1" applyFont="1" applyFill="1" applyBorder="1"/>
    <xf numFmtId="43" fontId="18" fillId="7" borderId="53" xfId="0" applyNumberFormat="1" applyFont="1" applyFill="1" applyBorder="1"/>
    <xf numFmtId="164" fontId="2" fillId="7" borderId="52" xfId="1" applyNumberFormat="1" applyFont="1" applyFill="1" applyBorder="1"/>
    <xf numFmtId="164" fontId="2" fillId="7" borderId="71" xfId="1" applyNumberFormat="1" applyFont="1" applyFill="1" applyBorder="1"/>
    <xf numFmtId="0" fontId="5" fillId="7" borderId="71" xfId="0" applyFont="1" applyFill="1" applyBorder="1"/>
    <xf numFmtId="43" fontId="5" fillId="7" borderId="65" xfId="0" applyNumberFormat="1" applyFont="1" applyFill="1" applyBorder="1"/>
    <xf numFmtId="0" fontId="5" fillId="7" borderId="29" xfId="0" applyFont="1" applyFill="1" applyBorder="1"/>
    <xf numFmtId="0" fontId="19" fillId="7" borderId="52" xfId="0" applyFont="1" applyFill="1" applyBorder="1"/>
    <xf numFmtId="43" fontId="19" fillId="7" borderId="27" xfId="0" applyNumberFormat="1" applyFont="1" applyFill="1" applyBorder="1"/>
    <xf numFmtId="0" fontId="19" fillId="7" borderId="27" xfId="0" applyFont="1" applyFill="1" applyBorder="1"/>
    <xf numFmtId="0" fontId="19" fillId="7" borderId="45" xfId="0" applyFont="1" applyFill="1" applyBorder="1"/>
    <xf numFmtId="0" fontId="19" fillId="7" borderId="61" xfId="0" applyFont="1" applyFill="1" applyBorder="1"/>
    <xf numFmtId="43" fontId="19" fillId="7" borderId="62" xfId="0" applyNumberFormat="1" applyFont="1" applyFill="1" applyBorder="1"/>
    <xf numFmtId="0" fontId="19" fillId="7" borderId="62" xfId="0" applyFont="1" applyFill="1" applyBorder="1"/>
    <xf numFmtId="0" fontId="19" fillId="7" borderId="34" xfId="0" applyFont="1" applyFill="1" applyBorder="1"/>
    <xf numFmtId="43" fontId="19" fillId="7" borderId="17" xfId="0" applyNumberFormat="1" applyFont="1" applyFill="1" applyBorder="1"/>
    <xf numFmtId="43" fontId="5" fillId="13" borderId="34" xfId="0" applyNumberFormat="1" applyFont="1" applyFill="1" applyBorder="1"/>
    <xf numFmtId="0" fontId="5" fillId="13" borderId="34" xfId="0" applyFont="1" applyFill="1" applyBorder="1"/>
    <xf numFmtId="0" fontId="5" fillId="13" borderId="20" xfId="0" applyFont="1" applyFill="1" applyBorder="1"/>
    <xf numFmtId="43" fontId="3" fillId="13" borderId="58" xfId="1" applyFont="1" applyFill="1" applyBorder="1"/>
    <xf numFmtId="0" fontId="18" fillId="13" borderId="20" xfId="0" applyFont="1" applyFill="1" applyBorder="1"/>
    <xf numFmtId="0" fontId="5" fillId="13" borderId="29" xfId="0" applyFont="1" applyFill="1" applyBorder="1"/>
    <xf numFmtId="0" fontId="19" fillId="13" borderId="45" xfId="0" applyFont="1" applyFill="1" applyBorder="1"/>
    <xf numFmtId="0" fontId="19" fillId="13" borderId="34" xfId="0" applyFont="1" applyFill="1" applyBorder="1"/>
    <xf numFmtId="0" fontId="5" fillId="0" borderId="28" xfId="0" applyFont="1" applyFill="1" applyBorder="1"/>
    <xf numFmtId="0" fontId="18" fillId="0" borderId="34" xfId="0" applyFont="1" applyFill="1" applyBorder="1"/>
    <xf numFmtId="43" fontId="7" fillId="9" borderId="120" xfId="1" applyFont="1" applyFill="1" applyBorder="1" applyAlignment="1">
      <alignment vertical="center" wrapText="1"/>
    </xf>
    <xf numFmtId="43" fontId="7" fillId="9" borderId="102" xfId="1" applyFont="1" applyFill="1" applyBorder="1" applyAlignment="1">
      <alignment vertical="center"/>
    </xf>
    <xf numFmtId="43" fontId="7" fillId="9" borderId="102" xfId="1" applyFont="1" applyFill="1" applyBorder="1" applyAlignment="1">
      <alignment vertical="center" wrapText="1"/>
    </xf>
    <xf numFmtId="43" fontId="7" fillId="9" borderId="122" xfId="1" applyFont="1" applyFill="1" applyBorder="1" applyAlignment="1">
      <alignment vertical="center" wrapText="1"/>
    </xf>
    <xf numFmtId="43" fontId="7" fillId="9" borderId="114" xfId="1" applyFont="1" applyFill="1" applyBorder="1" applyAlignment="1">
      <alignment vertical="center"/>
    </xf>
    <xf numFmtId="43" fontId="7" fillId="9" borderId="114" xfId="1" applyFont="1" applyFill="1" applyBorder="1" applyAlignment="1">
      <alignment vertical="center" wrapText="1"/>
    </xf>
    <xf numFmtId="43" fontId="3" fillId="4" borderId="56" xfId="1" applyFont="1" applyFill="1" applyBorder="1"/>
    <xf numFmtId="43" fontId="39" fillId="9" borderId="94" xfId="1" applyFont="1" applyFill="1" applyBorder="1" applyAlignment="1">
      <alignment horizontal="center" vertical="center" wrapText="1"/>
    </xf>
    <xf numFmtId="43" fontId="39" fillId="9" borderId="168" xfId="1" applyFont="1" applyFill="1" applyBorder="1" applyAlignment="1">
      <alignment horizontal="center" vertical="center"/>
    </xf>
    <xf numFmtId="43" fontId="3" fillId="9" borderId="55" xfId="1" applyFont="1" applyFill="1" applyBorder="1"/>
    <xf numFmtId="43" fontId="5" fillId="9" borderId="32" xfId="0" applyNumberFormat="1" applyFont="1" applyFill="1" applyBorder="1"/>
    <xf numFmtId="43" fontId="18" fillId="9" borderId="32" xfId="0" applyNumberFormat="1" applyFont="1" applyFill="1" applyBorder="1"/>
    <xf numFmtId="43" fontId="5" fillId="9" borderId="72" xfId="0" applyNumberFormat="1" applyFont="1" applyFill="1" applyBorder="1"/>
    <xf numFmtId="43" fontId="5" fillId="9" borderId="39" xfId="0" applyNumberFormat="1" applyFont="1" applyFill="1" applyBorder="1"/>
    <xf numFmtId="43" fontId="19" fillId="9" borderId="30" xfId="0" applyNumberFormat="1" applyFont="1" applyFill="1" applyBorder="1"/>
    <xf numFmtId="43" fontId="19" fillId="9" borderId="39" xfId="0" applyNumberFormat="1" applyFont="1" applyFill="1" applyBorder="1"/>
    <xf numFmtId="43" fontId="5" fillId="7" borderId="39" xfId="0" applyNumberFormat="1" applyFont="1" applyFill="1" applyBorder="1"/>
    <xf numFmtId="43" fontId="18" fillId="7" borderId="39" xfId="0" applyNumberFormat="1" applyFont="1" applyFill="1" applyBorder="1"/>
    <xf numFmtId="43" fontId="18" fillId="7" borderId="32" xfId="0" applyNumberFormat="1" applyFont="1" applyFill="1" applyBorder="1"/>
    <xf numFmtId="43" fontId="9" fillId="0" borderId="15" xfId="1" applyFont="1" applyFill="1" applyBorder="1"/>
    <xf numFmtId="43" fontId="13" fillId="0" borderId="15" xfId="1" applyFont="1" applyFill="1" applyBorder="1" applyAlignment="1">
      <alignment horizontal="center"/>
    </xf>
    <xf numFmtId="43" fontId="12" fillId="0" borderId="15" xfId="1" applyFont="1" applyFill="1" applyBorder="1" applyAlignment="1">
      <alignment horizontal="center"/>
    </xf>
    <xf numFmtId="43" fontId="5" fillId="13" borderId="61" xfId="0" applyNumberFormat="1" applyFont="1" applyFill="1" applyBorder="1"/>
    <xf numFmtId="43" fontId="3" fillId="13" borderId="16" xfId="1" applyFont="1" applyFill="1" applyBorder="1"/>
    <xf numFmtId="0" fontId="5" fillId="13" borderId="53" xfId="0" applyFont="1" applyFill="1" applyBorder="1"/>
    <xf numFmtId="43" fontId="5" fillId="13" borderId="53" xfId="0" applyNumberFormat="1" applyFont="1" applyFill="1" applyBorder="1"/>
    <xf numFmtId="0" fontId="18" fillId="13" borderId="53" xfId="0" applyFont="1" applyFill="1" applyBorder="1"/>
    <xf numFmtId="43" fontId="18" fillId="13" borderId="53" xfId="0" applyNumberFormat="1" applyFont="1" applyFill="1" applyBorder="1"/>
    <xf numFmtId="0" fontId="5" fillId="13" borderId="71" xfId="0" applyFont="1" applyFill="1" applyBorder="1"/>
    <xf numFmtId="0" fontId="5" fillId="13" borderId="61" xfId="0" applyFont="1" applyFill="1" applyBorder="1"/>
    <xf numFmtId="0" fontId="19" fillId="13" borderId="52" xfId="0" applyFont="1" applyFill="1" applyBorder="1"/>
    <xf numFmtId="0" fontId="19" fillId="13" borderId="61" xfId="0" applyFont="1" applyFill="1" applyBorder="1"/>
    <xf numFmtId="0" fontId="5" fillId="13" borderId="62" xfId="0" applyFont="1" applyFill="1" applyBorder="1"/>
    <xf numFmtId="0" fontId="5" fillId="13" borderId="6" xfId="0" applyFont="1" applyFill="1" applyBorder="1"/>
    <xf numFmtId="0" fontId="5" fillId="13" borderId="60" xfId="0" applyFont="1" applyFill="1" applyBorder="1"/>
    <xf numFmtId="43" fontId="3" fillId="13" borderId="56" xfId="1" applyFont="1" applyFill="1" applyBorder="1"/>
    <xf numFmtId="0" fontId="18" fillId="13" borderId="62" xfId="0" applyFont="1" applyFill="1" applyBorder="1"/>
    <xf numFmtId="43" fontId="5" fillId="13" borderId="6" xfId="0" applyNumberFormat="1" applyFont="1" applyFill="1" applyBorder="1"/>
    <xf numFmtId="43" fontId="5" fillId="13" borderId="62" xfId="0" applyNumberFormat="1" applyFont="1" applyFill="1" applyBorder="1"/>
    <xf numFmtId="0" fontId="18" fillId="13" borderId="6" xfId="0" applyFont="1" applyFill="1" applyBorder="1"/>
    <xf numFmtId="43" fontId="18" fillId="13" borderId="6" xfId="0" applyNumberFormat="1" applyFont="1" applyFill="1" applyBorder="1"/>
    <xf numFmtId="0" fontId="5" fillId="13" borderId="65" xfId="0" applyFont="1" applyFill="1" applyBorder="1"/>
    <xf numFmtId="0" fontId="19" fillId="13" borderId="27" xfId="0" applyFont="1" applyFill="1" applyBorder="1"/>
    <xf numFmtId="0" fontId="19" fillId="13" borderId="62" xfId="0" applyFont="1" applyFill="1" applyBorder="1"/>
    <xf numFmtId="43" fontId="3" fillId="0" borderId="15" xfId="1" applyFont="1" applyBorder="1"/>
    <xf numFmtId="43" fontId="3" fillId="3" borderId="15" xfId="1" applyFont="1" applyFill="1" applyBorder="1"/>
    <xf numFmtId="43" fontId="28" fillId="0" borderId="13" xfId="1" applyFont="1" applyFill="1" applyBorder="1" applyAlignment="1">
      <alignment vertical="center" wrapText="1"/>
    </xf>
    <xf numFmtId="43" fontId="9" fillId="0" borderId="16" xfId="1" applyFont="1" applyFill="1" applyBorder="1"/>
    <xf numFmtId="43" fontId="13" fillId="0" borderId="16" xfId="1" applyFont="1" applyFill="1" applyBorder="1" applyAlignment="1">
      <alignment horizontal="center"/>
    </xf>
    <xf numFmtId="43" fontId="12" fillId="0" borderId="16" xfId="1" applyFont="1" applyFill="1" applyBorder="1" applyAlignment="1">
      <alignment horizontal="center"/>
    </xf>
    <xf numFmtId="0" fontId="5" fillId="0" borderId="66" xfId="0" applyFont="1" applyFill="1" applyBorder="1"/>
    <xf numFmtId="43" fontId="28" fillId="0" borderId="70" xfId="1" applyFont="1" applyFill="1" applyBorder="1" applyAlignment="1">
      <alignment vertical="center" wrapText="1"/>
    </xf>
    <xf numFmtId="43" fontId="28" fillId="0" borderId="48" xfId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43" fontId="5" fillId="9" borderId="10" xfId="0" applyNumberFormat="1" applyFont="1" applyFill="1" applyBorder="1"/>
    <xf numFmtId="0" fontId="5" fillId="9" borderId="12" xfId="0" applyFont="1" applyFill="1" applyBorder="1"/>
    <xf numFmtId="0" fontId="5" fillId="9" borderId="26" xfId="0" applyFont="1" applyFill="1" applyBorder="1"/>
    <xf numFmtId="43" fontId="8" fillId="0" borderId="1" xfId="1" applyFont="1" applyFill="1" applyBorder="1"/>
    <xf numFmtId="43" fontId="3" fillId="0" borderId="54" xfId="1" applyFont="1" applyBorder="1"/>
    <xf numFmtId="43" fontId="3" fillId="0" borderId="67" xfId="1" applyFont="1" applyFill="1" applyBorder="1"/>
    <xf numFmtId="43" fontId="3" fillId="0" borderId="167" xfId="1" applyFont="1" applyFill="1" applyBorder="1"/>
    <xf numFmtId="0" fontId="19" fillId="0" borderId="74" xfId="0" applyFont="1" applyBorder="1" applyAlignment="1">
      <alignment horizontal="center"/>
    </xf>
    <xf numFmtId="0" fontId="65" fillId="0" borderId="92" xfId="0" applyFont="1" applyFill="1" applyBorder="1"/>
    <xf numFmtId="43" fontId="2" fillId="0" borderId="92" xfId="1" applyFont="1" applyFill="1" applyBorder="1"/>
    <xf numFmtId="43" fontId="8" fillId="0" borderId="92" xfId="1" applyFont="1" applyFill="1" applyBorder="1"/>
    <xf numFmtId="164" fontId="2" fillId="0" borderId="92" xfId="1" applyNumberFormat="1" applyFont="1" applyFill="1" applyBorder="1"/>
    <xf numFmtId="0" fontId="5" fillId="0" borderId="92" xfId="0" applyFont="1" applyFill="1" applyBorder="1"/>
    <xf numFmtId="43" fontId="5" fillId="0" borderId="92" xfId="0" applyNumberFormat="1" applyFont="1" applyFill="1" applyBorder="1"/>
    <xf numFmtId="43" fontId="5" fillId="0" borderId="92" xfId="0" applyNumberFormat="1" applyFont="1" applyFill="1" applyBorder="1" applyAlignment="1">
      <alignment vertical="center"/>
    </xf>
    <xf numFmtId="0" fontId="5" fillId="0" borderId="94" xfId="0" applyFont="1" applyFill="1" applyBorder="1" applyAlignment="1">
      <alignment horizontal="center"/>
    </xf>
    <xf numFmtId="0" fontId="65" fillId="0" borderId="1" xfId="0" applyFont="1" applyFill="1" applyBorder="1"/>
    <xf numFmtId="164" fontId="2" fillId="0" borderId="1" xfId="1" applyNumberFormat="1" applyFont="1" applyFill="1" applyBorder="1"/>
    <xf numFmtId="0" fontId="5" fillId="0" borderId="1" xfId="0" applyFont="1" applyFill="1" applyBorder="1"/>
    <xf numFmtId="43" fontId="5" fillId="0" borderId="1" xfId="0" applyNumberFormat="1" applyFont="1" applyFill="1" applyBorder="1"/>
    <xf numFmtId="43" fontId="5" fillId="0" borderId="1" xfId="0" applyNumberFormat="1" applyFont="1" applyFill="1" applyBorder="1" applyAlignment="1">
      <alignment vertical="center"/>
    </xf>
    <xf numFmtId="0" fontId="5" fillId="0" borderId="12" xfId="0" applyFont="1" applyFill="1" applyBorder="1" applyAlignment="1">
      <alignment horizontal="center"/>
    </xf>
    <xf numFmtId="0" fontId="18" fillId="0" borderId="174" xfId="0" applyFont="1" applyFill="1" applyBorder="1" applyAlignment="1">
      <alignment horizontal="center"/>
    </xf>
    <xf numFmtId="43" fontId="3" fillId="0" borderId="14" xfId="1" applyFont="1" applyFill="1" applyBorder="1"/>
    <xf numFmtId="0" fontId="66" fillId="0" borderId="46" xfId="0" applyFont="1" applyFill="1" applyBorder="1"/>
    <xf numFmtId="43" fontId="3" fillId="0" borderId="47" xfId="1" applyFont="1" applyFill="1" applyBorder="1"/>
    <xf numFmtId="43" fontId="3" fillId="0" borderId="64" xfId="1" applyFont="1" applyFill="1" applyBorder="1"/>
    <xf numFmtId="43" fontId="3" fillId="0" borderId="44" xfId="1" applyFont="1" applyFill="1" applyBorder="1"/>
    <xf numFmtId="0" fontId="18" fillId="0" borderId="0" xfId="0" applyFont="1" applyFill="1" applyBorder="1" applyAlignment="1">
      <alignment horizontal="center"/>
    </xf>
    <xf numFmtId="4" fontId="66" fillId="0" borderId="0" xfId="0" applyNumberFormat="1" applyFont="1" applyFill="1" applyBorder="1"/>
    <xf numFmtId="164" fontId="2" fillId="0" borderId="0" xfId="1" applyNumberFormat="1" applyFont="1" applyFill="1" applyBorder="1"/>
    <xf numFmtId="0" fontId="5" fillId="0" borderId="44" xfId="0" applyFont="1" applyFill="1" applyBorder="1" applyAlignment="1">
      <alignment horizontal="center"/>
    </xf>
    <xf numFmtId="0" fontId="65" fillId="0" borderId="46" xfId="0" applyFont="1" applyFill="1" applyBorder="1"/>
    <xf numFmtId="164" fontId="2" fillId="0" borderId="43" xfId="1" applyNumberFormat="1" applyFont="1" applyBorder="1"/>
    <xf numFmtId="164" fontId="2" fillId="0" borderId="67" xfId="1" applyNumberFormat="1" applyFont="1" applyFill="1" applyBorder="1"/>
    <xf numFmtId="164" fontId="2" fillId="4" borderId="67" xfId="1" applyNumberFormat="1" applyFont="1" applyFill="1" applyBorder="1"/>
    <xf numFmtId="164" fontId="2" fillId="9" borderId="67" xfId="1" applyNumberFormat="1" applyFont="1" applyFill="1" applyBorder="1"/>
    <xf numFmtId="43" fontId="5" fillId="7" borderId="27" xfId="0" applyNumberFormat="1" applyFont="1" applyFill="1" applyBorder="1"/>
    <xf numFmtId="164" fontId="2" fillId="7" borderId="67" xfId="1" applyNumberFormat="1" applyFont="1" applyFill="1" applyBorder="1"/>
    <xf numFmtId="0" fontId="5" fillId="0" borderId="67" xfId="0" applyFont="1" applyFill="1" applyBorder="1" applyAlignment="1">
      <alignment horizontal="center"/>
    </xf>
    <xf numFmtId="0" fontId="5" fillId="0" borderId="53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65" fillId="0" borderId="42" xfId="0" applyFont="1" applyBorder="1"/>
    <xf numFmtId="43" fontId="2" fillId="0" borderId="25" xfId="1" applyFont="1" applyBorder="1"/>
    <xf numFmtId="43" fontId="19" fillId="7" borderId="35" xfId="0" applyNumberFormat="1" applyFont="1" applyFill="1" applyBorder="1"/>
    <xf numFmtId="43" fontId="18" fillId="7" borderId="65" xfId="0" applyNumberFormat="1" applyFont="1" applyFill="1" applyBorder="1"/>
    <xf numFmtId="0" fontId="5" fillId="7" borderId="65" xfId="0" applyFont="1" applyFill="1" applyBorder="1"/>
    <xf numFmtId="0" fontId="5" fillId="0" borderId="71" xfId="0" applyFont="1" applyBorder="1" applyAlignment="1">
      <alignment horizontal="center"/>
    </xf>
    <xf numFmtId="0" fontId="66" fillId="0" borderId="13" xfId="0" applyFont="1" applyFill="1" applyBorder="1"/>
    <xf numFmtId="0" fontId="66" fillId="14" borderId="13" xfId="0" applyFont="1" applyFill="1" applyBorder="1"/>
    <xf numFmtId="43" fontId="3" fillId="14" borderId="57" xfId="1" applyFont="1" applyFill="1" applyBorder="1"/>
    <xf numFmtId="43" fontId="3" fillId="14" borderId="58" xfId="1" applyFont="1" applyFill="1" applyBorder="1"/>
    <xf numFmtId="164" fontId="3" fillId="14" borderId="13" xfId="1" applyNumberFormat="1" applyFont="1" applyFill="1" applyBorder="1"/>
    <xf numFmtId="164" fontId="3" fillId="14" borderId="16" xfId="1" applyNumberFormat="1" applyFont="1" applyFill="1" applyBorder="1"/>
    <xf numFmtId="43" fontId="3" fillId="14" borderId="63" xfId="1" applyFont="1" applyFill="1" applyBorder="1"/>
    <xf numFmtId="43" fontId="3" fillId="14" borderId="56" xfId="1" applyFont="1" applyFill="1" applyBorder="1"/>
    <xf numFmtId="43" fontId="3" fillId="14" borderId="55" xfId="1" applyFont="1" applyFill="1" applyBorder="1"/>
    <xf numFmtId="43" fontId="3" fillId="14" borderId="16" xfId="1" applyFont="1" applyFill="1" applyBorder="1"/>
    <xf numFmtId="43" fontId="3" fillId="14" borderId="15" xfId="1" applyFont="1" applyFill="1" applyBorder="1"/>
    <xf numFmtId="0" fontId="66" fillId="15" borderId="13" xfId="0" applyFont="1" applyFill="1" applyBorder="1"/>
    <xf numFmtId="43" fontId="3" fillId="15" borderId="57" xfId="1" applyFont="1" applyFill="1" applyBorder="1"/>
    <xf numFmtId="43" fontId="3" fillId="15" borderId="58" xfId="1" applyFont="1" applyFill="1" applyBorder="1"/>
    <xf numFmtId="43" fontId="3" fillId="15" borderId="63" xfId="1" applyFont="1" applyFill="1" applyBorder="1"/>
    <xf numFmtId="43" fontId="3" fillId="15" borderId="56" xfId="1" applyFont="1" applyFill="1" applyBorder="1"/>
    <xf numFmtId="43" fontId="3" fillId="15" borderId="55" xfId="1" applyFont="1" applyFill="1" applyBorder="1"/>
    <xf numFmtId="43" fontId="3" fillId="15" borderId="16" xfId="1" applyFont="1" applyFill="1" applyBorder="1"/>
    <xf numFmtId="43" fontId="3" fillId="15" borderId="15" xfId="1" applyFont="1" applyFill="1" applyBorder="1"/>
    <xf numFmtId="164" fontId="3" fillId="15" borderId="13" xfId="1" applyNumberFormat="1" applyFont="1" applyFill="1" applyBorder="1"/>
    <xf numFmtId="164" fontId="3" fillId="15" borderId="16" xfId="1" applyNumberFormat="1" applyFont="1" applyFill="1" applyBorder="1"/>
    <xf numFmtId="0" fontId="18" fillId="0" borderId="32" xfId="0" applyFont="1" applyFill="1" applyBorder="1" applyAlignment="1">
      <alignment horizontal="center"/>
    </xf>
    <xf numFmtId="43" fontId="2" fillId="0" borderId="49" xfId="1" applyFont="1" applyFill="1" applyBorder="1"/>
    <xf numFmtId="164" fontId="2" fillId="0" borderId="66" xfId="1" applyNumberFormat="1" applyFont="1" applyFill="1" applyBorder="1"/>
    <xf numFmtId="0" fontId="0" fillId="0" borderId="0" xfId="0" applyFont="1" applyFill="1"/>
    <xf numFmtId="43" fontId="3" fillId="0" borderId="84" xfId="1" applyFont="1" applyFill="1" applyBorder="1"/>
    <xf numFmtId="164" fontId="3" fillId="0" borderId="84" xfId="1" applyNumberFormat="1" applyFont="1" applyFill="1" applyBorder="1"/>
    <xf numFmtId="43" fontId="5" fillId="0" borderId="84" xfId="0" applyNumberFormat="1" applyFont="1" applyFill="1" applyBorder="1"/>
    <xf numFmtId="0" fontId="18" fillId="0" borderId="86" xfId="0" applyFont="1" applyFill="1" applyBorder="1" applyAlignment="1">
      <alignment horizontal="center"/>
    </xf>
    <xf numFmtId="164" fontId="2" fillId="0" borderId="117" xfId="1" applyNumberFormat="1" applyFont="1" applyFill="1" applyBorder="1"/>
    <xf numFmtId="0" fontId="18" fillId="0" borderId="117" xfId="0" applyFont="1" applyFill="1" applyBorder="1"/>
    <xf numFmtId="43" fontId="18" fillId="0" borderId="117" xfId="0" applyNumberFormat="1" applyFont="1" applyFill="1" applyBorder="1"/>
    <xf numFmtId="43" fontId="5" fillId="0" borderId="117" xfId="0" applyNumberFormat="1" applyFont="1" applyFill="1" applyBorder="1"/>
    <xf numFmtId="0" fontId="18" fillId="0" borderId="119" xfId="0" applyFont="1" applyFill="1" applyBorder="1" applyAlignment="1">
      <alignment horizontal="center"/>
    </xf>
    <xf numFmtId="43" fontId="3" fillId="0" borderId="116" xfId="1" applyFont="1" applyFill="1" applyBorder="1"/>
    <xf numFmtId="164" fontId="3" fillId="0" borderId="116" xfId="1" applyNumberFormat="1" applyFont="1" applyFill="1" applyBorder="1"/>
    <xf numFmtId="43" fontId="5" fillId="0" borderId="116" xfId="0" applyNumberFormat="1" applyFont="1" applyFill="1" applyBorder="1"/>
    <xf numFmtId="0" fontId="18" fillId="0" borderId="175" xfId="0" applyFont="1" applyFill="1" applyBorder="1" applyAlignment="1">
      <alignment horizontal="center"/>
    </xf>
    <xf numFmtId="43" fontId="5" fillId="4" borderId="28" xfId="0" applyNumberFormat="1" applyFont="1" applyFill="1" applyBorder="1"/>
    <xf numFmtId="43" fontId="18" fillId="4" borderId="34" xfId="0" applyNumberFormat="1" applyFont="1" applyFill="1" applyBorder="1"/>
    <xf numFmtId="0" fontId="5" fillId="0" borderId="93" xfId="0" applyFont="1" applyFill="1" applyBorder="1"/>
    <xf numFmtId="0" fontId="5" fillId="0" borderId="33" xfId="0" applyFont="1" applyFill="1" applyBorder="1"/>
    <xf numFmtId="43" fontId="7" fillId="0" borderId="71" xfId="1" applyFont="1" applyFill="1" applyBorder="1" applyAlignment="1">
      <alignment horizontal="center" vertical="center"/>
    </xf>
    <xf numFmtId="164" fontId="2" fillId="0" borderId="94" xfId="1" applyNumberFormat="1" applyFont="1" applyFill="1" applyBorder="1"/>
    <xf numFmtId="164" fontId="2" fillId="0" borderId="12" xfId="1" applyNumberFormat="1" applyFont="1" applyFill="1" applyBorder="1"/>
    <xf numFmtId="0" fontId="18" fillId="0" borderId="66" xfId="0" applyFont="1" applyFill="1" applyBorder="1" applyAlignment="1">
      <alignment horizontal="center"/>
    </xf>
    <xf numFmtId="164" fontId="2" fillId="0" borderId="18" xfId="1" applyNumberFormat="1" applyFont="1" applyFill="1" applyBorder="1"/>
    <xf numFmtId="43" fontId="3" fillId="0" borderId="85" xfId="1" applyFont="1" applyFill="1" applyBorder="1"/>
    <xf numFmtId="0" fontId="18" fillId="0" borderId="118" xfId="0" applyFont="1" applyFill="1" applyBorder="1"/>
    <xf numFmtId="43" fontId="3" fillId="0" borderId="176" xfId="1" applyFont="1" applyFill="1" applyBorder="1"/>
    <xf numFmtId="164" fontId="3" fillId="0" borderId="86" xfId="1" applyNumberFormat="1" applyFont="1" applyFill="1" applyBorder="1"/>
    <xf numFmtId="164" fontId="2" fillId="0" borderId="119" xfId="1" applyNumberFormat="1" applyFont="1" applyFill="1" applyBorder="1"/>
    <xf numFmtId="164" fontId="3" fillId="0" borderId="175" xfId="1" applyNumberFormat="1" applyFont="1" applyFill="1" applyBorder="1"/>
    <xf numFmtId="43" fontId="3" fillId="0" borderId="54" xfId="1" applyFont="1" applyFill="1" applyBorder="1"/>
    <xf numFmtId="43" fontId="3" fillId="0" borderId="46" xfId="1" applyFont="1" applyFill="1" applyBorder="1"/>
    <xf numFmtId="0" fontId="18" fillId="0" borderId="19" xfId="0" applyFont="1" applyFill="1" applyBorder="1" applyAlignment="1">
      <alignment horizontal="center"/>
    </xf>
    <xf numFmtId="0" fontId="66" fillId="0" borderId="2" xfId="0" applyFont="1" applyFill="1" applyBorder="1"/>
    <xf numFmtId="43" fontId="3" fillId="0" borderId="2" xfId="1" applyFont="1" applyFill="1" applyBorder="1"/>
    <xf numFmtId="164" fontId="2" fillId="0" borderId="2" xfId="1" applyNumberFormat="1" applyFont="1" applyFill="1" applyBorder="1"/>
    <xf numFmtId="164" fontId="2" fillId="0" borderId="23" xfId="1" applyNumberFormat="1" applyFont="1" applyFill="1" applyBorder="1"/>
    <xf numFmtId="43" fontId="3" fillId="0" borderId="37" xfId="1" applyFont="1" applyFill="1" applyBorder="1"/>
    <xf numFmtId="0" fontId="19" fillId="7" borderId="55" xfId="0" applyFont="1" applyFill="1" applyBorder="1" applyAlignment="1">
      <alignment horizontal="center"/>
    </xf>
    <xf numFmtId="0" fontId="67" fillId="7" borderId="56" xfId="0" applyFont="1" applyFill="1" applyBorder="1"/>
    <xf numFmtId="43" fontId="2" fillId="7" borderId="57" xfId="1" applyFont="1" applyFill="1" applyBorder="1"/>
    <xf numFmtId="164" fontId="2" fillId="7" borderId="13" xfId="1" applyNumberFormat="1" applyFont="1" applyFill="1" applyBorder="1"/>
    <xf numFmtId="0" fontId="19" fillId="7" borderId="14" xfId="0" applyFont="1" applyFill="1" applyBorder="1"/>
    <xf numFmtId="0" fontId="19" fillId="7" borderId="15" xfId="0" applyFont="1" applyFill="1" applyBorder="1"/>
    <xf numFmtId="0" fontId="19" fillId="7" borderId="16" xfId="0" applyFont="1" applyFill="1" applyBorder="1"/>
    <xf numFmtId="43" fontId="5" fillId="7" borderId="16" xfId="0" applyNumberFormat="1" applyFont="1" applyFill="1" applyBorder="1" applyAlignment="1">
      <alignment vertical="center"/>
    </xf>
    <xf numFmtId="43" fontId="18" fillId="7" borderId="14" xfId="0" applyNumberFormat="1" applyFont="1" applyFill="1" applyBorder="1"/>
    <xf numFmtId="43" fontId="19" fillId="7" borderId="16" xfId="0" applyNumberFormat="1" applyFont="1" applyFill="1" applyBorder="1"/>
    <xf numFmtId="43" fontId="5" fillId="7" borderId="15" xfId="0" applyNumberFormat="1" applyFont="1" applyFill="1" applyBorder="1"/>
    <xf numFmtId="43" fontId="9" fillId="0" borderId="55" xfId="1" applyFont="1" applyFill="1" applyBorder="1"/>
    <xf numFmtId="43" fontId="71" fillId="0" borderId="57" xfId="1" applyFont="1" applyFill="1" applyBorder="1"/>
    <xf numFmtId="164" fontId="71" fillId="0" borderId="13" xfId="1" applyNumberFormat="1" applyFont="1" applyFill="1" applyBorder="1"/>
    <xf numFmtId="164" fontId="71" fillId="0" borderId="16" xfId="1" applyNumberFormat="1" applyFont="1" applyFill="1" applyBorder="1"/>
    <xf numFmtId="43" fontId="71" fillId="0" borderId="15" xfId="1" applyFont="1" applyFill="1" applyBorder="1"/>
    <xf numFmtId="43" fontId="71" fillId="0" borderId="63" xfId="1" applyFont="1" applyFill="1" applyBorder="1"/>
    <xf numFmtId="43" fontId="71" fillId="0" borderId="56" xfId="1" applyFont="1" applyFill="1" applyBorder="1"/>
    <xf numFmtId="43" fontId="71" fillId="0" borderId="55" xfId="1" applyFont="1" applyFill="1" applyBorder="1"/>
    <xf numFmtId="43" fontId="71" fillId="0" borderId="58" xfId="1" applyFont="1" applyFill="1" applyBorder="1"/>
    <xf numFmtId="43" fontId="71" fillId="0" borderId="16" xfId="1" applyFont="1" applyFill="1" applyBorder="1"/>
    <xf numFmtId="0" fontId="70" fillId="0" borderId="40" xfId="0" applyFont="1" applyFill="1" applyBorder="1" applyAlignment="1">
      <alignment horizontal="center"/>
    </xf>
    <xf numFmtId="0" fontId="58" fillId="0" borderId="0" xfId="0" applyFont="1" applyFill="1"/>
    <xf numFmtId="43" fontId="5" fillId="0" borderId="15" xfId="0" applyNumberFormat="1" applyFont="1" applyFill="1" applyBorder="1"/>
    <xf numFmtId="164" fontId="3" fillId="0" borderId="66" xfId="1" applyNumberFormat="1" applyFont="1" applyFill="1" applyBorder="1"/>
    <xf numFmtId="43" fontId="13" fillId="0" borderId="55" xfId="1" applyFont="1" applyFill="1" applyBorder="1" applyAlignment="1">
      <alignment horizontal="center"/>
    </xf>
    <xf numFmtId="43" fontId="3" fillId="0" borderId="48" xfId="1" applyFont="1" applyFill="1" applyBorder="1"/>
    <xf numFmtId="0" fontId="19" fillId="0" borderId="55" xfId="0" applyFont="1" applyFill="1" applyBorder="1" applyAlignment="1">
      <alignment horizontal="center"/>
    </xf>
    <xf numFmtId="0" fontId="67" fillId="0" borderId="56" xfId="0" applyFont="1" applyFill="1" applyBorder="1"/>
    <xf numFmtId="43" fontId="18" fillId="0" borderId="32" xfId="0" applyNumberFormat="1" applyFont="1" applyFill="1" applyBorder="1"/>
    <xf numFmtId="43" fontId="12" fillId="0" borderId="63" xfId="1" applyFont="1" applyFill="1" applyBorder="1" applyAlignment="1">
      <alignment horizontal="center"/>
    </xf>
    <xf numFmtId="43" fontId="12" fillId="0" borderId="56" xfId="1" applyFont="1" applyFill="1" applyBorder="1" applyAlignment="1">
      <alignment horizontal="center"/>
    </xf>
    <xf numFmtId="43" fontId="12" fillId="0" borderId="55" xfId="1" applyFont="1" applyFill="1" applyBorder="1" applyAlignment="1">
      <alignment horizontal="center"/>
    </xf>
    <xf numFmtId="164" fontId="2" fillId="0" borderId="32" xfId="1" applyNumberFormat="1" applyFont="1" applyFill="1" applyBorder="1"/>
    <xf numFmtId="0" fontId="70" fillId="0" borderId="55" xfId="0" applyFont="1" applyFill="1" applyBorder="1" applyAlignment="1">
      <alignment horizontal="center"/>
    </xf>
    <xf numFmtId="0" fontId="72" fillId="0" borderId="56" xfId="0" applyFont="1" applyFill="1" applyBorder="1"/>
    <xf numFmtId="43" fontId="71" fillId="0" borderId="14" xfId="1" applyFont="1" applyFill="1" applyBorder="1"/>
    <xf numFmtId="0" fontId="73" fillId="0" borderId="0" xfId="0" applyFont="1" applyFill="1"/>
    <xf numFmtId="4" fontId="70" fillId="0" borderId="20" xfId="0" applyNumberFormat="1" applyFont="1" applyFill="1" applyBorder="1"/>
    <xf numFmtId="4" fontId="70" fillId="0" borderId="6" xfId="0" applyNumberFormat="1" applyFont="1" applyFill="1" applyBorder="1"/>
    <xf numFmtId="4" fontId="70" fillId="0" borderId="53" xfId="0" applyNumberFormat="1" applyFont="1" applyFill="1" applyBorder="1"/>
    <xf numFmtId="0" fontId="70" fillId="0" borderId="11" xfId="0" applyFont="1" applyFill="1" applyBorder="1" applyAlignment="1">
      <alignment horizontal="center"/>
    </xf>
    <xf numFmtId="0" fontId="74" fillId="0" borderId="74" xfId="0" applyFont="1" applyFill="1" applyBorder="1" applyAlignment="1">
      <alignment horizontal="center"/>
    </xf>
    <xf numFmtId="0" fontId="75" fillId="0" borderId="77" xfId="0" applyFont="1" applyFill="1" applyBorder="1"/>
    <xf numFmtId="43" fontId="76" fillId="0" borderId="75" xfId="1" applyFont="1" applyFill="1" applyBorder="1"/>
    <xf numFmtId="43" fontId="76" fillId="0" borderId="76" xfId="1" applyFont="1" applyFill="1" applyBorder="1"/>
    <xf numFmtId="164" fontId="76" fillId="0" borderId="70" xfId="1" applyNumberFormat="1" applyFont="1" applyFill="1" applyBorder="1"/>
    <xf numFmtId="164" fontId="76" fillId="0" borderId="68" xfId="1" applyNumberFormat="1" applyFont="1" applyFill="1" applyBorder="1"/>
    <xf numFmtId="43" fontId="76" fillId="0" borderId="29" xfId="1" applyFont="1" applyFill="1" applyBorder="1"/>
    <xf numFmtId="43" fontId="76" fillId="0" borderId="38" xfId="1" applyFont="1" applyFill="1" applyBorder="1"/>
    <xf numFmtId="43" fontId="76" fillId="0" borderId="25" xfId="1" applyFont="1" applyFill="1" applyBorder="1"/>
    <xf numFmtId="43" fontId="76" fillId="0" borderId="42" xfId="1" applyFont="1" applyFill="1" applyBorder="1"/>
    <xf numFmtId="43" fontId="76" fillId="0" borderId="24" xfId="1" applyFont="1" applyFill="1" applyBorder="1"/>
    <xf numFmtId="43" fontId="76" fillId="0" borderId="26" xfId="1" applyFont="1" applyFill="1" applyBorder="1"/>
    <xf numFmtId="43" fontId="76" fillId="0" borderId="71" xfId="1" applyFont="1" applyFill="1" applyBorder="1"/>
    <xf numFmtId="0" fontId="74" fillId="0" borderId="24" xfId="0" applyFont="1" applyFill="1" applyBorder="1" applyAlignment="1">
      <alignment horizontal="center"/>
    </xf>
    <xf numFmtId="0" fontId="77" fillId="0" borderId="0" xfId="0" applyFont="1" applyFill="1"/>
    <xf numFmtId="0" fontId="0" fillId="0" borderId="0" xfId="0" applyFill="1" applyAlignment="1">
      <alignment horizontal="left"/>
    </xf>
    <xf numFmtId="0" fontId="45" fillId="2" borderId="7" xfId="0" applyNumberFormat="1" applyFont="1" applyFill="1" applyBorder="1" applyAlignment="1" applyProtection="1">
      <alignment vertical="center" wrapText="1"/>
    </xf>
    <xf numFmtId="4" fontId="43" fillId="2" borderId="7" xfId="0" applyNumberFormat="1" applyFont="1" applyFill="1" applyBorder="1" applyAlignment="1">
      <alignment vertical="center" wrapText="1"/>
    </xf>
    <xf numFmtId="4" fontId="0" fillId="0" borderId="7" xfId="0" applyNumberFormat="1" applyBorder="1" applyAlignment="1">
      <alignment horizontal="right" vertical="center" wrapText="1"/>
    </xf>
    <xf numFmtId="0" fontId="0" fillId="0" borderId="0" xfId="0" applyBorder="1" applyAlignment="1">
      <alignment wrapText="1"/>
    </xf>
    <xf numFmtId="0" fontId="60" fillId="2" borderId="25" xfId="0" applyFont="1" applyFill="1" applyBorder="1" applyAlignment="1">
      <alignment vertical="center" wrapText="1"/>
    </xf>
    <xf numFmtId="4" fontId="1" fillId="0" borderId="25" xfId="0" applyNumberFormat="1" applyFont="1" applyBorder="1" applyAlignment="1">
      <alignment vertical="center" wrapText="1"/>
    </xf>
    <xf numFmtId="4" fontId="43" fillId="2" borderId="25" xfId="0" applyNumberFormat="1" applyFont="1" applyFill="1" applyBorder="1" applyAlignment="1">
      <alignment vertical="center" wrapText="1"/>
    </xf>
    <xf numFmtId="4" fontId="0" fillId="0" borderId="25" xfId="0" applyNumberFormat="1" applyBorder="1" applyAlignment="1">
      <alignment vertical="center" wrapText="1"/>
    </xf>
    <xf numFmtId="4" fontId="0" fillId="0" borderId="25" xfId="0" applyNumberFormat="1" applyBorder="1" applyAlignment="1">
      <alignment horizontal="right" vertical="center" wrapText="1"/>
    </xf>
    <xf numFmtId="0" fontId="60" fillId="2" borderId="35" xfId="0" applyFont="1" applyFill="1" applyBorder="1" applyAlignment="1">
      <alignment vertical="center" wrapText="1"/>
    </xf>
    <xf numFmtId="4" fontId="1" fillId="0" borderId="35" xfId="0" applyNumberFormat="1" applyFont="1" applyBorder="1" applyAlignment="1">
      <alignment vertical="center" wrapText="1"/>
    </xf>
    <xf numFmtId="4" fontId="43" fillId="2" borderId="35" xfId="0" applyNumberFormat="1" applyFont="1" applyFill="1" applyBorder="1" applyAlignment="1">
      <alignment vertical="center" wrapText="1"/>
    </xf>
    <xf numFmtId="4" fontId="43" fillId="2" borderId="35" xfId="0" applyNumberFormat="1" applyFont="1" applyFill="1" applyBorder="1" applyAlignment="1" applyProtection="1">
      <alignment vertical="center" wrapText="1"/>
    </xf>
    <xf numFmtId="4" fontId="0" fillId="0" borderId="35" xfId="0" applyNumberFormat="1" applyBorder="1" applyAlignment="1">
      <alignment vertical="center" wrapText="1"/>
    </xf>
    <xf numFmtId="4" fontId="0" fillId="0" borderId="35" xfId="0" applyNumberFormat="1" applyBorder="1" applyAlignment="1">
      <alignment horizontal="right" vertical="center" wrapText="1"/>
    </xf>
    <xf numFmtId="0" fontId="78" fillId="0" borderId="0" xfId="0" applyNumberFormat="1" applyFont="1" applyFill="1" applyBorder="1" applyAlignment="1" applyProtection="1">
      <alignment vertical="center" wrapText="1"/>
    </xf>
    <xf numFmtId="0" fontId="2" fillId="0" borderId="0" xfId="0" applyFont="1" applyAlignment="1">
      <alignment vertical="center"/>
    </xf>
    <xf numFmtId="0" fontId="3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17" fillId="0" borderId="1" xfId="0" applyNumberFormat="1" applyFont="1" applyFill="1" applyBorder="1" applyAlignment="1" applyProtection="1">
      <alignment vertical="center" wrapText="1"/>
    </xf>
    <xf numFmtId="0" fontId="17" fillId="0" borderId="1" xfId="0" quotePrefix="1" applyFont="1" applyFill="1" applyBorder="1" applyAlignment="1">
      <alignment vertical="center"/>
    </xf>
    <xf numFmtId="0" fontId="2" fillId="0" borderId="0" xfId="0" applyFont="1" applyFill="1" applyAlignment="1">
      <alignment vertical="center" wrapText="1"/>
    </xf>
    <xf numFmtId="0" fontId="80" fillId="0" borderId="1" xfId="0" applyFont="1" applyFill="1" applyBorder="1" applyAlignment="1">
      <alignment vertical="center"/>
    </xf>
    <xf numFmtId="0" fontId="81" fillId="0" borderId="1" xfId="0" quotePrefix="1" applyFont="1" applyFill="1" applyBorder="1" applyAlignment="1">
      <alignment vertical="center"/>
    </xf>
    <xf numFmtId="0" fontId="82" fillId="0" borderId="1" xfId="0" applyFont="1" applyFill="1" applyBorder="1" applyAlignment="1">
      <alignment horizontal="left"/>
    </xf>
    <xf numFmtId="0" fontId="54" fillId="0" borderId="1" xfId="0" applyFont="1" applyFill="1" applyBorder="1" applyAlignment="1">
      <alignment horizontal="left"/>
    </xf>
    <xf numFmtId="0" fontId="82" fillId="0" borderId="5" xfId="0" applyFont="1" applyFill="1" applyBorder="1" applyAlignment="1">
      <alignment horizontal="left"/>
    </xf>
    <xf numFmtId="0" fontId="54" fillId="0" borderId="1" xfId="0" applyFont="1" applyFill="1" applyBorder="1" applyAlignment="1">
      <alignment horizontal="left" vertical="top" wrapText="1"/>
    </xf>
    <xf numFmtId="0" fontId="54" fillId="0" borderId="5" xfId="0" applyFont="1" applyFill="1" applyBorder="1" applyAlignment="1">
      <alignment horizontal="left" vertical="top" wrapText="1"/>
    </xf>
    <xf numFmtId="0" fontId="82" fillId="0" borderId="0" xfId="0" applyFont="1" applyAlignment="1">
      <alignment horizontal="left"/>
    </xf>
    <xf numFmtId="0" fontId="83" fillId="0" borderId="0" xfId="0" applyNumberFormat="1" applyFont="1" applyFill="1" applyBorder="1" applyAlignment="1" applyProtection="1">
      <alignment horizontal="left" vertical="center" wrapText="1"/>
    </xf>
    <xf numFmtId="0" fontId="84" fillId="0" borderId="1" xfId="0" applyNumberFormat="1" applyFont="1" applyFill="1" applyBorder="1" applyAlignment="1" applyProtection="1">
      <alignment horizontal="left" vertical="center" wrapText="1"/>
    </xf>
    <xf numFmtId="0" fontId="85" fillId="0" borderId="1" xfId="0" applyNumberFormat="1" applyFont="1" applyFill="1" applyBorder="1" applyAlignment="1" applyProtection="1">
      <alignment horizontal="left" vertical="center" wrapText="1"/>
    </xf>
    <xf numFmtId="0" fontId="85" fillId="0" borderId="1" xfId="0" quotePrefix="1" applyFont="1" applyFill="1" applyBorder="1" applyAlignment="1">
      <alignment horizontal="left" vertical="center"/>
    </xf>
    <xf numFmtId="0" fontId="85" fillId="0" borderId="5" xfId="0" quotePrefix="1" applyFont="1" applyFill="1" applyBorder="1" applyAlignment="1">
      <alignment horizontal="left" vertical="center"/>
    </xf>
    <xf numFmtId="0" fontId="86" fillId="0" borderId="1" xfId="0" quotePrefix="1" applyFont="1" applyFill="1" applyBorder="1" applyAlignment="1">
      <alignment horizontal="left" vertical="center"/>
    </xf>
    <xf numFmtId="0" fontId="84" fillId="0" borderId="1" xfId="0" quotePrefix="1" applyFont="1" applyFill="1" applyBorder="1" applyAlignment="1">
      <alignment horizontal="left" vertical="center"/>
    </xf>
    <xf numFmtId="0" fontId="86" fillId="0" borderId="5" xfId="0" quotePrefix="1" applyFont="1" applyFill="1" applyBorder="1" applyAlignment="1">
      <alignment horizontal="left" vertical="center"/>
    </xf>
    <xf numFmtId="0" fontId="85" fillId="0" borderId="2" xfId="0" applyNumberFormat="1" applyFont="1" applyFill="1" applyBorder="1" applyAlignment="1" applyProtection="1">
      <alignment horizontal="left" vertical="center" wrapText="1"/>
    </xf>
    <xf numFmtId="0" fontId="85" fillId="0" borderId="3" xfId="0" quotePrefix="1" applyFont="1" applyFill="1" applyBorder="1" applyAlignment="1">
      <alignment horizontal="left" vertical="center"/>
    </xf>
    <xf numFmtId="0" fontId="85" fillId="0" borderId="7" xfId="0" applyNumberFormat="1" applyFont="1" applyFill="1" applyBorder="1" applyAlignment="1" applyProtection="1">
      <alignment horizontal="left" vertical="center" wrapText="1"/>
    </xf>
    <xf numFmtId="0" fontId="84" fillId="0" borderId="55" xfId="0" applyNumberFormat="1" applyFont="1" applyFill="1" applyBorder="1" applyAlignment="1" applyProtection="1">
      <alignment horizontal="left" vertical="center" wrapText="1"/>
    </xf>
    <xf numFmtId="0" fontId="84" fillId="0" borderId="57" xfId="0" applyNumberFormat="1" applyFont="1" applyFill="1" applyBorder="1" applyAlignment="1" applyProtection="1">
      <alignment horizontal="left" vertical="center" wrapText="1"/>
    </xf>
    <xf numFmtId="0" fontId="79" fillId="0" borderId="57" xfId="0" applyNumberFormat="1" applyFont="1" applyFill="1" applyBorder="1" applyAlignment="1" applyProtection="1">
      <alignment vertical="center" wrapText="1"/>
    </xf>
    <xf numFmtId="0" fontId="85" fillId="0" borderId="7" xfId="0" quotePrefix="1" applyFont="1" applyFill="1" applyBorder="1" applyAlignment="1">
      <alignment horizontal="left" vertical="center"/>
    </xf>
    <xf numFmtId="0" fontId="3" fillId="0" borderId="7" xfId="0" applyFont="1" applyFill="1" applyBorder="1" applyAlignment="1">
      <alignment vertical="center"/>
    </xf>
    <xf numFmtId="0" fontId="85" fillId="0" borderId="57" xfId="0" applyNumberFormat="1" applyFont="1" applyFill="1" applyBorder="1" applyAlignment="1" applyProtection="1">
      <alignment horizontal="left" vertical="center" wrapText="1"/>
    </xf>
    <xf numFmtId="0" fontId="17" fillId="0" borderId="57" xfId="0" applyNumberFormat="1" applyFont="1" applyFill="1" applyBorder="1" applyAlignment="1" applyProtection="1">
      <alignment vertical="center" wrapText="1"/>
    </xf>
    <xf numFmtId="0" fontId="85" fillId="0" borderId="2" xfId="0" quotePrefix="1" applyFont="1" applyFill="1" applyBorder="1" applyAlignment="1">
      <alignment horizontal="left" vertical="center"/>
    </xf>
    <xf numFmtId="0" fontId="82" fillId="0" borderId="2" xfId="0" applyFont="1" applyFill="1" applyBorder="1" applyAlignment="1">
      <alignment horizontal="left"/>
    </xf>
    <xf numFmtId="0" fontId="2" fillId="0" borderId="2" xfId="0" applyFont="1" applyFill="1" applyBorder="1" applyAlignment="1">
      <alignment vertical="center"/>
    </xf>
    <xf numFmtId="0" fontId="84" fillId="0" borderId="7" xfId="0" quotePrefix="1" applyFont="1" applyFill="1" applyBorder="1" applyAlignment="1">
      <alignment horizontal="left" vertical="center"/>
    </xf>
    <xf numFmtId="0" fontId="86" fillId="0" borderId="7" xfId="0" quotePrefix="1" applyFont="1" applyFill="1" applyBorder="1" applyAlignment="1">
      <alignment horizontal="left" vertical="center"/>
    </xf>
    <xf numFmtId="0" fontId="85" fillId="0" borderId="55" xfId="0" quotePrefix="1" applyFont="1" applyFill="1" applyBorder="1" applyAlignment="1">
      <alignment horizontal="left" vertical="center"/>
    </xf>
    <xf numFmtId="0" fontId="85" fillId="0" borderId="57" xfId="0" quotePrefix="1" applyFont="1" applyFill="1" applyBorder="1" applyAlignment="1">
      <alignment horizontal="left" vertical="center"/>
    </xf>
    <xf numFmtId="0" fontId="86" fillId="0" borderId="57" xfId="0" quotePrefix="1" applyFont="1" applyFill="1" applyBorder="1" applyAlignment="1">
      <alignment horizontal="left" vertical="center"/>
    </xf>
    <xf numFmtId="0" fontId="86" fillId="0" borderId="2" xfId="0" quotePrefix="1" applyFont="1" applyFill="1" applyBorder="1" applyAlignment="1">
      <alignment horizontal="left" vertical="center"/>
    </xf>
    <xf numFmtId="0" fontId="17" fillId="0" borderId="2" xfId="0" applyNumberFormat="1" applyFont="1" applyFill="1" applyBorder="1" applyAlignment="1" applyProtection="1">
      <alignment vertical="center" wrapText="1"/>
    </xf>
    <xf numFmtId="0" fontId="84" fillId="0" borderId="2" xfId="0" quotePrefix="1" applyFont="1" applyFill="1" applyBorder="1" applyAlignment="1">
      <alignment horizontal="left" vertical="center"/>
    </xf>
    <xf numFmtId="0" fontId="84" fillId="0" borderId="57" xfId="0" quotePrefix="1" applyFont="1" applyFill="1" applyBorder="1" applyAlignment="1">
      <alignment horizontal="left" vertical="center"/>
    </xf>
    <xf numFmtId="0" fontId="2" fillId="0" borderId="7" xfId="0" applyFont="1" applyFill="1" applyBorder="1" applyAlignment="1">
      <alignment vertical="center"/>
    </xf>
    <xf numFmtId="0" fontId="17" fillId="0" borderId="57" xfId="0" quotePrefix="1" applyFont="1" applyFill="1" applyBorder="1" applyAlignment="1">
      <alignment vertical="center" wrapText="1"/>
    </xf>
    <xf numFmtId="4" fontId="41" fillId="0" borderId="0" xfId="0" applyNumberFormat="1" applyFont="1" applyFill="1" applyBorder="1" applyAlignment="1" applyProtection="1">
      <alignment horizontal="center" vertical="center" wrapText="1"/>
    </xf>
    <xf numFmtId="4" fontId="43" fillId="0" borderId="2" xfId="0" applyNumberFormat="1" applyFont="1" applyFill="1" applyBorder="1" applyAlignment="1">
      <alignment horizontal="right"/>
    </xf>
    <xf numFmtId="4" fontId="0" fillId="0" borderId="2" xfId="0" applyNumberFormat="1" applyFill="1" applyBorder="1"/>
    <xf numFmtId="4" fontId="47" fillId="0" borderId="57" xfId="0" applyNumberFormat="1" applyFont="1" applyFill="1" applyBorder="1" applyAlignment="1"/>
    <xf numFmtId="4" fontId="0" fillId="0" borderId="57" xfId="0" applyNumberFormat="1" applyFill="1" applyBorder="1"/>
    <xf numFmtId="4" fontId="43" fillId="0" borderId="57" xfId="0" applyNumberFormat="1" applyFont="1" applyFill="1" applyBorder="1" applyAlignment="1">
      <alignment horizontal="right"/>
    </xf>
    <xf numFmtId="4" fontId="43" fillId="0" borderId="7" xfId="0" applyNumberFormat="1" applyFont="1" applyFill="1" applyBorder="1" applyAlignment="1">
      <alignment horizontal="right"/>
    </xf>
    <xf numFmtId="4" fontId="0" fillId="0" borderId="7" xfId="0" applyNumberFormat="1" applyFill="1" applyBorder="1"/>
    <xf numFmtId="4" fontId="43" fillId="0" borderId="1" xfId="0" applyNumberFormat="1" applyFont="1" applyFill="1" applyBorder="1" applyAlignment="1">
      <alignment horizontal="right"/>
    </xf>
    <xf numFmtId="4" fontId="0" fillId="0" borderId="1" xfId="0" applyNumberFormat="1" applyFill="1" applyBorder="1"/>
    <xf numFmtId="4" fontId="53" fillId="0" borderId="1" xfId="0" applyNumberFormat="1" applyFont="1" applyFill="1" applyBorder="1" applyAlignment="1" applyProtection="1">
      <alignment vertical="center" wrapText="1"/>
    </xf>
    <xf numFmtId="4" fontId="53" fillId="0" borderId="2" xfId="0" applyNumberFormat="1" applyFont="1" applyFill="1" applyBorder="1" applyAlignment="1" applyProtection="1">
      <alignment vertical="center" wrapText="1"/>
    </xf>
    <xf numFmtId="4" fontId="17" fillId="0" borderId="1" xfId="0" quotePrefix="1" applyNumberFormat="1" applyFont="1" applyFill="1" applyBorder="1" applyAlignment="1">
      <alignment vertical="center" wrapText="1"/>
    </xf>
    <xf numFmtId="4" fontId="54" fillId="0" borderId="1" xfId="0" applyNumberFormat="1" applyFont="1" applyFill="1" applyBorder="1" applyAlignment="1">
      <alignment vertical="top" wrapText="1"/>
    </xf>
    <xf numFmtId="0" fontId="85" fillId="0" borderId="37" xfId="0" quotePrefix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vertical="center"/>
    </xf>
    <xf numFmtId="0" fontId="18" fillId="0" borderId="9" xfId="0" applyFont="1" applyFill="1" applyBorder="1" applyAlignment="1">
      <alignment horizontal="center"/>
    </xf>
    <xf numFmtId="0" fontId="66" fillId="0" borderId="9" xfId="0" applyFont="1" applyFill="1" applyBorder="1"/>
    <xf numFmtId="4" fontId="0" fillId="0" borderId="9" xfId="0" applyNumberFormat="1" applyFill="1" applyBorder="1"/>
    <xf numFmtId="0" fontId="0" fillId="0" borderId="24" xfId="0" applyFill="1" applyBorder="1"/>
    <xf numFmtId="0" fontId="5" fillId="0" borderId="25" xfId="0" applyFont="1" applyFill="1" applyBorder="1" applyAlignment="1">
      <alignment horizontal="center"/>
    </xf>
    <xf numFmtId="0" fontId="65" fillId="0" borderId="25" xfId="0" applyFont="1" applyFill="1" applyBorder="1"/>
    <xf numFmtId="4" fontId="43" fillId="0" borderId="25" xfId="0" applyNumberFormat="1" applyFont="1" applyFill="1" applyBorder="1" applyAlignment="1">
      <alignment horizontal="right"/>
    </xf>
    <xf numFmtId="4" fontId="0" fillId="0" borderId="25" xfId="0" applyNumberFormat="1" applyFill="1" applyBorder="1"/>
    <xf numFmtId="0" fontId="0" fillId="0" borderId="50" xfId="0" applyFill="1" applyBorder="1"/>
    <xf numFmtId="0" fontId="18" fillId="0" borderId="50" xfId="0" applyFont="1" applyFill="1" applyBorder="1" applyAlignment="1">
      <alignment horizontal="center"/>
    </xf>
    <xf numFmtId="0" fontId="66" fillId="0" borderId="50" xfId="0" applyFont="1" applyFill="1" applyBorder="1"/>
    <xf numFmtId="0" fontId="85" fillId="0" borderId="50" xfId="0" quotePrefix="1" applyFont="1" applyFill="1" applyBorder="1" applyAlignment="1">
      <alignment horizontal="left" vertical="center"/>
    </xf>
    <xf numFmtId="0" fontId="17" fillId="0" borderId="50" xfId="0" quotePrefix="1" applyFont="1" applyFill="1" applyBorder="1" applyAlignment="1">
      <alignment vertical="center" wrapText="1"/>
    </xf>
    <xf numFmtId="4" fontId="43" fillId="0" borderId="50" xfId="0" applyNumberFormat="1" applyFont="1" applyFill="1" applyBorder="1" applyAlignment="1">
      <alignment horizontal="right"/>
    </xf>
    <xf numFmtId="0" fontId="0" fillId="0" borderId="55" xfId="0" applyFill="1" applyBorder="1"/>
    <xf numFmtId="0" fontId="19" fillId="0" borderId="57" xfId="0" applyFont="1" applyFill="1" applyBorder="1" applyAlignment="1">
      <alignment horizontal="center"/>
    </xf>
    <xf numFmtId="0" fontId="67" fillId="0" borderId="57" xfId="0" applyFont="1" applyFill="1" applyBorder="1"/>
    <xf numFmtId="0" fontId="18" fillId="0" borderId="57" xfId="0" applyFont="1" applyFill="1" applyBorder="1" applyAlignment="1">
      <alignment horizontal="center"/>
    </xf>
    <xf numFmtId="0" fontId="66" fillId="0" borderId="57" xfId="0" applyFont="1" applyFill="1" applyBorder="1"/>
    <xf numFmtId="0" fontId="84" fillId="0" borderId="56" xfId="0" applyNumberFormat="1" applyFont="1" applyFill="1" applyBorder="1" applyAlignment="1" applyProtection="1">
      <alignment horizontal="left" vertical="center" wrapText="1"/>
    </xf>
    <xf numFmtId="0" fontId="85" fillId="0" borderId="41" xfId="0" quotePrefix="1" applyFont="1" applyFill="1" applyBorder="1" applyAlignment="1">
      <alignment horizontal="left" vertical="center"/>
    </xf>
    <xf numFmtId="0" fontId="17" fillId="0" borderId="7" xfId="0" quotePrefix="1" applyFont="1" applyFill="1" applyBorder="1" applyAlignment="1">
      <alignment vertical="center"/>
    </xf>
    <xf numFmtId="0" fontId="85" fillId="0" borderId="56" xfId="0" applyNumberFormat="1" applyFont="1" applyFill="1" applyBorder="1" applyAlignment="1" applyProtection="1">
      <alignment horizontal="left" vertical="center" wrapText="1"/>
    </xf>
    <xf numFmtId="0" fontId="82" fillId="0" borderId="7" xfId="0" applyFont="1" applyFill="1" applyBorder="1" applyAlignment="1">
      <alignment horizontal="left"/>
    </xf>
    <xf numFmtId="0" fontId="85" fillId="0" borderId="56" xfId="0" quotePrefix="1" applyFont="1" applyFill="1" applyBorder="1" applyAlignment="1">
      <alignment horizontal="left" vertical="center"/>
    </xf>
    <xf numFmtId="0" fontId="82" fillId="0" borderId="57" xfId="0" applyFont="1" applyFill="1" applyBorder="1" applyAlignment="1">
      <alignment horizontal="left"/>
    </xf>
    <xf numFmtId="0" fontId="2" fillId="0" borderId="57" xfId="0" applyFont="1" applyFill="1" applyBorder="1" applyAlignment="1">
      <alignment vertical="center"/>
    </xf>
    <xf numFmtId="0" fontId="54" fillId="0" borderId="2" xfId="0" applyFont="1" applyFill="1" applyBorder="1" applyAlignment="1">
      <alignment horizontal="left"/>
    </xf>
    <xf numFmtId="0" fontId="9" fillId="0" borderId="7" xfId="0" applyFont="1" applyFill="1" applyBorder="1" applyAlignment="1">
      <alignment vertical="center"/>
    </xf>
    <xf numFmtId="0" fontId="86" fillId="0" borderId="3" xfId="0" quotePrefix="1" applyFont="1" applyFill="1" applyBorder="1" applyAlignment="1">
      <alignment horizontal="left" vertical="center"/>
    </xf>
    <xf numFmtId="0" fontId="81" fillId="0" borderId="2" xfId="0" quotePrefix="1" applyFont="1" applyFill="1" applyBorder="1" applyAlignment="1">
      <alignment vertical="center"/>
    </xf>
    <xf numFmtId="0" fontId="84" fillId="0" borderId="55" xfId="0" applyFont="1" applyFill="1" applyBorder="1" applyAlignment="1">
      <alignment horizontal="left" vertical="center"/>
    </xf>
    <xf numFmtId="0" fontId="84" fillId="0" borderId="57" xfId="0" applyNumberFormat="1" applyFont="1" applyFill="1" applyBorder="1" applyAlignment="1" applyProtection="1">
      <alignment horizontal="left" vertical="center"/>
    </xf>
    <xf numFmtId="0" fontId="84" fillId="0" borderId="56" xfId="0" applyNumberFormat="1" applyFont="1" applyFill="1" applyBorder="1" applyAlignment="1" applyProtection="1">
      <alignment horizontal="left" vertical="center"/>
    </xf>
    <xf numFmtId="0" fontId="85" fillId="0" borderId="55" xfId="0" applyNumberFormat="1" applyFont="1" applyFill="1" applyBorder="1" applyAlignment="1" applyProtection="1">
      <alignment horizontal="left" vertical="center" wrapText="1"/>
    </xf>
    <xf numFmtId="0" fontId="82" fillId="0" borderId="41" xfId="0" applyFont="1" applyFill="1" applyBorder="1" applyAlignment="1">
      <alignment horizontal="left"/>
    </xf>
    <xf numFmtId="0" fontId="82" fillId="0" borderId="55" xfId="0" applyFont="1" applyFill="1" applyBorder="1" applyAlignment="1">
      <alignment horizontal="left"/>
    </xf>
    <xf numFmtId="0" fontId="82" fillId="0" borderId="56" xfId="0" applyFont="1" applyFill="1" applyBorder="1" applyAlignment="1">
      <alignment horizontal="left"/>
    </xf>
    <xf numFmtId="0" fontId="82" fillId="0" borderId="3" xfId="0" applyFont="1" applyFill="1" applyBorder="1" applyAlignment="1">
      <alignment horizontal="left"/>
    </xf>
    <xf numFmtId="0" fontId="82" fillId="0" borderId="8" xfId="0" applyFont="1" applyFill="1" applyBorder="1" applyAlignment="1">
      <alignment horizontal="left"/>
    </xf>
    <xf numFmtId="0" fontId="82" fillId="0" borderId="9" xfId="0" applyFont="1" applyFill="1" applyBorder="1" applyAlignment="1">
      <alignment horizontal="left"/>
    </xf>
    <xf numFmtId="0" fontId="82" fillId="0" borderId="24" xfId="0" applyFont="1" applyFill="1" applyBorder="1" applyAlignment="1">
      <alignment horizontal="left"/>
    </xf>
    <xf numFmtId="0" fontId="82" fillId="0" borderId="25" xfId="0" applyFont="1" applyFill="1" applyBorder="1" applyAlignment="1">
      <alignment horizontal="left"/>
    </xf>
    <xf numFmtId="0" fontId="2" fillId="0" borderId="25" xfId="0" applyFont="1" applyFill="1" applyBorder="1" applyAlignment="1">
      <alignment vertical="center"/>
    </xf>
    <xf numFmtId="0" fontId="18" fillId="0" borderId="25" xfId="0" applyFont="1" applyFill="1" applyBorder="1" applyAlignment="1">
      <alignment horizontal="center"/>
    </xf>
    <xf numFmtId="0" fontId="8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vertical="center"/>
    </xf>
    <xf numFmtId="4" fontId="48" fillId="0" borderId="50" xfId="0" applyNumberFormat="1" applyFont="1" applyFill="1" applyBorder="1" applyAlignment="1" applyProtection="1">
      <alignment horizontal="center" vertical="center" wrapText="1"/>
    </xf>
    <xf numFmtId="4" fontId="47" fillId="0" borderId="56" xfId="0" applyNumberFormat="1" applyFont="1" applyFill="1" applyBorder="1" applyAlignment="1"/>
    <xf numFmtId="4" fontId="43" fillId="0" borderId="56" xfId="0" applyNumberFormat="1" applyFont="1" applyFill="1" applyBorder="1" applyAlignment="1">
      <alignment horizontal="right"/>
    </xf>
    <xf numFmtId="4" fontId="43" fillId="0" borderId="41" xfId="0" applyNumberFormat="1" applyFont="1" applyFill="1" applyBorder="1" applyAlignment="1">
      <alignment horizontal="right"/>
    </xf>
    <xf numFmtId="4" fontId="0" fillId="0" borderId="5" xfId="0" applyNumberFormat="1" applyFill="1" applyBorder="1"/>
    <xf numFmtId="4" fontId="43" fillId="0" borderId="5" xfId="0" applyNumberFormat="1" applyFont="1" applyFill="1" applyBorder="1" applyAlignment="1">
      <alignment horizontal="right"/>
    </xf>
    <xf numFmtId="4" fontId="0" fillId="0" borderId="3" xfId="0" applyNumberFormat="1" applyFill="1" applyBorder="1"/>
    <xf numFmtId="4" fontId="53" fillId="0" borderId="5" xfId="0" applyNumberFormat="1" applyFont="1" applyFill="1" applyBorder="1" applyAlignment="1" applyProtection="1">
      <alignment vertical="center" wrapText="1"/>
    </xf>
    <xf numFmtId="4" fontId="0" fillId="0" borderId="51" xfId="0" applyNumberFormat="1" applyFill="1" applyBorder="1"/>
    <xf numFmtId="4" fontId="0" fillId="0" borderId="42" xfId="0" applyNumberFormat="1" applyFill="1" applyBorder="1"/>
    <xf numFmtId="4" fontId="0" fillId="0" borderId="4" xfId="0" applyNumberFormat="1" applyFill="1" applyBorder="1"/>
    <xf numFmtId="4" fontId="0" fillId="0" borderId="56" xfId="0" applyNumberFormat="1" applyFill="1" applyBorder="1"/>
    <xf numFmtId="4" fontId="0" fillId="0" borderId="19" xfId="0" applyNumberFormat="1" applyFill="1" applyBorder="1"/>
    <xf numFmtId="4" fontId="0" fillId="0" borderId="23" xfId="0" applyNumberFormat="1" applyFill="1" applyBorder="1"/>
    <xf numFmtId="4" fontId="48" fillId="0" borderId="4" xfId="0" applyNumberFormat="1" applyFont="1" applyFill="1" applyBorder="1" applyAlignment="1" applyProtection="1">
      <alignment horizontal="center" vertical="center" wrapText="1"/>
    </xf>
    <xf numFmtId="4" fontId="0" fillId="0" borderId="41" xfId="0" applyNumberFormat="1" applyFill="1" applyBorder="1"/>
    <xf numFmtId="4" fontId="54" fillId="0" borderId="5" xfId="0" applyNumberFormat="1" applyFont="1" applyFill="1" applyBorder="1" applyAlignment="1">
      <alignment vertical="top" wrapText="1"/>
    </xf>
    <xf numFmtId="43" fontId="82" fillId="0" borderId="0" xfId="1" applyFont="1" applyFill="1" applyAlignment="1">
      <alignment horizontal="right"/>
    </xf>
    <xf numFmtId="43" fontId="3" fillId="0" borderId="0" xfId="1" applyFont="1" applyFill="1" applyAlignment="1">
      <alignment horizontal="left"/>
    </xf>
    <xf numFmtId="0" fontId="43" fillId="2" borderId="33" xfId="0" applyNumberFormat="1" applyFont="1" applyFill="1" applyBorder="1" applyAlignment="1" applyProtection="1">
      <alignment horizontal="left" vertical="center" wrapText="1"/>
    </xf>
    <xf numFmtId="43" fontId="22" fillId="0" borderId="20" xfId="1" applyFont="1" applyFill="1" applyBorder="1" applyAlignment="1">
      <alignment horizontal="right"/>
    </xf>
    <xf numFmtId="4" fontId="48" fillId="0" borderId="2" xfId="0" applyNumberFormat="1" applyFont="1" applyFill="1" applyBorder="1" applyAlignment="1" applyProtection="1">
      <alignment horizontal="center" vertical="center" wrapText="1"/>
    </xf>
    <xf numFmtId="4" fontId="48" fillId="0" borderId="3" xfId="0" applyNumberFormat="1" applyFont="1" applyFill="1" applyBorder="1" applyAlignment="1" applyProtection="1">
      <alignment horizontal="center" vertical="center" wrapText="1"/>
    </xf>
    <xf numFmtId="4" fontId="48" fillId="0" borderId="19" xfId="0" applyNumberFormat="1" applyFont="1" applyFill="1" applyBorder="1" applyAlignment="1" applyProtection="1">
      <alignment horizontal="center" vertical="center" wrapText="1"/>
    </xf>
    <xf numFmtId="4" fontId="48" fillId="0" borderId="23" xfId="0" applyNumberFormat="1" applyFont="1" applyFill="1" applyBorder="1" applyAlignment="1" applyProtection="1">
      <alignment horizontal="center" vertical="center" wrapText="1"/>
    </xf>
    <xf numFmtId="4" fontId="0" fillId="0" borderId="21" xfId="0" applyNumberFormat="1" applyFill="1" applyBorder="1"/>
    <xf numFmtId="4" fontId="0" fillId="0" borderId="49" xfId="0" applyNumberFormat="1" applyFill="1" applyBorder="1"/>
    <xf numFmtId="4" fontId="0" fillId="0" borderId="55" xfId="0" applyNumberFormat="1" applyFill="1" applyBorder="1"/>
    <xf numFmtId="4" fontId="0" fillId="0" borderId="58" xfId="0" applyNumberFormat="1" applyFill="1" applyBorder="1"/>
    <xf numFmtId="0" fontId="84" fillId="0" borderId="21" xfId="0" applyNumberFormat="1" applyFont="1" applyFill="1" applyBorder="1" applyAlignment="1" applyProtection="1">
      <alignment horizontal="left" vertical="center" wrapText="1"/>
    </xf>
    <xf numFmtId="0" fontId="84" fillId="0" borderId="50" xfId="0" applyNumberFormat="1" applyFont="1" applyFill="1" applyBorder="1" applyAlignment="1" applyProtection="1">
      <alignment horizontal="left" vertical="center" wrapText="1"/>
    </xf>
    <xf numFmtId="0" fontId="79" fillId="0" borderId="50" xfId="0" applyNumberFormat="1" applyFont="1" applyFill="1" applyBorder="1" applyAlignment="1" applyProtection="1">
      <alignment vertical="center" wrapText="1"/>
    </xf>
    <xf numFmtId="4" fontId="47" fillId="0" borderId="50" xfId="0" applyNumberFormat="1" applyFont="1" applyFill="1" applyBorder="1" applyAlignment="1"/>
    <xf numFmtId="4" fontId="47" fillId="0" borderId="4" xfId="0" applyNumberFormat="1" applyFont="1" applyFill="1" applyBorder="1" applyAlignment="1"/>
    <xf numFmtId="4" fontId="53" fillId="0" borderId="3" xfId="0" applyNumberFormat="1" applyFont="1" applyFill="1" applyBorder="1" applyAlignment="1" applyProtection="1">
      <alignment vertical="center" wrapText="1"/>
    </xf>
    <xf numFmtId="0" fontId="0" fillId="0" borderId="31" xfId="0" applyFill="1" applyBorder="1"/>
    <xf numFmtId="0" fontId="5" fillId="0" borderId="7" xfId="0" applyFont="1" applyFill="1" applyBorder="1" applyAlignment="1">
      <alignment horizontal="center"/>
    </xf>
    <xf numFmtId="0" fontId="65" fillId="0" borderId="7" xfId="0" applyFont="1" applyFill="1" applyBorder="1"/>
    <xf numFmtId="4" fontId="0" fillId="0" borderId="74" xfId="0" applyNumberFormat="1" applyFill="1" applyBorder="1"/>
    <xf numFmtId="4" fontId="0" fillId="0" borderId="76" xfId="0" applyNumberFormat="1" applyFill="1" applyBorder="1"/>
    <xf numFmtId="4" fontId="0" fillId="0" borderId="8" xfId="0" applyNumberFormat="1" applyFill="1" applyBorder="1"/>
    <xf numFmtId="4" fontId="0" fillId="0" borderId="10" xfId="0" applyNumberFormat="1" applyFill="1" applyBorder="1"/>
    <xf numFmtId="0" fontId="45" fillId="7" borderId="1" xfId="0" applyNumberFormat="1" applyFont="1" applyFill="1" applyBorder="1" applyAlignment="1" applyProtection="1">
      <alignment vertical="center" wrapText="1"/>
    </xf>
    <xf numFmtId="4" fontId="43" fillId="7" borderId="1" xfId="0" applyNumberFormat="1" applyFont="1" applyFill="1" applyBorder="1" applyAlignment="1">
      <alignment vertical="center" wrapText="1"/>
    </xf>
    <xf numFmtId="4" fontId="43" fillId="7" borderId="1" xfId="0" applyNumberFormat="1" applyFont="1" applyFill="1" applyBorder="1" applyAlignment="1" applyProtection="1">
      <alignment vertical="center" wrapText="1"/>
    </xf>
    <xf numFmtId="4" fontId="0" fillId="7" borderId="1" xfId="0" applyNumberFormat="1" applyFill="1" applyBorder="1" applyAlignment="1">
      <alignment vertical="center" wrapText="1"/>
    </xf>
    <xf numFmtId="4" fontId="0" fillId="7" borderId="1" xfId="0" applyNumberFormat="1" applyFill="1" applyBorder="1" applyAlignment="1">
      <alignment horizontal="right" vertical="center" wrapText="1"/>
    </xf>
    <xf numFmtId="0" fontId="59" fillId="7" borderId="1" xfId="0" applyFont="1" applyFill="1" applyBorder="1" applyAlignment="1">
      <alignment vertical="center" wrapText="1"/>
    </xf>
    <xf numFmtId="4" fontId="0" fillId="0" borderId="0" xfId="0" applyNumberFormat="1" applyAlignment="1">
      <alignment wrapText="1"/>
    </xf>
    <xf numFmtId="0" fontId="45" fillId="7" borderId="1" xfId="0" applyNumberFormat="1" applyFont="1" applyFill="1" applyBorder="1" applyAlignment="1" applyProtection="1">
      <alignment horizontal="left" vertical="center" wrapText="1"/>
    </xf>
    <xf numFmtId="4" fontId="43" fillId="7" borderId="1" xfId="0" applyNumberFormat="1" applyFont="1" applyFill="1" applyBorder="1" applyAlignment="1">
      <alignment horizontal="right" vertical="center" wrapText="1"/>
    </xf>
    <xf numFmtId="4" fontId="43" fillId="7" borderId="7" xfId="0" applyNumberFormat="1" applyFont="1" applyFill="1" applyBorder="1" applyAlignment="1">
      <alignment horizontal="right" vertical="center" wrapText="1"/>
    </xf>
    <xf numFmtId="0" fontId="45" fillId="7" borderId="7" xfId="0" applyNumberFormat="1" applyFont="1" applyFill="1" applyBorder="1" applyAlignment="1" applyProtection="1">
      <alignment horizontal="left" vertical="center" wrapText="1"/>
    </xf>
    <xf numFmtId="4" fontId="0" fillId="7" borderId="7" xfId="0" applyNumberFormat="1" applyFill="1" applyBorder="1" applyAlignment="1">
      <alignment vertical="center" wrapText="1"/>
    </xf>
    <xf numFmtId="164" fontId="3" fillId="0" borderId="0" xfId="1" applyNumberFormat="1" applyFont="1" applyFill="1" applyBorder="1"/>
    <xf numFmtId="0" fontId="72" fillId="0" borderId="0" xfId="0" applyFont="1" applyFill="1" applyBorder="1"/>
    <xf numFmtId="43" fontId="2" fillId="0" borderId="0" xfId="1" applyFont="1" applyFill="1" applyBorder="1"/>
    <xf numFmtId="164" fontId="3" fillId="0" borderId="176" xfId="1" applyNumberFormat="1" applyFont="1" applyFill="1" applyBorder="1"/>
    <xf numFmtId="0" fontId="66" fillId="0" borderId="54" xfId="0" applyFont="1" applyFill="1" applyBorder="1"/>
    <xf numFmtId="0" fontId="65" fillId="0" borderId="57" xfId="0" applyFont="1" applyFill="1" applyBorder="1"/>
    <xf numFmtId="43" fontId="2" fillId="0" borderId="57" xfId="1" applyFont="1" applyFill="1" applyBorder="1"/>
    <xf numFmtId="43" fontId="8" fillId="7" borderId="54" xfId="1" applyFont="1" applyFill="1" applyBorder="1"/>
    <xf numFmtId="43" fontId="8" fillId="7" borderId="57" xfId="1" applyFont="1" applyFill="1" applyBorder="1"/>
    <xf numFmtId="43" fontId="8" fillId="7" borderId="50" xfId="1" applyFont="1" applyFill="1" applyBorder="1"/>
    <xf numFmtId="0" fontId="66" fillId="0" borderId="14" xfId="0" applyFont="1" applyFill="1" applyBorder="1"/>
    <xf numFmtId="43" fontId="9" fillId="7" borderId="167" xfId="1" applyFont="1" applyFill="1" applyBorder="1"/>
    <xf numFmtId="43" fontId="9" fillId="7" borderId="49" xfId="1" applyFont="1" applyFill="1" applyBorder="1"/>
    <xf numFmtId="43" fontId="2" fillId="2" borderId="0" xfId="1" applyFont="1" applyFill="1"/>
    <xf numFmtId="164" fontId="2" fillId="2" borderId="0" xfId="1" applyNumberFormat="1" applyFont="1" applyFill="1"/>
    <xf numFmtId="43" fontId="5" fillId="2" borderId="0" xfId="1" applyFont="1" applyFill="1" applyAlignment="1">
      <alignment horizontal="center"/>
    </xf>
    <xf numFmtId="0" fontId="5" fillId="2" borderId="0" xfId="0" applyFont="1" applyFill="1"/>
    <xf numFmtId="0" fontId="1" fillId="2" borderId="0" xfId="0" applyFont="1" applyFill="1" applyAlignment="1"/>
    <xf numFmtId="4" fontId="22" fillId="0" borderId="1" xfId="0" applyNumberFormat="1" applyFont="1" applyFill="1" applyBorder="1" applyAlignment="1">
      <alignment horizontal="right"/>
    </xf>
    <xf numFmtId="4" fontId="20" fillId="0" borderId="1" xfId="0" applyNumberFormat="1" applyFont="1" applyFill="1" applyBorder="1" applyAlignment="1">
      <alignment horizontal="right"/>
    </xf>
    <xf numFmtId="4" fontId="20" fillId="0" borderId="130" xfId="0" applyNumberFormat="1" applyFont="1" applyFill="1" applyBorder="1" applyAlignment="1">
      <alignment horizontal="right"/>
    </xf>
    <xf numFmtId="4" fontId="20" fillId="0" borderId="11" xfId="0" applyNumberFormat="1" applyFont="1" applyFill="1" applyBorder="1" applyAlignment="1">
      <alignment horizontal="right"/>
    </xf>
    <xf numFmtId="4" fontId="26" fillId="0" borderId="1" xfId="1" applyNumberFormat="1" applyFont="1" applyFill="1" applyBorder="1" applyAlignment="1">
      <alignment horizontal="right"/>
    </xf>
    <xf numFmtId="4" fontId="20" fillId="0" borderId="5" xfId="0" applyNumberFormat="1" applyFont="1" applyFill="1" applyBorder="1" applyAlignment="1">
      <alignment horizontal="right"/>
    </xf>
    <xf numFmtId="4" fontId="23" fillId="0" borderId="145" xfId="0" applyNumberFormat="1" applyFont="1" applyFill="1" applyBorder="1" applyAlignment="1">
      <alignment horizontal="right"/>
    </xf>
    <xf numFmtId="4" fontId="22" fillId="0" borderId="11" xfId="0" applyNumberFormat="1" applyFont="1" applyFill="1" applyBorder="1" applyAlignment="1">
      <alignment horizontal="right"/>
    </xf>
    <xf numFmtId="4" fontId="23" fillId="0" borderId="12" xfId="0" applyNumberFormat="1" applyFont="1" applyFill="1" applyBorder="1" applyAlignment="1">
      <alignment horizontal="right"/>
    </xf>
    <xf numFmtId="4" fontId="20" fillId="0" borderId="20" xfId="0" applyNumberFormat="1" applyFont="1" applyFill="1" applyBorder="1" applyAlignment="1">
      <alignment horizontal="right"/>
    </xf>
    <xf numFmtId="4" fontId="20" fillId="0" borderId="53" xfId="0" applyNumberFormat="1" applyFont="1" applyFill="1" applyBorder="1" applyAlignment="1">
      <alignment horizontal="right"/>
    </xf>
    <xf numFmtId="4" fontId="5" fillId="0" borderId="53" xfId="0" applyNumberFormat="1" applyFont="1" applyFill="1" applyBorder="1" applyAlignment="1">
      <alignment horizontal="center"/>
    </xf>
    <xf numFmtId="0" fontId="87" fillId="2" borderId="3" xfId="0" applyFont="1" applyFill="1" applyBorder="1"/>
    <xf numFmtId="0" fontId="19" fillId="2" borderId="56" xfId="0" applyFont="1" applyFill="1" applyBorder="1" applyAlignment="1">
      <alignment horizontal="left"/>
    </xf>
    <xf numFmtId="0" fontId="87" fillId="2" borderId="41" xfId="0" applyFont="1" applyFill="1" applyBorder="1"/>
    <xf numFmtId="0" fontId="87" fillId="2" borderId="5" xfId="0" applyFont="1" applyFill="1" applyBorder="1"/>
    <xf numFmtId="0" fontId="19" fillId="2" borderId="56" xfId="0" applyFont="1" applyFill="1" applyBorder="1"/>
    <xf numFmtId="43" fontId="3" fillId="7" borderId="75" xfId="1" applyFont="1" applyFill="1" applyBorder="1"/>
    <xf numFmtId="0" fontId="5" fillId="7" borderId="52" xfId="0" applyFont="1" applyFill="1" applyBorder="1"/>
    <xf numFmtId="0" fontId="20" fillId="0" borderId="0" xfId="0" applyFont="1" applyFill="1" applyAlignment="1">
      <alignment horizontal="right"/>
    </xf>
    <xf numFmtId="4" fontId="0" fillId="0" borderId="0" xfId="0" applyNumberFormat="1" applyAlignment="1">
      <alignment vertical="center" wrapText="1"/>
    </xf>
    <xf numFmtId="43" fontId="22" fillId="0" borderId="7" xfId="1" applyFont="1" applyFill="1" applyBorder="1" applyAlignment="1">
      <alignment horizontal="right"/>
    </xf>
    <xf numFmtId="43" fontId="22" fillId="0" borderId="149" xfId="1" applyFont="1" applyFill="1" applyBorder="1" applyAlignment="1">
      <alignment horizontal="right"/>
    </xf>
    <xf numFmtId="43" fontId="23" fillId="0" borderId="148" xfId="1" applyFont="1" applyFill="1" applyBorder="1" applyAlignment="1">
      <alignment horizontal="right"/>
    </xf>
    <xf numFmtId="4" fontId="23" fillId="0" borderId="1" xfId="1" applyNumberFormat="1" applyFont="1" applyFill="1" applyBorder="1" applyAlignment="1">
      <alignment horizontal="right"/>
    </xf>
    <xf numFmtId="4" fontId="22" fillId="0" borderId="145" xfId="0" applyNumberFormat="1" applyFont="1" applyFill="1" applyBorder="1" applyAlignment="1">
      <alignment horizontal="right"/>
    </xf>
    <xf numFmtId="43" fontId="22" fillId="0" borderId="42" xfId="0" applyNumberFormat="1" applyFont="1" applyFill="1" applyBorder="1" applyAlignment="1">
      <alignment horizontal="right"/>
    </xf>
    <xf numFmtId="43" fontId="22" fillId="0" borderId="26" xfId="0" applyNumberFormat="1" applyFont="1" applyFill="1" applyBorder="1" applyAlignment="1">
      <alignment horizontal="right"/>
    </xf>
    <xf numFmtId="43" fontId="22" fillId="0" borderId="159" xfId="0" applyNumberFormat="1" applyFont="1" applyFill="1" applyBorder="1" applyAlignment="1">
      <alignment horizontal="right"/>
    </xf>
    <xf numFmtId="43" fontId="22" fillId="0" borderId="86" xfId="1" applyFont="1" applyFill="1" applyBorder="1" applyAlignment="1">
      <alignment horizontal="right"/>
    </xf>
    <xf numFmtId="43" fontId="22" fillId="0" borderId="151" xfId="1" applyFont="1" applyFill="1" applyBorder="1" applyAlignment="1">
      <alignment horizontal="right"/>
    </xf>
    <xf numFmtId="43" fontId="22" fillId="0" borderId="76" xfId="1" applyFont="1" applyFill="1" applyBorder="1" applyAlignment="1">
      <alignment horizontal="right"/>
    </xf>
    <xf numFmtId="0" fontId="43" fillId="5" borderId="33" xfId="0" applyNumberFormat="1" applyFont="1" applyFill="1" applyBorder="1" applyAlignment="1" applyProtection="1">
      <alignment horizontal="left" vertical="center" wrapText="1"/>
    </xf>
    <xf numFmtId="4" fontId="43" fillId="5" borderId="33" xfId="0" applyNumberFormat="1" applyFont="1" applyFill="1" applyBorder="1" applyAlignment="1">
      <alignment horizontal="right" vertical="center"/>
    </xf>
    <xf numFmtId="4" fontId="43" fillId="5" borderId="1" xfId="0" applyNumberFormat="1" applyFont="1" applyFill="1" applyBorder="1" applyAlignment="1">
      <alignment horizontal="right" vertical="center"/>
    </xf>
    <xf numFmtId="0" fontId="56" fillId="5" borderId="1" xfId="0" applyFont="1" applyFill="1" applyBorder="1" applyAlignment="1">
      <alignment horizontal="left" vertical="center" wrapText="1"/>
    </xf>
    <xf numFmtId="4" fontId="1" fillId="4" borderId="1" xfId="0" applyNumberFormat="1" applyFont="1" applyFill="1" applyBorder="1" applyAlignment="1">
      <alignment vertical="center"/>
    </xf>
    <xf numFmtId="4" fontId="47" fillId="4" borderId="1" xfId="0" applyNumberFormat="1" applyFont="1" applyFill="1" applyBorder="1" applyAlignment="1">
      <alignment horizontal="right" vertical="center"/>
    </xf>
    <xf numFmtId="0" fontId="5" fillId="8" borderId="19" xfId="0" applyFont="1" applyFill="1" applyBorder="1" applyAlignment="1">
      <alignment horizontal="center"/>
    </xf>
    <xf numFmtId="43" fontId="2" fillId="0" borderId="84" xfId="1" applyFont="1" applyFill="1" applyBorder="1"/>
    <xf numFmtId="43" fontId="20" fillId="0" borderId="177" xfId="1" applyFont="1" applyFill="1" applyBorder="1" applyAlignment="1">
      <alignment horizontal="right"/>
    </xf>
    <xf numFmtId="43" fontId="20" fillId="0" borderId="71" xfId="1" applyFont="1" applyFill="1" applyBorder="1" applyAlignment="1">
      <alignment horizontal="right"/>
    </xf>
    <xf numFmtId="43" fontId="18" fillId="0" borderId="0" xfId="0" applyNumberFormat="1" applyFont="1" applyFill="1" applyBorder="1"/>
    <xf numFmtId="0" fontId="43" fillId="2" borderId="33" xfId="0" applyNumberFormat="1" applyFont="1" applyFill="1" applyBorder="1" applyAlignment="1" applyProtection="1">
      <alignment horizontal="left" vertical="center" wrapText="1"/>
    </xf>
    <xf numFmtId="43" fontId="23" fillId="0" borderId="63" xfId="1" applyFont="1" applyFill="1" applyBorder="1" applyAlignment="1">
      <alignment horizontal="right"/>
    </xf>
    <xf numFmtId="43" fontId="23" fillId="0" borderId="55" xfId="1" applyFont="1" applyFill="1" applyBorder="1" applyAlignment="1">
      <alignment horizontal="right"/>
    </xf>
    <xf numFmtId="43" fontId="23" fillId="10" borderId="57" xfId="1" applyFont="1" applyFill="1" applyBorder="1" applyAlignment="1">
      <alignment horizontal="right"/>
    </xf>
    <xf numFmtId="43" fontId="23" fillId="0" borderId="50" xfId="1" applyFont="1" applyFill="1" applyBorder="1" applyAlignment="1">
      <alignment horizontal="right"/>
    </xf>
    <xf numFmtId="4" fontId="88" fillId="0" borderId="1" xfId="0" applyNumberFormat="1" applyFont="1" applyFill="1" applyBorder="1" applyAlignment="1">
      <alignment horizontal="right"/>
    </xf>
    <xf numFmtId="43" fontId="88" fillId="0" borderId="25" xfId="0" applyNumberFormat="1" applyFont="1" applyFill="1" applyBorder="1" applyAlignment="1">
      <alignment horizontal="right"/>
    </xf>
    <xf numFmtId="43" fontId="88" fillId="0" borderId="0" xfId="1" applyFont="1" applyFill="1" applyBorder="1" applyAlignment="1">
      <alignment horizontal="right"/>
    </xf>
    <xf numFmtId="43" fontId="23" fillId="0" borderId="84" xfId="1" applyFont="1" applyFill="1" applyBorder="1" applyAlignment="1">
      <alignment horizontal="right"/>
    </xf>
    <xf numFmtId="43" fontId="23" fillId="0" borderId="75" xfId="1" applyFont="1" applyFill="1" applyBorder="1" applyAlignment="1">
      <alignment horizontal="right"/>
    </xf>
    <xf numFmtId="43" fontId="23" fillId="0" borderId="57" xfId="1" applyFont="1" applyFill="1" applyBorder="1" applyAlignment="1">
      <alignment horizontal="right"/>
    </xf>
    <xf numFmtId="43" fontId="88" fillId="0" borderId="75" xfId="1" applyFont="1" applyFill="1" applyBorder="1" applyAlignment="1">
      <alignment horizontal="right"/>
    </xf>
    <xf numFmtId="43" fontId="23" fillId="10" borderId="13" xfId="1" applyFont="1" applyFill="1" applyBorder="1" applyAlignment="1">
      <alignment horizontal="right"/>
    </xf>
    <xf numFmtId="43" fontId="23" fillId="10" borderId="56" xfId="1" applyFont="1" applyFill="1" applyBorder="1" applyAlignment="1">
      <alignment horizontal="right"/>
    </xf>
    <xf numFmtId="43" fontId="23" fillId="10" borderId="55" xfId="1" applyFont="1" applyFill="1" applyBorder="1" applyAlignment="1">
      <alignment horizontal="right"/>
    </xf>
    <xf numFmtId="43" fontId="23" fillId="0" borderId="66" xfId="1" applyFont="1" applyFill="1" applyBorder="1" applyAlignment="1">
      <alignment horizontal="right"/>
    </xf>
    <xf numFmtId="43" fontId="23" fillId="0" borderId="7" xfId="1" applyFont="1" applyFill="1" applyBorder="1" applyAlignment="1">
      <alignment horizontal="right"/>
    </xf>
    <xf numFmtId="43" fontId="23" fillId="0" borderId="73" xfId="1" applyFont="1" applyFill="1" applyBorder="1" applyAlignment="1">
      <alignment horizontal="right"/>
    </xf>
    <xf numFmtId="43" fontId="23" fillId="0" borderId="4" xfId="1" applyFont="1" applyFill="1" applyBorder="1" applyAlignment="1">
      <alignment horizontal="right"/>
    </xf>
    <xf numFmtId="43" fontId="23" fillId="0" borderId="133" xfId="1" applyFont="1" applyFill="1" applyBorder="1" applyAlignment="1">
      <alignment horizontal="right"/>
    </xf>
    <xf numFmtId="43" fontId="23" fillId="0" borderId="31" xfId="1" applyFont="1" applyFill="1" applyBorder="1" applyAlignment="1">
      <alignment horizontal="right"/>
    </xf>
    <xf numFmtId="4" fontId="88" fillId="0" borderId="32" xfId="0" applyNumberFormat="1" applyFont="1" applyFill="1" applyBorder="1" applyAlignment="1">
      <alignment horizontal="right"/>
    </xf>
    <xf numFmtId="4" fontId="23" fillId="0" borderId="1" xfId="0" applyNumberFormat="1" applyFont="1" applyFill="1" applyBorder="1" applyAlignment="1">
      <alignment horizontal="right"/>
    </xf>
    <xf numFmtId="4" fontId="88" fillId="0" borderId="33" xfId="0" applyNumberFormat="1" applyFont="1" applyFill="1" applyBorder="1" applyAlignment="1">
      <alignment horizontal="right"/>
    </xf>
    <xf numFmtId="4" fontId="23" fillId="0" borderId="5" xfId="0" applyNumberFormat="1" applyFont="1" applyFill="1" applyBorder="1" applyAlignment="1">
      <alignment horizontal="right"/>
    </xf>
    <xf numFmtId="4" fontId="88" fillId="0" borderId="11" xfId="0" applyNumberFormat="1" applyFont="1" applyFill="1" applyBorder="1" applyAlignment="1">
      <alignment horizontal="right"/>
    </xf>
    <xf numFmtId="0" fontId="20" fillId="0" borderId="0" xfId="0" applyFont="1" applyFill="1" applyAlignment="1">
      <alignment horizontal="right"/>
    </xf>
    <xf numFmtId="0" fontId="54" fillId="0" borderId="0" xfId="0" applyFont="1" applyFill="1" applyAlignment="1">
      <alignment vertical="top" wrapText="1"/>
    </xf>
    <xf numFmtId="0" fontId="18" fillId="0" borderId="14" xfId="0" applyFont="1" applyFill="1" applyBorder="1" applyAlignment="1">
      <alignment horizontal="center"/>
    </xf>
    <xf numFmtId="0" fontId="20" fillId="0" borderId="0" xfId="0" applyFont="1" applyFill="1" applyAlignment="1">
      <alignment horizontal="right"/>
    </xf>
    <xf numFmtId="43" fontId="23" fillId="16" borderId="148" xfId="1" applyFont="1" applyFill="1" applyBorder="1" applyAlignment="1">
      <alignment horizontal="right"/>
    </xf>
    <xf numFmtId="43" fontId="22" fillId="16" borderId="9" xfId="1" applyFont="1" applyFill="1" applyBorder="1" applyAlignment="1">
      <alignment horizontal="right"/>
    </xf>
    <xf numFmtId="43" fontId="22" fillId="16" borderId="51" xfId="1" applyFont="1" applyFill="1" applyBorder="1" applyAlignment="1">
      <alignment horizontal="right"/>
    </xf>
    <xf numFmtId="43" fontId="22" fillId="16" borderId="1" xfId="1" applyFont="1" applyFill="1" applyBorder="1" applyAlignment="1">
      <alignment horizontal="right"/>
    </xf>
    <xf numFmtId="43" fontId="22" fillId="16" borderId="5" xfId="1" applyFont="1" applyFill="1" applyBorder="1" applyAlignment="1">
      <alignment horizontal="right"/>
    </xf>
    <xf numFmtId="43" fontId="23" fillId="16" borderId="146" xfId="1" applyFont="1" applyFill="1" applyBorder="1" applyAlignment="1">
      <alignment horizontal="right"/>
    </xf>
    <xf numFmtId="43" fontId="22" fillId="16" borderId="2" xfId="1" applyFont="1" applyFill="1" applyBorder="1" applyAlignment="1">
      <alignment horizontal="right"/>
    </xf>
    <xf numFmtId="43" fontId="22" fillId="16" borderId="3" xfId="1" applyFont="1" applyFill="1" applyBorder="1" applyAlignment="1">
      <alignment horizontal="right"/>
    </xf>
    <xf numFmtId="43" fontId="22" fillId="16" borderId="7" xfId="1" applyFont="1" applyFill="1" applyBorder="1" applyAlignment="1">
      <alignment horizontal="right"/>
    </xf>
    <xf numFmtId="43" fontId="22" fillId="16" borderId="41" xfId="1" applyFont="1" applyFill="1" applyBorder="1" applyAlignment="1">
      <alignment horizontal="right"/>
    </xf>
    <xf numFmtId="43" fontId="0" fillId="0" borderId="0" xfId="0" applyNumberFormat="1" applyBorder="1"/>
    <xf numFmtId="43" fontId="22" fillId="16" borderId="50" xfId="1" applyFont="1" applyFill="1" applyBorder="1" applyAlignment="1">
      <alignment horizontal="right"/>
    </xf>
    <xf numFmtId="43" fontId="22" fillId="16" borderId="4" xfId="1" applyFont="1" applyFill="1" applyBorder="1" applyAlignment="1">
      <alignment horizontal="right"/>
    </xf>
    <xf numFmtId="43" fontId="22" fillId="16" borderId="92" xfId="1" applyFont="1" applyFill="1" applyBorder="1" applyAlignment="1">
      <alignment horizontal="right"/>
    </xf>
    <xf numFmtId="43" fontId="22" fillId="16" borderId="90" xfId="1" applyFont="1" applyFill="1" applyBorder="1" applyAlignment="1">
      <alignment horizontal="right"/>
    </xf>
    <xf numFmtId="43" fontId="22" fillId="16" borderId="11" xfId="1" applyFont="1" applyFill="1" applyBorder="1" applyAlignment="1">
      <alignment horizontal="right"/>
    </xf>
    <xf numFmtId="0" fontId="0" fillId="16" borderId="0" xfId="0" applyFont="1" applyFill="1" applyBorder="1"/>
    <xf numFmtId="43" fontId="22" fillId="11" borderId="34" xfId="1" applyFont="1" applyFill="1" applyBorder="1" applyAlignment="1">
      <alignment horizontal="right"/>
    </xf>
    <xf numFmtId="0" fontId="5" fillId="16" borderId="21" xfId="0" applyFont="1" applyFill="1" applyBorder="1" applyAlignment="1">
      <alignment horizontal="center"/>
    </xf>
    <xf numFmtId="0" fontId="5" fillId="16" borderId="4" xfId="0" applyFont="1" applyFill="1" applyBorder="1"/>
    <xf numFmtId="43" fontId="22" fillId="11" borderId="95" xfId="1" applyFont="1" applyFill="1" applyBorder="1" applyAlignment="1">
      <alignment horizontal="right"/>
    </xf>
    <xf numFmtId="0" fontId="5" fillId="16" borderId="69" xfId="0" applyFont="1" applyFill="1" applyBorder="1" applyAlignment="1">
      <alignment horizontal="center"/>
    </xf>
    <xf numFmtId="43" fontId="20" fillId="16" borderId="50" xfId="1" applyFont="1" applyFill="1" applyBorder="1" applyAlignment="1">
      <alignment horizontal="right"/>
    </xf>
    <xf numFmtId="43" fontId="22" fillId="11" borderId="52" xfId="1" applyFont="1" applyFill="1" applyBorder="1" applyAlignment="1">
      <alignment horizontal="right"/>
    </xf>
    <xf numFmtId="0" fontId="18" fillId="16" borderId="55" xfId="0" applyFont="1" applyFill="1" applyBorder="1" applyAlignment="1">
      <alignment horizontal="center"/>
    </xf>
    <xf numFmtId="0" fontId="18" fillId="16" borderId="56" xfId="0" applyFont="1" applyFill="1" applyBorder="1"/>
    <xf numFmtId="0" fontId="5" fillId="16" borderId="8" xfId="0" applyFont="1" applyFill="1" applyBorder="1" applyAlignment="1">
      <alignment horizontal="center"/>
    </xf>
    <xf numFmtId="0" fontId="5" fillId="16" borderId="51" xfId="0" applyFont="1" applyFill="1" applyBorder="1"/>
    <xf numFmtId="0" fontId="5" fillId="4" borderId="0" xfId="0" applyFont="1" applyFill="1" applyBorder="1"/>
    <xf numFmtId="43" fontId="5" fillId="9" borderId="66" xfId="0" applyNumberFormat="1" applyFont="1" applyFill="1" applyBorder="1"/>
    <xf numFmtId="43" fontId="5" fillId="9" borderId="0" xfId="0" applyNumberFormat="1" applyFont="1" applyFill="1" applyBorder="1"/>
    <xf numFmtId="0" fontId="5" fillId="9" borderId="0" xfId="0" applyFont="1" applyFill="1" applyBorder="1"/>
    <xf numFmtId="43" fontId="5" fillId="7" borderId="66" xfId="0" applyNumberFormat="1" applyFont="1" applyFill="1" applyBorder="1" applyAlignment="1">
      <alignment vertical="center"/>
    </xf>
    <xf numFmtId="0" fontId="5" fillId="7" borderId="0" xfId="0" applyFont="1" applyFill="1" applyBorder="1"/>
    <xf numFmtId="43" fontId="5" fillId="7" borderId="0" xfId="0" applyNumberFormat="1" applyFont="1" applyFill="1" applyBorder="1"/>
    <xf numFmtId="43" fontId="18" fillId="7" borderId="0" xfId="0" applyNumberFormat="1" applyFont="1" applyFill="1" applyBorder="1"/>
    <xf numFmtId="43" fontId="5" fillId="7" borderId="0" xfId="0" applyNumberFormat="1" applyFont="1" applyFill="1" applyBorder="1" applyAlignment="1">
      <alignment vertical="center"/>
    </xf>
    <xf numFmtId="0" fontId="5" fillId="7" borderId="18" xfId="0" applyFont="1" applyFill="1" applyBorder="1"/>
    <xf numFmtId="43" fontId="5" fillId="13" borderId="69" xfId="0" applyNumberFormat="1" applyFont="1" applyFill="1" applyBorder="1"/>
    <xf numFmtId="43" fontId="5" fillId="13" borderId="18" xfId="0" applyNumberFormat="1" applyFont="1" applyFill="1" applyBorder="1"/>
    <xf numFmtId="0" fontId="5" fillId="13" borderId="0" xfId="0" applyFont="1" applyFill="1" applyBorder="1"/>
    <xf numFmtId="43" fontId="5" fillId="0" borderId="69" xfId="0" applyNumberFormat="1" applyFont="1" applyFill="1" applyBorder="1"/>
    <xf numFmtId="0" fontId="5" fillId="2" borderId="8" xfId="0" applyFont="1" applyFill="1" applyBorder="1" applyAlignment="1">
      <alignment horizontal="center"/>
    </xf>
    <xf numFmtId="0" fontId="5" fillId="4" borderId="27" xfId="0" applyFont="1" applyFill="1" applyBorder="1"/>
    <xf numFmtId="0" fontId="5" fillId="4" borderId="52" xfId="0" applyFont="1" applyFill="1" applyBorder="1"/>
    <xf numFmtId="0" fontId="5" fillId="9" borderId="27" xfId="0" applyFont="1" applyFill="1" applyBorder="1"/>
    <xf numFmtId="0" fontId="5" fillId="9" borderId="52" xfId="0" applyFont="1" applyFill="1" applyBorder="1"/>
    <xf numFmtId="43" fontId="5" fillId="7" borderId="52" xfId="0" applyNumberFormat="1" applyFont="1" applyFill="1" applyBorder="1" applyAlignment="1">
      <alignment vertical="center"/>
    </xf>
    <xf numFmtId="0" fontId="5" fillId="7" borderId="27" xfId="0" applyFont="1" applyFill="1" applyBorder="1"/>
    <xf numFmtId="43" fontId="18" fillId="7" borderId="27" xfId="0" applyNumberFormat="1" applyFont="1" applyFill="1" applyBorder="1"/>
    <xf numFmtId="0" fontId="5" fillId="7" borderId="45" xfId="0" applyFont="1" applyFill="1" applyBorder="1"/>
    <xf numFmtId="43" fontId="5" fillId="13" borderId="52" xfId="0" applyNumberFormat="1" applyFont="1" applyFill="1" applyBorder="1"/>
    <xf numFmtId="43" fontId="5" fillId="13" borderId="45" xfId="0" applyNumberFormat="1" applyFont="1" applyFill="1" applyBorder="1"/>
    <xf numFmtId="0" fontId="5" fillId="13" borderId="27" xfId="0" applyFont="1" applyFill="1" applyBorder="1"/>
    <xf numFmtId="43" fontId="5" fillId="0" borderId="52" xfId="0" applyNumberFormat="1" applyFont="1" applyFill="1" applyBorder="1"/>
    <xf numFmtId="0" fontId="5" fillId="0" borderId="45" xfId="0" applyFont="1" applyFill="1" applyBorder="1"/>
    <xf numFmtId="43" fontId="0" fillId="0" borderId="0" xfId="0" applyNumberFormat="1" applyFill="1" applyBorder="1"/>
    <xf numFmtId="0" fontId="18" fillId="4" borderId="34" xfId="0" applyFont="1" applyFill="1" applyBorder="1"/>
    <xf numFmtId="43" fontId="18" fillId="9" borderId="39" xfId="0" applyNumberFormat="1" applyFont="1" applyFill="1" applyBorder="1"/>
    <xf numFmtId="0" fontId="18" fillId="13" borderId="61" xfId="0" applyFont="1" applyFill="1" applyBorder="1"/>
    <xf numFmtId="0" fontId="18" fillId="13" borderId="34" xfId="0" applyFont="1" applyFill="1" applyBorder="1"/>
    <xf numFmtId="0" fontId="18" fillId="0" borderId="61" xfId="0" applyFont="1" applyFill="1" applyBorder="1"/>
    <xf numFmtId="0" fontId="18" fillId="3" borderId="34" xfId="0" applyFont="1" applyFill="1" applyBorder="1"/>
    <xf numFmtId="43" fontId="3" fillId="0" borderId="7" xfId="1" applyFont="1" applyFill="1" applyBorder="1"/>
    <xf numFmtId="164" fontId="3" fillId="0" borderId="39" xfId="1" applyNumberFormat="1" applyFont="1" applyFill="1" applyBorder="1"/>
    <xf numFmtId="164" fontId="3" fillId="0" borderId="61" xfId="1" applyNumberFormat="1" applyFont="1" applyFill="1" applyBorder="1"/>
    <xf numFmtId="43" fontId="3" fillId="0" borderId="34" xfId="1" applyFont="1" applyFill="1" applyBorder="1"/>
    <xf numFmtId="43" fontId="3" fillId="0" borderId="62" xfId="1" applyFont="1" applyFill="1" applyBorder="1"/>
    <xf numFmtId="43" fontId="3" fillId="0" borderId="61" xfId="1" applyFont="1" applyFill="1" applyBorder="1"/>
    <xf numFmtId="43" fontId="3" fillId="7" borderId="39" xfId="1" applyFont="1" applyFill="1" applyBorder="1"/>
    <xf numFmtId="43" fontId="3" fillId="7" borderId="62" xfId="1" applyFont="1" applyFill="1" applyBorder="1"/>
    <xf numFmtId="164" fontId="3" fillId="7" borderId="61" xfId="1" applyNumberFormat="1" applyFont="1" applyFill="1" applyBorder="1"/>
    <xf numFmtId="43" fontId="3" fillId="7" borderId="34" xfId="1" applyFont="1" applyFill="1" applyBorder="1"/>
    <xf numFmtId="43" fontId="3" fillId="9" borderId="39" xfId="1" applyFont="1" applyFill="1" applyBorder="1"/>
    <xf numFmtId="43" fontId="3" fillId="9" borderId="62" xfId="1" applyFont="1" applyFill="1" applyBorder="1"/>
    <xf numFmtId="164" fontId="3" fillId="9" borderId="61" xfId="1" applyNumberFormat="1" applyFont="1" applyFill="1" applyBorder="1"/>
    <xf numFmtId="43" fontId="19" fillId="7" borderId="61" xfId="0" applyNumberFormat="1" applyFont="1" applyFill="1" applyBorder="1"/>
    <xf numFmtId="0" fontId="18" fillId="4" borderId="45" xfId="0" applyFont="1" applyFill="1" applyBorder="1"/>
    <xf numFmtId="0" fontId="18" fillId="4" borderId="27" xfId="0" applyFont="1" applyFill="1" applyBorder="1"/>
    <xf numFmtId="0" fontId="18" fillId="4" borderId="52" xfId="0" applyFont="1" applyFill="1" applyBorder="1"/>
    <xf numFmtId="43" fontId="18" fillId="9" borderId="30" xfId="0" applyNumberFormat="1" applyFont="1" applyFill="1" applyBorder="1"/>
    <xf numFmtId="0" fontId="18" fillId="9" borderId="52" xfId="0" applyFont="1" applyFill="1" applyBorder="1"/>
    <xf numFmtId="43" fontId="18" fillId="9" borderId="27" xfId="0" applyNumberFormat="1" applyFont="1" applyFill="1" applyBorder="1"/>
    <xf numFmtId="43" fontId="5" fillId="9" borderId="27" xfId="0" applyNumberFormat="1" applyFont="1" applyFill="1" applyBorder="1"/>
    <xf numFmtId="0" fontId="18" fillId="9" borderId="27" xfId="0" applyFont="1" applyFill="1" applyBorder="1"/>
    <xf numFmtId="0" fontId="18" fillId="7" borderId="52" xfId="0" applyFont="1" applyFill="1" applyBorder="1"/>
    <xf numFmtId="43" fontId="19" fillId="7" borderId="52" xfId="0" applyNumberFormat="1" applyFont="1" applyFill="1" applyBorder="1"/>
    <xf numFmtId="0" fontId="18" fillId="7" borderId="27" xfId="0" applyFont="1" applyFill="1" applyBorder="1"/>
    <xf numFmtId="0" fontId="18" fillId="7" borderId="45" xfId="0" applyFont="1" applyFill="1" applyBorder="1"/>
    <xf numFmtId="0" fontId="18" fillId="13" borderId="52" xfId="0" applyFont="1" applyFill="1" applyBorder="1"/>
    <xf numFmtId="0" fontId="18" fillId="13" borderId="45" xfId="0" applyFont="1" applyFill="1" applyBorder="1"/>
    <xf numFmtId="0" fontId="18" fillId="13" borderId="27" xfId="0" applyFont="1" applyFill="1" applyBorder="1"/>
    <xf numFmtId="0" fontId="18" fillId="0" borderId="52" xfId="0" applyFont="1" applyFill="1" applyBorder="1"/>
    <xf numFmtId="0" fontId="18" fillId="0" borderId="45" xfId="0" applyFont="1" applyFill="1" applyBorder="1"/>
    <xf numFmtId="0" fontId="18" fillId="3" borderId="45" xfId="0" applyFont="1" applyFill="1" applyBorder="1"/>
    <xf numFmtId="43" fontId="1" fillId="0" borderId="0" xfId="0" applyNumberFormat="1" applyFont="1" applyBorder="1"/>
    <xf numFmtId="4" fontId="20" fillId="12" borderId="32" xfId="0" applyNumberFormat="1" applyFont="1" applyFill="1" applyBorder="1" applyAlignment="1">
      <alignment horizontal="right"/>
    </xf>
    <xf numFmtId="4" fontId="88" fillId="12" borderId="33" xfId="0" applyNumberFormat="1" applyFont="1" applyFill="1" applyBorder="1" applyAlignment="1">
      <alignment horizontal="right"/>
    </xf>
    <xf numFmtId="4" fontId="88" fillId="12" borderId="1" xfId="0" applyNumberFormat="1" applyFont="1" applyFill="1" applyBorder="1" applyAlignment="1">
      <alignment horizontal="right"/>
    </xf>
    <xf numFmtId="1" fontId="5" fillId="12" borderId="11" xfId="0" applyNumberFormat="1" applyFont="1" applyFill="1" applyBorder="1" applyAlignment="1">
      <alignment horizontal="center"/>
    </xf>
    <xf numFmtId="4" fontId="5" fillId="12" borderId="5" xfId="0" applyNumberFormat="1" applyFont="1" applyFill="1" applyBorder="1"/>
    <xf numFmtId="4" fontId="88" fillId="12" borderId="130" xfId="0" applyNumberFormat="1" applyFont="1" applyFill="1" applyBorder="1" applyAlignment="1">
      <alignment horizontal="right"/>
    </xf>
    <xf numFmtId="4" fontId="26" fillId="12" borderId="1" xfId="1" applyNumberFormat="1" applyFont="1" applyFill="1" applyBorder="1" applyAlignment="1">
      <alignment horizontal="right"/>
    </xf>
    <xf numFmtId="4" fontId="20" fillId="12" borderId="1" xfId="0" applyNumberFormat="1" applyFont="1" applyFill="1" applyBorder="1" applyAlignment="1">
      <alignment horizontal="right"/>
    </xf>
    <xf numFmtId="4" fontId="20" fillId="12" borderId="130" xfId="0" applyNumberFormat="1" applyFont="1" applyFill="1" applyBorder="1" applyAlignment="1">
      <alignment horizontal="right"/>
    </xf>
    <xf numFmtId="4" fontId="20" fillId="12" borderId="5" xfId="0" applyNumberFormat="1" applyFont="1" applyFill="1" applyBorder="1" applyAlignment="1">
      <alignment horizontal="right"/>
    </xf>
    <xf numFmtId="43" fontId="5" fillId="9" borderId="34" xfId="0" applyNumberFormat="1" applyFont="1" applyFill="1" applyBorder="1"/>
    <xf numFmtId="43" fontId="5" fillId="9" borderId="48" xfId="0" applyNumberFormat="1" applyFont="1" applyFill="1" applyBorder="1"/>
    <xf numFmtId="43" fontId="5" fillId="9" borderId="45" xfId="0" applyNumberFormat="1" applyFont="1" applyFill="1" applyBorder="1"/>
    <xf numFmtId="43" fontId="3" fillId="9" borderId="63" xfId="1" applyFont="1" applyFill="1" applyBorder="1"/>
    <xf numFmtId="0" fontId="5" fillId="5" borderId="20" xfId="0" applyFont="1" applyFill="1" applyBorder="1"/>
    <xf numFmtId="43" fontId="3" fillId="9" borderId="16" xfId="1" applyFont="1" applyFill="1" applyBorder="1"/>
    <xf numFmtId="43" fontId="9" fillId="0" borderId="0" xfId="1" applyFont="1" applyFill="1" applyBorder="1"/>
    <xf numFmtId="0" fontId="82" fillId="0" borderId="4" xfId="0" applyFont="1" applyFill="1" applyBorder="1"/>
    <xf numFmtId="0" fontId="82" fillId="0" borderId="2" xfId="0" applyFont="1" applyFill="1" applyBorder="1" applyAlignment="1">
      <alignment vertical="center"/>
    </xf>
    <xf numFmtId="0" fontId="82" fillId="2" borderId="7" xfId="0" applyFont="1" applyFill="1" applyBorder="1" applyAlignment="1">
      <alignment horizontal="center"/>
    </xf>
    <xf numFmtId="0" fontId="82" fillId="0" borderId="41" xfId="0" applyFont="1" applyFill="1" applyBorder="1"/>
    <xf numFmtId="0" fontId="85" fillId="0" borderId="9" xfId="0" quotePrefix="1" applyFont="1" applyFill="1" applyBorder="1" applyAlignment="1">
      <alignment horizontal="left" vertical="center"/>
    </xf>
    <xf numFmtId="0" fontId="43" fillId="2" borderId="5" xfId="0" applyNumberFormat="1" applyFont="1" applyFill="1" applyBorder="1" applyAlignment="1" applyProtection="1">
      <alignment horizontal="left" vertical="center" wrapText="1"/>
    </xf>
    <xf numFmtId="0" fontId="43" fillId="2" borderId="6" xfId="0" applyNumberFormat="1" applyFont="1" applyFill="1" applyBorder="1" applyAlignment="1" applyProtection="1">
      <alignment horizontal="left" vertical="center" wrapText="1"/>
    </xf>
    <xf numFmtId="0" fontId="43" fillId="2" borderId="33" xfId="0" applyNumberFormat="1" applyFont="1" applyFill="1" applyBorder="1" applyAlignment="1" applyProtection="1">
      <alignment horizontal="left" vertical="center" wrapText="1"/>
    </xf>
    <xf numFmtId="43" fontId="23" fillId="0" borderId="150" xfId="1" applyFont="1" applyFill="1" applyBorder="1" applyAlignment="1">
      <alignment horizontal="right"/>
    </xf>
    <xf numFmtId="0" fontId="0" fillId="0" borderId="0" xfId="0" applyFont="1" applyFill="1" applyBorder="1"/>
    <xf numFmtId="0" fontId="5" fillId="0" borderId="14" xfId="0" applyFont="1" applyFill="1" applyBorder="1"/>
    <xf numFmtId="43" fontId="5" fillId="0" borderId="86" xfId="0" applyNumberFormat="1" applyFont="1" applyFill="1" applyBorder="1"/>
    <xf numFmtId="0" fontId="20" fillId="0" borderId="0" xfId="0" applyFont="1" applyFill="1" applyAlignment="1">
      <alignment horizontal="right"/>
    </xf>
    <xf numFmtId="43" fontId="21" fillId="0" borderId="14" xfId="1" applyFont="1" applyFill="1" applyBorder="1" applyAlignment="1">
      <alignment horizontal="center" vertical="center" wrapText="1"/>
    </xf>
    <xf numFmtId="43" fontId="5" fillId="0" borderId="53" xfId="0" applyNumberFormat="1" applyFont="1" applyFill="1" applyBorder="1"/>
    <xf numFmtId="0" fontId="18" fillId="0" borderId="14" xfId="0" applyFont="1" applyFill="1" applyBorder="1"/>
    <xf numFmtId="43" fontId="18" fillId="0" borderId="106" xfId="0" applyNumberFormat="1" applyFont="1" applyFill="1" applyBorder="1"/>
    <xf numFmtId="43" fontId="2" fillId="0" borderId="0" xfId="0" applyNumberFormat="1" applyFont="1" applyFill="1" applyAlignment="1"/>
    <xf numFmtId="0" fontId="5" fillId="17" borderId="11" xfId="0" applyFont="1" applyFill="1" applyBorder="1" applyAlignment="1">
      <alignment horizontal="center"/>
    </xf>
    <xf numFmtId="0" fontId="5" fillId="17" borderId="5" xfId="0" applyFont="1" applyFill="1" applyBorder="1"/>
    <xf numFmtId="0" fontId="5" fillId="17" borderId="21" xfId="0" applyFont="1" applyFill="1" applyBorder="1" applyAlignment="1">
      <alignment horizontal="center"/>
    </xf>
    <xf numFmtId="0" fontId="5" fillId="17" borderId="4" xfId="0" applyFont="1" applyFill="1" applyBorder="1"/>
    <xf numFmtId="0" fontId="5" fillId="17" borderId="53" xfId="0" applyFont="1" applyFill="1" applyBorder="1" applyAlignment="1">
      <alignment horizontal="center"/>
    </xf>
    <xf numFmtId="0" fontId="0" fillId="17" borderId="0" xfId="0" applyFill="1" applyBorder="1"/>
    <xf numFmtId="0" fontId="5" fillId="17" borderId="69" xfId="0" applyFont="1" applyFill="1" applyBorder="1" applyAlignment="1">
      <alignment horizontal="center"/>
    </xf>
    <xf numFmtId="0" fontId="0" fillId="17" borderId="0" xfId="0" applyFont="1" applyFill="1" applyBorder="1"/>
    <xf numFmtId="0" fontId="47" fillId="4" borderId="1" xfId="0" quotePrefix="1" applyNumberFormat="1" applyFont="1" applyFill="1" applyBorder="1" applyAlignment="1" applyProtection="1">
      <alignment horizontal="center" vertical="center" wrapText="1"/>
    </xf>
    <xf numFmtId="43" fontId="0" fillId="0" borderId="0" xfId="0" applyNumberFormat="1" applyFill="1" applyAlignment="1">
      <alignment horizontal="center"/>
    </xf>
    <xf numFmtId="43" fontId="17" fillId="0" borderId="65" xfId="1" applyFont="1" applyFill="1" applyBorder="1" applyAlignment="1">
      <alignment horizontal="center" vertical="center"/>
    </xf>
    <xf numFmtId="43" fontId="17" fillId="0" borderId="71" xfId="1" applyFont="1" applyFill="1" applyBorder="1" applyAlignment="1">
      <alignment horizontal="center" vertical="center"/>
    </xf>
    <xf numFmtId="43" fontId="17" fillId="0" borderId="29" xfId="1" applyFont="1" applyFill="1" applyBorder="1" applyAlignment="1">
      <alignment horizontal="center" vertical="center"/>
    </xf>
    <xf numFmtId="0" fontId="20" fillId="0" borderId="0" xfId="0" applyFont="1" applyFill="1" applyAlignment="1">
      <alignment horizontal="right"/>
    </xf>
    <xf numFmtId="43" fontId="3" fillId="0" borderId="80" xfId="1" applyFont="1" applyFill="1" applyBorder="1"/>
    <xf numFmtId="43" fontId="3" fillId="0" borderId="86" xfId="1" applyFont="1" applyFill="1" applyBorder="1"/>
    <xf numFmtId="43" fontId="19" fillId="7" borderId="14" xfId="0" applyNumberFormat="1" applyFont="1" applyFill="1" applyBorder="1"/>
    <xf numFmtId="4" fontId="47" fillId="0" borderId="7" xfId="0" applyNumberFormat="1" applyFont="1" applyFill="1" applyBorder="1" applyAlignment="1"/>
    <xf numFmtId="4" fontId="47" fillId="0" borderId="1" xfId="0" applyNumberFormat="1" applyFont="1" applyFill="1" applyBorder="1" applyAlignment="1"/>
    <xf numFmtId="4" fontId="47" fillId="0" borderId="9" xfId="0" applyNumberFormat="1" applyFont="1" applyFill="1" applyBorder="1" applyAlignment="1"/>
    <xf numFmtId="4" fontId="47" fillId="0" borderId="2" xfId="0" applyNumberFormat="1" applyFont="1" applyFill="1" applyBorder="1" applyAlignment="1"/>
    <xf numFmtId="4" fontId="47" fillId="0" borderId="25" xfId="0" applyNumberFormat="1" applyFont="1" applyFill="1" applyBorder="1" applyAlignment="1"/>
    <xf numFmtId="4" fontId="54" fillId="0" borderId="0" xfId="0" applyNumberFormat="1" applyFont="1" applyAlignment="1">
      <alignment vertical="top" wrapText="1"/>
    </xf>
    <xf numFmtId="43" fontId="8" fillId="0" borderId="17" xfId="1" applyFont="1" applyFill="1" applyBorder="1" applyAlignment="1">
      <alignment horizontal="center" vertical="center" wrapText="1"/>
    </xf>
    <xf numFmtId="43" fontId="8" fillId="0" borderId="62" xfId="1" applyFont="1" applyFill="1" applyBorder="1" applyAlignment="1">
      <alignment horizontal="center" vertical="center" wrapText="1"/>
    </xf>
    <xf numFmtId="43" fontId="7" fillId="4" borderId="18" xfId="1" applyFont="1" applyFill="1" applyBorder="1" applyAlignment="1">
      <alignment horizontal="center" vertical="center" wrapText="1"/>
    </xf>
    <xf numFmtId="43" fontId="7" fillId="4" borderId="109" xfId="1" applyFont="1" applyFill="1" applyBorder="1" applyAlignment="1">
      <alignment horizontal="center" vertical="center" wrapText="1"/>
    </xf>
    <xf numFmtId="164" fontId="5" fillId="0" borderId="43" xfId="1" applyNumberFormat="1" applyFont="1" applyFill="1" applyBorder="1" applyAlignment="1">
      <alignment horizontal="center" vertical="center"/>
    </xf>
    <xf numFmtId="164" fontId="5" fillId="0" borderId="39" xfId="1" applyNumberFormat="1" applyFont="1" applyFill="1" applyBorder="1" applyAlignment="1">
      <alignment horizontal="center" vertical="center"/>
    </xf>
    <xf numFmtId="43" fontId="2" fillId="0" borderId="67" xfId="1" applyFont="1" applyFill="1" applyBorder="1" applyAlignment="1">
      <alignment horizontal="center" vertical="center"/>
    </xf>
    <xf numFmtId="43" fontId="2" fillId="0" borderId="61" xfId="1" applyFont="1" applyFill="1" applyBorder="1" applyAlignment="1">
      <alignment horizontal="center" vertical="center"/>
    </xf>
    <xf numFmtId="43" fontId="27" fillId="4" borderId="67" xfId="1" applyFont="1" applyFill="1" applyBorder="1" applyAlignment="1">
      <alignment horizontal="center" vertical="center" wrapText="1"/>
    </xf>
    <xf numFmtId="43" fontId="27" fillId="4" borderId="69" xfId="1" applyFont="1" applyFill="1" applyBorder="1" applyAlignment="1">
      <alignment horizontal="center" vertical="center" wrapText="1"/>
    </xf>
    <xf numFmtId="43" fontId="27" fillId="4" borderId="68" xfId="1" applyFont="1" applyFill="1" applyBorder="1" applyAlignment="1">
      <alignment horizontal="center" vertical="center" wrapText="1"/>
    </xf>
    <xf numFmtId="43" fontId="27" fillId="13" borderId="67" xfId="1" applyFont="1" applyFill="1" applyBorder="1" applyAlignment="1">
      <alignment horizontal="center" vertical="center" wrapText="1"/>
    </xf>
    <xf numFmtId="43" fontId="27" fillId="13" borderId="69" xfId="1" applyFont="1" applyFill="1" applyBorder="1" applyAlignment="1">
      <alignment horizontal="center" vertical="center" wrapText="1"/>
    </xf>
    <xf numFmtId="43" fontId="27" fillId="13" borderId="68" xfId="1" applyFont="1" applyFill="1" applyBorder="1" applyAlignment="1">
      <alignment horizontal="center" vertical="center" wrapText="1"/>
    </xf>
    <xf numFmtId="43" fontId="27" fillId="7" borderId="102" xfId="1" applyFont="1" applyFill="1" applyBorder="1" applyAlignment="1">
      <alignment horizontal="center" vertical="center"/>
    </xf>
    <xf numFmtId="43" fontId="27" fillId="7" borderId="114" xfId="1" applyFont="1" applyFill="1" applyBorder="1" applyAlignment="1">
      <alignment horizontal="center" vertical="center"/>
    </xf>
    <xf numFmtId="43" fontId="7" fillId="4" borderId="14" xfId="1" applyFont="1" applyFill="1" applyBorder="1" applyAlignment="1">
      <alignment horizontal="center" wrapText="1"/>
    </xf>
    <xf numFmtId="43" fontId="27" fillId="7" borderId="120" xfId="1" applyFont="1" applyFill="1" applyBorder="1" applyAlignment="1">
      <alignment horizontal="center" vertical="center" wrapText="1"/>
    </xf>
    <xf numFmtId="43" fontId="27" fillId="7" borderId="122" xfId="1" applyFont="1" applyFill="1" applyBorder="1" applyAlignment="1">
      <alignment horizontal="center" vertical="center" wrapText="1"/>
    </xf>
    <xf numFmtId="43" fontId="27" fillId="0" borderId="67" xfId="1" applyFont="1" applyFill="1" applyBorder="1" applyAlignment="1">
      <alignment horizontal="center" vertical="center" wrapText="1"/>
    </xf>
    <xf numFmtId="43" fontId="27" fillId="0" borderId="69" xfId="1" applyFont="1" applyFill="1" applyBorder="1" applyAlignment="1">
      <alignment horizontal="center" vertical="center" wrapText="1"/>
    </xf>
    <xf numFmtId="43" fontId="27" fillId="0" borderId="68" xfId="1" applyFont="1" applyFill="1" applyBorder="1" applyAlignment="1">
      <alignment horizontal="center" vertical="center" wrapText="1"/>
    </xf>
    <xf numFmtId="43" fontId="27" fillId="3" borderId="47" xfId="1" applyFont="1" applyFill="1" applyBorder="1" applyAlignment="1">
      <alignment horizontal="center" vertical="center" wrapText="1"/>
    </xf>
    <xf numFmtId="43" fontId="27" fillId="3" borderId="18" xfId="1" applyFont="1" applyFill="1" applyBorder="1" applyAlignment="1">
      <alignment horizontal="center" vertical="center" wrapText="1"/>
    </xf>
    <xf numFmtId="43" fontId="27" fillId="3" borderId="48" xfId="1" applyFont="1" applyFill="1" applyBorder="1" applyAlignment="1">
      <alignment horizontal="center" vertical="center" wrapText="1"/>
    </xf>
    <xf numFmtId="43" fontId="27" fillId="0" borderId="43" xfId="1" applyFont="1" applyFill="1" applyBorder="1" applyAlignment="1">
      <alignment horizontal="center" vertical="center" wrapText="1"/>
    </xf>
    <xf numFmtId="43" fontId="27" fillId="0" borderId="66" xfId="1" applyFont="1" applyFill="1" applyBorder="1" applyAlignment="1">
      <alignment horizontal="center" vertical="center" wrapText="1"/>
    </xf>
    <xf numFmtId="43" fontId="27" fillId="0" borderId="70" xfId="1" applyFont="1" applyFill="1" applyBorder="1" applyAlignment="1">
      <alignment horizontal="center" vertical="center" wrapText="1"/>
    </xf>
    <xf numFmtId="43" fontId="35" fillId="0" borderId="178" xfId="1" applyFont="1" applyFill="1" applyBorder="1" applyAlignment="1">
      <alignment horizontal="center" vertical="center" wrapText="1"/>
    </xf>
    <xf numFmtId="43" fontId="35" fillId="0" borderId="179" xfId="1" applyFont="1" applyFill="1" applyBorder="1" applyAlignment="1">
      <alignment horizontal="center" vertical="center" wrapText="1"/>
    </xf>
    <xf numFmtId="43" fontId="35" fillId="0" borderId="166" xfId="1" applyFont="1" applyFill="1" applyBorder="1" applyAlignment="1">
      <alignment horizontal="center" vertical="center" wrapText="1"/>
    </xf>
    <xf numFmtId="0" fontId="0" fillId="0" borderId="43" xfId="0" applyFill="1" applyBorder="1" applyAlignment="1">
      <alignment horizontal="center" vertical="center"/>
    </xf>
    <xf numFmtId="0" fontId="0" fillId="0" borderId="66" xfId="0" applyFill="1" applyBorder="1" applyAlignment="1">
      <alignment horizontal="center" vertical="center"/>
    </xf>
    <xf numFmtId="0" fontId="0" fillId="0" borderId="70" xfId="0" applyFill="1" applyBorder="1" applyAlignment="1">
      <alignment horizontal="center" vertical="center"/>
    </xf>
    <xf numFmtId="0" fontId="65" fillId="0" borderId="67" xfId="0" applyFont="1" applyFill="1" applyBorder="1" applyAlignment="1">
      <alignment horizontal="center" vertical="center"/>
    </xf>
    <xf numFmtId="0" fontId="65" fillId="0" borderId="69" xfId="0" applyFont="1" applyFill="1" applyBorder="1" applyAlignment="1">
      <alignment horizontal="center" vertical="center"/>
    </xf>
    <xf numFmtId="0" fontId="65" fillId="0" borderId="68" xfId="0" applyFont="1" applyFill="1" applyBorder="1" applyAlignment="1">
      <alignment horizontal="center" vertical="center"/>
    </xf>
    <xf numFmtId="43" fontId="35" fillId="0" borderId="171" xfId="1" applyFont="1" applyFill="1" applyBorder="1" applyAlignment="1">
      <alignment horizontal="center" vertical="center" wrapText="1"/>
    </xf>
    <xf numFmtId="43" fontId="35" fillId="0" borderId="125" xfId="1" applyFont="1" applyFill="1" applyBorder="1" applyAlignment="1">
      <alignment horizontal="center" vertical="center" wrapText="1"/>
    </xf>
    <xf numFmtId="43" fontId="35" fillId="0" borderId="172" xfId="1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/>
    </xf>
    <xf numFmtId="0" fontId="18" fillId="0" borderId="14" xfId="0" applyFont="1" applyFill="1" applyBorder="1" applyAlignment="1">
      <alignment horizontal="center"/>
    </xf>
    <xf numFmtId="0" fontId="18" fillId="0" borderId="15" xfId="0" applyFont="1" applyFill="1" applyBorder="1" applyAlignment="1">
      <alignment horizontal="center"/>
    </xf>
    <xf numFmtId="43" fontId="28" fillId="0" borderId="70" xfId="1" applyFont="1" applyFill="1" applyBorder="1" applyAlignment="1">
      <alignment horizontal="center" vertical="center" wrapText="1"/>
    </xf>
    <xf numFmtId="43" fontId="28" fillId="0" borderId="35" xfId="1" applyFont="1" applyFill="1" applyBorder="1" applyAlignment="1">
      <alignment horizontal="center" vertical="center" wrapText="1"/>
    </xf>
    <xf numFmtId="43" fontId="28" fillId="0" borderId="48" xfId="1" applyFont="1" applyFill="1" applyBorder="1" applyAlignment="1">
      <alignment horizontal="center" vertical="center" wrapText="1"/>
    </xf>
    <xf numFmtId="43" fontId="27" fillId="13" borderId="43" xfId="1" applyFont="1" applyFill="1" applyBorder="1" applyAlignment="1">
      <alignment horizontal="center" vertical="center" wrapText="1"/>
    </xf>
    <xf numFmtId="43" fontId="27" fillId="13" borderId="66" xfId="1" applyFont="1" applyFill="1" applyBorder="1" applyAlignment="1">
      <alignment horizontal="center" vertical="center" wrapText="1"/>
    </xf>
    <xf numFmtId="43" fontId="27" fillId="13" borderId="70" xfId="1" applyFont="1" applyFill="1" applyBorder="1" applyAlignment="1">
      <alignment horizontal="center" vertical="center" wrapText="1"/>
    </xf>
    <xf numFmtId="43" fontId="27" fillId="7" borderId="47" xfId="1" applyFont="1" applyFill="1" applyBorder="1" applyAlignment="1">
      <alignment horizontal="center" vertical="center" wrapText="1"/>
    </xf>
    <xf numFmtId="43" fontId="27" fillId="7" borderId="48" xfId="1" applyFont="1" applyFill="1" applyBorder="1" applyAlignment="1">
      <alignment horizontal="center" vertical="center" wrapText="1"/>
    </xf>
    <xf numFmtId="43" fontId="27" fillId="7" borderId="67" xfId="1" applyFont="1" applyFill="1" applyBorder="1" applyAlignment="1">
      <alignment horizontal="center" vertical="center" wrapText="1"/>
    </xf>
    <xf numFmtId="43" fontId="27" fillId="7" borderId="68" xfId="1" applyFont="1" applyFill="1" applyBorder="1" applyAlignment="1">
      <alignment horizontal="center" vertical="center" wrapText="1"/>
    </xf>
    <xf numFmtId="43" fontId="27" fillId="7" borderId="102" xfId="1" applyFont="1" applyFill="1" applyBorder="1" applyAlignment="1">
      <alignment horizontal="center" vertical="center" wrapText="1"/>
    </xf>
    <xf numFmtId="43" fontId="27" fillId="7" borderId="114" xfId="1" applyFont="1" applyFill="1" applyBorder="1" applyAlignment="1">
      <alignment horizontal="center" vertical="center" wrapText="1"/>
    </xf>
    <xf numFmtId="43" fontId="27" fillId="7" borderId="43" xfId="1" applyFont="1" applyFill="1" applyBorder="1" applyAlignment="1">
      <alignment horizontal="center" wrapText="1"/>
    </xf>
    <xf numFmtId="43" fontId="27" fillId="7" borderId="17" xfId="1" applyFont="1" applyFill="1" applyBorder="1" applyAlignment="1">
      <alignment horizontal="center" wrapText="1"/>
    </xf>
    <xf numFmtId="43" fontId="27" fillId="7" borderId="47" xfId="1" applyFont="1" applyFill="1" applyBorder="1" applyAlignment="1">
      <alignment horizontal="center" wrapText="1"/>
    </xf>
    <xf numFmtId="0" fontId="9" fillId="7" borderId="55" xfId="0" applyFont="1" applyFill="1" applyBorder="1" applyAlignment="1">
      <alignment horizontal="center"/>
    </xf>
    <xf numFmtId="0" fontId="9" fillId="7" borderId="57" xfId="0" applyFont="1" applyFill="1" applyBorder="1" applyAlignment="1">
      <alignment horizontal="center"/>
    </xf>
    <xf numFmtId="0" fontId="70" fillId="0" borderId="13" xfId="0" applyFont="1" applyFill="1" applyBorder="1" applyAlignment="1">
      <alignment horizontal="center"/>
    </xf>
    <xf numFmtId="0" fontId="70" fillId="0" borderId="63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0" fontId="1" fillId="0" borderId="35" xfId="0" applyFont="1" applyFill="1" applyBorder="1" applyAlignment="1">
      <alignment horizontal="center"/>
    </xf>
    <xf numFmtId="0" fontId="9" fillId="7" borderId="21" xfId="0" applyFont="1" applyFill="1" applyBorder="1" applyAlignment="1">
      <alignment horizontal="center"/>
    </xf>
    <xf numFmtId="0" fontId="9" fillId="7" borderId="50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9" fillId="7" borderId="44" xfId="0" applyFont="1" applyFill="1" applyBorder="1" applyAlignment="1">
      <alignment horizontal="center"/>
    </xf>
    <xf numFmtId="0" fontId="9" fillId="7" borderId="54" xfId="0" applyFont="1" applyFill="1" applyBorder="1" applyAlignment="1">
      <alignment horizontal="center"/>
    </xf>
    <xf numFmtId="43" fontId="7" fillId="4" borderId="66" xfId="1" applyFont="1" applyFill="1" applyBorder="1" applyAlignment="1">
      <alignment horizontal="center" vertical="center" wrapText="1"/>
    </xf>
    <xf numFmtId="43" fontId="7" fillId="4" borderId="105" xfId="1" applyFont="1" applyFill="1" applyBorder="1" applyAlignment="1">
      <alignment horizontal="center" vertical="center" wrapText="1"/>
    </xf>
    <xf numFmtId="43" fontId="36" fillId="9" borderId="169" xfId="1" applyFont="1" applyFill="1" applyBorder="1" applyAlignment="1">
      <alignment horizontal="center" vertical="center" wrapText="1"/>
    </xf>
    <xf numFmtId="43" fontId="36" fillId="9" borderId="170" xfId="1" applyFont="1" applyFill="1" applyBorder="1" applyAlignment="1">
      <alignment horizontal="center" vertical="center" wrapText="1"/>
    </xf>
    <xf numFmtId="43" fontId="7" fillId="4" borderId="125" xfId="1" applyFont="1" applyFill="1" applyBorder="1" applyAlignment="1">
      <alignment horizontal="center" vertical="center" wrapText="1"/>
    </xf>
    <xf numFmtId="43" fontId="7" fillId="4" borderId="122" xfId="1" applyFont="1" applyFill="1" applyBorder="1" applyAlignment="1">
      <alignment horizontal="center" vertical="center" wrapText="1"/>
    </xf>
    <xf numFmtId="43" fontId="7" fillId="9" borderId="171" xfId="1" applyFont="1" applyFill="1" applyBorder="1" applyAlignment="1">
      <alignment horizontal="center" vertical="center" wrapText="1"/>
    </xf>
    <xf numFmtId="43" fontId="7" fillId="9" borderId="172" xfId="1" applyFont="1" applyFill="1" applyBorder="1" applyAlignment="1">
      <alignment horizontal="center" vertical="center" wrapText="1"/>
    </xf>
    <xf numFmtId="43" fontId="7" fillId="9" borderId="173" xfId="1" applyFont="1" applyFill="1" applyBorder="1" applyAlignment="1">
      <alignment horizontal="center" vertical="center" wrapText="1"/>
    </xf>
    <xf numFmtId="43" fontId="7" fillId="9" borderId="166" xfId="1" applyFont="1" applyFill="1" applyBorder="1" applyAlignment="1">
      <alignment horizontal="center" vertical="center" wrapText="1"/>
    </xf>
    <xf numFmtId="43" fontId="7" fillId="4" borderId="48" xfId="1" applyFont="1" applyFill="1" applyBorder="1" applyAlignment="1">
      <alignment horizontal="center" vertical="center" wrapText="1"/>
    </xf>
    <xf numFmtId="43" fontId="7" fillId="4" borderId="66" xfId="1" applyFont="1" applyFill="1" applyBorder="1" applyAlignment="1">
      <alignment horizontal="center" vertical="center"/>
    </xf>
    <xf numFmtId="43" fontId="7" fillId="4" borderId="70" xfId="1" applyFont="1" applyFill="1" applyBorder="1" applyAlignment="1">
      <alignment horizontal="center" vertical="center"/>
    </xf>
    <xf numFmtId="43" fontId="8" fillId="0" borderId="67" xfId="1" applyFont="1" applyFill="1" applyBorder="1" applyAlignment="1">
      <alignment horizontal="center" vertical="center" wrapText="1"/>
    </xf>
    <xf numFmtId="43" fontId="8" fillId="0" borderId="61" xfId="1" applyFont="1" applyFill="1" applyBorder="1" applyAlignment="1">
      <alignment horizontal="center" vertical="center" wrapText="1"/>
    </xf>
    <xf numFmtId="43" fontId="8" fillId="0" borderId="47" xfId="1" applyFont="1" applyFill="1" applyBorder="1" applyAlignment="1">
      <alignment horizontal="center" vertical="center" wrapText="1"/>
    </xf>
    <xf numFmtId="43" fontId="8" fillId="0" borderId="34" xfId="1" applyFont="1" applyFill="1" applyBorder="1" applyAlignment="1">
      <alignment horizontal="center" vertical="center" wrapText="1"/>
    </xf>
    <xf numFmtId="43" fontId="7" fillId="9" borderId="43" xfId="1" applyFont="1" applyFill="1" applyBorder="1" applyAlignment="1">
      <alignment horizontal="center" wrapText="1"/>
    </xf>
    <xf numFmtId="43" fontId="7" fillId="9" borderId="17" xfId="1" applyFont="1" applyFill="1" applyBorder="1" applyAlignment="1">
      <alignment horizontal="center" wrapText="1"/>
    </xf>
    <xf numFmtId="43" fontId="7" fillId="9" borderId="47" xfId="1" applyFont="1" applyFill="1" applyBorder="1" applyAlignment="1">
      <alignment horizontal="center" wrapText="1"/>
    </xf>
    <xf numFmtId="0" fontId="20" fillId="0" borderId="0" xfId="0" applyFont="1" applyFill="1" applyAlignment="1">
      <alignment horizontal="right"/>
    </xf>
    <xf numFmtId="0" fontId="31" fillId="0" borderId="0" xfId="0" applyFont="1" applyFill="1" applyAlignment="1">
      <alignment horizontal="center" vertical="center"/>
    </xf>
    <xf numFmtId="43" fontId="25" fillId="11" borderId="67" xfId="1" applyFont="1" applyFill="1" applyBorder="1" applyAlignment="1">
      <alignment horizontal="center" vertical="center" wrapText="1"/>
    </xf>
    <xf numFmtId="43" fontId="25" fillId="11" borderId="69" xfId="1" applyFont="1" applyFill="1" applyBorder="1" applyAlignment="1">
      <alignment horizontal="center" vertical="center" wrapText="1"/>
    </xf>
    <xf numFmtId="43" fontId="25" fillId="11" borderId="68" xfId="1" applyFont="1" applyFill="1" applyBorder="1" applyAlignment="1">
      <alignment horizontal="center" vertical="center" wrapText="1"/>
    </xf>
    <xf numFmtId="0" fontId="5" fillId="0" borderId="67" xfId="0" applyFont="1" applyFill="1" applyBorder="1" applyAlignment="1">
      <alignment horizontal="center" vertical="center"/>
    </xf>
    <xf numFmtId="0" fontId="5" fillId="0" borderId="68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left"/>
    </xf>
    <xf numFmtId="0" fontId="1" fillId="0" borderId="14" xfId="0" applyFont="1" applyFill="1" applyBorder="1" applyAlignment="1">
      <alignment horizontal="left"/>
    </xf>
    <xf numFmtId="0" fontId="5" fillId="0" borderId="44" xfId="0" applyFont="1" applyFill="1" applyBorder="1" applyAlignment="1">
      <alignment horizontal="center" vertical="center"/>
    </xf>
    <xf numFmtId="0" fontId="5" fillId="0" borderId="74" xfId="0" applyFont="1" applyFill="1" applyBorder="1" applyAlignment="1">
      <alignment horizontal="center" vertical="center"/>
    </xf>
    <xf numFmtId="0" fontId="5" fillId="0" borderId="46" xfId="0" applyFont="1" applyFill="1" applyBorder="1" applyAlignment="1">
      <alignment horizontal="center" vertical="center"/>
    </xf>
    <xf numFmtId="0" fontId="5" fillId="0" borderId="77" xfId="0" applyFont="1" applyFill="1" applyBorder="1" applyAlignment="1">
      <alignment horizontal="center" vertical="center"/>
    </xf>
    <xf numFmtId="43" fontId="21" fillId="18" borderId="67" xfId="1" applyFont="1" applyFill="1" applyBorder="1" applyAlignment="1">
      <alignment horizontal="center" vertical="center" wrapText="1"/>
    </xf>
    <xf numFmtId="43" fontId="21" fillId="18" borderId="69" xfId="1" applyFont="1" applyFill="1" applyBorder="1" applyAlignment="1">
      <alignment horizontal="center" vertical="center" wrapText="1"/>
    </xf>
    <xf numFmtId="43" fontId="21" fillId="18" borderId="68" xfId="1" applyFont="1" applyFill="1" applyBorder="1" applyAlignment="1">
      <alignment horizontal="center" vertical="center" wrapText="1"/>
    </xf>
    <xf numFmtId="43" fontId="21" fillId="0" borderId="67" xfId="1" applyFont="1" applyFill="1" applyBorder="1" applyAlignment="1">
      <alignment horizontal="center" vertical="center" wrapText="1"/>
    </xf>
    <xf numFmtId="43" fontId="21" fillId="0" borderId="69" xfId="1" applyFont="1" applyFill="1" applyBorder="1" applyAlignment="1">
      <alignment horizontal="center" vertical="center" wrapText="1"/>
    </xf>
    <xf numFmtId="43" fontId="21" fillId="0" borderId="68" xfId="1" applyFont="1" applyFill="1" applyBorder="1" applyAlignment="1">
      <alignment horizontal="center" vertical="center" wrapText="1"/>
    </xf>
    <xf numFmtId="43" fontId="21" fillId="6" borderId="160" xfId="1" applyFont="1" applyFill="1" applyBorder="1" applyAlignment="1">
      <alignment horizontal="center" vertical="center" wrapText="1"/>
    </xf>
    <xf numFmtId="43" fontId="21" fillId="6" borderId="27" xfId="1" applyFont="1" applyFill="1" applyBorder="1" applyAlignment="1">
      <alignment horizontal="center" vertical="center" wrapText="1"/>
    </xf>
    <xf numFmtId="43" fontId="21" fillId="6" borderId="161" xfId="1" applyFont="1" applyFill="1" applyBorder="1" applyAlignment="1">
      <alignment horizontal="center" vertical="center" wrapText="1"/>
    </xf>
    <xf numFmtId="43" fontId="21" fillId="4" borderId="13" xfId="1" applyFont="1" applyFill="1" applyBorder="1" applyAlignment="1">
      <alignment horizontal="center" vertical="center" wrapText="1"/>
    </xf>
    <xf numFmtId="43" fontId="21" fillId="4" borderId="14" xfId="1" applyFont="1" applyFill="1" applyBorder="1" applyAlignment="1">
      <alignment horizontal="center" vertical="center" wrapText="1"/>
    </xf>
    <xf numFmtId="43" fontId="21" fillId="12" borderId="127" xfId="1" applyFont="1" applyFill="1" applyBorder="1" applyAlignment="1">
      <alignment horizontal="center" vertical="center"/>
    </xf>
    <xf numFmtId="43" fontId="21" fillId="12" borderId="14" xfId="1" applyFont="1" applyFill="1" applyBorder="1" applyAlignment="1">
      <alignment horizontal="center" vertical="center"/>
    </xf>
    <xf numFmtId="43" fontId="21" fillId="12" borderId="142" xfId="1" applyFont="1" applyFill="1" applyBorder="1" applyAlignment="1">
      <alignment horizontal="center" vertical="center"/>
    </xf>
    <xf numFmtId="43" fontId="21" fillId="13" borderId="127" xfId="1" applyFont="1" applyFill="1" applyBorder="1" applyAlignment="1">
      <alignment horizontal="center" vertical="center" wrapText="1"/>
    </xf>
    <xf numFmtId="43" fontId="21" fillId="13" borderId="14" xfId="1" applyFont="1" applyFill="1" applyBorder="1" applyAlignment="1">
      <alignment horizontal="center" vertical="center" wrapText="1"/>
    </xf>
    <xf numFmtId="43" fontId="21" fillId="13" borderId="142" xfId="1" applyFont="1" applyFill="1" applyBorder="1" applyAlignment="1">
      <alignment horizontal="center" vertical="center" wrapText="1"/>
    </xf>
    <xf numFmtId="43" fontId="21" fillId="5" borderId="127" xfId="1" applyFont="1" applyFill="1" applyBorder="1" applyAlignment="1">
      <alignment horizontal="center" vertical="center" wrapText="1"/>
    </xf>
    <xf numFmtId="43" fontId="21" fillId="5" borderId="14" xfId="1" applyFont="1" applyFill="1" applyBorder="1" applyAlignment="1">
      <alignment horizontal="center" vertical="center" wrapText="1"/>
    </xf>
    <xf numFmtId="43" fontId="21" fillId="5" borderId="142" xfId="1" applyFont="1" applyFill="1" applyBorder="1" applyAlignment="1">
      <alignment horizontal="center" vertical="center" wrapText="1"/>
    </xf>
    <xf numFmtId="43" fontId="21" fillId="0" borderId="127" xfId="1" applyFont="1" applyFill="1" applyBorder="1" applyAlignment="1">
      <alignment horizontal="center" vertical="center" wrapText="1"/>
    </xf>
    <xf numFmtId="43" fontId="21" fillId="0" borderId="15" xfId="1" applyFont="1" applyFill="1" applyBorder="1" applyAlignment="1">
      <alignment horizontal="center" vertical="center" wrapText="1"/>
    </xf>
    <xf numFmtId="0" fontId="45" fillId="0" borderId="0" xfId="0" applyNumberFormat="1" applyFont="1" applyFill="1" applyBorder="1" applyAlignment="1" applyProtection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45" fillId="0" borderId="5" xfId="0" applyNumberFormat="1" applyFont="1" applyFill="1" applyBorder="1" applyAlignment="1" applyProtection="1">
      <alignment horizontal="left" vertical="center" wrapText="1"/>
    </xf>
    <xf numFmtId="0" fontId="49" fillId="0" borderId="6" xfId="0" applyNumberFormat="1" applyFont="1" applyFill="1" applyBorder="1" applyAlignment="1" applyProtection="1">
      <alignment vertical="center" wrapText="1"/>
    </xf>
    <xf numFmtId="0" fontId="47" fillId="4" borderId="5" xfId="0" quotePrefix="1" applyFont="1" applyFill="1" applyBorder="1" applyAlignment="1">
      <alignment horizontal="left" wrapText="1"/>
    </xf>
    <xf numFmtId="0" fontId="47" fillId="4" borderId="6" xfId="0" quotePrefix="1" applyFont="1" applyFill="1" applyBorder="1" applyAlignment="1">
      <alignment horizontal="left" wrapText="1"/>
    </xf>
    <xf numFmtId="0" fontId="47" fillId="4" borderId="33" xfId="0" quotePrefix="1" applyFont="1" applyFill="1" applyBorder="1" applyAlignment="1">
      <alignment horizontal="left" wrapText="1"/>
    </xf>
    <xf numFmtId="0" fontId="47" fillId="4" borderId="1" xfId="0" quotePrefix="1" applyFont="1" applyFill="1" applyBorder="1" applyAlignment="1">
      <alignment horizontal="left" vertical="center" wrapText="1"/>
    </xf>
    <xf numFmtId="0" fontId="49" fillId="0" borderId="6" xfId="0" applyNumberFormat="1" applyFont="1" applyFill="1" applyBorder="1" applyAlignment="1" applyProtection="1">
      <alignment vertical="center"/>
    </xf>
    <xf numFmtId="0" fontId="45" fillId="0" borderId="5" xfId="0" quotePrefix="1" applyFont="1" applyFill="1" applyBorder="1" applyAlignment="1">
      <alignment horizontal="left" vertical="center"/>
    </xf>
    <xf numFmtId="0" fontId="45" fillId="4" borderId="5" xfId="0" applyNumberFormat="1" applyFont="1" applyFill="1" applyBorder="1" applyAlignment="1" applyProtection="1">
      <alignment horizontal="left" vertical="center" wrapText="1"/>
    </xf>
    <xf numFmtId="0" fontId="49" fillId="4" borderId="6" xfId="0" applyNumberFormat="1" applyFont="1" applyFill="1" applyBorder="1" applyAlignment="1" applyProtection="1">
      <alignment vertical="center" wrapText="1"/>
    </xf>
    <xf numFmtId="0" fontId="49" fillId="4" borderId="6" xfId="0" applyNumberFormat="1" applyFont="1" applyFill="1" applyBorder="1" applyAlignment="1" applyProtection="1">
      <alignment vertical="center"/>
    </xf>
    <xf numFmtId="0" fontId="45" fillId="0" borderId="5" xfId="0" quotePrefix="1" applyNumberFormat="1" applyFont="1" applyFill="1" applyBorder="1" applyAlignment="1" applyProtection="1">
      <alignment horizontal="left" vertical="center" wrapText="1"/>
    </xf>
    <xf numFmtId="0" fontId="45" fillId="0" borderId="5" xfId="0" quotePrefix="1" applyFont="1" applyBorder="1" applyAlignment="1">
      <alignment horizontal="left" vertical="center"/>
    </xf>
    <xf numFmtId="0" fontId="45" fillId="4" borderId="5" xfId="0" quotePrefix="1" applyNumberFormat="1" applyFont="1" applyFill="1" applyBorder="1" applyAlignment="1" applyProtection="1">
      <alignment horizontal="left" vertical="center" wrapText="1"/>
    </xf>
    <xf numFmtId="0" fontId="45" fillId="0" borderId="0" xfId="0" applyNumberFormat="1" applyFont="1" applyFill="1" applyBorder="1" applyAlignment="1" applyProtection="1">
      <alignment horizontal="left" vertical="center" wrapText="1"/>
    </xf>
    <xf numFmtId="0" fontId="47" fillId="0" borderId="1" xfId="0" quotePrefix="1" applyFont="1" applyBorder="1" applyAlignment="1">
      <alignment horizontal="center" vertical="center" wrapText="1"/>
    </xf>
    <xf numFmtId="0" fontId="48" fillId="0" borderId="5" xfId="0" quotePrefix="1" applyFont="1" applyBorder="1" applyAlignment="1">
      <alignment horizontal="center" vertical="center" wrapText="1"/>
    </xf>
    <xf numFmtId="0" fontId="48" fillId="0" borderId="6" xfId="0" quotePrefix="1" applyFont="1" applyBorder="1" applyAlignment="1">
      <alignment horizontal="center" vertical="center" wrapText="1"/>
    </xf>
    <xf numFmtId="0" fontId="45" fillId="0" borderId="6" xfId="0" applyNumberFormat="1" applyFont="1" applyFill="1" applyBorder="1" applyAlignment="1" applyProtection="1">
      <alignment horizontal="left" vertical="center" wrapText="1"/>
    </xf>
    <xf numFmtId="0" fontId="48" fillId="0" borderId="1" xfId="0" quotePrefix="1" applyFont="1" applyBorder="1" applyAlignment="1">
      <alignment horizontal="center" wrapText="1"/>
    </xf>
    <xf numFmtId="0" fontId="48" fillId="0" borderId="5" xfId="0" quotePrefix="1" applyFont="1" applyBorder="1" applyAlignment="1">
      <alignment horizontal="center" wrapText="1"/>
    </xf>
    <xf numFmtId="0" fontId="40" fillId="0" borderId="0" xfId="0" applyNumberFormat="1" applyFont="1" applyFill="1" applyBorder="1" applyAlignment="1" applyProtection="1">
      <alignment horizontal="center" vertical="center" wrapText="1"/>
    </xf>
    <xf numFmtId="0" fontId="48" fillId="0" borderId="4" xfId="0" applyNumberFormat="1" applyFont="1" applyFill="1" applyBorder="1" applyAlignment="1" applyProtection="1">
      <alignment horizontal="center" vertical="center" wrapText="1"/>
    </xf>
    <xf numFmtId="0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73" xfId="0" applyNumberFormat="1" applyFont="1" applyFill="1" applyBorder="1" applyAlignment="1" applyProtection="1">
      <alignment horizontal="center" vertical="center" wrapText="1"/>
    </xf>
    <xf numFmtId="0" fontId="47" fillId="0" borderId="5" xfId="0" applyNumberFormat="1" applyFont="1" applyFill="1" applyBorder="1" applyAlignment="1" applyProtection="1">
      <alignment horizontal="center" vertical="center" wrapText="1"/>
    </xf>
    <xf numFmtId="0" fontId="47" fillId="0" borderId="6" xfId="0" applyNumberFormat="1" applyFont="1" applyFill="1" applyBorder="1" applyAlignment="1" applyProtection="1">
      <alignment horizontal="center" vertical="center" wrapText="1"/>
    </xf>
    <xf numFmtId="0" fontId="47" fillId="0" borderId="33" xfId="0" applyNumberFormat="1" applyFont="1" applyFill="1" applyBorder="1" applyAlignment="1" applyProtection="1">
      <alignment horizontal="center" vertical="center" wrapText="1"/>
    </xf>
    <xf numFmtId="0" fontId="48" fillId="0" borderId="3" xfId="0" applyNumberFormat="1" applyFont="1" applyFill="1" applyBorder="1" applyAlignment="1" applyProtection="1">
      <alignment horizontal="center" vertical="center" wrapText="1"/>
    </xf>
    <xf numFmtId="0" fontId="48" fillId="0" borderId="60" xfId="0" applyNumberFormat="1" applyFont="1" applyFill="1" applyBorder="1" applyAlignment="1" applyProtection="1">
      <alignment horizontal="center" vertical="center" wrapText="1"/>
    </xf>
    <xf numFmtId="0" fontId="48" fillId="0" borderId="37" xfId="0" applyNumberFormat="1" applyFont="1" applyFill="1" applyBorder="1" applyAlignment="1" applyProtection="1">
      <alignment horizontal="center" vertical="center" wrapText="1"/>
    </xf>
    <xf numFmtId="0" fontId="47" fillId="4" borderId="5" xfId="0" applyNumberFormat="1" applyFont="1" applyFill="1" applyBorder="1" applyAlignment="1" applyProtection="1">
      <alignment horizontal="center" vertical="center" wrapText="1"/>
    </xf>
    <xf numFmtId="0" fontId="47" fillId="4" borderId="6" xfId="0" applyNumberFormat="1" applyFont="1" applyFill="1" applyBorder="1" applyAlignment="1" applyProtection="1">
      <alignment horizontal="center" vertical="center" wrapText="1"/>
    </xf>
    <xf numFmtId="0" fontId="47" fillId="4" borderId="33" xfId="0" applyNumberFormat="1" applyFont="1" applyFill="1" applyBorder="1" applyAlignment="1" applyProtection="1">
      <alignment horizontal="center" vertical="center" wrapText="1"/>
    </xf>
    <xf numFmtId="0" fontId="43" fillId="5" borderId="5" xfId="0" applyNumberFormat="1" applyFont="1" applyFill="1" applyBorder="1" applyAlignment="1" applyProtection="1">
      <alignment horizontal="left" vertical="center" wrapText="1"/>
    </xf>
    <xf numFmtId="0" fontId="43" fillId="5" borderId="6" xfId="0" applyNumberFormat="1" applyFont="1" applyFill="1" applyBorder="1" applyAlignment="1" applyProtection="1">
      <alignment horizontal="left" vertical="center" wrapText="1"/>
    </xf>
    <xf numFmtId="0" fontId="43" fillId="5" borderId="33" xfId="0" applyNumberFormat="1" applyFont="1" applyFill="1" applyBorder="1" applyAlignment="1" applyProtection="1">
      <alignment horizontal="left" vertical="center" wrapText="1"/>
    </xf>
    <xf numFmtId="0" fontId="43" fillId="2" borderId="5" xfId="0" applyNumberFormat="1" applyFont="1" applyFill="1" applyBorder="1" applyAlignment="1" applyProtection="1">
      <alignment horizontal="left" vertical="center" wrapText="1"/>
    </xf>
    <xf numFmtId="0" fontId="43" fillId="2" borderId="6" xfId="0" applyNumberFormat="1" applyFont="1" applyFill="1" applyBorder="1" applyAlignment="1" applyProtection="1">
      <alignment horizontal="left" vertical="center" wrapText="1"/>
    </xf>
    <xf numFmtId="0" fontId="43" fillId="2" borderId="33" xfId="0" applyNumberFormat="1" applyFont="1" applyFill="1" applyBorder="1" applyAlignment="1" applyProtection="1">
      <alignment horizontal="left" vertical="center" wrapText="1"/>
    </xf>
    <xf numFmtId="0" fontId="1" fillId="4" borderId="1" xfId="0" applyFont="1" applyFill="1" applyBorder="1" applyAlignment="1">
      <alignment horizontal="center" vertical="center"/>
    </xf>
    <xf numFmtId="0" fontId="43" fillId="2" borderId="1" xfId="0" applyNumberFormat="1" applyFont="1" applyFill="1" applyBorder="1" applyAlignment="1" applyProtection="1">
      <alignment horizontal="left" vertical="center" wrapText="1"/>
    </xf>
    <xf numFmtId="0" fontId="43" fillId="5" borderId="1" xfId="0" applyNumberFormat="1" applyFont="1" applyFill="1" applyBorder="1" applyAlignment="1" applyProtection="1">
      <alignment horizontal="left" vertical="center" wrapText="1"/>
    </xf>
    <xf numFmtId="0" fontId="55" fillId="0" borderId="0" xfId="0" applyFont="1" applyAlignment="1">
      <alignment horizontal="center"/>
    </xf>
    <xf numFmtId="0" fontId="48" fillId="4" borderId="5" xfId="0" applyNumberFormat="1" applyFont="1" applyFill="1" applyBorder="1" applyAlignment="1" applyProtection="1">
      <alignment horizontal="center" vertical="center" wrapText="1"/>
    </xf>
    <xf numFmtId="0" fontId="48" fillId="4" borderId="6" xfId="0" applyNumberFormat="1" applyFont="1" applyFill="1" applyBorder="1" applyAlignment="1" applyProtection="1">
      <alignment horizontal="center" vertical="center" wrapText="1"/>
    </xf>
    <xf numFmtId="0" fontId="48" fillId="4" borderId="33" xfId="0" applyNumberFormat="1" applyFont="1" applyFill="1" applyBorder="1" applyAlignment="1" applyProtection="1">
      <alignment horizontal="center" vertical="center" wrapText="1"/>
    </xf>
  </cellXfs>
  <cellStyles count="2">
    <cellStyle name="Normalno" xfId="0" builtinId="0"/>
    <cellStyle name="Zarez" xfId="1" builtinId="3"/>
  </cellStyles>
  <dxfs count="0"/>
  <tableStyles count="0" defaultTableStyle="TableStyleMedium9" defaultPivotStyle="PivotStyleLight16"/>
  <colors>
    <mruColors>
      <color rgb="FF33CCFF"/>
      <color rgb="FFFF99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1290"/>
  <sheetViews>
    <sheetView tabSelected="1" topLeftCell="A172" zoomScaleNormal="100" workbookViewId="0">
      <selection activeCell="A4" sqref="A4:G231"/>
    </sheetView>
  </sheetViews>
  <sheetFormatPr defaultRowHeight="15" x14ac:dyDescent="0.25"/>
  <cols>
    <col min="1" max="1" width="8" style="1" customWidth="1"/>
    <col min="2" max="2" width="36.85546875" style="481" customWidth="1"/>
    <col min="3" max="3" width="16.7109375" style="11" customWidth="1"/>
    <col min="4" max="4" width="15.42578125" style="3" customWidth="1"/>
    <col min="5" max="5" width="16.5703125" style="3" customWidth="1"/>
    <col min="6" max="6" width="15.85546875" style="7" customWidth="1"/>
    <col min="7" max="7" width="13.5703125" style="11" customWidth="1"/>
    <col min="8" max="8" width="13.85546875" style="50" customWidth="1"/>
    <col min="9" max="10" width="13.85546875" style="58" customWidth="1"/>
    <col min="11" max="11" width="13.5703125" style="11" customWidth="1"/>
    <col min="12" max="13" width="13.85546875" style="58" customWidth="1"/>
    <col min="14" max="14" width="13.85546875" style="50" customWidth="1"/>
    <col min="15" max="16" width="13.85546875" style="58" customWidth="1"/>
    <col min="17" max="17" width="13.5703125" style="11" customWidth="1"/>
    <col min="18" max="18" width="13.85546875" style="50" customWidth="1"/>
    <col min="19" max="20" width="13.85546875" style="58" customWidth="1"/>
    <col min="21" max="21" width="13.5703125" style="11" customWidth="1"/>
    <col min="22" max="23" width="13.85546875" style="58" customWidth="1"/>
    <col min="24" max="24" width="13.85546875" style="50" customWidth="1"/>
    <col min="25" max="26" width="13.85546875" style="58" customWidth="1"/>
    <col min="27" max="27" width="13.5703125" style="11" customWidth="1"/>
    <col min="28" max="28" width="13.85546875" style="50" customWidth="1"/>
    <col min="29" max="30" width="13.85546875" style="58" customWidth="1"/>
    <col min="31" max="31" width="13.5703125" style="11" customWidth="1"/>
    <col min="32" max="32" width="13.85546875" style="50" customWidth="1"/>
    <col min="33" max="34" width="13.85546875" style="58" customWidth="1"/>
    <col min="35" max="35" width="13.5703125" style="11" customWidth="1"/>
    <col min="36" max="36" width="13.85546875" style="50" customWidth="1"/>
    <col min="37" max="38" width="13.85546875" style="58" customWidth="1"/>
    <col min="39" max="39" width="13.5703125" style="11" customWidth="1"/>
    <col min="40" max="40" width="13.85546875" style="50" customWidth="1"/>
    <col min="41" max="42" width="13.85546875" style="58" customWidth="1"/>
    <col min="43" max="43" width="13.5703125" style="11" customWidth="1"/>
    <col min="44" max="44" width="13.85546875" style="50" customWidth="1"/>
    <col min="45" max="46" width="13.85546875" style="58" customWidth="1"/>
    <col min="47" max="47" width="13.5703125" style="11" customWidth="1"/>
    <col min="48" max="49" width="13.85546875" style="58" customWidth="1"/>
    <col min="50" max="50" width="13.85546875" style="50" customWidth="1"/>
    <col min="51" max="52" width="13.85546875" style="58" customWidth="1"/>
    <col min="53" max="57" width="13.85546875" style="50" customWidth="1"/>
    <col min="58" max="59" width="13.85546875" style="58" customWidth="1"/>
    <col min="60" max="60" width="14.85546875" style="19" customWidth="1"/>
  </cols>
  <sheetData>
    <row r="1" spans="1:60" s="22" customFormat="1" x14ac:dyDescent="0.25">
      <c r="A1" s="25" t="s">
        <v>154</v>
      </c>
      <c r="B1" s="460"/>
      <c r="C1" s="25"/>
      <c r="D1" s="25"/>
      <c r="E1" s="25"/>
      <c r="F1" s="21"/>
      <c r="G1" s="11"/>
      <c r="H1" s="50"/>
      <c r="I1" s="50"/>
      <c r="J1" s="50"/>
      <c r="K1" s="11"/>
      <c r="L1" s="50"/>
      <c r="M1" s="50"/>
      <c r="N1" s="50"/>
      <c r="O1" s="50"/>
      <c r="P1" s="50"/>
      <c r="Q1" s="11"/>
      <c r="R1" s="50"/>
      <c r="S1" s="50"/>
      <c r="T1" s="50"/>
      <c r="U1" s="11"/>
      <c r="V1" s="50"/>
      <c r="W1" s="50"/>
      <c r="X1" s="50"/>
      <c r="Y1" s="50"/>
      <c r="Z1" s="50"/>
      <c r="AA1" s="11"/>
      <c r="AB1" s="50"/>
      <c r="AC1" s="50"/>
      <c r="AD1" s="50"/>
      <c r="AE1" s="11"/>
      <c r="AF1" s="50"/>
      <c r="AG1" s="50"/>
      <c r="AH1" s="50"/>
      <c r="AI1" s="11"/>
      <c r="AJ1" s="50"/>
      <c r="AK1" s="50"/>
      <c r="AL1" s="50"/>
      <c r="AM1" s="11"/>
      <c r="AN1" s="50"/>
      <c r="AO1" s="50"/>
      <c r="AP1" s="50"/>
      <c r="AQ1" s="11"/>
      <c r="AR1" s="50"/>
      <c r="AS1" s="50"/>
      <c r="AT1" s="50"/>
      <c r="AU1" s="11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25"/>
    </row>
    <row r="2" spans="1:60" s="22" customFormat="1" x14ac:dyDescent="0.25">
      <c r="A2" s="26" t="s">
        <v>155</v>
      </c>
      <c r="B2" s="461"/>
      <c r="C2" s="26"/>
      <c r="D2" s="26"/>
      <c r="E2" s="1924"/>
      <c r="F2" s="21"/>
      <c r="G2" s="12"/>
      <c r="H2" s="50"/>
      <c r="I2" s="50"/>
      <c r="J2" s="50"/>
      <c r="K2" s="12"/>
      <c r="L2" s="50"/>
      <c r="M2" s="50"/>
      <c r="N2" s="50"/>
      <c r="O2" s="50"/>
      <c r="P2" s="50"/>
      <c r="Q2" s="12"/>
      <c r="R2" s="50"/>
      <c r="S2" s="50"/>
      <c r="T2" s="50"/>
      <c r="U2" s="12"/>
      <c r="V2" s="50"/>
      <c r="W2" s="50"/>
      <c r="X2" s="50"/>
      <c r="Y2" s="50"/>
      <c r="Z2" s="50"/>
      <c r="AA2" s="12"/>
      <c r="AB2" s="50"/>
      <c r="AC2" s="50"/>
      <c r="AD2" s="50"/>
      <c r="AE2" s="12"/>
      <c r="AF2" s="50"/>
      <c r="AG2" s="50"/>
      <c r="AH2" s="50"/>
      <c r="AI2" s="12"/>
      <c r="AJ2" s="50"/>
      <c r="AK2" s="50"/>
      <c r="AL2" s="50"/>
      <c r="AM2" s="12"/>
      <c r="AN2" s="50"/>
      <c r="AO2" s="50"/>
      <c r="AP2" s="50"/>
      <c r="AQ2" s="12"/>
      <c r="AR2" s="50"/>
      <c r="AS2" s="50"/>
      <c r="AT2" s="50"/>
      <c r="AU2" s="12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26"/>
    </row>
    <row r="3" spans="1:60" s="22" customFormat="1" x14ac:dyDescent="0.25">
      <c r="A3" s="26"/>
      <c r="B3" s="461"/>
      <c r="C3" s="26"/>
      <c r="D3" s="26"/>
      <c r="E3" s="1716"/>
      <c r="F3" s="1717"/>
      <c r="G3" s="1718"/>
      <c r="H3" s="1719"/>
      <c r="I3" s="1719"/>
      <c r="J3" s="50"/>
      <c r="K3" s="12"/>
      <c r="L3" s="50"/>
      <c r="M3" s="50"/>
      <c r="N3" s="50"/>
      <c r="O3" s="50"/>
      <c r="P3" s="107"/>
      <c r="Q3" s="12"/>
      <c r="R3" s="50"/>
      <c r="S3" s="50"/>
      <c r="T3" s="50"/>
      <c r="U3" s="12"/>
      <c r="V3" s="50"/>
      <c r="W3" s="50"/>
      <c r="X3" s="50"/>
      <c r="Y3" s="50"/>
      <c r="Z3" s="50"/>
      <c r="AA3" s="12"/>
      <c r="AB3" s="50"/>
      <c r="AC3" s="50"/>
      <c r="AD3" s="50"/>
      <c r="AE3" s="12"/>
      <c r="AF3" s="50"/>
      <c r="AG3" s="50"/>
      <c r="AH3" s="50"/>
      <c r="AI3" s="12"/>
      <c r="AJ3" s="50"/>
      <c r="AK3" s="50"/>
      <c r="AL3" s="50"/>
      <c r="AM3" s="12"/>
      <c r="AN3" s="50"/>
      <c r="AO3" s="50"/>
      <c r="AP3" s="111"/>
      <c r="AQ3" s="12"/>
      <c r="AR3" s="110"/>
      <c r="AS3" s="110"/>
      <c r="AT3" s="111"/>
      <c r="AU3" s="12"/>
      <c r="BF3" s="23"/>
      <c r="BG3" s="50"/>
      <c r="BH3" s="26"/>
    </row>
    <row r="4" spans="1:60" s="22" customFormat="1" ht="15.75" thickBot="1" x14ac:dyDescent="0.3">
      <c r="A4" s="17"/>
      <c r="B4" s="462" t="s">
        <v>498</v>
      </c>
      <c r="C4" s="27"/>
      <c r="D4" s="27"/>
      <c r="E4" s="27"/>
      <c r="F4" s="1720"/>
      <c r="G4" s="1720"/>
      <c r="H4" s="1719"/>
      <c r="I4" s="1719"/>
      <c r="J4" s="50"/>
      <c r="K4" s="27"/>
      <c r="L4" s="50"/>
      <c r="M4" s="50"/>
      <c r="N4" s="50"/>
      <c r="O4" s="50"/>
      <c r="P4" s="50"/>
      <c r="Q4" s="27"/>
      <c r="R4" s="50"/>
      <c r="S4" s="50"/>
      <c r="T4" s="50"/>
      <c r="U4" s="27"/>
      <c r="V4" s="50"/>
      <c r="W4" s="50"/>
      <c r="X4" s="50"/>
      <c r="Y4" s="50"/>
      <c r="Z4" s="50"/>
      <c r="AA4" s="27"/>
      <c r="AB4" s="50"/>
      <c r="AC4" s="50"/>
      <c r="AD4" s="50"/>
      <c r="AE4" s="27"/>
      <c r="AF4" s="50"/>
      <c r="AG4" s="50"/>
      <c r="AH4" s="50"/>
      <c r="AI4" s="27"/>
      <c r="AJ4" s="50"/>
      <c r="AK4" s="50"/>
      <c r="AL4" s="50"/>
      <c r="AM4" s="27"/>
      <c r="AN4" s="50"/>
      <c r="AO4" s="50"/>
      <c r="AP4" s="50"/>
      <c r="AQ4" s="27"/>
      <c r="AR4" s="50"/>
      <c r="AS4" s="50"/>
      <c r="AT4" s="50"/>
      <c r="AU4" s="27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110"/>
      <c r="BG4" s="50"/>
      <c r="BH4" s="18"/>
    </row>
    <row r="5" spans="1:60" s="22" customFormat="1" ht="15.75" customHeight="1" thickBot="1" x14ac:dyDescent="0.3">
      <c r="A5" s="1979" t="s">
        <v>6</v>
      </c>
      <c r="B5" s="1982" t="s">
        <v>7</v>
      </c>
      <c r="C5" s="1948" t="s">
        <v>134</v>
      </c>
      <c r="D5" s="2031" t="s">
        <v>135</v>
      </c>
      <c r="E5" s="2033" t="s">
        <v>134</v>
      </c>
      <c r="F5" s="1952" t="s">
        <v>136</v>
      </c>
      <c r="G5" s="1954" t="s">
        <v>137</v>
      </c>
      <c r="H5" s="1964" t="s">
        <v>132</v>
      </c>
      <c r="I5" s="1964"/>
      <c r="J5" s="1964"/>
      <c r="K5" s="1964"/>
      <c r="L5" s="1964"/>
      <c r="M5" s="1964"/>
      <c r="N5" s="2035" t="s">
        <v>133</v>
      </c>
      <c r="O5" s="2036"/>
      <c r="P5" s="2036"/>
      <c r="Q5" s="2036"/>
      <c r="R5" s="2036"/>
      <c r="S5" s="2036"/>
      <c r="T5" s="2036"/>
      <c r="U5" s="2036"/>
      <c r="V5" s="2036"/>
      <c r="W5" s="2036"/>
      <c r="X5" s="2036"/>
      <c r="Y5" s="2036"/>
      <c r="Z5" s="2036"/>
      <c r="AA5" s="2037"/>
      <c r="AB5" s="2003" t="s">
        <v>190</v>
      </c>
      <c r="AC5" s="2004"/>
      <c r="AD5" s="2004"/>
      <c r="AE5" s="2004"/>
      <c r="AF5" s="2004"/>
      <c r="AG5" s="2004"/>
      <c r="AH5" s="2004"/>
      <c r="AI5" s="2004"/>
      <c r="AJ5" s="2004"/>
      <c r="AK5" s="2004"/>
      <c r="AL5" s="2004"/>
      <c r="AM5" s="2004"/>
      <c r="AN5" s="2004"/>
      <c r="AO5" s="2004"/>
      <c r="AP5" s="2004"/>
      <c r="AQ5" s="2004"/>
      <c r="AR5" s="2004"/>
      <c r="AS5" s="2004"/>
      <c r="AT5" s="2004"/>
      <c r="AU5" s="2004"/>
      <c r="AV5" s="2004"/>
      <c r="AW5" s="2005"/>
      <c r="AX5" s="1959" t="s">
        <v>442</v>
      </c>
      <c r="AY5" s="1959" t="s">
        <v>218</v>
      </c>
      <c r="AZ5" s="1994" t="s">
        <v>214</v>
      </c>
      <c r="BA5" s="1967" t="s">
        <v>443</v>
      </c>
      <c r="BB5" s="1973" t="s">
        <v>298</v>
      </c>
      <c r="BC5" s="1976" t="s">
        <v>444</v>
      </c>
      <c r="BD5" s="1976" t="s">
        <v>377</v>
      </c>
      <c r="BE5" s="1985" t="s">
        <v>376</v>
      </c>
      <c r="BF5" s="1970" t="s">
        <v>202</v>
      </c>
      <c r="BG5" s="1956" t="s">
        <v>203</v>
      </c>
      <c r="BH5" s="1979" t="s">
        <v>6</v>
      </c>
    </row>
    <row r="6" spans="1:60" s="28" customFormat="1" ht="26.25" customHeight="1" thickTop="1" x14ac:dyDescent="0.25">
      <c r="A6" s="1980"/>
      <c r="B6" s="1983"/>
      <c r="C6" s="1949"/>
      <c r="D6" s="2032"/>
      <c r="E6" s="2034"/>
      <c r="F6" s="1953"/>
      <c r="G6" s="1955"/>
      <c r="H6" s="1950" t="s">
        <v>433</v>
      </c>
      <c r="I6" s="2022" t="s">
        <v>383</v>
      </c>
      <c r="J6" s="2018" t="s">
        <v>191</v>
      </c>
      <c r="K6" s="388" t="s">
        <v>231</v>
      </c>
      <c r="L6" s="1950" t="s">
        <v>197</v>
      </c>
      <c r="M6" s="2029" t="s">
        <v>192</v>
      </c>
      <c r="N6" s="1305" t="s">
        <v>434</v>
      </c>
      <c r="O6" s="1303" t="s">
        <v>199</v>
      </c>
      <c r="P6" s="1304" t="s">
        <v>193</v>
      </c>
      <c r="Q6" s="1198" t="s">
        <v>227</v>
      </c>
      <c r="R6" s="1303" t="s">
        <v>435</v>
      </c>
      <c r="S6" s="1303" t="s">
        <v>200</v>
      </c>
      <c r="T6" s="1305" t="s">
        <v>204</v>
      </c>
      <c r="U6" s="1199" t="s">
        <v>228</v>
      </c>
      <c r="V6" s="2024" t="s">
        <v>205</v>
      </c>
      <c r="W6" s="2026" t="s">
        <v>206</v>
      </c>
      <c r="X6" s="2020" t="s">
        <v>436</v>
      </c>
      <c r="Y6" s="2020" t="s">
        <v>359</v>
      </c>
      <c r="Z6" s="2020" t="s">
        <v>495</v>
      </c>
      <c r="AA6" s="1310" t="s">
        <v>229</v>
      </c>
      <c r="AB6" s="2001" t="s">
        <v>437</v>
      </c>
      <c r="AC6" s="1965" t="s">
        <v>384</v>
      </c>
      <c r="AD6" s="1962" t="s">
        <v>194</v>
      </c>
      <c r="AE6" s="1240" t="s">
        <v>385</v>
      </c>
      <c r="AF6" s="1965" t="s">
        <v>438</v>
      </c>
      <c r="AG6" s="1965" t="s">
        <v>386</v>
      </c>
      <c r="AH6" s="1962" t="s">
        <v>195</v>
      </c>
      <c r="AI6" s="1240" t="s">
        <v>387</v>
      </c>
      <c r="AJ6" s="1965" t="s">
        <v>439</v>
      </c>
      <c r="AK6" s="1965" t="s">
        <v>198</v>
      </c>
      <c r="AL6" s="1962" t="s">
        <v>196</v>
      </c>
      <c r="AM6" s="1240" t="s">
        <v>230</v>
      </c>
      <c r="AN6" s="1965" t="s">
        <v>440</v>
      </c>
      <c r="AO6" s="1965" t="s">
        <v>388</v>
      </c>
      <c r="AP6" s="1962" t="s">
        <v>389</v>
      </c>
      <c r="AQ6" s="1240" t="s">
        <v>390</v>
      </c>
      <c r="AR6" s="1965" t="s">
        <v>441</v>
      </c>
      <c r="AS6" s="1965" t="s">
        <v>391</v>
      </c>
      <c r="AT6" s="1962" t="s">
        <v>392</v>
      </c>
      <c r="AU6" s="1240" t="s">
        <v>231</v>
      </c>
      <c r="AV6" s="1997" t="s">
        <v>197</v>
      </c>
      <c r="AW6" s="1999" t="s">
        <v>187</v>
      </c>
      <c r="AX6" s="1960"/>
      <c r="AY6" s="1960"/>
      <c r="AZ6" s="1995"/>
      <c r="BA6" s="1968"/>
      <c r="BB6" s="1974"/>
      <c r="BC6" s="1977"/>
      <c r="BD6" s="1977"/>
      <c r="BE6" s="1986"/>
      <c r="BF6" s="1971"/>
      <c r="BG6" s="1957"/>
      <c r="BH6" s="1980"/>
    </row>
    <row r="7" spans="1:60" s="28" customFormat="1" ht="25.5" customHeight="1" thickBot="1" x14ac:dyDescent="0.3">
      <c r="A7" s="1981"/>
      <c r="B7" s="1984"/>
      <c r="C7" s="1935" t="s">
        <v>501</v>
      </c>
      <c r="D7" s="1936" t="s">
        <v>431</v>
      </c>
      <c r="E7" s="1937" t="s">
        <v>502</v>
      </c>
      <c r="F7" s="251" t="s">
        <v>432</v>
      </c>
      <c r="G7" s="1447" t="s">
        <v>138</v>
      </c>
      <c r="H7" s="1951"/>
      <c r="I7" s="2023"/>
      <c r="J7" s="2019"/>
      <c r="K7" s="250" t="s">
        <v>138</v>
      </c>
      <c r="L7" s="2028"/>
      <c r="M7" s="2030"/>
      <c r="N7" s="1308"/>
      <c r="O7" s="1306"/>
      <c r="P7" s="1307"/>
      <c r="Q7" s="1200" t="s">
        <v>138</v>
      </c>
      <c r="R7" s="1306"/>
      <c r="S7" s="1306"/>
      <c r="T7" s="1308"/>
      <c r="U7" s="1201" t="s">
        <v>138</v>
      </c>
      <c r="V7" s="2025"/>
      <c r="W7" s="2027"/>
      <c r="X7" s="2021"/>
      <c r="Y7" s="2021"/>
      <c r="Z7" s="2021"/>
      <c r="AA7" s="1311" t="s">
        <v>138</v>
      </c>
      <c r="AB7" s="2002"/>
      <c r="AC7" s="1966"/>
      <c r="AD7" s="1963"/>
      <c r="AE7" s="1241" t="s">
        <v>138</v>
      </c>
      <c r="AF7" s="1966"/>
      <c r="AG7" s="1966"/>
      <c r="AH7" s="1963"/>
      <c r="AI7" s="1241" t="s">
        <v>138</v>
      </c>
      <c r="AJ7" s="1966"/>
      <c r="AK7" s="1966"/>
      <c r="AL7" s="1963"/>
      <c r="AM7" s="1241" t="s">
        <v>138</v>
      </c>
      <c r="AN7" s="1966"/>
      <c r="AO7" s="1966"/>
      <c r="AP7" s="1963"/>
      <c r="AQ7" s="1241" t="s">
        <v>138</v>
      </c>
      <c r="AR7" s="1966"/>
      <c r="AS7" s="1966"/>
      <c r="AT7" s="1963"/>
      <c r="AU7" s="1241" t="s">
        <v>138</v>
      </c>
      <c r="AV7" s="1998"/>
      <c r="AW7" s="2000"/>
      <c r="AX7" s="1961"/>
      <c r="AY7" s="1961"/>
      <c r="AZ7" s="1996"/>
      <c r="BA7" s="1969"/>
      <c r="BB7" s="1975"/>
      <c r="BC7" s="1978"/>
      <c r="BD7" s="1978"/>
      <c r="BE7" s="1987"/>
      <c r="BF7" s="1972"/>
      <c r="BG7" s="1958"/>
      <c r="BH7" s="1981"/>
    </row>
    <row r="8" spans="1:60" s="1356" customFormat="1" ht="15.75" thickBot="1" x14ac:dyDescent="0.3">
      <c r="A8" s="2015" t="s">
        <v>171</v>
      </c>
      <c r="B8" s="2010"/>
      <c r="C8" s="2010"/>
      <c r="D8" s="2010"/>
      <c r="E8" s="2010"/>
      <c r="F8" s="2010"/>
      <c r="G8" s="2011"/>
      <c r="H8" s="2012"/>
      <c r="I8" s="2012"/>
      <c r="J8" s="2012"/>
      <c r="K8" s="2012"/>
      <c r="L8" s="2012"/>
      <c r="M8" s="2012"/>
      <c r="N8" s="1354"/>
      <c r="O8" s="1179"/>
      <c r="P8" s="1179"/>
      <c r="Q8" s="1179"/>
      <c r="R8" s="1179"/>
      <c r="S8" s="1179"/>
      <c r="T8" s="1179"/>
      <c r="U8" s="1179"/>
      <c r="V8" s="1180"/>
      <c r="W8" s="1180"/>
      <c r="X8" s="1179"/>
      <c r="Y8" s="1179"/>
      <c r="Z8" s="1179"/>
      <c r="AA8" s="1355"/>
      <c r="AB8" s="1991"/>
      <c r="AC8" s="1992"/>
      <c r="AD8" s="1992"/>
      <c r="AE8" s="1992"/>
      <c r="AF8" s="1992"/>
      <c r="AG8" s="1992"/>
      <c r="AH8" s="1992"/>
      <c r="AI8" s="1992"/>
      <c r="AJ8" s="1992"/>
      <c r="AK8" s="1992"/>
      <c r="AL8" s="1992"/>
      <c r="AM8" s="1992"/>
      <c r="AN8" s="1992"/>
      <c r="AO8" s="1992"/>
      <c r="AP8" s="1992"/>
      <c r="AQ8" s="1992"/>
      <c r="AR8" s="1992"/>
      <c r="AS8" s="1992"/>
      <c r="AT8" s="1992"/>
      <c r="AU8" s="1992"/>
      <c r="AV8" s="1992"/>
      <c r="AW8" s="1993"/>
      <c r="AX8" s="1349"/>
      <c r="AY8" s="1180"/>
      <c r="AZ8" s="1180"/>
      <c r="BA8" s="1349"/>
      <c r="BB8" s="1181"/>
      <c r="BC8" s="1349"/>
      <c r="BD8" s="1349"/>
      <c r="BE8" s="1181"/>
      <c r="BF8" s="1180"/>
      <c r="BG8" s="1181"/>
      <c r="BH8" s="128" t="s">
        <v>171</v>
      </c>
    </row>
    <row r="9" spans="1:60" x14ac:dyDescent="0.25">
      <c r="A9" s="74">
        <v>636120</v>
      </c>
      <c r="B9" s="463" t="s">
        <v>9</v>
      </c>
      <c r="C9" s="75">
        <f>H9+N9+R9+X9+AB9+AF9+AJ9+AN9+AR9+AX9</f>
        <v>1684170.03</v>
      </c>
      <c r="D9" s="64">
        <f>BF9</f>
        <v>1814856</v>
      </c>
      <c r="E9" s="208">
        <f>BG9</f>
        <v>1609399.26</v>
      </c>
      <c r="F9" s="234">
        <f>IF(C9&lt;&gt;0,E9/C9*100,0)</f>
        <v>95.56037878194519</v>
      </c>
      <c r="G9" s="235">
        <f>IF(D9&lt;&gt;0,E9/D9*100,0)</f>
        <v>88.679171240032275</v>
      </c>
      <c r="H9" s="126">
        <f>'izvršenje PO IZVORIMA-detaljno'!C8</f>
        <v>1483018.7</v>
      </c>
      <c r="I9" s="126">
        <f>'izvršenje PO IZVORIMA-detaljno'!D8</f>
        <v>1814856</v>
      </c>
      <c r="J9" s="127">
        <f>'izvršenje PO IZVORIMA-detaljno'!E8</f>
        <v>1609399.26</v>
      </c>
      <c r="K9" s="1182">
        <f t="shared" ref="K9:K27" si="0">IF(I9&lt;&gt;0,J9/I9*100,0)</f>
        <v>88.679171240032275</v>
      </c>
      <c r="L9" s="104"/>
      <c r="M9" s="105"/>
      <c r="N9" s="1202">
        <f>'izvršenje PO IZVORIMA-detaljno'!V11</f>
        <v>0</v>
      </c>
      <c r="O9" s="1202">
        <f>'izvršenje PO IZVORIMA-detaljno'!W11</f>
        <v>0</v>
      </c>
      <c r="P9" s="1203">
        <f>'izvršenje PO IZVORIMA-detaljno'!X8</f>
        <v>0</v>
      </c>
      <c r="Q9" s="1204">
        <f t="shared" ref="Q9:Q27" si="1">IF(O9&lt;&gt;0,P9/O9*100,0)</f>
        <v>0</v>
      </c>
      <c r="R9" s="1203">
        <f>'izvršenje PO IZVORIMA-detaljno'!Y8</f>
        <v>0</v>
      </c>
      <c r="S9" s="1205"/>
      <c r="T9" s="1203">
        <f>'izvršenje PO IZVORIMA-detaljno'!AA8</f>
        <v>0</v>
      </c>
      <c r="U9" s="1204">
        <f t="shared" ref="U9:U27" si="2">IF(S9&lt;&gt;0,T9/S9*100,0)</f>
        <v>0</v>
      </c>
      <c r="V9" s="1205"/>
      <c r="W9" s="1206"/>
      <c r="X9" s="1202">
        <f>'izvršenje PO IZVORIMA-detaljno'!AH8+'izvršenje PO IZVORIMA-detaljno'!AK8+'izvršenje PO IZVORIMA-detaljno'!AA8</f>
        <v>0</v>
      </c>
      <c r="Y9" s="1202">
        <f>'izvršenje PO IZVORIMA-detaljno'!AI8+'izvršenje PO IZVORIMA-detaljno'!AL8+'izvršenje PO IZVORIMA-detaljno'!AC8+'izvršenje PO IZVORIMA-detaljno'!AF8</f>
        <v>0</v>
      </c>
      <c r="Z9" s="1206"/>
      <c r="AA9" s="1204">
        <f t="shared" ref="AA9:AA27" si="3">IF(Y9&lt;&gt;0,Z9/Y9*100,0)</f>
        <v>0</v>
      </c>
      <c r="AB9" s="1319">
        <f>'izvršenje PO IZVORIMA-detaljno'!F8+'izvršenje PO IZVORIMA-detaljno'!L8</f>
        <v>92670.23</v>
      </c>
      <c r="AC9" s="1243">
        <f>'izvršenje PO IZVORIMA-detaljno'!G8+'izvršenje PO IZVORIMA-detaljno'!M8</f>
        <v>0</v>
      </c>
      <c r="AD9" s="1242">
        <f>'izvršenje PO IZVORIMA-detaljno'!H8+'izvršenje PO IZVORIMA-detaljno'!N8</f>
        <v>0</v>
      </c>
      <c r="AE9" s="1244">
        <f t="shared" ref="AE9:AE27" si="4">IF(AC9&lt;&gt;0,AD9/AC9*100,0)</f>
        <v>0</v>
      </c>
      <c r="AF9" s="1242">
        <f>'izvršenje PO IZVORIMA-detaljno'!I8+'izvršenje PO IZVORIMA-detaljno'!O8</f>
        <v>108481.1</v>
      </c>
      <c r="AG9" s="1245">
        <f>'izvršenje PO IZVORIMA-detaljno'!J8+'izvršenje PO IZVORIMA-detaljno'!P8</f>
        <v>0</v>
      </c>
      <c r="AH9" s="1242">
        <f>'izvršenje PO IZVORIMA-detaljno'!K8+'izvršenje PO IZVORIMA-detaljno'!Q8</f>
        <v>0</v>
      </c>
      <c r="AI9" s="1244">
        <f t="shared" ref="AI9:AI27" si="5">IF(AG9&lt;&gt;0,AH9/AG9*100,0)</f>
        <v>0</v>
      </c>
      <c r="AJ9" s="1243">
        <f>'izvršenje PO IZVORIMA-detaljno'!R8</f>
        <v>0</v>
      </c>
      <c r="AK9" s="1243">
        <f>'izvršenje PO IZVORIMA-detaljno'!S8</f>
        <v>0</v>
      </c>
      <c r="AL9" s="1242">
        <f>'izvršenje PO IZVORIMA-detaljno'!T8+'izvršenje PO IZVORIMA-detaljno'!U8</f>
        <v>0</v>
      </c>
      <c r="AM9" s="1244">
        <f t="shared" ref="AM9:AM27" si="6">IF(AK9&lt;&gt;0,AL9/AK9*100,0)</f>
        <v>0</v>
      </c>
      <c r="AN9" s="1245">
        <f>'izvršenje PO IZVORIMA-detaljno'!AN8</f>
        <v>0</v>
      </c>
      <c r="AO9" s="1245">
        <f>'izvršenje PO IZVORIMA-detaljno'!AO8</f>
        <v>0</v>
      </c>
      <c r="AP9" s="1242">
        <f>'izvršenje PO IZVORIMA-detaljno'!AP8</f>
        <v>0</v>
      </c>
      <c r="AQ9" s="1244">
        <f t="shared" ref="AQ9:AQ27" si="7">IF(AO9&lt;&gt;0,AP9/AO9*100,0)</f>
        <v>0</v>
      </c>
      <c r="AR9" s="1245">
        <f>'izvršenje PO IZVORIMA-detaljno'!AQ8</f>
        <v>0</v>
      </c>
      <c r="AS9" s="1245">
        <f>'izvršenje PO IZVORIMA-detaljno'!AR8</f>
        <v>0</v>
      </c>
      <c r="AT9" s="1242">
        <f>'izvršenje PO IZVORIMA-detaljno'!AS8</f>
        <v>0</v>
      </c>
      <c r="AU9" s="1244">
        <f t="shared" ref="AU9:AU27" si="8">IF(AS9&lt;&gt;0,AT9/AS9*100,0)</f>
        <v>0</v>
      </c>
      <c r="AV9" s="1246"/>
      <c r="AW9" s="1247"/>
      <c r="AX9" s="1325">
        <f>'izvršenje PO IZVORIMA-detaljno'!AT8</f>
        <v>0</v>
      </c>
      <c r="AY9" s="1293">
        <f>'izvršenje PO IZVORIMA-detaljno'!AU8</f>
        <v>0</v>
      </c>
      <c r="AZ9" s="1335"/>
      <c r="BA9" s="177">
        <f>'izvršenje PO IZVORIMA-detaljno'!AW8</f>
        <v>0</v>
      </c>
      <c r="BB9" s="384"/>
      <c r="BC9" s="177">
        <f>'izvršenje PO IZVORIMA-detaljno'!BA8</f>
        <v>0</v>
      </c>
      <c r="BD9" s="177">
        <f>'izvršenje PO IZVORIMA-detaljno'!BB8</f>
        <v>0</v>
      </c>
      <c r="BE9" s="177">
        <f>'izvršenje PO IZVORIMA-detaljno'!BC8</f>
        <v>0</v>
      </c>
      <c r="BF9" s="129">
        <f>AV9+AS9+AO9+AK9+AG9+AC9+Y9+V9+S9+O9+L9+I9+AY9</f>
        <v>1814856</v>
      </c>
      <c r="BG9" s="126">
        <f>J9+M9+P9+T9+W9+Z9+AD9+AH9+AL9+AP9+AT9+AW9+BE9</f>
        <v>1609399.26</v>
      </c>
      <c r="BH9" s="44">
        <v>636120</v>
      </c>
    </row>
    <row r="10" spans="1:60" x14ac:dyDescent="0.25">
      <c r="A10" s="45">
        <v>636130</v>
      </c>
      <c r="B10" s="464" t="s">
        <v>189</v>
      </c>
      <c r="C10" s="75">
        <f t="shared" ref="C10:C28" si="9">H10+N10+R10+X10+AB10+AF10+AJ10+AN10+AR10+AX10</f>
        <v>0</v>
      </c>
      <c r="D10" s="8">
        <f t="shared" ref="D10:D30" si="10">BF10</f>
        <v>744</v>
      </c>
      <c r="E10" s="120">
        <f t="shared" ref="E10:E27" si="11">BG10</f>
        <v>0</v>
      </c>
      <c r="F10" s="230">
        <f t="shared" ref="F10:F81" si="12">IF(C10&lt;&gt;0,E10/C10*100,0)</f>
        <v>0</v>
      </c>
      <c r="G10" s="232">
        <f t="shared" ref="G10:G81" si="13">IF(D10&lt;&gt;0,E10/D10*100,0)</f>
        <v>0</v>
      </c>
      <c r="H10" s="124"/>
      <c r="I10" s="123">
        <f>'izvršenje PO IZVORIMA-detaljno'!D9</f>
        <v>744</v>
      </c>
      <c r="J10" s="51"/>
      <c r="K10" s="1183">
        <f t="shared" si="0"/>
        <v>0</v>
      </c>
      <c r="L10" s="52"/>
      <c r="M10" s="51"/>
      <c r="N10" s="1207">
        <f>'izvršenje PO IZVORIMA-detaljno'!V12</f>
        <v>0</v>
      </c>
      <c r="O10" s="1207">
        <f>'izvršenje PO IZVORIMA-detaljno'!W12</f>
        <v>0</v>
      </c>
      <c r="P10" s="1203">
        <f>'izvršenje PO IZVORIMA-detaljno'!X9</f>
        <v>0</v>
      </c>
      <c r="Q10" s="1208">
        <f t="shared" si="1"/>
        <v>0</v>
      </c>
      <c r="R10" s="1203">
        <f>'izvršenje PO IZVORIMA-detaljno'!Y9</f>
        <v>0</v>
      </c>
      <c r="S10" s="1209"/>
      <c r="T10" s="1203">
        <f>'izvršenje PO IZVORIMA-detaljno'!AA9</f>
        <v>0</v>
      </c>
      <c r="U10" s="1208">
        <f t="shared" si="2"/>
        <v>0</v>
      </c>
      <c r="V10" s="1209"/>
      <c r="W10" s="1210"/>
      <c r="X10" s="1202">
        <f>'izvršenje PO IZVORIMA-detaljno'!AH9+'izvršenje PO IZVORIMA-detaljno'!AK9+'izvršenje PO IZVORIMA-detaljno'!AA9</f>
        <v>0</v>
      </c>
      <c r="Y10" s="1202">
        <f>'izvršenje PO IZVORIMA-detaljno'!AI9+'izvršenje PO IZVORIMA-detaljno'!AL9+'izvršenje PO IZVORIMA-detaljno'!AC9+'izvršenje PO IZVORIMA-detaljno'!AF9</f>
        <v>0</v>
      </c>
      <c r="Z10" s="1210"/>
      <c r="AA10" s="1208">
        <f t="shared" si="3"/>
        <v>0</v>
      </c>
      <c r="AB10" s="1319">
        <f>'izvršenje PO IZVORIMA-detaljno'!F9+'izvršenje PO IZVORIMA-detaljno'!L9</f>
        <v>0</v>
      </c>
      <c r="AC10" s="1248">
        <f>'izvršenje PO IZVORIMA-detaljno'!G9+'izvršenje PO IZVORIMA-detaljno'!M9</f>
        <v>0</v>
      </c>
      <c r="AD10" s="1242">
        <f>'izvršenje PO IZVORIMA-detaljno'!H9+'izvršenje PO IZVORIMA-detaljno'!N9</f>
        <v>0</v>
      </c>
      <c r="AE10" s="1249">
        <f t="shared" si="4"/>
        <v>0</v>
      </c>
      <c r="AF10" s="1242">
        <f>'izvršenje PO IZVORIMA-detaljno'!I9+'izvršenje PO IZVORIMA-detaljno'!O9</f>
        <v>0</v>
      </c>
      <c r="AG10" s="1250">
        <f>'izvršenje PO IZVORIMA-detaljno'!J9+'izvršenje PO IZVORIMA-detaljno'!P9</f>
        <v>0</v>
      </c>
      <c r="AH10" s="1242">
        <f>'izvršenje PO IZVORIMA-detaljno'!K9+'izvršenje PO IZVORIMA-detaljno'!Q9</f>
        <v>0</v>
      </c>
      <c r="AI10" s="1249">
        <f t="shared" si="5"/>
        <v>0</v>
      </c>
      <c r="AJ10" s="1248">
        <f>'izvršenje PO IZVORIMA-detaljno'!R9</f>
        <v>0</v>
      </c>
      <c r="AK10" s="1248">
        <f>'izvršenje PO IZVORIMA-detaljno'!S9</f>
        <v>0</v>
      </c>
      <c r="AL10" s="1242">
        <f>'izvršenje PO IZVORIMA-detaljno'!T9+'izvršenje PO IZVORIMA-detaljno'!U9</f>
        <v>0</v>
      </c>
      <c r="AM10" s="1249">
        <f t="shared" si="6"/>
        <v>0</v>
      </c>
      <c r="AN10" s="1245">
        <f>'izvršenje PO IZVORIMA-detaljno'!AN9</f>
        <v>0</v>
      </c>
      <c r="AO10" s="1245">
        <f>'izvršenje PO IZVORIMA-detaljno'!AO9</f>
        <v>0</v>
      </c>
      <c r="AP10" s="1242">
        <f>'izvršenje PO IZVORIMA-detaljno'!AP9</f>
        <v>0</v>
      </c>
      <c r="AQ10" s="1249">
        <f t="shared" si="7"/>
        <v>0</v>
      </c>
      <c r="AR10" s="1245">
        <f>'izvršenje PO IZVORIMA-detaljno'!AQ9</f>
        <v>0</v>
      </c>
      <c r="AS10" s="1245">
        <f>'izvršenje PO IZVORIMA-detaljno'!AR9</f>
        <v>0</v>
      </c>
      <c r="AT10" s="1242">
        <f>'izvršenje PO IZVORIMA-detaljno'!AS9</f>
        <v>0</v>
      </c>
      <c r="AU10" s="1249">
        <f t="shared" si="8"/>
        <v>0</v>
      </c>
      <c r="AV10" s="1251"/>
      <c r="AW10" s="1252"/>
      <c r="AX10" s="1325">
        <f>'izvršenje PO IZVORIMA-detaljno'!AT9</f>
        <v>0</v>
      </c>
      <c r="AY10" s="1293">
        <f>'izvršenje PO IZVORIMA-detaljno'!AU9</f>
        <v>0</v>
      </c>
      <c r="AZ10" s="1336"/>
      <c r="BA10" s="177">
        <f>'izvršenje PO IZVORIMA-detaljno'!AW9</f>
        <v>0</v>
      </c>
      <c r="BB10" s="174"/>
      <c r="BC10" s="177">
        <f>'izvršenje PO IZVORIMA-detaljno'!BA9</f>
        <v>0</v>
      </c>
      <c r="BD10" s="177">
        <f>'izvršenje PO IZVORIMA-detaljno'!BB9</f>
        <v>0</v>
      </c>
      <c r="BE10" s="177">
        <f>'izvršenje PO IZVORIMA-detaljno'!BC9</f>
        <v>0</v>
      </c>
      <c r="BF10" s="129">
        <f>AV10+AS10+AO10+AK10+AG10+AC10+Y10+V10+S10+O10+L10+I10+AY10</f>
        <v>744</v>
      </c>
      <c r="BG10" s="126">
        <f>J10+M10+P10+T10+W10+Z10+AD10+AH10+AL10+AP10+AT10+AW10+BE10</f>
        <v>0</v>
      </c>
      <c r="BH10" s="44">
        <v>636130</v>
      </c>
    </row>
    <row r="11" spans="1:60" ht="15.75" thickBot="1" x14ac:dyDescent="0.3">
      <c r="A11" s="46">
        <v>636220</v>
      </c>
      <c r="B11" s="465" t="s">
        <v>9</v>
      </c>
      <c r="C11" s="75">
        <f t="shared" si="9"/>
        <v>600</v>
      </c>
      <c r="D11" s="8">
        <f t="shared" si="10"/>
        <v>1250</v>
      </c>
      <c r="E11" s="120">
        <f t="shared" si="11"/>
        <v>0</v>
      </c>
      <c r="F11" s="236">
        <f>IF(C11&lt;&gt;0,E11/C11*100,0)</f>
        <v>0</v>
      </c>
      <c r="G11" s="237">
        <f t="shared" si="13"/>
        <v>0</v>
      </c>
      <c r="H11" s="1443">
        <f>'izvršenje PO IZVORIMA-detaljno'!C10</f>
        <v>600</v>
      </c>
      <c r="I11" s="123">
        <f>'izvršenje PO IZVORIMA-detaljno'!D10</f>
        <v>1250</v>
      </c>
      <c r="J11" s="210">
        <f>'izvršenje PO IZVORIMA-detaljno'!E10</f>
        <v>0</v>
      </c>
      <c r="K11" s="1184">
        <f t="shared" si="0"/>
        <v>0</v>
      </c>
      <c r="L11" s="100"/>
      <c r="M11" s="101"/>
      <c r="N11" s="1207">
        <f>'izvršenje PO IZVORIMA-detaljno'!V13</f>
        <v>0</v>
      </c>
      <c r="O11" s="1207">
        <f>'izvršenje PO IZVORIMA-detaljno'!W13</f>
        <v>0</v>
      </c>
      <c r="P11" s="1203">
        <f>'izvršenje PO IZVORIMA-detaljno'!X10</f>
        <v>0</v>
      </c>
      <c r="Q11" s="1211">
        <f t="shared" si="1"/>
        <v>0</v>
      </c>
      <c r="R11" s="1203">
        <f>'izvršenje PO IZVORIMA-detaljno'!Y10</f>
        <v>0</v>
      </c>
      <c r="S11" s="1212"/>
      <c r="T11" s="1203">
        <f>'izvršenje PO IZVORIMA-detaljno'!AA10</f>
        <v>0</v>
      </c>
      <c r="U11" s="1211">
        <f t="shared" si="2"/>
        <v>0</v>
      </c>
      <c r="V11" s="1212"/>
      <c r="W11" s="1213"/>
      <c r="X11" s="1202">
        <f>'izvršenje PO IZVORIMA-detaljno'!AH10+'izvršenje PO IZVORIMA-detaljno'!AK10+'izvršenje PO IZVORIMA-detaljno'!AA10</f>
        <v>0</v>
      </c>
      <c r="Y11" s="1202">
        <f>'izvršenje PO IZVORIMA-detaljno'!AI10+'izvršenje PO IZVORIMA-detaljno'!AL10+'izvršenje PO IZVORIMA-detaljno'!AC10+'izvršenje PO IZVORIMA-detaljno'!AF10</f>
        <v>0</v>
      </c>
      <c r="Z11" s="1213"/>
      <c r="AA11" s="1211">
        <f t="shared" si="3"/>
        <v>0</v>
      </c>
      <c r="AB11" s="1319">
        <f>'izvršenje PO IZVORIMA-detaljno'!F10+'izvršenje PO IZVORIMA-detaljno'!L10</f>
        <v>0</v>
      </c>
      <c r="AC11" s="1248">
        <f>'izvršenje PO IZVORIMA-detaljno'!M10+'izvršenje PO IZVORIMA-detaljno'!G10</f>
        <v>0</v>
      </c>
      <c r="AD11" s="1242">
        <f>'izvršenje PO IZVORIMA-detaljno'!H10+'izvršenje PO IZVORIMA-detaljno'!N10</f>
        <v>0</v>
      </c>
      <c r="AE11" s="1253">
        <f t="shared" si="4"/>
        <v>0</v>
      </c>
      <c r="AF11" s="1242">
        <f>'izvršenje PO IZVORIMA-detaljno'!I10+'izvršenje PO IZVORIMA-detaljno'!O10</f>
        <v>0</v>
      </c>
      <c r="AG11" s="1250">
        <f>'izvršenje PO IZVORIMA-detaljno'!J10+'izvršenje PO IZVORIMA-detaljno'!P10</f>
        <v>0</v>
      </c>
      <c r="AH11" s="1242">
        <f>'izvršenje PO IZVORIMA-detaljno'!K10+'izvršenje PO IZVORIMA-detaljno'!Q10</f>
        <v>0</v>
      </c>
      <c r="AI11" s="1253">
        <f t="shared" si="5"/>
        <v>0</v>
      </c>
      <c r="AJ11" s="1248">
        <f>'izvršenje PO IZVORIMA-detaljno'!R10</f>
        <v>0</v>
      </c>
      <c r="AK11" s="1248">
        <f>'izvršenje PO IZVORIMA-detaljno'!S10</f>
        <v>0</v>
      </c>
      <c r="AL11" s="1242">
        <f>'izvršenje PO IZVORIMA-detaljno'!T10+'izvršenje PO IZVORIMA-detaljno'!U10</f>
        <v>0</v>
      </c>
      <c r="AM11" s="1253">
        <f t="shared" si="6"/>
        <v>0</v>
      </c>
      <c r="AN11" s="1245">
        <f>'izvršenje PO IZVORIMA-detaljno'!AN10</f>
        <v>0</v>
      </c>
      <c r="AO11" s="1245">
        <f>'izvršenje PO IZVORIMA-detaljno'!AO10</f>
        <v>0</v>
      </c>
      <c r="AP11" s="1242">
        <f>'izvršenje PO IZVORIMA-detaljno'!AP10</f>
        <v>0</v>
      </c>
      <c r="AQ11" s="1253">
        <f t="shared" si="7"/>
        <v>0</v>
      </c>
      <c r="AR11" s="1245">
        <f>'izvršenje PO IZVORIMA-detaljno'!AQ10</f>
        <v>0</v>
      </c>
      <c r="AS11" s="1245">
        <f>'izvršenje PO IZVORIMA-detaljno'!AR10</f>
        <v>0</v>
      </c>
      <c r="AT11" s="1242">
        <f>'izvršenje PO IZVORIMA-detaljno'!AS10</f>
        <v>0</v>
      </c>
      <c r="AU11" s="1253">
        <f t="shared" si="8"/>
        <v>0</v>
      </c>
      <c r="AV11" s="1254"/>
      <c r="AW11" s="1255"/>
      <c r="AX11" s="1325">
        <f>'izvršenje PO IZVORIMA-detaljno'!AT10</f>
        <v>0</v>
      </c>
      <c r="AY11" s="1293">
        <f>'izvršenje PO IZVORIMA-detaljno'!AU10</f>
        <v>0</v>
      </c>
      <c r="AZ11" s="1337"/>
      <c r="BA11" s="177">
        <f>'izvršenje PO IZVORIMA-detaljno'!AW10</f>
        <v>0</v>
      </c>
      <c r="BB11" s="1301"/>
      <c r="BC11" s="177">
        <f>'izvršenje PO IZVORIMA-detaljno'!BA10</f>
        <v>0</v>
      </c>
      <c r="BD11" s="177">
        <f>'izvršenje PO IZVORIMA-detaljno'!BB10</f>
        <v>0</v>
      </c>
      <c r="BE11" s="177">
        <f>'izvršenje PO IZVORIMA-detaljno'!BC10</f>
        <v>0</v>
      </c>
      <c r="BF11" s="129">
        <f>AV11+AS11+AO11+AK11+AG11+AC11+Y11+V11+S11+O11+L11+I11+AY11</f>
        <v>1250</v>
      </c>
      <c r="BG11" s="126">
        <f>J11+M11+P11+T11+W11+Z11+AD11+AH11+AL11+AP11+AT11+AW11+BE11</f>
        <v>0</v>
      </c>
      <c r="BH11" s="47">
        <v>636220</v>
      </c>
    </row>
    <row r="12" spans="1:60" s="24" customFormat="1" ht="15.75" thickBot="1" x14ac:dyDescent="0.3">
      <c r="A12" s="76">
        <v>636</v>
      </c>
      <c r="B12" s="470" t="s">
        <v>8</v>
      </c>
      <c r="C12" s="82">
        <f>SUM(C9:C11)</f>
        <v>1684770.03</v>
      </c>
      <c r="D12" s="82">
        <f>SUM(D9:D11)</f>
        <v>1816850</v>
      </c>
      <c r="E12" s="83">
        <f>SUM(E9:E11)</f>
        <v>1609399.26</v>
      </c>
      <c r="F12" s="247">
        <f t="shared" si="12"/>
        <v>95.526346702641661</v>
      </c>
      <c r="G12" s="246">
        <f t="shared" si="13"/>
        <v>88.581845501830088</v>
      </c>
      <c r="H12" s="386">
        <f>SUM(H9:H11)</f>
        <v>1483618.7</v>
      </c>
      <c r="I12" s="115">
        <f>SUM(I9:I11)</f>
        <v>1816850</v>
      </c>
      <c r="J12" s="82">
        <f>SUM(J9:J11)</f>
        <v>1609399.26</v>
      </c>
      <c r="K12" s="246">
        <f t="shared" si="0"/>
        <v>88.581845501830088</v>
      </c>
      <c r="L12" s="82">
        <f t="shared" ref="L12:AP12" si="14">SUM(L9:L11)</f>
        <v>0</v>
      </c>
      <c r="M12" s="112">
        <f t="shared" si="14"/>
        <v>0</v>
      </c>
      <c r="N12" s="392">
        <f t="shared" ref="N12" si="15">SUM(N9:N11)</f>
        <v>0</v>
      </c>
      <c r="O12" s="82">
        <f t="shared" si="14"/>
        <v>0</v>
      </c>
      <c r="P12" s="82">
        <f>SUM(P9:P11)</f>
        <v>0</v>
      </c>
      <c r="Q12" s="246">
        <f t="shared" si="1"/>
        <v>0</v>
      </c>
      <c r="R12" s="82">
        <f>SUM(R9:R11)</f>
        <v>0</v>
      </c>
      <c r="S12" s="82">
        <f t="shared" si="14"/>
        <v>0</v>
      </c>
      <c r="T12" s="82">
        <f>SUM(T9:T11)</f>
        <v>0</v>
      </c>
      <c r="U12" s="246">
        <f t="shared" si="2"/>
        <v>0</v>
      </c>
      <c r="V12" s="82">
        <f t="shared" si="14"/>
        <v>0</v>
      </c>
      <c r="W12" s="82">
        <f t="shared" si="14"/>
        <v>0</v>
      </c>
      <c r="X12" s="82">
        <f t="shared" ref="X12" si="16">SUM(X9:X11)</f>
        <v>0</v>
      </c>
      <c r="Y12" s="82">
        <f t="shared" si="14"/>
        <v>0</v>
      </c>
      <c r="Z12" s="112">
        <f t="shared" si="14"/>
        <v>0</v>
      </c>
      <c r="AA12" s="246">
        <f t="shared" si="3"/>
        <v>0</v>
      </c>
      <c r="AB12" s="392">
        <f>SUM(AB9:AB11)</f>
        <v>92670.23</v>
      </c>
      <c r="AC12" s="392">
        <f>SUM(AC7:AC11)</f>
        <v>0</v>
      </c>
      <c r="AD12" s="82">
        <f t="shared" si="14"/>
        <v>0</v>
      </c>
      <c r="AE12" s="246">
        <f t="shared" si="4"/>
        <v>0</v>
      </c>
      <c r="AF12" s="82">
        <f t="shared" ref="AF12" si="17">SUM(AF9:AF11)</f>
        <v>108481.1</v>
      </c>
      <c r="AG12" s="82">
        <f t="shared" si="14"/>
        <v>0</v>
      </c>
      <c r="AH12" s="82">
        <f t="shared" si="14"/>
        <v>0</v>
      </c>
      <c r="AI12" s="246">
        <f t="shared" si="5"/>
        <v>0</v>
      </c>
      <c r="AJ12" s="82">
        <f t="shared" ref="AJ12" si="18">SUM(AJ9:AJ11)</f>
        <v>0</v>
      </c>
      <c r="AK12" s="82">
        <f t="shared" si="14"/>
        <v>0</v>
      </c>
      <c r="AL12" s="82">
        <f t="shared" si="14"/>
        <v>0</v>
      </c>
      <c r="AM12" s="246">
        <f t="shared" si="6"/>
        <v>0</v>
      </c>
      <c r="AN12" s="82">
        <f t="shared" ref="AN12" si="19">SUM(AN9:AN11)</f>
        <v>0</v>
      </c>
      <c r="AO12" s="82">
        <f t="shared" si="14"/>
        <v>0</v>
      </c>
      <c r="AP12" s="82">
        <f t="shared" si="14"/>
        <v>0</v>
      </c>
      <c r="AQ12" s="246">
        <f t="shared" si="7"/>
        <v>0</v>
      </c>
      <c r="AR12" s="82">
        <f t="shared" ref="AR12" si="20">SUM(AR9:AR11)</f>
        <v>0</v>
      </c>
      <c r="AS12" s="82">
        <f t="shared" ref="AS12:AT12" si="21">SUM(AS9:AS11)</f>
        <v>0</v>
      </c>
      <c r="AT12" s="82">
        <f t="shared" si="21"/>
        <v>0</v>
      </c>
      <c r="AU12" s="246">
        <f t="shared" si="8"/>
        <v>0</v>
      </c>
      <c r="AV12" s="82">
        <f t="shared" ref="AV12:AX12" si="22">SUM(AV9:AV11)</f>
        <v>0</v>
      </c>
      <c r="AW12" s="83">
        <f t="shared" si="22"/>
        <v>0</v>
      </c>
      <c r="AX12" s="382">
        <f t="shared" si="22"/>
        <v>0</v>
      </c>
      <c r="AY12" s="83">
        <f t="shared" ref="AY12:AZ12" si="23">SUM(AY9:AY11)</f>
        <v>0</v>
      </c>
      <c r="AZ12" s="112">
        <f t="shared" si="23"/>
        <v>0</v>
      </c>
      <c r="BA12" s="382">
        <f t="shared" ref="BA12:BC12" si="24">SUM(BA9:BA11)</f>
        <v>0</v>
      </c>
      <c r="BB12" s="83">
        <f t="shared" si="24"/>
        <v>0</v>
      </c>
      <c r="BC12" s="382">
        <f t="shared" si="24"/>
        <v>0</v>
      </c>
      <c r="BD12" s="382">
        <f t="shared" ref="BD12:BE12" si="25">SUM(BD9:BD11)</f>
        <v>0</v>
      </c>
      <c r="BE12" s="83">
        <f t="shared" si="25"/>
        <v>0</v>
      </c>
      <c r="BF12" s="386">
        <f t="shared" ref="BF12" si="26">SUM(BF9:BF11)</f>
        <v>1816850</v>
      </c>
      <c r="BG12" s="83">
        <f>SUM(BG9:BG11)</f>
        <v>1609399.26</v>
      </c>
      <c r="BH12" s="76">
        <v>636</v>
      </c>
    </row>
    <row r="13" spans="1:60" s="2" customFormat="1" x14ac:dyDescent="0.25">
      <c r="A13" s="74">
        <v>638110</v>
      </c>
      <c r="B13" s="463" t="s">
        <v>173</v>
      </c>
      <c r="C13" s="75">
        <f t="shared" si="9"/>
        <v>1108828.6400000001</v>
      </c>
      <c r="D13" s="8">
        <f t="shared" si="10"/>
        <v>0</v>
      </c>
      <c r="E13" s="122">
        <f t="shared" si="11"/>
        <v>0</v>
      </c>
      <c r="F13" s="234">
        <f t="shared" si="12"/>
        <v>0</v>
      </c>
      <c r="G13" s="235">
        <f t="shared" si="13"/>
        <v>0</v>
      </c>
      <c r="H13" s="1444">
        <f>'izvršenje PO IZVORIMA-detaljno'!C12</f>
        <v>0</v>
      </c>
      <c r="I13" s="123">
        <f>'izvršenje PO IZVORIMA-detaljno'!D12</f>
        <v>0</v>
      </c>
      <c r="J13" s="171">
        <f>'izvršenje PO IZVORIMA-detaljno'!E12</f>
        <v>0</v>
      </c>
      <c r="K13" s="1182">
        <f t="shared" si="0"/>
        <v>0</v>
      </c>
      <c r="L13" s="102"/>
      <c r="M13" s="103"/>
      <c r="N13" s="1207">
        <f>'izvršenje PO IZVORIMA-detaljno'!V15</f>
        <v>0</v>
      </c>
      <c r="O13" s="1207">
        <f>'izvršenje PO IZVORIMA-detaljno'!W15</f>
        <v>0</v>
      </c>
      <c r="P13" s="1217">
        <f>'izvršenje PO IZVORIMA-detaljno'!X12</f>
        <v>0</v>
      </c>
      <c r="Q13" s="1204">
        <f t="shared" si="1"/>
        <v>0</v>
      </c>
      <c r="R13" s="1217">
        <f>'izvršenje PO IZVORIMA-detaljno'!Y12</f>
        <v>0</v>
      </c>
      <c r="S13" s="1218"/>
      <c r="T13" s="1217">
        <f>'izvršenje PO IZVORIMA-detaljno'!AA12</f>
        <v>0</v>
      </c>
      <c r="U13" s="1204">
        <f t="shared" si="2"/>
        <v>0</v>
      </c>
      <c r="V13" s="1218"/>
      <c r="W13" s="1219"/>
      <c r="X13" s="1202">
        <f>'izvršenje PO IZVORIMA-detaljno'!AH12+'izvršenje PO IZVORIMA-detaljno'!AK12+'izvršenje PO IZVORIMA-detaljno'!AA12</f>
        <v>0</v>
      </c>
      <c r="Y13" s="1202">
        <f>'izvršenje PO IZVORIMA-detaljno'!AI12+'izvršenje PO IZVORIMA-detaljno'!AL12+'izvršenje PO IZVORIMA-detaljno'!AB12</f>
        <v>0</v>
      </c>
      <c r="Z13" s="1202">
        <f>'izvršenje PO IZVORIMA-detaljno'!AJ12+'izvršenje PO IZVORIMA-detaljno'!AM12+'izvršenje PO IZVORIMA-detaljno'!AD12+'izvršenje PO IZVORIMA-detaljno'!AG12</f>
        <v>0</v>
      </c>
      <c r="AA13" s="1204">
        <f t="shared" si="3"/>
        <v>0</v>
      </c>
      <c r="AB13" s="1320">
        <f>'izvršenje PO IZVORIMA-detaljno'!F12+'izvršenje PO IZVORIMA-detaljno'!L12</f>
        <v>494102.39</v>
      </c>
      <c r="AC13" s="1248">
        <f>'izvršenje PO IZVORIMA-detaljno'!G13+'izvršenje PO IZVORIMA-detaljno'!M13</f>
        <v>0</v>
      </c>
      <c r="AD13" s="1260">
        <f>'izvršenje PO IZVORIMA-detaljno'!H12+'izvršenje PO IZVORIMA-detaljno'!N12</f>
        <v>0</v>
      </c>
      <c r="AE13" s="1244">
        <f t="shared" si="4"/>
        <v>0</v>
      </c>
      <c r="AF13" s="1260">
        <f>'izvršenje PO IZVORIMA-detaljno'!I12+'izvršenje PO IZVORIMA-detaljno'!O12</f>
        <v>614726.25</v>
      </c>
      <c r="AG13" s="1250">
        <f>'izvršenje PO IZVORIMA-detaljno'!J12+'izvršenje PO IZVORIMA-detaljno'!P12</f>
        <v>0</v>
      </c>
      <c r="AH13" s="1260">
        <f>'izvršenje PO IZVORIMA-detaljno'!K12+'izvršenje PO IZVORIMA-detaljno'!Q12</f>
        <v>0</v>
      </c>
      <c r="AI13" s="1244">
        <f t="shared" si="5"/>
        <v>0</v>
      </c>
      <c r="AJ13" s="1260">
        <f>'izvršenje PO IZVORIMA-detaljno'!R12</f>
        <v>0</v>
      </c>
      <c r="AK13" s="1248">
        <f>'izvršenje PO IZVORIMA-detaljno'!S12</f>
        <v>0</v>
      </c>
      <c r="AL13" s="1260">
        <f>'izvršenje PO IZVORIMA-detaljno'!T12+'izvršenje PO IZVORIMA-detaljno'!U12</f>
        <v>0</v>
      </c>
      <c r="AM13" s="1244">
        <f t="shared" si="6"/>
        <v>0</v>
      </c>
      <c r="AN13" s="1245">
        <f>'izvršenje PO IZVORIMA-detaljno'!AN12</f>
        <v>0</v>
      </c>
      <c r="AO13" s="1245">
        <f>'izvršenje PO IZVORIMA-detaljno'!AO12</f>
        <v>0</v>
      </c>
      <c r="AP13" s="1260">
        <f>'izvršenje PO IZVORIMA-detaljno'!AP12</f>
        <v>0</v>
      </c>
      <c r="AQ13" s="1244">
        <f t="shared" si="7"/>
        <v>0</v>
      </c>
      <c r="AR13" s="1245">
        <f>'izvršenje PO IZVORIMA-detaljno'!AQ12</f>
        <v>0</v>
      </c>
      <c r="AS13" s="1245">
        <f>'izvršenje PO IZVORIMA-detaljno'!AR12</f>
        <v>0</v>
      </c>
      <c r="AT13" s="1261"/>
      <c r="AU13" s="1244">
        <f t="shared" si="8"/>
        <v>0</v>
      </c>
      <c r="AV13" s="1262"/>
      <c r="AW13" s="1263"/>
      <c r="AX13" s="1325">
        <f>'izvršenje PO IZVORIMA-detaljno'!AT12</f>
        <v>0</v>
      </c>
      <c r="AY13" s="1293">
        <f>'izvršenje PO IZVORIMA-detaljno'!AU12</f>
        <v>0</v>
      </c>
      <c r="AZ13" s="1339"/>
      <c r="BA13" s="177">
        <f>'izvršenje PO IZVORIMA-detaljno'!AW12</f>
        <v>0</v>
      </c>
      <c r="BB13" s="1302"/>
      <c r="BC13" s="177">
        <f>'izvršenje PO IZVORIMA-detaljno'!BA12</f>
        <v>0</v>
      </c>
      <c r="BD13" s="177">
        <f>'izvršenje PO IZVORIMA-detaljno'!BB12</f>
        <v>0</v>
      </c>
      <c r="BE13" s="177">
        <f>'izvršenje PO IZVORIMA-detaljno'!BC12</f>
        <v>0</v>
      </c>
      <c r="BF13" s="129">
        <f>AV13+AS13+AO13+AK13+AG13+AC13+Y13+V13+S13+O13+L13+I13+AY13</f>
        <v>0</v>
      </c>
      <c r="BG13" s="126">
        <f>J13+M13+P13+T13+W13+Z13+AD13+AH13+AL13+AP13+AT13+AW13+BE13</f>
        <v>0</v>
      </c>
      <c r="BH13" s="62">
        <v>638110</v>
      </c>
    </row>
    <row r="14" spans="1:60" s="6" customFormat="1" x14ac:dyDescent="0.25">
      <c r="A14" s="45">
        <v>638130</v>
      </c>
      <c r="B14" s="464" t="s">
        <v>174</v>
      </c>
      <c r="C14" s="75">
        <f t="shared" si="9"/>
        <v>74532.320000000007</v>
      </c>
      <c r="D14" s="8">
        <f t="shared" si="10"/>
        <v>156000</v>
      </c>
      <c r="E14" s="120">
        <f t="shared" si="11"/>
        <v>70915</v>
      </c>
      <c r="F14" s="230">
        <f t="shared" si="12"/>
        <v>95.146642423045463</v>
      </c>
      <c r="G14" s="232">
        <f t="shared" si="13"/>
        <v>45.458333333333336</v>
      </c>
      <c r="H14" s="1444">
        <f>'izvršenje PO IZVORIMA-detaljno'!C13</f>
        <v>0</v>
      </c>
      <c r="I14" s="123">
        <f>'izvršenje PO IZVORIMA-detaljno'!D13</f>
        <v>0</v>
      </c>
      <c r="J14" s="171">
        <f>'izvršenje PO IZVORIMA-detaljno'!E13</f>
        <v>0</v>
      </c>
      <c r="K14" s="1183">
        <f t="shared" si="0"/>
        <v>0</v>
      </c>
      <c r="L14" s="52"/>
      <c r="M14" s="51"/>
      <c r="N14" s="1207">
        <f>'izvršenje PO IZVORIMA-detaljno'!V16</f>
        <v>0</v>
      </c>
      <c r="O14" s="1207">
        <f>'izvršenje PO IZVORIMA-detaljno'!W16</f>
        <v>0</v>
      </c>
      <c r="P14" s="1217">
        <f>'izvršenje PO IZVORIMA-detaljno'!X13</f>
        <v>0</v>
      </c>
      <c r="Q14" s="1208">
        <f t="shared" si="1"/>
        <v>0</v>
      </c>
      <c r="R14" s="1217">
        <f>'izvršenje PO IZVORIMA-detaljno'!Y13</f>
        <v>0</v>
      </c>
      <c r="S14" s="1209"/>
      <c r="T14" s="1217">
        <f>'izvršenje PO IZVORIMA-detaljno'!AA13</f>
        <v>0</v>
      </c>
      <c r="U14" s="1208">
        <f t="shared" si="2"/>
        <v>0</v>
      </c>
      <c r="V14" s="1209"/>
      <c r="W14" s="1210"/>
      <c r="X14" s="1202">
        <f>'izvršenje PO IZVORIMA-detaljno'!AH13+'izvršenje PO IZVORIMA-detaljno'!AK13+'izvršenje PO IZVORIMA-detaljno'!AA13</f>
        <v>0</v>
      </c>
      <c r="Y14" s="1202">
        <f>'izvršenje PO IZVORIMA-detaljno'!AI13+'izvršenje PO IZVORIMA-detaljno'!AL13+'izvršenje PO IZVORIMA-detaljno'!AB13</f>
        <v>0</v>
      </c>
      <c r="Z14" s="1202">
        <f>'izvršenje PO IZVORIMA-detaljno'!AJ13+'izvršenje PO IZVORIMA-detaljno'!AM13+'izvršenje PO IZVORIMA-detaljno'!AD13+'izvršenje PO IZVORIMA-detaljno'!AG13</f>
        <v>0</v>
      </c>
      <c r="AA14" s="1208">
        <f t="shared" si="3"/>
        <v>0</v>
      </c>
      <c r="AB14" s="1320">
        <f>'izvršenje PO IZVORIMA-detaljno'!F13+'izvršenje PO IZVORIMA-detaljno'!L13</f>
        <v>0</v>
      </c>
      <c r="AC14" s="1248">
        <f>'izvršenje PO IZVORIMA-detaljno'!G13+'izvršenje PO IZVORIMA-detaljno'!M12</f>
        <v>0</v>
      </c>
      <c r="AD14" s="1260">
        <f>'izvršenje PO IZVORIMA-detaljno'!H13+'izvršenje PO IZVORIMA-detaljno'!N13</f>
        <v>0</v>
      </c>
      <c r="AE14" s="1249">
        <f t="shared" si="4"/>
        <v>0</v>
      </c>
      <c r="AF14" s="1260">
        <f>'izvršenje PO IZVORIMA-detaljno'!I13+'izvršenje PO IZVORIMA-detaljno'!O13</f>
        <v>0</v>
      </c>
      <c r="AG14" s="1250">
        <f>'izvršenje PO IZVORIMA-detaljno'!J13+'izvršenje PO IZVORIMA-detaljno'!P13</f>
        <v>0</v>
      </c>
      <c r="AH14" s="1260">
        <f>'izvršenje PO IZVORIMA-detaljno'!K13+'izvršenje PO IZVORIMA-detaljno'!Q13</f>
        <v>0</v>
      </c>
      <c r="AI14" s="1249">
        <f t="shared" si="5"/>
        <v>0</v>
      </c>
      <c r="AJ14" s="1260">
        <f>'izvršenje PO IZVORIMA-detaljno'!R13</f>
        <v>74532.320000000007</v>
      </c>
      <c r="AK14" s="1248">
        <f>'izvršenje PO IZVORIMA-detaljno'!S13</f>
        <v>156000</v>
      </c>
      <c r="AL14" s="1266">
        <f>'izvršenje PO IZVORIMA-detaljno'!T13+'izvršenje PO IZVORIMA-detaljno'!U13</f>
        <v>70915</v>
      </c>
      <c r="AM14" s="1249">
        <f t="shared" si="6"/>
        <v>45.458333333333336</v>
      </c>
      <c r="AN14" s="1245">
        <f>'izvršenje PO IZVORIMA-detaljno'!AN13</f>
        <v>0</v>
      </c>
      <c r="AO14" s="1245">
        <f>'izvršenje PO IZVORIMA-detaljno'!AO13</f>
        <v>0</v>
      </c>
      <c r="AP14" s="1260">
        <f>'izvršenje PO IZVORIMA-detaljno'!AP13</f>
        <v>0</v>
      </c>
      <c r="AQ14" s="1249">
        <f t="shared" si="7"/>
        <v>0</v>
      </c>
      <c r="AR14" s="1245">
        <f>'izvršenje PO IZVORIMA-detaljno'!AQ13</f>
        <v>0</v>
      </c>
      <c r="AS14" s="1245">
        <f>'izvršenje PO IZVORIMA-detaljno'!AR13</f>
        <v>0</v>
      </c>
      <c r="AT14" s="1264"/>
      <c r="AU14" s="1249">
        <f t="shared" si="8"/>
        <v>0</v>
      </c>
      <c r="AV14" s="1251"/>
      <c r="AW14" s="1252"/>
      <c r="AX14" s="1325">
        <f>'izvršenje PO IZVORIMA-detaljno'!AT13</f>
        <v>0</v>
      </c>
      <c r="AY14" s="1293">
        <f>'izvršenje PO IZVORIMA-detaljno'!AU13</f>
        <v>0</v>
      </c>
      <c r="AZ14" s="1336"/>
      <c r="BA14" s="177">
        <f>'izvršenje PO IZVORIMA-detaljno'!AW13</f>
        <v>0</v>
      </c>
      <c r="BB14" s="174"/>
      <c r="BC14" s="177">
        <f>'izvršenje PO IZVORIMA-detaljno'!BA13</f>
        <v>0</v>
      </c>
      <c r="BD14" s="177">
        <f>'izvršenje PO IZVORIMA-detaljno'!BB13</f>
        <v>0</v>
      </c>
      <c r="BE14" s="177">
        <f>'izvršenje PO IZVORIMA-detaljno'!BC13</f>
        <v>0</v>
      </c>
      <c r="BF14" s="129">
        <f>AV14+AS14+AO14+AK14+AG14+AC14+Y14+V14+S14+O14+L14+I14+AY14</f>
        <v>156000</v>
      </c>
      <c r="BG14" s="126">
        <f>J14+M14+P14+T14+W14+Z14+AD14+AH14+AL14+AP14+AT14+AW14+BE14</f>
        <v>70915</v>
      </c>
      <c r="BH14" s="44">
        <v>638130</v>
      </c>
    </row>
    <row r="15" spans="1:60" s="6" customFormat="1" ht="15.75" thickBot="1" x14ac:dyDescent="0.3">
      <c r="A15" s="47">
        <v>638210</v>
      </c>
      <c r="B15" s="465" t="s">
        <v>167</v>
      </c>
      <c r="C15" s="75">
        <f t="shared" si="9"/>
        <v>198363.31</v>
      </c>
      <c r="D15" s="8">
        <f t="shared" si="10"/>
        <v>0</v>
      </c>
      <c r="E15" s="120">
        <f t="shared" si="11"/>
        <v>0</v>
      </c>
      <c r="F15" s="236">
        <f t="shared" si="12"/>
        <v>0</v>
      </c>
      <c r="G15" s="237">
        <f t="shared" si="13"/>
        <v>0</v>
      </c>
      <c r="H15" s="1444">
        <f>'izvršenje PO IZVORIMA-detaljno'!C14</f>
        <v>0</v>
      </c>
      <c r="I15" s="123">
        <f>'izvršenje PO IZVORIMA-detaljno'!D14</f>
        <v>0</v>
      </c>
      <c r="J15" s="171">
        <f>'izvršenje PO IZVORIMA-detaljno'!E14</f>
        <v>0</v>
      </c>
      <c r="K15" s="1184">
        <f t="shared" si="0"/>
        <v>0</v>
      </c>
      <c r="L15" s="52"/>
      <c r="M15" s="51"/>
      <c r="N15" s="1207">
        <f>'izvršenje PO IZVORIMA-detaljno'!V17</f>
        <v>0</v>
      </c>
      <c r="O15" s="1207">
        <f>'izvršenje PO IZVORIMA-detaljno'!W17</f>
        <v>0</v>
      </c>
      <c r="P15" s="1217">
        <f>'izvršenje PO IZVORIMA-detaljno'!X14</f>
        <v>0</v>
      </c>
      <c r="Q15" s="1211">
        <f t="shared" si="1"/>
        <v>0</v>
      </c>
      <c r="R15" s="1217">
        <f>'izvršenje PO IZVORIMA-detaljno'!Y14</f>
        <v>0</v>
      </c>
      <c r="S15" s="1209"/>
      <c r="T15" s="1217">
        <f>'izvršenje PO IZVORIMA-detaljno'!AA14</f>
        <v>0</v>
      </c>
      <c r="U15" s="1211">
        <f t="shared" si="2"/>
        <v>0</v>
      </c>
      <c r="V15" s="1209"/>
      <c r="W15" s="1210"/>
      <c r="X15" s="1202">
        <f>'izvršenje PO IZVORIMA-detaljno'!AH14+'izvršenje PO IZVORIMA-detaljno'!AK14+'izvršenje PO IZVORIMA-detaljno'!AA14</f>
        <v>0</v>
      </c>
      <c r="Y15" s="1202">
        <f>'izvršenje PO IZVORIMA-detaljno'!AI14+'izvršenje PO IZVORIMA-detaljno'!AL14+'izvršenje PO IZVORIMA-detaljno'!AB14</f>
        <v>0</v>
      </c>
      <c r="Z15" s="1202">
        <f>'izvršenje PO IZVORIMA-detaljno'!AJ14+'izvršenje PO IZVORIMA-detaljno'!AM14+'izvršenje PO IZVORIMA-detaljno'!AD14+'izvršenje PO IZVORIMA-detaljno'!AG14</f>
        <v>0</v>
      </c>
      <c r="AA15" s="1211">
        <f t="shared" si="3"/>
        <v>0</v>
      </c>
      <c r="AB15" s="1320">
        <f>'izvršenje PO IZVORIMA-detaljno'!F14+'izvršenje PO IZVORIMA-detaljno'!L14</f>
        <v>198363.31</v>
      </c>
      <c r="AC15" s="1248">
        <f>'izvršenje PO IZVORIMA-detaljno'!M14+'izvršenje PO IZVORIMA-detaljno'!G14</f>
        <v>0</v>
      </c>
      <c r="AD15" s="1260">
        <f>'izvršenje PO IZVORIMA-detaljno'!H14+'izvršenje PO IZVORIMA-detaljno'!N14</f>
        <v>0</v>
      </c>
      <c r="AE15" s="1253">
        <f t="shared" si="4"/>
        <v>0</v>
      </c>
      <c r="AF15" s="1260">
        <f>'izvršenje PO IZVORIMA-detaljno'!I14+'izvršenje PO IZVORIMA-detaljno'!O14</f>
        <v>0</v>
      </c>
      <c r="AG15" s="1250">
        <f>'izvršenje PO IZVORIMA-detaljno'!J14+'izvršenje PO IZVORIMA-detaljno'!P14</f>
        <v>0</v>
      </c>
      <c r="AH15" s="1260">
        <f>'izvršenje PO IZVORIMA-detaljno'!K14+'izvršenje PO IZVORIMA-detaljno'!Q14</f>
        <v>0</v>
      </c>
      <c r="AI15" s="1253">
        <f t="shared" si="5"/>
        <v>0</v>
      </c>
      <c r="AJ15" s="1260">
        <f>'izvršenje PO IZVORIMA-detaljno'!R14+'izvršenje PO IZVORIMA-detaljno'!S14</f>
        <v>0</v>
      </c>
      <c r="AK15" s="1248">
        <f>'izvršenje PO IZVORIMA-detaljno'!S14</f>
        <v>0</v>
      </c>
      <c r="AL15" s="1264"/>
      <c r="AM15" s="1253">
        <f t="shared" si="6"/>
        <v>0</v>
      </c>
      <c r="AN15" s="1245">
        <f>'izvršenje PO IZVORIMA-detaljno'!AN14</f>
        <v>0</v>
      </c>
      <c r="AO15" s="1245">
        <f>'izvršenje PO IZVORIMA-detaljno'!AO14</f>
        <v>0</v>
      </c>
      <c r="AP15" s="1260">
        <f>'izvršenje PO IZVORIMA-detaljno'!AP14</f>
        <v>0</v>
      </c>
      <c r="AQ15" s="1253">
        <f t="shared" si="7"/>
        <v>0</v>
      </c>
      <c r="AR15" s="1245">
        <f>'izvršenje PO IZVORIMA-detaljno'!AQ14</f>
        <v>0</v>
      </c>
      <c r="AS15" s="1245">
        <f>'izvršenje PO IZVORIMA-detaljno'!AR14</f>
        <v>0</v>
      </c>
      <c r="AT15" s="1264"/>
      <c r="AU15" s="1253">
        <f t="shared" si="8"/>
        <v>0</v>
      </c>
      <c r="AV15" s="1251"/>
      <c r="AW15" s="1252"/>
      <c r="AX15" s="1325">
        <f>'izvršenje PO IZVORIMA-detaljno'!AT14</f>
        <v>0</v>
      </c>
      <c r="AY15" s="1293">
        <f>'izvršenje PO IZVORIMA-detaljno'!AU14</f>
        <v>0</v>
      </c>
      <c r="AZ15" s="1336"/>
      <c r="BA15" s="177">
        <f>'izvršenje PO IZVORIMA-detaljno'!AW14</f>
        <v>0</v>
      </c>
      <c r="BB15" s="174"/>
      <c r="BC15" s="177">
        <f>'izvršenje PO IZVORIMA-detaljno'!BA14</f>
        <v>0</v>
      </c>
      <c r="BD15" s="177">
        <f>'izvršenje PO IZVORIMA-detaljno'!BB14</f>
        <v>0</v>
      </c>
      <c r="BE15" s="177">
        <f>'izvršenje PO IZVORIMA-detaljno'!BC14</f>
        <v>0</v>
      </c>
      <c r="BF15" s="129">
        <f>AV15+AS15+AO15+AK15+AG15+AC15+Y15+V15+S15+O15+L15+I15+AY15</f>
        <v>0</v>
      </c>
      <c r="BG15" s="126">
        <f>J15+M15+P15+T15+W15+Z15+AD15+AH15+AL15+AP15+AT15+AW15+BE15</f>
        <v>0</v>
      </c>
      <c r="BH15" s="47">
        <v>638210</v>
      </c>
    </row>
    <row r="16" spans="1:60" s="24" customFormat="1" ht="15.75" thickBot="1" x14ac:dyDescent="0.3">
      <c r="A16" s="76">
        <v>638</v>
      </c>
      <c r="B16" s="470" t="s">
        <v>156</v>
      </c>
      <c r="C16" s="82">
        <f>SUM(C13:C15)</f>
        <v>1381724.2700000003</v>
      </c>
      <c r="D16" s="82">
        <f>SUM(D13:D15)</f>
        <v>156000</v>
      </c>
      <c r="E16" s="83">
        <f t="shared" ref="E16" si="27">SUM(E13:E15)</f>
        <v>70915</v>
      </c>
      <c r="F16" s="247">
        <f t="shared" si="12"/>
        <v>5.1323553866503326</v>
      </c>
      <c r="G16" s="246">
        <f t="shared" si="13"/>
        <v>45.458333333333336</v>
      </c>
      <c r="H16" s="386">
        <f t="shared" ref="H16" si="28">SUM(H13:H15)</f>
        <v>0</v>
      </c>
      <c r="I16" s="115">
        <f t="shared" ref="I16:AP16" si="29">SUM(I13:I15)</f>
        <v>0</v>
      </c>
      <c r="J16" s="82">
        <f t="shared" si="29"/>
        <v>0</v>
      </c>
      <c r="K16" s="246">
        <f t="shared" si="0"/>
        <v>0</v>
      </c>
      <c r="L16" s="82">
        <f t="shared" si="29"/>
        <v>0</v>
      </c>
      <c r="M16" s="112">
        <f t="shared" si="29"/>
        <v>0</v>
      </c>
      <c r="N16" s="392">
        <f t="shared" ref="N16" si="30">SUM(N13:N15)</f>
        <v>0</v>
      </c>
      <c r="O16" s="82">
        <f t="shared" si="29"/>
        <v>0</v>
      </c>
      <c r="P16" s="82">
        <f t="shared" si="29"/>
        <v>0</v>
      </c>
      <c r="Q16" s="246">
        <f t="shared" si="1"/>
        <v>0</v>
      </c>
      <c r="R16" s="82">
        <f t="shared" ref="R16" si="31">SUM(R13:R15)</f>
        <v>0</v>
      </c>
      <c r="S16" s="82">
        <f t="shared" si="29"/>
        <v>0</v>
      </c>
      <c r="T16" s="82">
        <f t="shared" si="29"/>
        <v>0</v>
      </c>
      <c r="U16" s="246">
        <f t="shared" si="2"/>
        <v>0</v>
      </c>
      <c r="V16" s="82">
        <f t="shared" si="29"/>
        <v>0</v>
      </c>
      <c r="W16" s="82">
        <f t="shared" si="29"/>
        <v>0</v>
      </c>
      <c r="X16" s="82">
        <f t="shared" ref="X16" si="32">SUM(X13:X15)</f>
        <v>0</v>
      </c>
      <c r="Y16" s="82">
        <f t="shared" si="29"/>
        <v>0</v>
      </c>
      <c r="Z16" s="112">
        <f t="shared" si="29"/>
        <v>0</v>
      </c>
      <c r="AA16" s="246">
        <f t="shared" si="3"/>
        <v>0</v>
      </c>
      <c r="AB16" s="392">
        <f>SUM(AB13:AB15)</f>
        <v>692465.7</v>
      </c>
      <c r="AC16" s="392">
        <f t="shared" si="29"/>
        <v>0</v>
      </c>
      <c r="AD16" s="82">
        <f t="shared" si="29"/>
        <v>0</v>
      </c>
      <c r="AE16" s="246">
        <f t="shared" si="4"/>
        <v>0</v>
      </c>
      <c r="AF16" s="82">
        <f t="shared" ref="AF16" si="33">SUM(AF13:AF15)</f>
        <v>614726.25</v>
      </c>
      <c r="AG16" s="82">
        <f t="shared" si="29"/>
        <v>0</v>
      </c>
      <c r="AH16" s="82">
        <f t="shared" si="29"/>
        <v>0</v>
      </c>
      <c r="AI16" s="246">
        <f t="shared" si="5"/>
        <v>0</v>
      </c>
      <c r="AJ16" s="82">
        <f t="shared" ref="AJ16" si="34">SUM(AJ13:AJ15)</f>
        <v>74532.320000000007</v>
      </c>
      <c r="AK16" s="82">
        <f t="shared" si="29"/>
        <v>156000</v>
      </c>
      <c r="AL16" s="82">
        <f t="shared" si="29"/>
        <v>70915</v>
      </c>
      <c r="AM16" s="246">
        <f t="shared" si="6"/>
        <v>45.458333333333336</v>
      </c>
      <c r="AN16" s="82">
        <f t="shared" ref="AN16" si="35">SUM(AN13:AN15)</f>
        <v>0</v>
      </c>
      <c r="AO16" s="82">
        <f t="shared" si="29"/>
        <v>0</v>
      </c>
      <c r="AP16" s="82">
        <f t="shared" si="29"/>
        <v>0</v>
      </c>
      <c r="AQ16" s="246">
        <f t="shared" si="7"/>
        <v>0</v>
      </c>
      <c r="AR16" s="82">
        <f t="shared" ref="AR16" si="36">SUM(AR13:AR15)</f>
        <v>0</v>
      </c>
      <c r="AS16" s="82">
        <f t="shared" ref="AS16:AT16" si="37">SUM(AS13:AS15)</f>
        <v>0</v>
      </c>
      <c r="AT16" s="82">
        <f t="shared" si="37"/>
        <v>0</v>
      </c>
      <c r="AU16" s="246">
        <f t="shared" si="8"/>
        <v>0</v>
      </c>
      <c r="AV16" s="82">
        <f t="shared" ref="AV16:AX16" si="38">SUM(AV13:AV15)</f>
        <v>0</v>
      </c>
      <c r="AW16" s="83">
        <f t="shared" si="38"/>
        <v>0</v>
      </c>
      <c r="AX16" s="382">
        <f t="shared" si="38"/>
        <v>0</v>
      </c>
      <c r="AY16" s="83">
        <f t="shared" ref="AY16:AZ16" si="39">SUM(AY13:AY15)</f>
        <v>0</v>
      </c>
      <c r="AZ16" s="112">
        <f t="shared" si="39"/>
        <v>0</v>
      </c>
      <c r="BA16" s="382">
        <f t="shared" ref="BA16:BC16" si="40">SUM(BA13:BA15)</f>
        <v>0</v>
      </c>
      <c r="BB16" s="83">
        <f t="shared" si="40"/>
        <v>0</v>
      </c>
      <c r="BC16" s="382">
        <f t="shared" si="40"/>
        <v>0</v>
      </c>
      <c r="BD16" s="382">
        <f t="shared" ref="BD16:BE16" si="41">SUM(BD13:BD15)</f>
        <v>0</v>
      </c>
      <c r="BE16" s="83">
        <f t="shared" si="41"/>
        <v>0</v>
      </c>
      <c r="BF16" s="386">
        <f>SUM(BF13:BF15)</f>
        <v>156000</v>
      </c>
      <c r="BG16" s="83">
        <f>SUM(BG13:BG15)</f>
        <v>70915</v>
      </c>
      <c r="BH16" s="76">
        <v>638</v>
      </c>
    </row>
    <row r="17" spans="1:60" ht="15.75" thickBot="1" x14ac:dyDescent="0.3">
      <c r="A17" s="70">
        <v>641320</v>
      </c>
      <c r="B17" s="467" t="s">
        <v>0</v>
      </c>
      <c r="C17" s="75">
        <f t="shared" si="9"/>
        <v>210.9</v>
      </c>
      <c r="D17" s="8">
        <f t="shared" si="10"/>
        <v>400</v>
      </c>
      <c r="E17" s="120">
        <f t="shared" si="11"/>
        <v>23.94</v>
      </c>
      <c r="F17" s="240">
        <f t="shared" si="12"/>
        <v>11.351351351351353</v>
      </c>
      <c r="G17" s="241">
        <f t="shared" si="13"/>
        <v>5.9850000000000003</v>
      </c>
      <c r="H17" s="124"/>
      <c r="I17" s="123">
        <f>'izvršenje PO IZVORIMA-detaljno'!D16</f>
        <v>0</v>
      </c>
      <c r="J17" s="51"/>
      <c r="K17" s="1188">
        <f t="shared" si="0"/>
        <v>0</v>
      </c>
      <c r="L17" s="52"/>
      <c r="M17" s="51"/>
      <c r="N17" s="1207">
        <f>'izvršenje PO IZVORIMA-detaljno'!V22</f>
        <v>0</v>
      </c>
      <c r="O17" s="1207">
        <f>'izvršenje PO IZVORIMA-detaljno'!W22</f>
        <v>0</v>
      </c>
      <c r="P17" s="1210"/>
      <c r="Q17" s="1220">
        <f t="shared" si="1"/>
        <v>0</v>
      </c>
      <c r="R17" s="1210"/>
      <c r="S17" s="1209"/>
      <c r="T17" s="1210"/>
      <c r="U17" s="1220">
        <f t="shared" si="2"/>
        <v>0</v>
      </c>
      <c r="V17" s="1209"/>
      <c r="W17" s="1210"/>
      <c r="X17" s="1202">
        <f>'izvršenje PO IZVORIMA-detaljno'!AH16+'izvršenje PO IZVORIMA-detaljno'!AK16+'izvršenje PO IZVORIMA-detaljno'!AA16</f>
        <v>0</v>
      </c>
      <c r="Y17" s="1202">
        <f>'izvršenje PO IZVORIMA-detaljno'!AI16+'izvršenje PO IZVORIMA-detaljno'!AL16+'izvršenje PO IZVORIMA-detaljno'!AB16</f>
        <v>0</v>
      </c>
      <c r="Z17" s="1210"/>
      <c r="AA17" s="1220">
        <f t="shared" si="3"/>
        <v>0</v>
      </c>
      <c r="AB17" s="1248"/>
      <c r="AC17" s="1248">
        <f>'izvršenje PO IZVORIMA-detaljno'!G17+'izvršenje PO IZVORIMA-detaljno'!M17</f>
        <v>0</v>
      </c>
      <c r="AD17" s="1264"/>
      <c r="AE17" s="1265">
        <f t="shared" si="4"/>
        <v>0</v>
      </c>
      <c r="AF17" s="1250">
        <f>'izvršenje PO IZVORIMA-detaljno'!I16+'izvršenje PO IZVORIMA-detaljno'!O16</f>
        <v>0</v>
      </c>
      <c r="AG17" s="1250">
        <f>'izvršenje PO IZVORIMA-detaljno'!J16+'izvršenje PO IZVORIMA-detaljno'!P16</f>
        <v>0</v>
      </c>
      <c r="AH17" s="1264"/>
      <c r="AI17" s="1265">
        <f t="shared" si="5"/>
        <v>0</v>
      </c>
      <c r="AJ17" s="1260">
        <f>'izvršenje PO IZVORIMA-detaljno'!R16+'izvršenje PO IZVORIMA-detaljno'!S16</f>
        <v>0</v>
      </c>
      <c r="AK17" s="1248">
        <f>'izvršenje PO IZVORIMA-detaljno'!S16</f>
        <v>0</v>
      </c>
      <c r="AL17" s="1264"/>
      <c r="AM17" s="1265">
        <f t="shared" si="6"/>
        <v>0</v>
      </c>
      <c r="AN17" s="1266">
        <f>'izvršenje PO IZVORIMA-detaljno'!AN16</f>
        <v>210.9</v>
      </c>
      <c r="AO17" s="1245">
        <f>'izvršenje PO IZVORIMA-detaljno'!AO16</f>
        <v>400</v>
      </c>
      <c r="AP17" s="1266">
        <f>'izvršenje PO IZVORIMA-detaljno'!AP16</f>
        <v>23.94</v>
      </c>
      <c r="AQ17" s="1265">
        <f t="shared" si="7"/>
        <v>5.9850000000000003</v>
      </c>
      <c r="AR17" s="1245">
        <f>'izvršenje PO IZVORIMA-detaljno'!AQ16</f>
        <v>0</v>
      </c>
      <c r="AS17" s="1245">
        <f>'izvršenje PO IZVORIMA-detaljno'!AR16</f>
        <v>0</v>
      </c>
      <c r="AT17" s="1264"/>
      <c r="AU17" s="1265">
        <f t="shared" si="8"/>
        <v>0</v>
      </c>
      <c r="AV17" s="1251"/>
      <c r="AW17" s="1252"/>
      <c r="AX17" s="1325">
        <f>'izvršenje PO IZVORIMA-detaljno'!AT16</f>
        <v>0</v>
      </c>
      <c r="AY17" s="1293">
        <f>'izvršenje PO IZVORIMA-detaljno'!AU16</f>
        <v>0</v>
      </c>
      <c r="AZ17" s="1336"/>
      <c r="BA17" s="177">
        <f>'izvršenje PO IZVORIMA-detaljno'!AW16</f>
        <v>0</v>
      </c>
      <c r="BB17" s="174"/>
      <c r="BC17" s="177">
        <f>'izvršenje PO IZVORIMA-detaljno'!BA16</f>
        <v>0</v>
      </c>
      <c r="BD17" s="177">
        <f>'izvršenje PO IZVORIMA-detaljno'!BB16</f>
        <v>0</v>
      </c>
      <c r="BE17" s="177">
        <f>'izvršenje PO IZVORIMA-detaljno'!BC16</f>
        <v>0</v>
      </c>
      <c r="BF17" s="129">
        <f>AV17+AS17+AO17+AK17+AG17+AC17+Y17+V17+S17+O17+L17+I17+BD17</f>
        <v>400</v>
      </c>
      <c r="BG17" s="126">
        <f>J17+M17+P17+T17+W17+Z17+AD17+AH17+AL17+AP17+AT17+AW17+BE17</f>
        <v>23.94</v>
      </c>
      <c r="BH17" s="70">
        <v>641320</v>
      </c>
    </row>
    <row r="18" spans="1:60" s="24" customFormat="1" ht="15.75" thickBot="1" x14ac:dyDescent="0.3">
      <c r="A18" s="76">
        <v>641</v>
      </c>
      <c r="B18" s="470" t="s">
        <v>10</v>
      </c>
      <c r="C18" s="82">
        <f>SUM(C17)</f>
        <v>210.9</v>
      </c>
      <c r="D18" s="82">
        <f t="shared" ref="D18" si="42">D17</f>
        <v>400</v>
      </c>
      <c r="E18" s="83">
        <f>E17</f>
        <v>23.94</v>
      </c>
      <c r="F18" s="247">
        <f t="shared" si="12"/>
        <v>11.351351351351353</v>
      </c>
      <c r="G18" s="246">
        <f t="shared" si="13"/>
        <v>5.9850000000000003</v>
      </c>
      <c r="H18" s="386">
        <f>H17</f>
        <v>0</v>
      </c>
      <c r="I18" s="115">
        <f t="shared" ref="I18:AP18" si="43">I17</f>
        <v>0</v>
      </c>
      <c r="J18" s="82">
        <f t="shared" si="43"/>
        <v>0</v>
      </c>
      <c r="K18" s="246">
        <f t="shared" si="0"/>
        <v>0</v>
      </c>
      <c r="L18" s="82">
        <f t="shared" si="43"/>
        <v>0</v>
      </c>
      <c r="M18" s="112">
        <f t="shared" si="43"/>
        <v>0</v>
      </c>
      <c r="N18" s="392">
        <f t="shared" ref="N18" si="44">N17</f>
        <v>0</v>
      </c>
      <c r="O18" s="82">
        <f t="shared" si="43"/>
        <v>0</v>
      </c>
      <c r="P18" s="82">
        <f t="shared" si="43"/>
        <v>0</v>
      </c>
      <c r="Q18" s="246">
        <f t="shared" si="1"/>
        <v>0</v>
      </c>
      <c r="R18" s="82">
        <f t="shared" ref="R18" si="45">R17</f>
        <v>0</v>
      </c>
      <c r="S18" s="82">
        <f t="shared" si="43"/>
        <v>0</v>
      </c>
      <c r="T18" s="82">
        <f t="shared" si="43"/>
        <v>0</v>
      </c>
      <c r="U18" s="246">
        <f t="shared" si="2"/>
        <v>0</v>
      </c>
      <c r="V18" s="82">
        <f t="shared" si="43"/>
        <v>0</v>
      </c>
      <c r="W18" s="82">
        <f t="shared" si="43"/>
        <v>0</v>
      </c>
      <c r="X18" s="82">
        <f t="shared" ref="X18" si="46">X17</f>
        <v>0</v>
      </c>
      <c r="Y18" s="82">
        <f t="shared" si="43"/>
        <v>0</v>
      </c>
      <c r="Z18" s="112">
        <f t="shared" si="43"/>
        <v>0</v>
      </c>
      <c r="AA18" s="246">
        <f t="shared" si="3"/>
        <v>0</v>
      </c>
      <c r="AB18" s="392">
        <f t="shared" ref="AB18" si="47">AB17</f>
        <v>0</v>
      </c>
      <c r="AC18" s="392">
        <f t="shared" si="43"/>
        <v>0</v>
      </c>
      <c r="AD18" s="82">
        <f t="shared" si="43"/>
        <v>0</v>
      </c>
      <c r="AE18" s="246">
        <f t="shared" si="4"/>
        <v>0</v>
      </c>
      <c r="AF18" s="82">
        <f t="shared" ref="AF18" si="48">AF17</f>
        <v>0</v>
      </c>
      <c r="AG18" s="82">
        <f t="shared" si="43"/>
        <v>0</v>
      </c>
      <c r="AH18" s="82">
        <f t="shared" si="43"/>
        <v>0</v>
      </c>
      <c r="AI18" s="246">
        <f t="shared" si="5"/>
        <v>0</v>
      </c>
      <c r="AJ18" s="82">
        <f t="shared" ref="AJ18" si="49">AJ17</f>
        <v>0</v>
      </c>
      <c r="AK18" s="82">
        <f t="shared" si="43"/>
        <v>0</v>
      </c>
      <c r="AL18" s="82">
        <f t="shared" si="43"/>
        <v>0</v>
      </c>
      <c r="AM18" s="246">
        <f t="shared" si="6"/>
        <v>0</v>
      </c>
      <c r="AN18" s="82">
        <f t="shared" ref="AN18" si="50">AN17</f>
        <v>210.9</v>
      </c>
      <c r="AO18" s="82">
        <f t="shared" si="43"/>
        <v>400</v>
      </c>
      <c r="AP18" s="82">
        <f t="shared" si="43"/>
        <v>23.94</v>
      </c>
      <c r="AQ18" s="246">
        <f t="shared" si="7"/>
        <v>5.9850000000000003</v>
      </c>
      <c r="AR18" s="82">
        <f t="shared" ref="AR18" si="51">AR17</f>
        <v>0</v>
      </c>
      <c r="AS18" s="82">
        <f t="shared" ref="AS18:AT18" si="52">AS17</f>
        <v>0</v>
      </c>
      <c r="AT18" s="82">
        <f t="shared" si="52"/>
        <v>0</v>
      </c>
      <c r="AU18" s="246">
        <f t="shared" si="8"/>
        <v>0</v>
      </c>
      <c r="AV18" s="82">
        <f t="shared" ref="AV18:AX18" si="53">AV17</f>
        <v>0</v>
      </c>
      <c r="AW18" s="83">
        <f t="shared" si="53"/>
        <v>0</v>
      </c>
      <c r="AX18" s="382">
        <f t="shared" si="53"/>
        <v>0</v>
      </c>
      <c r="AY18" s="83">
        <f t="shared" ref="AY18:AZ18" si="54">AY17</f>
        <v>0</v>
      </c>
      <c r="AZ18" s="112">
        <f t="shared" si="54"/>
        <v>0</v>
      </c>
      <c r="BA18" s="382">
        <f t="shared" ref="BA18:BC18" si="55">BA17</f>
        <v>0</v>
      </c>
      <c r="BB18" s="83">
        <f t="shared" si="55"/>
        <v>0</v>
      </c>
      <c r="BC18" s="382">
        <f t="shared" si="55"/>
        <v>0</v>
      </c>
      <c r="BD18" s="382">
        <f t="shared" ref="BD18:BE18" si="56">BD17</f>
        <v>0</v>
      </c>
      <c r="BE18" s="83">
        <f t="shared" si="56"/>
        <v>0</v>
      </c>
      <c r="BF18" s="386">
        <f>BF17</f>
        <v>400</v>
      </c>
      <c r="BG18" s="83">
        <f t="shared" ref="BG18" si="57">BG17</f>
        <v>23.94</v>
      </c>
      <c r="BH18" s="76">
        <v>641</v>
      </c>
    </row>
    <row r="19" spans="1:60" ht="15.75" thickBot="1" x14ac:dyDescent="0.3">
      <c r="A19" s="1836">
        <v>652640</v>
      </c>
      <c r="B19" s="331" t="s">
        <v>380</v>
      </c>
      <c r="C19" s="264">
        <f>H19+N19+R19+X19+AB19+AF19+AJ19+AN19+AR19+AX19+BC19</f>
        <v>16332.89</v>
      </c>
      <c r="D19" s="8">
        <f t="shared" si="10"/>
        <v>21366</v>
      </c>
      <c r="E19" s="120">
        <f t="shared" si="11"/>
        <v>15297.5</v>
      </c>
      <c r="F19" s="230">
        <f t="shared" ref="F19:F20" si="58">IF(C19&lt;&gt;0,E19/C19*100,0)</f>
        <v>93.660705484454994</v>
      </c>
      <c r="G19" s="232">
        <f t="shared" ref="G19:G20" si="59">IF(D19&lt;&gt;0,E19/D19*100,0)</f>
        <v>71.597397734718712</v>
      </c>
      <c r="H19" s="126">
        <f>'izvršenje PO IZVORIMA-detaljno'!C18</f>
        <v>0</v>
      </c>
      <c r="I19" s="123">
        <f>'izvršenje PO IZVORIMA-detaljno'!D18</f>
        <v>0</v>
      </c>
      <c r="J19" s="127">
        <f>'izvršenje PO IZVORIMA-detaljno'!E18</f>
        <v>0</v>
      </c>
      <c r="K19" s="1193"/>
      <c r="L19" s="1838"/>
      <c r="M19" s="1837"/>
      <c r="N19" s="1235"/>
      <c r="O19" s="1235"/>
      <c r="P19" s="1839"/>
      <c r="Q19" s="1226"/>
      <c r="R19" s="1839"/>
      <c r="S19" s="1840"/>
      <c r="T19" s="1839"/>
      <c r="U19" s="1226"/>
      <c r="V19" s="1840"/>
      <c r="W19" s="1839"/>
      <c r="X19" s="1235"/>
      <c r="Y19" s="1235"/>
      <c r="Z19" s="1839"/>
      <c r="AA19" s="1226"/>
      <c r="AB19" s="1841"/>
      <c r="AC19" s="1841"/>
      <c r="AD19" s="1842"/>
      <c r="AE19" s="1279"/>
      <c r="AF19" s="1269"/>
      <c r="AG19" s="1269"/>
      <c r="AH19" s="1842"/>
      <c r="AI19" s="1279"/>
      <c r="AJ19" s="1843"/>
      <c r="AK19" s="1841"/>
      <c r="AL19" s="1842"/>
      <c r="AM19" s="1279"/>
      <c r="AN19" s="1394"/>
      <c r="AO19" s="1269"/>
      <c r="AP19" s="1394"/>
      <c r="AQ19" s="1279"/>
      <c r="AR19" s="1269"/>
      <c r="AS19" s="1269"/>
      <c r="AT19" s="1842"/>
      <c r="AU19" s="1279"/>
      <c r="AV19" s="1739"/>
      <c r="AW19" s="1844"/>
      <c r="AX19" s="1845"/>
      <c r="AY19" s="1846"/>
      <c r="AZ19" s="1847"/>
      <c r="BA19" s="1848"/>
      <c r="BB19" s="1849"/>
      <c r="BC19" s="177">
        <f>'izvršenje PO IZVORIMA-detaljno'!BA18</f>
        <v>16332.89</v>
      </c>
      <c r="BD19" s="177">
        <f>'izvršenje PO IZVORIMA-detaljno'!BB18</f>
        <v>21366</v>
      </c>
      <c r="BE19" s="177">
        <f>'izvršenje PO IZVORIMA-detaljno'!BC18</f>
        <v>15297.5</v>
      </c>
      <c r="BF19" s="129">
        <f>AV19+AS19+AO19+AK19+AG19+AC19+Y19+V19+S19+O19+L19+I19+BD19</f>
        <v>21366</v>
      </c>
      <c r="BG19" s="126">
        <f>J19+M19+P19+T19+W19+Z19+AD19+AH19+AL19+AP19+AT19+AW19+BE19</f>
        <v>15297.5</v>
      </c>
      <c r="BH19" s="1836">
        <v>652640</v>
      </c>
    </row>
    <row r="20" spans="1:60" ht="15.75" thickBot="1" x14ac:dyDescent="0.3">
      <c r="A20" s="70">
        <v>652680</v>
      </c>
      <c r="B20" s="79" t="s">
        <v>381</v>
      </c>
      <c r="C20" s="264">
        <f>H20+N20+R20+X20+AB20+AF20+AJ20+AN20+AR20+AX20+BC20</f>
        <v>5766.23</v>
      </c>
      <c r="D20" s="8">
        <f t="shared" si="10"/>
        <v>9780</v>
      </c>
      <c r="E20" s="120">
        <f t="shared" si="11"/>
        <v>12190.42</v>
      </c>
      <c r="F20" s="230">
        <f t="shared" si="58"/>
        <v>211.41057502042062</v>
      </c>
      <c r="G20" s="232">
        <f t="shared" si="59"/>
        <v>124.64642126789367</v>
      </c>
      <c r="H20" s="126">
        <f>'izvršenje PO IZVORIMA-detaljno'!C19</f>
        <v>0</v>
      </c>
      <c r="I20" s="123">
        <f>'izvršenje PO IZVORIMA-detaljno'!D19</f>
        <v>0</v>
      </c>
      <c r="J20" s="127">
        <f>'izvršenje PO IZVORIMA-detaljno'!E19</f>
        <v>0</v>
      </c>
      <c r="K20" s="1188"/>
      <c r="L20" s="1822"/>
      <c r="M20" s="1822"/>
      <c r="N20" s="1823"/>
      <c r="O20" s="1824"/>
      <c r="P20" s="1825"/>
      <c r="Q20" s="1220"/>
      <c r="R20" s="1825"/>
      <c r="S20" s="1825"/>
      <c r="T20" s="1825"/>
      <c r="U20" s="1220"/>
      <c r="V20" s="1825"/>
      <c r="W20" s="1825"/>
      <c r="X20" s="1824"/>
      <c r="Y20" s="1824"/>
      <c r="Z20" s="1825"/>
      <c r="AA20" s="1220"/>
      <c r="AB20" s="1826"/>
      <c r="AC20" s="1826"/>
      <c r="AD20" s="1827"/>
      <c r="AE20" s="1265"/>
      <c r="AF20" s="1828"/>
      <c r="AG20" s="1828"/>
      <c r="AH20" s="1827"/>
      <c r="AI20" s="1265"/>
      <c r="AJ20" s="1829"/>
      <c r="AK20" s="1830"/>
      <c r="AL20" s="1827"/>
      <c r="AM20" s="1265"/>
      <c r="AN20" s="1828"/>
      <c r="AO20" s="1828"/>
      <c r="AP20" s="1828"/>
      <c r="AQ20" s="1265"/>
      <c r="AR20" s="1828"/>
      <c r="AS20" s="1828"/>
      <c r="AT20" s="1827"/>
      <c r="AU20" s="1265"/>
      <c r="AV20" s="1827"/>
      <c r="AW20" s="1831"/>
      <c r="AX20" s="1832"/>
      <c r="AY20" s="1833"/>
      <c r="AZ20" s="1834"/>
      <c r="BA20" s="1835"/>
      <c r="BB20" s="316"/>
      <c r="BC20" s="177">
        <f>'izvršenje PO IZVORIMA-detaljno'!BA19</f>
        <v>5766.23</v>
      </c>
      <c r="BD20" s="177">
        <f>'izvršenje PO IZVORIMA-detaljno'!BB19</f>
        <v>9780</v>
      </c>
      <c r="BE20" s="177">
        <f>'izvršenje PO IZVORIMA-detaljno'!BC19</f>
        <v>12190.42</v>
      </c>
      <c r="BF20" s="129">
        <f>AV20+AS20+AO20+AK20+AG20+AC20+Y20+V20+S20+O20+L20+I20+BD20</f>
        <v>9780</v>
      </c>
      <c r="BG20" s="126">
        <f>J20+M20+P20+T20+W20+Z20+AD20+AH20+AL20+AP20+AT20+AW20+BE20</f>
        <v>12190.42</v>
      </c>
      <c r="BH20" s="70">
        <v>652680</v>
      </c>
    </row>
    <row r="21" spans="1:60" s="24" customFormat="1" ht="15.75" thickBot="1" x14ac:dyDescent="0.3">
      <c r="A21" s="76">
        <v>652</v>
      </c>
      <c r="B21" s="81" t="s">
        <v>382</v>
      </c>
      <c r="C21" s="82">
        <f>SUM(C19:C20)</f>
        <v>22099.119999999999</v>
      </c>
      <c r="D21" s="82">
        <f>SUM(D19:D20)</f>
        <v>31146</v>
      </c>
      <c r="E21" s="83">
        <f>SUM(E19:E20)</f>
        <v>27487.919999999998</v>
      </c>
      <c r="F21" s="247"/>
      <c r="G21" s="246"/>
      <c r="H21" s="386"/>
      <c r="I21" s="115"/>
      <c r="J21" s="82"/>
      <c r="K21" s="246"/>
      <c r="L21" s="82"/>
      <c r="M21" s="112"/>
      <c r="N21" s="392"/>
      <c r="O21" s="82"/>
      <c r="P21" s="82"/>
      <c r="Q21" s="246"/>
      <c r="R21" s="82"/>
      <c r="S21" s="82"/>
      <c r="T21" s="82"/>
      <c r="U21" s="246"/>
      <c r="V21" s="82"/>
      <c r="W21" s="82"/>
      <c r="X21" s="82"/>
      <c r="Y21" s="82"/>
      <c r="Z21" s="112"/>
      <c r="AA21" s="246"/>
      <c r="AB21" s="392"/>
      <c r="AC21" s="392"/>
      <c r="AD21" s="82"/>
      <c r="AE21" s="246"/>
      <c r="AF21" s="82"/>
      <c r="AG21" s="82"/>
      <c r="AH21" s="82"/>
      <c r="AI21" s="246"/>
      <c r="AJ21" s="82"/>
      <c r="AK21" s="82"/>
      <c r="AL21" s="82"/>
      <c r="AM21" s="246"/>
      <c r="AN21" s="82"/>
      <c r="AO21" s="82"/>
      <c r="AP21" s="82"/>
      <c r="AQ21" s="246"/>
      <c r="AR21" s="82"/>
      <c r="AS21" s="82"/>
      <c r="AT21" s="82"/>
      <c r="AU21" s="246"/>
      <c r="AV21" s="82"/>
      <c r="AW21" s="83"/>
      <c r="AX21" s="382"/>
      <c r="AY21" s="83"/>
      <c r="AZ21" s="112"/>
      <c r="BA21" s="382"/>
      <c r="BB21" s="83"/>
      <c r="BC21" s="382">
        <f>SUM(BC19:BC20)</f>
        <v>22099.119999999999</v>
      </c>
      <c r="BD21" s="382">
        <f>SUM(BD19:BD20)</f>
        <v>31146</v>
      </c>
      <c r="BE21" s="83">
        <f>SUM(BE19:BE20)</f>
        <v>27487.919999999998</v>
      </c>
      <c r="BF21" s="386">
        <f>SUM(BF19:BF20)</f>
        <v>31146</v>
      </c>
      <c r="BG21" s="83">
        <f>SUM(BG19:BG20)</f>
        <v>27487.919999999998</v>
      </c>
      <c r="BH21" s="76">
        <v>652</v>
      </c>
    </row>
    <row r="22" spans="1:60" ht="15.75" thickBot="1" x14ac:dyDescent="0.3">
      <c r="A22" s="70">
        <v>661510</v>
      </c>
      <c r="B22" s="467" t="s">
        <v>1</v>
      </c>
      <c r="C22" s="75">
        <f t="shared" si="9"/>
        <v>4821.7</v>
      </c>
      <c r="D22" s="8">
        <f t="shared" si="10"/>
        <v>29108</v>
      </c>
      <c r="E22" s="120">
        <f t="shared" si="11"/>
        <v>14162.61</v>
      </c>
      <c r="F22" s="240">
        <f t="shared" si="12"/>
        <v>293.72648650890767</v>
      </c>
      <c r="G22" s="241">
        <f t="shared" si="13"/>
        <v>48.655386835234303</v>
      </c>
      <c r="H22" s="124"/>
      <c r="I22" s="123">
        <f>'izvršenje PO IZVORIMA-detaljno'!D21</f>
        <v>0</v>
      </c>
      <c r="J22" s="51"/>
      <c r="K22" s="1188">
        <f t="shared" si="0"/>
        <v>0</v>
      </c>
      <c r="L22" s="52"/>
      <c r="M22" s="51"/>
      <c r="N22" s="1207">
        <f>'izvršenje PO IZVORIMA-detaljno'!V24</f>
        <v>0</v>
      </c>
      <c r="O22" s="1207">
        <f>'izvršenje PO IZVORIMA-detaljno'!W24</f>
        <v>0</v>
      </c>
      <c r="P22" s="1210"/>
      <c r="Q22" s="1220">
        <f t="shared" si="1"/>
        <v>0</v>
      </c>
      <c r="R22" s="1210"/>
      <c r="S22" s="1209"/>
      <c r="T22" s="1210"/>
      <c r="U22" s="1220">
        <f t="shared" si="2"/>
        <v>0</v>
      </c>
      <c r="V22" s="1209"/>
      <c r="W22" s="1210"/>
      <c r="X22" s="1202">
        <f>'izvršenje PO IZVORIMA-detaljno'!AH21+'izvršenje PO IZVORIMA-detaljno'!AK21+'izvršenje PO IZVORIMA-detaljno'!AA21</f>
        <v>0</v>
      </c>
      <c r="Y22" s="1202">
        <f>'izvršenje PO IZVORIMA-detaljno'!AI21+'izvršenje PO IZVORIMA-detaljno'!AL21+'izvršenje PO IZVORIMA-detaljno'!AB21</f>
        <v>0</v>
      </c>
      <c r="Z22" s="1210"/>
      <c r="AA22" s="1220">
        <f t="shared" si="3"/>
        <v>0</v>
      </c>
      <c r="AB22" s="1248"/>
      <c r="AC22" s="1248">
        <f>'izvršenje PO IZVORIMA-detaljno'!G22+'izvršenje PO IZVORIMA-detaljno'!M22</f>
        <v>0</v>
      </c>
      <c r="AD22" s="1264"/>
      <c r="AE22" s="1265">
        <f t="shared" si="4"/>
        <v>0</v>
      </c>
      <c r="AF22" s="1250">
        <f>'izvršenje PO IZVORIMA-detaljno'!I21+'izvršenje PO IZVORIMA-detaljno'!O21</f>
        <v>0</v>
      </c>
      <c r="AG22" s="1250">
        <f>'izvršenje PO IZVORIMA-detaljno'!J21+'izvršenje PO IZVORIMA-detaljno'!P21</f>
        <v>0</v>
      </c>
      <c r="AH22" s="1264"/>
      <c r="AI22" s="1265">
        <f t="shared" si="5"/>
        <v>0</v>
      </c>
      <c r="AJ22" s="1260">
        <f>'izvršenje PO IZVORIMA-detaljno'!R21+'izvršenje PO IZVORIMA-detaljno'!S21</f>
        <v>0</v>
      </c>
      <c r="AK22" s="1248">
        <f>'izvršenje PO IZVORIMA-detaljno'!S21</f>
        <v>0</v>
      </c>
      <c r="AL22" s="1264"/>
      <c r="AM22" s="1265">
        <f t="shared" si="6"/>
        <v>0</v>
      </c>
      <c r="AN22" s="1266">
        <f>'izvršenje PO IZVORIMA-detaljno'!AN21</f>
        <v>4821.7</v>
      </c>
      <c r="AO22" s="1245">
        <f>'izvršenje PO IZVORIMA-detaljno'!AO21</f>
        <v>29108</v>
      </c>
      <c r="AP22" s="1266">
        <f>'izvršenje PO IZVORIMA-detaljno'!AP21</f>
        <v>14162.61</v>
      </c>
      <c r="AQ22" s="1265">
        <f t="shared" si="7"/>
        <v>48.655386835234303</v>
      </c>
      <c r="AR22" s="1245">
        <f>'izvršenje PO IZVORIMA-detaljno'!AQ21</f>
        <v>0</v>
      </c>
      <c r="AS22" s="1245">
        <f>'izvršenje PO IZVORIMA-detaljno'!AR21</f>
        <v>0</v>
      </c>
      <c r="AT22" s="1264"/>
      <c r="AU22" s="1265">
        <f t="shared" si="8"/>
        <v>0</v>
      </c>
      <c r="AV22" s="1251"/>
      <c r="AW22" s="1252"/>
      <c r="AX22" s="1325">
        <f>'izvršenje PO IZVORIMA-detaljno'!AT21</f>
        <v>0</v>
      </c>
      <c r="AY22" s="1293">
        <f>'izvršenje PO IZVORIMA-detaljno'!AU21</f>
        <v>0</v>
      </c>
      <c r="AZ22" s="1336"/>
      <c r="BA22" s="177">
        <f>'izvršenje PO IZVORIMA-detaljno'!AW21</f>
        <v>0</v>
      </c>
      <c r="BB22" s="174"/>
      <c r="BC22" s="177">
        <f>'izvršenje PO IZVORIMA-detaljno'!BA21</f>
        <v>0</v>
      </c>
      <c r="BD22" s="177">
        <f>'izvršenje PO IZVORIMA-detaljno'!BB21</f>
        <v>0</v>
      </c>
      <c r="BE22" s="177">
        <f>'izvršenje PO IZVORIMA-detaljno'!BC21</f>
        <v>0</v>
      </c>
      <c r="BF22" s="129">
        <f>AV22+AS22+AO22+AK22+AG22+AC22+Y22+V22+S22+O22+L22+I22</f>
        <v>29108</v>
      </c>
      <c r="BG22" s="126">
        <f>J22+M22+P22+T22+W22+Z22+AD22+AH22+AL22+AP22+AT22+AW22+BE22</f>
        <v>14162.61</v>
      </c>
      <c r="BH22" s="70">
        <v>661510</v>
      </c>
    </row>
    <row r="23" spans="1:60" s="24" customFormat="1" ht="15.75" thickBot="1" x14ac:dyDescent="0.3">
      <c r="A23" s="76">
        <v>661</v>
      </c>
      <c r="B23" s="470" t="s">
        <v>11</v>
      </c>
      <c r="C23" s="82">
        <f>SUM(C22)</f>
        <v>4821.7</v>
      </c>
      <c r="D23" s="82">
        <f t="shared" ref="D23:E23" si="60">D22</f>
        <v>29108</v>
      </c>
      <c r="E23" s="83">
        <f t="shared" si="60"/>
        <v>14162.61</v>
      </c>
      <c r="F23" s="247">
        <f t="shared" si="12"/>
        <v>293.72648650890767</v>
      </c>
      <c r="G23" s="246">
        <f t="shared" si="13"/>
        <v>48.655386835234303</v>
      </c>
      <c r="H23" s="386">
        <f t="shared" ref="H23" si="61">H22</f>
        <v>0</v>
      </c>
      <c r="I23" s="115">
        <f t="shared" ref="I23:AP23" si="62">I22</f>
        <v>0</v>
      </c>
      <c r="J23" s="82">
        <f t="shared" si="62"/>
        <v>0</v>
      </c>
      <c r="K23" s="246">
        <f t="shared" si="0"/>
        <v>0</v>
      </c>
      <c r="L23" s="82">
        <f t="shared" si="62"/>
        <v>0</v>
      </c>
      <c r="M23" s="112">
        <f t="shared" si="62"/>
        <v>0</v>
      </c>
      <c r="N23" s="392">
        <f t="shared" ref="N23" si="63">N22</f>
        <v>0</v>
      </c>
      <c r="O23" s="82">
        <f t="shared" si="62"/>
        <v>0</v>
      </c>
      <c r="P23" s="82">
        <f t="shared" si="62"/>
        <v>0</v>
      </c>
      <c r="Q23" s="246">
        <f t="shared" si="1"/>
        <v>0</v>
      </c>
      <c r="R23" s="82">
        <f t="shared" ref="R23" si="64">R22</f>
        <v>0</v>
      </c>
      <c r="S23" s="82">
        <f t="shared" si="62"/>
        <v>0</v>
      </c>
      <c r="T23" s="82">
        <f t="shared" si="62"/>
        <v>0</v>
      </c>
      <c r="U23" s="246">
        <f t="shared" si="2"/>
        <v>0</v>
      </c>
      <c r="V23" s="82">
        <f t="shared" si="62"/>
        <v>0</v>
      </c>
      <c r="W23" s="82">
        <f t="shared" si="62"/>
        <v>0</v>
      </c>
      <c r="X23" s="82">
        <f t="shared" ref="X23" si="65">X22</f>
        <v>0</v>
      </c>
      <c r="Y23" s="82">
        <f t="shared" si="62"/>
        <v>0</v>
      </c>
      <c r="Z23" s="112">
        <f t="shared" si="62"/>
        <v>0</v>
      </c>
      <c r="AA23" s="246">
        <f t="shared" si="3"/>
        <v>0</v>
      </c>
      <c r="AB23" s="392">
        <f t="shared" ref="AB23" si="66">AB22</f>
        <v>0</v>
      </c>
      <c r="AC23" s="392">
        <f t="shared" si="62"/>
        <v>0</v>
      </c>
      <c r="AD23" s="82">
        <f t="shared" si="62"/>
        <v>0</v>
      </c>
      <c r="AE23" s="246">
        <f t="shared" si="4"/>
        <v>0</v>
      </c>
      <c r="AF23" s="82">
        <f t="shared" ref="AF23" si="67">AF22</f>
        <v>0</v>
      </c>
      <c r="AG23" s="82">
        <f t="shared" si="62"/>
        <v>0</v>
      </c>
      <c r="AH23" s="82">
        <f t="shared" si="62"/>
        <v>0</v>
      </c>
      <c r="AI23" s="246">
        <f t="shared" si="5"/>
        <v>0</v>
      </c>
      <c r="AJ23" s="82">
        <f t="shared" ref="AJ23" si="68">AJ22</f>
        <v>0</v>
      </c>
      <c r="AK23" s="82">
        <f t="shared" si="62"/>
        <v>0</v>
      </c>
      <c r="AL23" s="82">
        <f t="shared" si="62"/>
        <v>0</v>
      </c>
      <c r="AM23" s="246">
        <f t="shared" si="6"/>
        <v>0</v>
      </c>
      <c r="AN23" s="82">
        <f t="shared" ref="AN23" si="69">AN22</f>
        <v>4821.7</v>
      </c>
      <c r="AO23" s="82">
        <f t="shared" si="62"/>
        <v>29108</v>
      </c>
      <c r="AP23" s="82">
        <f t="shared" si="62"/>
        <v>14162.61</v>
      </c>
      <c r="AQ23" s="246">
        <f t="shared" si="7"/>
        <v>48.655386835234303</v>
      </c>
      <c r="AR23" s="82">
        <f t="shared" ref="AR23" si="70">AR22</f>
        <v>0</v>
      </c>
      <c r="AS23" s="82">
        <f t="shared" ref="AS23:AT23" si="71">AS22</f>
        <v>0</v>
      </c>
      <c r="AT23" s="82">
        <f t="shared" si="71"/>
        <v>0</v>
      </c>
      <c r="AU23" s="246">
        <f t="shared" si="8"/>
        <v>0</v>
      </c>
      <c r="AV23" s="82">
        <f t="shared" ref="AV23:AX23" si="72">AV22</f>
        <v>0</v>
      </c>
      <c r="AW23" s="83">
        <f t="shared" si="72"/>
        <v>0</v>
      </c>
      <c r="AX23" s="382">
        <f t="shared" si="72"/>
        <v>0</v>
      </c>
      <c r="AY23" s="83">
        <f t="shared" ref="AY23:AZ23" si="73">AY22</f>
        <v>0</v>
      </c>
      <c r="AZ23" s="112">
        <f t="shared" si="73"/>
        <v>0</v>
      </c>
      <c r="BA23" s="382">
        <f t="shared" ref="BA23:BC23" si="74">BA22</f>
        <v>0</v>
      </c>
      <c r="BB23" s="83">
        <f t="shared" si="74"/>
        <v>0</v>
      </c>
      <c r="BC23" s="382">
        <f t="shared" si="74"/>
        <v>0</v>
      </c>
      <c r="BD23" s="382">
        <f t="shared" ref="BD23:BE23" si="75">BD22</f>
        <v>0</v>
      </c>
      <c r="BE23" s="83">
        <f t="shared" si="75"/>
        <v>0</v>
      </c>
      <c r="BF23" s="386">
        <f>BF22</f>
        <v>29108</v>
      </c>
      <c r="BG23" s="83">
        <f t="shared" ref="BG23" si="76">BG22</f>
        <v>14162.61</v>
      </c>
      <c r="BH23" s="76">
        <v>661</v>
      </c>
    </row>
    <row r="24" spans="1:60" ht="15.75" thickBot="1" x14ac:dyDescent="0.3">
      <c r="A24" s="70">
        <v>663140</v>
      </c>
      <c r="B24" s="467" t="s">
        <v>2</v>
      </c>
      <c r="C24" s="75">
        <f t="shared" si="9"/>
        <v>8483.64</v>
      </c>
      <c r="D24" s="8">
        <f t="shared" si="10"/>
        <v>5000</v>
      </c>
      <c r="E24" s="120">
        <f t="shared" si="11"/>
        <v>2164.6</v>
      </c>
      <c r="F24" s="240">
        <f t="shared" si="12"/>
        <v>25.514991206604716</v>
      </c>
      <c r="G24" s="241">
        <f t="shared" si="13"/>
        <v>43.291999999999994</v>
      </c>
      <c r="H24" s="124"/>
      <c r="I24" s="123">
        <f>'izvršenje PO IZVORIMA-detaljno'!D23</f>
        <v>0</v>
      </c>
      <c r="J24" s="51"/>
      <c r="K24" s="1188">
        <f t="shared" si="0"/>
        <v>0</v>
      </c>
      <c r="L24" s="52"/>
      <c r="M24" s="51"/>
      <c r="N24" s="1207"/>
      <c r="O24" s="1207"/>
      <c r="P24" s="1210"/>
      <c r="Q24" s="1220">
        <f t="shared" si="1"/>
        <v>0</v>
      </c>
      <c r="R24" s="1210"/>
      <c r="S24" s="1209"/>
      <c r="T24" s="1210"/>
      <c r="U24" s="1220">
        <f t="shared" si="2"/>
        <v>0</v>
      </c>
      <c r="V24" s="1209"/>
      <c r="W24" s="1210"/>
      <c r="X24" s="1202">
        <f>'izvršenje PO IZVORIMA-detaljno'!AH23+'izvršenje PO IZVORIMA-detaljno'!AK23+'izvršenje PO IZVORIMA-detaljno'!AA23</f>
        <v>0</v>
      </c>
      <c r="Y24" s="1202">
        <f>'izvršenje PO IZVORIMA-detaljno'!AI23+'izvršenje PO IZVORIMA-detaljno'!AL23+'izvršenje PO IZVORIMA-detaljno'!AB23</f>
        <v>0</v>
      </c>
      <c r="Z24" s="1202">
        <f>'izvršenje PO IZVORIMA-detaljno'!AJ23+'izvršenje PO IZVORIMA-detaljno'!AM23+'izvršenje PO IZVORIMA-detaljno'!AD23+'izvršenje PO IZVORIMA-detaljno'!AG23</f>
        <v>0</v>
      </c>
      <c r="AA24" s="1220">
        <f t="shared" si="3"/>
        <v>0</v>
      </c>
      <c r="AB24" s="1248"/>
      <c r="AC24" s="1248">
        <f>'izvršenje PO IZVORIMA-detaljno'!G24+'izvršenje PO IZVORIMA-detaljno'!M24</f>
        <v>0</v>
      </c>
      <c r="AD24" s="1264"/>
      <c r="AE24" s="1265">
        <f t="shared" si="4"/>
        <v>0</v>
      </c>
      <c r="AF24" s="1250">
        <f>'izvršenje PO IZVORIMA-detaljno'!I23+'izvršenje PO IZVORIMA-detaljno'!O23</f>
        <v>0</v>
      </c>
      <c r="AG24" s="1250">
        <f>'izvršenje PO IZVORIMA-detaljno'!J23+'izvršenje PO IZVORIMA-detaljno'!P23</f>
        <v>0</v>
      </c>
      <c r="AH24" s="1264"/>
      <c r="AI24" s="1265">
        <f t="shared" si="5"/>
        <v>0</v>
      </c>
      <c r="AJ24" s="1260">
        <f>'izvršenje PO IZVORIMA-detaljno'!R23+'izvršenje PO IZVORIMA-detaljno'!S23</f>
        <v>0</v>
      </c>
      <c r="AK24" s="1248">
        <f>'izvršenje PO IZVORIMA-detaljno'!S23</f>
        <v>0</v>
      </c>
      <c r="AL24" s="1264"/>
      <c r="AM24" s="1265">
        <f t="shared" si="6"/>
        <v>0</v>
      </c>
      <c r="AN24" s="1245">
        <f>'izvršenje PO IZVORIMA-detaljno'!AN23</f>
        <v>0</v>
      </c>
      <c r="AO24" s="1245">
        <f>'izvršenje PO IZVORIMA-detaljno'!AO23</f>
        <v>0</v>
      </c>
      <c r="AP24" s="1264"/>
      <c r="AQ24" s="1265">
        <f t="shared" si="7"/>
        <v>0</v>
      </c>
      <c r="AR24" s="1245">
        <f>'izvršenje PO IZVORIMA-detaljno'!AQ23</f>
        <v>8483.64</v>
      </c>
      <c r="AS24" s="1245">
        <f>'izvršenje PO IZVORIMA-detaljno'!AR23</f>
        <v>5000</v>
      </c>
      <c r="AT24" s="1266">
        <f>'izvršenje PO IZVORIMA-detaljno'!AS23</f>
        <v>2164.6</v>
      </c>
      <c r="AU24" s="1265">
        <f t="shared" si="8"/>
        <v>43.291999999999994</v>
      </c>
      <c r="AV24" s="1251"/>
      <c r="AW24" s="1252"/>
      <c r="AX24" s="1325">
        <f>'izvršenje PO IZVORIMA-detaljno'!AT23</f>
        <v>0</v>
      </c>
      <c r="AY24" s="1293">
        <f>'izvršenje PO IZVORIMA-detaljno'!AU23</f>
        <v>0</v>
      </c>
      <c r="AZ24" s="1336"/>
      <c r="BA24" s="177">
        <f>'izvršenje PO IZVORIMA-detaljno'!AW23</f>
        <v>0</v>
      </c>
      <c r="BB24" s="174"/>
      <c r="BC24" s="177">
        <f>'izvršenje PO IZVORIMA-detaljno'!BA23</f>
        <v>0</v>
      </c>
      <c r="BD24" s="177">
        <f>'izvršenje PO IZVORIMA-detaljno'!BB23</f>
        <v>0</v>
      </c>
      <c r="BE24" s="177">
        <f>'izvršenje PO IZVORIMA-detaljno'!BC23</f>
        <v>0</v>
      </c>
      <c r="BF24" s="129">
        <f>AV24+AS24+AO24+AK24+AG24+AC24+Y24+V24+S24+O24+L24+I24</f>
        <v>5000</v>
      </c>
      <c r="BG24" s="126">
        <f>J24+M24+P24+T24+W24+Z24+AD24+AH24+AL24+AP24+AT24+AW24+BE24</f>
        <v>2164.6</v>
      </c>
      <c r="BH24" s="70">
        <v>663140</v>
      </c>
    </row>
    <row r="25" spans="1:60" s="24" customFormat="1" ht="15.75" thickBot="1" x14ac:dyDescent="0.3">
      <c r="A25" s="76">
        <v>663</v>
      </c>
      <c r="B25" s="470" t="s">
        <v>12</v>
      </c>
      <c r="C25" s="82">
        <f>SUM(C24)</f>
        <v>8483.64</v>
      </c>
      <c r="D25" s="82">
        <f>D24</f>
        <v>5000</v>
      </c>
      <c r="E25" s="83">
        <f t="shared" ref="E25" si="77">E24</f>
        <v>2164.6</v>
      </c>
      <c r="F25" s="247">
        <f t="shared" si="12"/>
        <v>25.514991206604716</v>
      </c>
      <c r="G25" s="246">
        <f t="shared" si="13"/>
        <v>43.291999999999994</v>
      </c>
      <c r="H25" s="386">
        <f t="shared" ref="H25" si="78">H24</f>
        <v>0</v>
      </c>
      <c r="I25" s="115">
        <f t="shared" ref="I25:AP25" si="79">I24</f>
        <v>0</v>
      </c>
      <c r="J25" s="82">
        <f t="shared" si="79"/>
        <v>0</v>
      </c>
      <c r="K25" s="246">
        <f t="shared" si="0"/>
        <v>0</v>
      </c>
      <c r="L25" s="82">
        <f t="shared" si="79"/>
        <v>0</v>
      </c>
      <c r="M25" s="112">
        <f t="shared" si="79"/>
        <v>0</v>
      </c>
      <c r="N25" s="392">
        <f t="shared" ref="N25" si="80">N24</f>
        <v>0</v>
      </c>
      <c r="O25" s="82">
        <f t="shared" si="79"/>
        <v>0</v>
      </c>
      <c r="P25" s="82">
        <f t="shared" si="79"/>
        <v>0</v>
      </c>
      <c r="Q25" s="246">
        <f t="shared" si="1"/>
        <v>0</v>
      </c>
      <c r="R25" s="82">
        <f t="shared" ref="R25" si="81">R24</f>
        <v>0</v>
      </c>
      <c r="S25" s="82">
        <f t="shared" si="79"/>
        <v>0</v>
      </c>
      <c r="T25" s="82">
        <f t="shared" si="79"/>
        <v>0</v>
      </c>
      <c r="U25" s="246">
        <f t="shared" si="2"/>
        <v>0</v>
      </c>
      <c r="V25" s="82">
        <f t="shared" si="79"/>
        <v>0</v>
      </c>
      <c r="W25" s="82">
        <f t="shared" si="79"/>
        <v>0</v>
      </c>
      <c r="X25" s="82">
        <f t="shared" ref="X25" si="82">X24</f>
        <v>0</v>
      </c>
      <c r="Y25" s="82">
        <f t="shared" si="79"/>
        <v>0</v>
      </c>
      <c r="Z25" s="112">
        <f t="shared" si="79"/>
        <v>0</v>
      </c>
      <c r="AA25" s="246">
        <f t="shared" si="3"/>
        <v>0</v>
      </c>
      <c r="AB25" s="392">
        <f t="shared" ref="AB25" si="83">AB24</f>
        <v>0</v>
      </c>
      <c r="AC25" s="392">
        <f t="shared" si="79"/>
        <v>0</v>
      </c>
      <c r="AD25" s="82">
        <f t="shared" si="79"/>
        <v>0</v>
      </c>
      <c r="AE25" s="246">
        <f t="shared" si="4"/>
        <v>0</v>
      </c>
      <c r="AF25" s="82">
        <f t="shared" ref="AF25" si="84">AF24</f>
        <v>0</v>
      </c>
      <c r="AG25" s="82">
        <f t="shared" si="79"/>
        <v>0</v>
      </c>
      <c r="AH25" s="82">
        <f t="shared" si="79"/>
        <v>0</v>
      </c>
      <c r="AI25" s="246">
        <f t="shared" si="5"/>
        <v>0</v>
      </c>
      <c r="AJ25" s="82">
        <f t="shared" ref="AJ25" si="85">AJ24</f>
        <v>0</v>
      </c>
      <c r="AK25" s="82">
        <f t="shared" si="79"/>
        <v>0</v>
      </c>
      <c r="AL25" s="82">
        <f t="shared" si="79"/>
        <v>0</v>
      </c>
      <c r="AM25" s="246">
        <f t="shared" si="6"/>
        <v>0</v>
      </c>
      <c r="AN25" s="82">
        <f t="shared" ref="AN25" si="86">AN24</f>
        <v>0</v>
      </c>
      <c r="AO25" s="82">
        <f t="shared" si="79"/>
        <v>0</v>
      </c>
      <c r="AP25" s="82">
        <f t="shared" si="79"/>
        <v>0</v>
      </c>
      <c r="AQ25" s="246">
        <f t="shared" si="7"/>
        <v>0</v>
      </c>
      <c r="AR25" s="82">
        <f t="shared" ref="AR25" si="87">AR24</f>
        <v>8483.64</v>
      </c>
      <c r="AS25" s="82">
        <f t="shared" ref="AS25:AT25" si="88">AS24</f>
        <v>5000</v>
      </c>
      <c r="AT25" s="82">
        <f t="shared" si="88"/>
        <v>2164.6</v>
      </c>
      <c r="AU25" s="246">
        <f t="shared" si="8"/>
        <v>43.291999999999994</v>
      </c>
      <c r="AV25" s="82">
        <f t="shared" ref="AV25:AX25" si="89">AV24</f>
        <v>0</v>
      </c>
      <c r="AW25" s="83">
        <f t="shared" si="89"/>
        <v>0</v>
      </c>
      <c r="AX25" s="382">
        <f t="shared" si="89"/>
        <v>0</v>
      </c>
      <c r="AY25" s="83">
        <f t="shared" ref="AY25:AZ25" si="90">AY24</f>
        <v>0</v>
      </c>
      <c r="AZ25" s="112">
        <f t="shared" si="90"/>
        <v>0</v>
      </c>
      <c r="BA25" s="382">
        <f t="shared" ref="BA25:BC25" si="91">BA24</f>
        <v>0</v>
      </c>
      <c r="BB25" s="83">
        <f t="shared" si="91"/>
        <v>0</v>
      </c>
      <c r="BC25" s="382">
        <f t="shared" si="91"/>
        <v>0</v>
      </c>
      <c r="BD25" s="382">
        <f t="shared" ref="BD25:BE25" si="92">BD24</f>
        <v>0</v>
      </c>
      <c r="BE25" s="83">
        <f t="shared" si="92"/>
        <v>0</v>
      </c>
      <c r="BF25" s="386">
        <f>BF24</f>
        <v>5000</v>
      </c>
      <c r="BG25" s="83">
        <f t="shared" ref="BG25" si="93">BG24</f>
        <v>2164.6</v>
      </c>
      <c r="BH25" s="76">
        <v>663</v>
      </c>
    </row>
    <row r="26" spans="1:60" x14ac:dyDescent="0.25">
      <c r="A26" s="68">
        <v>671110</v>
      </c>
      <c r="B26" s="463" t="s">
        <v>3</v>
      </c>
      <c r="C26" s="75">
        <f>H26+N26+R26+X26+AB26+AF26+AJ26+AN26+AR26+AX26</f>
        <v>121283.91</v>
      </c>
      <c r="D26" s="8">
        <f>BF26</f>
        <v>142981</v>
      </c>
      <c r="E26" s="120">
        <f t="shared" si="11"/>
        <v>132639.58999999997</v>
      </c>
      <c r="F26" s="234">
        <f t="shared" si="12"/>
        <v>109.36289075772703</v>
      </c>
      <c r="G26" s="235">
        <f t="shared" si="13"/>
        <v>92.767283764975744</v>
      </c>
      <c r="H26" s="124"/>
      <c r="I26" s="123">
        <f>'izvršenje PO IZVORIMA-detaljno'!D25</f>
        <v>0</v>
      </c>
      <c r="J26" s="51"/>
      <c r="K26" s="1182">
        <f t="shared" si="0"/>
        <v>0</v>
      </c>
      <c r="L26" s="52"/>
      <c r="M26" s="51"/>
      <c r="N26" s="1207">
        <f>'izvršenje PO IZVORIMA-detaljno'!V25</f>
        <v>117677.32</v>
      </c>
      <c r="O26" s="1207">
        <f>'izvršenje PO IZVORIMA-detaljno'!W25</f>
        <v>139325</v>
      </c>
      <c r="P26" s="1221">
        <f>'izvršenje PO IZVORIMA-detaljno'!X25</f>
        <v>129000.97999999997</v>
      </c>
      <c r="Q26" s="1204">
        <f t="shared" si="1"/>
        <v>92.589973084514597</v>
      </c>
      <c r="R26" s="1221">
        <f>'izvršenje PO IZVORIMA-detaljno'!Y25</f>
        <v>0</v>
      </c>
      <c r="S26" s="1207">
        <f>'izvršenje PO IZVORIMA-detaljno'!Z25</f>
        <v>0</v>
      </c>
      <c r="T26" s="1221">
        <f>'izvršenje PO IZVORIMA-detaljno'!AA25</f>
        <v>0</v>
      </c>
      <c r="U26" s="1204">
        <f t="shared" si="2"/>
        <v>0</v>
      </c>
      <c r="V26" s="1207"/>
      <c r="W26" s="1210"/>
      <c r="X26" s="1357">
        <f>'izvršenje PO IZVORIMA-detaljno'!AH25+'izvršenje PO IZVORIMA-detaljno'!AK25+'izvršenje PO IZVORIMA-detaljno'!AB25</f>
        <v>3606.59</v>
      </c>
      <c r="Y26" s="1202">
        <f>'izvršenje PO IZVORIMA-detaljno'!AI25+'izvršenje PO IZVORIMA-detaljno'!AL25+'izvršenje PO IZVORIMA-detaljno'!AC25+'izvršenje PO IZVORIMA-detaljno'!AF25</f>
        <v>3656</v>
      </c>
      <c r="Z26" s="1202">
        <f>'izvršenje PO IZVORIMA-detaljno'!AJ25+'izvršenje PO IZVORIMA-detaljno'!AM25+'izvršenje PO IZVORIMA-detaljno'!AD25+'izvršenje PO IZVORIMA-detaljno'!AG25</f>
        <v>3638.61</v>
      </c>
      <c r="AA26" s="1204">
        <f t="shared" si="3"/>
        <v>99.524343544857771</v>
      </c>
      <c r="AB26" s="1248"/>
      <c r="AC26" s="1248">
        <f>'izvršenje PO IZVORIMA-detaljno'!G26+'izvršenje PO IZVORIMA-detaljno'!M26</f>
        <v>0</v>
      </c>
      <c r="AD26" s="1264"/>
      <c r="AE26" s="1244">
        <f t="shared" si="4"/>
        <v>0</v>
      </c>
      <c r="AF26" s="1250">
        <f>'izvršenje PO IZVORIMA-detaljno'!I25+'izvršenje PO IZVORIMA-detaljno'!O25</f>
        <v>0</v>
      </c>
      <c r="AG26" s="1250">
        <f>'izvršenje PO IZVORIMA-detaljno'!J25+'izvršenje PO IZVORIMA-detaljno'!P25</f>
        <v>0</v>
      </c>
      <c r="AH26" s="1264"/>
      <c r="AI26" s="1244">
        <f t="shared" si="5"/>
        <v>0</v>
      </c>
      <c r="AJ26" s="1260">
        <f>'izvršenje PO IZVORIMA-detaljno'!R25+'izvršenje PO IZVORIMA-detaljno'!S25</f>
        <v>0</v>
      </c>
      <c r="AK26" s="1248">
        <f>'izvršenje PO IZVORIMA-detaljno'!S25</f>
        <v>0</v>
      </c>
      <c r="AL26" s="1264"/>
      <c r="AM26" s="1244">
        <f t="shared" si="6"/>
        <v>0</v>
      </c>
      <c r="AN26" s="1245">
        <f>'izvršenje PO IZVORIMA-detaljno'!AN25</f>
        <v>0</v>
      </c>
      <c r="AO26" s="1245">
        <f>'izvršenje PO IZVORIMA-detaljno'!AO25</f>
        <v>0</v>
      </c>
      <c r="AP26" s="1264"/>
      <c r="AQ26" s="1244">
        <f t="shared" si="7"/>
        <v>0</v>
      </c>
      <c r="AR26" s="1245">
        <f>'izvršenje PO IZVORIMA-detaljno'!AQ25</f>
        <v>0</v>
      </c>
      <c r="AS26" s="1245">
        <f>'izvršenje PO IZVORIMA-detaljno'!AR25</f>
        <v>0</v>
      </c>
      <c r="AT26" s="1264"/>
      <c r="AU26" s="1244">
        <f t="shared" si="8"/>
        <v>0</v>
      </c>
      <c r="AV26" s="1251"/>
      <c r="AW26" s="1252"/>
      <c r="AX26" s="1325">
        <f>'izvršenje PO IZVORIMA-detaljno'!AT25</f>
        <v>0</v>
      </c>
      <c r="AY26" s="1293">
        <f>'izvršenje PO IZVORIMA-detaljno'!AU25</f>
        <v>0</v>
      </c>
      <c r="AZ26" s="1340">
        <f>'izvršenje PO IZVORIMA-detaljno'!AV25+'izvršenje PO IZVORIMA-detaljno'!AW25+'izvršenje PO IZVORIMA-detaljno'!AX25</f>
        <v>0</v>
      </c>
      <c r="BA26" s="177">
        <f>'izvršenje PO IZVORIMA-detaljno'!AW25</f>
        <v>0</v>
      </c>
      <c r="BB26" s="383">
        <f>'izvršenje PO IZVORIMA-detaljno'!AX25+'izvršenje PO IZVORIMA-detaljno'!AY25+'izvršenje PO IZVORIMA-detaljno'!AZ25</f>
        <v>0</v>
      </c>
      <c r="BC26" s="177">
        <f>'izvršenje PO IZVORIMA-detaljno'!BA25</f>
        <v>0</v>
      </c>
      <c r="BD26" s="177">
        <f>'izvršenje PO IZVORIMA-detaljno'!BB25</f>
        <v>0</v>
      </c>
      <c r="BE26" s="177">
        <f>'izvršenje PO IZVORIMA-detaljno'!BC25</f>
        <v>0</v>
      </c>
      <c r="BF26" s="129">
        <f>AV26+AS26+AO26+AK26+AG26+AC26+Y26+V26+S26+O26+L26+I26+AY26</f>
        <v>142981</v>
      </c>
      <c r="BG26" s="126">
        <f>J26+M26+P26+T26+W26+Z26+AD26+AH26+AL26+AP26+AT26+AW26+BE26</f>
        <v>132639.58999999997</v>
      </c>
      <c r="BH26" s="68">
        <v>671110</v>
      </c>
    </row>
    <row r="27" spans="1:60" x14ac:dyDescent="0.25">
      <c r="A27" s="73">
        <v>671210</v>
      </c>
      <c r="B27" s="465" t="s">
        <v>143</v>
      </c>
      <c r="C27" s="75">
        <f>H27+N27+R27+X27+AB27+AF27+AJ27+AN27+AR27+AX27</f>
        <v>1297.28</v>
      </c>
      <c r="D27" s="8">
        <f t="shared" si="10"/>
        <v>3015</v>
      </c>
      <c r="E27" s="120">
        <f t="shared" si="11"/>
        <v>2966.9700000000003</v>
      </c>
      <c r="F27" s="236">
        <f t="shared" si="12"/>
        <v>228.70698692649239</v>
      </c>
      <c r="G27" s="237">
        <f t="shared" si="13"/>
        <v>98.406965174129354</v>
      </c>
      <c r="H27" s="124"/>
      <c r="I27" s="123">
        <f>'izvršenje PO IZVORIMA-detaljno'!D26</f>
        <v>0</v>
      </c>
      <c r="J27" s="51"/>
      <c r="K27" s="1184">
        <f t="shared" si="0"/>
        <v>0</v>
      </c>
      <c r="L27" s="52"/>
      <c r="M27" s="51"/>
      <c r="N27" s="1207">
        <f>'izvršenje PO IZVORIMA-detaljno'!V26</f>
        <v>1297.28</v>
      </c>
      <c r="O27" s="1207">
        <f>'izvršenje PO IZVORIMA-detaljno'!W26</f>
        <v>750</v>
      </c>
      <c r="P27" s="1221">
        <f>'izvršenje PO IZVORIMA-detaljno'!X26</f>
        <v>704.05</v>
      </c>
      <c r="Q27" s="1211">
        <f t="shared" si="1"/>
        <v>93.873333333333335</v>
      </c>
      <c r="R27" s="1221">
        <f>'izvršenje PO IZVORIMA-detaljno'!Y26</f>
        <v>0</v>
      </c>
      <c r="S27" s="1207">
        <f>'izvršenje PO IZVORIMA-detaljno'!Z26</f>
        <v>0</v>
      </c>
      <c r="T27" s="1221">
        <f>'izvršenje PO IZVORIMA-detaljno'!AA26</f>
        <v>0</v>
      </c>
      <c r="U27" s="1211">
        <f t="shared" si="2"/>
        <v>0</v>
      </c>
      <c r="V27" s="1209"/>
      <c r="W27" s="1210"/>
      <c r="X27" s="1358"/>
      <c r="Y27" s="1202">
        <f>'izvršenje PO IZVORIMA-detaljno'!AI26+'izvršenje PO IZVORIMA-detaljno'!AL26+'izvršenje PO IZVORIMA-detaljno'!AC26+'izvršenje PO IZVORIMA-detaljno'!AF26</f>
        <v>2265</v>
      </c>
      <c r="Z27" s="1202">
        <f>'izvršenje PO IZVORIMA-detaljno'!AJ26+'izvršenje PO IZVORIMA-detaljno'!AM26+'izvršenje PO IZVORIMA-detaljno'!AD26+'izvršenje PO IZVORIMA-detaljno'!AG26</f>
        <v>2262.92</v>
      </c>
      <c r="AA27" s="1211">
        <f t="shared" si="3"/>
        <v>99.908167770419425</v>
      </c>
      <c r="AB27" s="1248"/>
      <c r="AC27" s="1248">
        <f>'izvršenje PO IZVORIMA-detaljno'!G28+'izvršenje PO IZVORIMA-detaljno'!M28</f>
        <v>0</v>
      </c>
      <c r="AD27" s="1264"/>
      <c r="AE27" s="1253">
        <f t="shared" si="4"/>
        <v>0</v>
      </c>
      <c r="AF27" s="1250">
        <f>'izvršenje PO IZVORIMA-detaljno'!I26+'izvršenje PO IZVORIMA-detaljno'!O26</f>
        <v>0</v>
      </c>
      <c r="AG27" s="1250">
        <f>'izvršenje PO IZVORIMA-detaljno'!J26+'izvršenje PO IZVORIMA-detaljno'!P26</f>
        <v>0</v>
      </c>
      <c r="AH27" s="1264"/>
      <c r="AI27" s="1253">
        <f t="shared" si="5"/>
        <v>0</v>
      </c>
      <c r="AJ27" s="1260">
        <f>'izvršenje PO IZVORIMA-detaljno'!R26+'izvršenje PO IZVORIMA-detaljno'!S26</f>
        <v>0</v>
      </c>
      <c r="AK27" s="1248">
        <f>'izvršenje PO IZVORIMA-detaljno'!S26</f>
        <v>0</v>
      </c>
      <c r="AL27" s="1264"/>
      <c r="AM27" s="1253">
        <f t="shared" si="6"/>
        <v>0</v>
      </c>
      <c r="AN27" s="1245">
        <f>'izvršenje PO IZVORIMA-detaljno'!AN26</f>
        <v>0</v>
      </c>
      <c r="AO27" s="1245">
        <f>'izvršenje PO IZVORIMA-detaljno'!AO26</f>
        <v>0</v>
      </c>
      <c r="AP27" s="1264"/>
      <c r="AQ27" s="1253">
        <f t="shared" si="7"/>
        <v>0</v>
      </c>
      <c r="AR27" s="1245">
        <f>'izvršenje PO IZVORIMA-detaljno'!AQ26</f>
        <v>0</v>
      </c>
      <c r="AS27" s="1245">
        <f>'izvršenje PO IZVORIMA-detaljno'!AR26</f>
        <v>0</v>
      </c>
      <c r="AT27" s="1264"/>
      <c r="AU27" s="1253">
        <f t="shared" si="8"/>
        <v>0</v>
      </c>
      <c r="AV27" s="1251"/>
      <c r="AW27" s="1252"/>
      <c r="AX27" s="1325">
        <f>'izvršenje PO IZVORIMA-detaljno'!AT26</f>
        <v>0</v>
      </c>
      <c r="AY27" s="1293">
        <f>'izvršenje PO IZVORIMA-detaljno'!AU26</f>
        <v>0</v>
      </c>
      <c r="AZ27" s="1336"/>
      <c r="BA27" s="177">
        <f>'izvršenje PO IZVORIMA-detaljno'!AW26</f>
        <v>0</v>
      </c>
      <c r="BB27" s="174"/>
      <c r="BC27" s="177">
        <f>'izvršenje PO IZVORIMA-detaljno'!BA26</f>
        <v>0</v>
      </c>
      <c r="BD27" s="177">
        <f>'izvršenje PO IZVORIMA-detaljno'!BB26</f>
        <v>0</v>
      </c>
      <c r="BE27" s="177">
        <f>'izvršenje PO IZVORIMA-detaljno'!BC26</f>
        <v>0</v>
      </c>
      <c r="BF27" s="129">
        <f>AV27+AS27+AO27+AK27+AG27+AC27+Y27+V27+S27+O27+L27+I27</f>
        <v>3015</v>
      </c>
      <c r="BG27" s="126">
        <f>J27+M27+P27+T27+W27+Z27+AD27+AH27+AL27+AP27+AT27+AW27+BE27</f>
        <v>2966.9700000000003</v>
      </c>
      <c r="BH27" s="73">
        <v>671210</v>
      </c>
    </row>
    <row r="28" spans="1:60" ht="15.75" thickBot="1" x14ac:dyDescent="0.3">
      <c r="A28" s="73">
        <v>671410</v>
      </c>
      <c r="B28" s="465" t="s">
        <v>226</v>
      </c>
      <c r="C28" s="75">
        <f t="shared" si="9"/>
        <v>0</v>
      </c>
      <c r="D28" s="8">
        <f>BF28</f>
        <v>0</v>
      </c>
      <c r="E28" s="120">
        <f>BG28</f>
        <v>0</v>
      </c>
      <c r="F28" s="236"/>
      <c r="G28" s="237"/>
      <c r="H28" s="124"/>
      <c r="I28" s="123"/>
      <c r="J28" s="51"/>
      <c r="K28" s="1184"/>
      <c r="L28" s="52"/>
      <c r="M28" s="51"/>
      <c r="N28" s="1207"/>
      <c r="O28" s="1207"/>
      <c r="P28" s="1221"/>
      <c r="Q28" s="1211"/>
      <c r="R28" s="1221"/>
      <c r="S28" s="1207">
        <f>'izvršenje PO IZVORIMA-detaljno'!Z27</f>
        <v>0</v>
      </c>
      <c r="T28" s="1221"/>
      <c r="U28" s="1211"/>
      <c r="V28" s="1209"/>
      <c r="W28" s="1210"/>
      <c r="X28" s="1359"/>
      <c r="Y28" s="1202">
        <f>'izvršenje PO IZVORIMA-detaljno'!AI27+'izvršenje PO IZVORIMA-detaljno'!AL27+'izvršenje PO IZVORIMA-detaljno'!AC27+'izvršenje PO IZVORIMA-detaljno'!AF27+'izvršenje PO IZVORIMA-detaljno'!AC27</f>
        <v>0</v>
      </c>
      <c r="Z28" s="1202">
        <f>'izvršenje PO IZVORIMA-detaljno'!AJ27+'izvršenje PO IZVORIMA-detaljno'!AM27+'izvršenje PO IZVORIMA-detaljno'!AD27+'izvršenje PO IZVORIMA-detaljno'!AG27</f>
        <v>0</v>
      </c>
      <c r="AA28" s="1211"/>
      <c r="AB28" s="1248"/>
      <c r="AC28" s="1248"/>
      <c r="AD28" s="1264"/>
      <c r="AE28" s="1253"/>
      <c r="AF28" s="1250"/>
      <c r="AG28" s="1250"/>
      <c r="AH28" s="1264"/>
      <c r="AI28" s="1253"/>
      <c r="AJ28" s="1260">
        <f>'izvršenje PO IZVORIMA-detaljno'!R27+'izvršenje PO IZVORIMA-detaljno'!S27</f>
        <v>0</v>
      </c>
      <c r="AK28" s="1248"/>
      <c r="AL28" s="1264"/>
      <c r="AM28" s="1253"/>
      <c r="AN28" s="1245"/>
      <c r="AO28" s="1245"/>
      <c r="AP28" s="1264"/>
      <c r="AQ28" s="1253"/>
      <c r="AR28" s="1245"/>
      <c r="AS28" s="1245"/>
      <c r="AT28" s="1264"/>
      <c r="AU28" s="1253"/>
      <c r="AV28" s="1251"/>
      <c r="AW28" s="1252"/>
      <c r="AX28" s="1325"/>
      <c r="AY28" s="1293"/>
      <c r="AZ28" s="1336"/>
      <c r="BA28" s="177"/>
      <c r="BB28" s="174"/>
      <c r="BC28" s="177">
        <f>'izvršenje PO IZVORIMA-detaljno'!BA27</f>
        <v>0</v>
      </c>
      <c r="BD28" s="177">
        <f>'izvršenje PO IZVORIMA-detaljno'!BB27</f>
        <v>0</v>
      </c>
      <c r="BE28" s="177">
        <f>'izvršenje PO IZVORIMA-detaljno'!BC27</f>
        <v>0</v>
      </c>
      <c r="BF28" s="129">
        <f>AV28+AS28+AO28+AK28+AG28+AC28+Y28+V28+S28+O28+L28+I28</f>
        <v>0</v>
      </c>
      <c r="BG28" s="126">
        <f>J28+M28+P28+T28+W28+Z28+AD28+AH28+AL28+AP28+AT28+AW28+BE28</f>
        <v>0</v>
      </c>
      <c r="BH28" s="73">
        <v>671410</v>
      </c>
    </row>
    <row r="29" spans="1:60" s="24" customFormat="1" ht="15.75" thickBot="1" x14ac:dyDescent="0.3">
      <c r="A29" s="76">
        <v>671</v>
      </c>
      <c r="B29" s="470" t="s">
        <v>13</v>
      </c>
      <c r="C29" s="82">
        <f>SUM(C26:C28)</f>
        <v>122581.19</v>
      </c>
      <c r="D29" s="82">
        <f>SUM(D26:D28)</f>
        <v>145996</v>
      </c>
      <c r="E29" s="83">
        <f>SUM(E26:E27)</f>
        <v>135606.55999999997</v>
      </c>
      <c r="F29" s="247">
        <f t="shared" si="12"/>
        <v>110.62591250745729</v>
      </c>
      <c r="G29" s="246">
        <f t="shared" si="13"/>
        <v>92.883750239732578</v>
      </c>
      <c r="H29" s="386">
        <f t="shared" ref="H29" si="94">SUM(H26:H27)</f>
        <v>0</v>
      </c>
      <c r="I29" s="115">
        <f t="shared" ref="I29:AP29" si="95">SUM(I26:I27)</f>
        <v>0</v>
      </c>
      <c r="J29" s="82">
        <f t="shared" si="95"/>
        <v>0</v>
      </c>
      <c r="K29" s="246">
        <f t="shared" ref="K29:K38" si="96">IF(I29&lt;&gt;0,J29/I29*100,0)</f>
        <v>0</v>
      </c>
      <c r="L29" s="82">
        <f t="shared" si="95"/>
        <v>0</v>
      </c>
      <c r="M29" s="112">
        <f t="shared" si="95"/>
        <v>0</v>
      </c>
      <c r="N29" s="392">
        <f t="shared" ref="N29" si="97">SUM(N26:N27)</f>
        <v>118974.6</v>
      </c>
      <c r="O29" s="82">
        <f t="shared" si="95"/>
        <v>140075</v>
      </c>
      <c r="P29" s="82">
        <f t="shared" si="95"/>
        <v>129705.02999999997</v>
      </c>
      <c r="Q29" s="246">
        <f t="shared" ref="Q29:Q38" si="98">IF(O29&lt;&gt;0,P29/O29*100,0)</f>
        <v>92.596844547563791</v>
      </c>
      <c r="R29" s="82">
        <f>SUM(R26:R28)</f>
        <v>0</v>
      </c>
      <c r="S29" s="82">
        <f>SUM(S26:S28)</f>
        <v>0</v>
      </c>
      <c r="T29" s="82">
        <f>SUM(T26:T27)</f>
        <v>0</v>
      </c>
      <c r="U29" s="246">
        <f t="shared" ref="U29:U38" si="99">IF(S29&lt;&gt;0,T29/S29*100,0)</f>
        <v>0</v>
      </c>
      <c r="V29" s="82">
        <f t="shared" si="95"/>
        <v>0</v>
      </c>
      <c r="W29" s="82">
        <f t="shared" si="95"/>
        <v>0</v>
      </c>
      <c r="X29" s="82">
        <f>SUM(X26:X28)</f>
        <v>3606.59</v>
      </c>
      <c r="Y29" s="82">
        <f t="shared" si="95"/>
        <v>5921</v>
      </c>
      <c r="Z29" s="112">
        <f t="shared" si="95"/>
        <v>5901.5300000000007</v>
      </c>
      <c r="AA29" s="246">
        <f t="shared" ref="AA29:AA38" si="100">IF(Y29&lt;&gt;0,Z29/Y29*100,0)</f>
        <v>99.671170410403661</v>
      </c>
      <c r="AB29" s="392">
        <f t="shared" ref="AB29" si="101">SUM(AB26:AB27)</f>
        <v>0</v>
      </c>
      <c r="AC29" s="392">
        <f t="shared" si="95"/>
        <v>0</v>
      </c>
      <c r="AD29" s="82">
        <f t="shared" si="95"/>
        <v>0</v>
      </c>
      <c r="AE29" s="246">
        <f t="shared" ref="AE29:AE38" si="102">IF(AC29&lt;&gt;0,AD29/AC29*100,0)</f>
        <v>0</v>
      </c>
      <c r="AF29" s="82">
        <f t="shared" ref="AF29" si="103">SUM(AF26:AF27)</f>
        <v>0</v>
      </c>
      <c r="AG29" s="82">
        <f t="shared" si="95"/>
        <v>0</v>
      </c>
      <c r="AH29" s="82">
        <f t="shared" si="95"/>
        <v>0</v>
      </c>
      <c r="AI29" s="246">
        <f t="shared" ref="AI29:AI38" si="104">IF(AG29&lt;&gt;0,AH29/AG29*100,0)</f>
        <v>0</v>
      </c>
      <c r="AJ29" s="82">
        <f t="shared" ref="AJ29" si="105">SUM(AJ26:AJ27)</f>
        <v>0</v>
      </c>
      <c r="AK29" s="82">
        <f t="shared" si="95"/>
        <v>0</v>
      </c>
      <c r="AL29" s="82">
        <f t="shared" si="95"/>
        <v>0</v>
      </c>
      <c r="AM29" s="246">
        <f t="shared" ref="AM29:AM38" si="106">IF(AK29&lt;&gt;0,AL29/AK29*100,0)</f>
        <v>0</v>
      </c>
      <c r="AN29" s="82">
        <f t="shared" ref="AN29" si="107">SUM(AN26:AN27)</f>
        <v>0</v>
      </c>
      <c r="AO29" s="82">
        <f t="shared" si="95"/>
        <v>0</v>
      </c>
      <c r="AP29" s="82">
        <f t="shared" si="95"/>
        <v>0</v>
      </c>
      <c r="AQ29" s="246">
        <f t="shared" ref="AQ29:AQ38" si="108">IF(AO29&lt;&gt;0,AP29/AO29*100,0)</f>
        <v>0</v>
      </c>
      <c r="AR29" s="82">
        <f t="shared" ref="AR29" si="109">SUM(AR26:AR27)</f>
        <v>0</v>
      </c>
      <c r="AS29" s="82">
        <f t="shared" ref="AS29:AT29" si="110">SUM(AS26:AS27)</f>
        <v>0</v>
      </c>
      <c r="AT29" s="82">
        <f t="shared" si="110"/>
        <v>0</v>
      </c>
      <c r="AU29" s="246">
        <f t="shared" ref="AU29:AU38" si="111">IF(AS29&lt;&gt;0,AT29/AS29*100,0)</f>
        <v>0</v>
      </c>
      <c r="AV29" s="82">
        <f t="shared" ref="AV29:AX29" si="112">SUM(AV26:AV27)</f>
        <v>0</v>
      </c>
      <c r="AW29" s="83">
        <f t="shared" si="112"/>
        <v>0</v>
      </c>
      <c r="AX29" s="382">
        <f t="shared" si="112"/>
        <v>0</v>
      </c>
      <c r="AY29" s="83">
        <f t="shared" ref="AY29:AZ29" si="113">SUM(AY26:AY27)</f>
        <v>0</v>
      </c>
      <c r="AZ29" s="112">
        <f t="shared" si="113"/>
        <v>0</v>
      </c>
      <c r="BA29" s="382">
        <f t="shared" ref="BA29:BC29" si="114">SUM(BA26:BA27)</f>
        <v>0</v>
      </c>
      <c r="BB29" s="83">
        <f t="shared" si="114"/>
        <v>0</v>
      </c>
      <c r="BC29" s="382">
        <f t="shared" si="114"/>
        <v>0</v>
      </c>
      <c r="BD29" s="382">
        <f t="shared" ref="BD29:BE29" si="115">SUM(BD26:BD27)</f>
        <v>0</v>
      </c>
      <c r="BE29" s="83">
        <f t="shared" si="115"/>
        <v>0</v>
      </c>
      <c r="BF29" s="386">
        <f>SUM(BF26:BF28)</f>
        <v>145996</v>
      </c>
      <c r="BG29" s="83">
        <f>SUM(BG26:BG28)</f>
        <v>135606.55999999997</v>
      </c>
      <c r="BH29" s="76">
        <v>671</v>
      </c>
    </row>
    <row r="30" spans="1:60" ht="15.75" thickBot="1" x14ac:dyDescent="0.3">
      <c r="A30" s="70">
        <v>683110</v>
      </c>
      <c r="B30" s="467" t="s">
        <v>4</v>
      </c>
      <c r="C30" s="75">
        <f>H30+N30+R30+X30+AB30+AF30+AJ30+AN30+AR30+AX30</f>
        <v>1841.46</v>
      </c>
      <c r="D30" s="8">
        <f t="shared" si="10"/>
        <v>2500</v>
      </c>
      <c r="E30" s="120">
        <f>BG30</f>
        <v>10</v>
      </c>
      <c r="F30" s="240">
        <f t="shared" si="12"/>
        <v>0.54304736459113967</v>
      </c>
      <c r="G30" s="241">
        <f t="shared" si="13"/>
        <v>0.4</v>
      </c>
      <c r="H30" s="124"/>
      <c r="I30" s="123">
        <f>'izvršenje PO IZVORIMA-detaljno'!D29</f>
        <v>0</v>
      </c>
      <c r="J30" s="51"/>
      <c r="K30" s="1188">
        <f t="shared" si="96"/>
        <v>0</v>
      </c>
      <c r="L30" s="52"/>
      <c r="M30" s="51"/>
      <c r="N30" s="1207">
        <f>'izvršenje PO IZVORIMA-detaljno'!V37</f>
        <v>0</v>
      </c>
      <c r="O30" s="1207">
        <f>'izvršenje PO IZVORIMA-detaljno'!W37</f>
        <v>0</v>
      </c>
      <c r="P30" s="1210"/>
      <c r="Q30" s="1220">
        <f t="shared" si="98"/>
        <v>0</v>
      </c>
      <c r="R30" s="1209"/>
      <c r="S30" s="1209"/>
      <c r="T30" s="1210"/>
      <c r="U30" s="1220">
        <f t="shared" si="99"/>
        <v>0</v>
      </c>
      <c r="V30" s="1209"/>
      <c r="W30" s="1210"/>
      <c r="X30" s="1210"/>
      <c r="Y30" s="1202">
        <f>'izvršenje PO IZVORIMA-detaljno'!AI29+'izvršenje PO IZVORIMA-detaljno'!AL29+'izvršenje PO IZVORIMA-detaljno'!AB29</f>
        <v>0</v>
      </c>
      <c r="Z30" s="1210"/>
      <c r="AA30" s="1220">
        <f t="shared" si="100"/>
        <v>0</v>
      </c>
      <c r="AB30" s="1248"/>
      <c r="AC30" s="1248">
        <f>'izvršenje PO IZVORIMA-detaljno'!G30+'izvršenje PO IZVORIMA-detaljno'!M30</f>
        <v>0</v>
      </c>
      <c r="AD30" s="1264"/>
      <c r="AE30" s="1265">
        <f t="shared" si="102"/>
        <v>0</v>
      </c>
      <c r="AF30" s="1250">
        <f>'izvršenje PO IZVORIMA-detaljno'!I29+'izvršenje PO IZVORIMA-detaljno'!O29</f>
        <v>0</v>
      </c>
      <c r="AG30" s="1250">
        <f>'izvršenje PO IZVORIMA-detaljno'!J29+'izvršenje PO IZVORIMA-detaljno'!P29</f>
        <v>0</v>
      </c>
      <c r="AH30" s="1264"/>
      <c r="AI30" s="1265">
        <f t="shared" si="104"/>
        <v>0</v>
      </c>
      <c r="AJ30" s="1248">
        <f>'izvršenje PO IZVORIMA-detaljno'!R29</f>
        <v>0</v>
      </c>
      <c r="AK30" s="1248">
        <f>'izvršenje PO IZVORIMA-detaljno'!S29</f>
        <v>0</v>
      </c>
      <c r="AL30" s="1264"/>
      <c r="AM30" s="1265">
        <f t="shared" si="106"/>
        <v>0</v>
      </c>
      <c r="AN30" s="1266">
        <f>'izvršenje PO IZVORIMA-detaljno'!AN29</f>
        <v>1841.46</v>
      </c>
      <c r="AO30" s="1245">
        <f>'izvršenje PO IZVORIMA-detaljno'!AO29</f>
        <v>2500</v>
      </c>
      <c r="AP30" s="1266">
        <f>'izvršenje PO IZVORIMA-detaljno'!AP29</f>
        <v>10</v>
      </c>
      <c r="AQ30" s="1265">
        <f t="shared" si="108"/>
        <v>0.4</v>
      </c>
      <c r="AR30" s="1245">
        <f>'izvršenje PO IZVORIMA-detaljno'!AQ29</f>
        <v>0</v>
      </c>
      <c r="AS30" s="1245">
        <f>'izvršenje PO IZVORIMA-detaljno'!AR29</f>
        <v>0</v>
      </c>
      <c r="AT30" s="1264"/>
      <c r="AU30" s="1265">
        <f t="shared" si="111"/>
        <v>0</v>
      </c>
      <c r="AV30" s="1251"/>
      <c r="AW30" s="1252"/>
      <c r="AX30" s="1325">
        <f>'izvršenje PO IZVORIMA-detaljno'!AT29</f>
        <v>0</v>
      </c>
      <c r="AY30" s="1293">
        <f>'izvršenje PO IZVORIMA-detaljno'!AU29</f>
        <v>0</v>
      </c>
      <c r="AZ30" s="1336"/>
      <c r="BA30" s="177">
        <f>'izvršenje PO IZVORIMA-detaljno'!AW29</f>
        <v>0</v>
      </c>
      <c r="BB30" s="174"/>
      <c r="BC30" s="177">
        <f>'izvršenje PO IZVORIMA-detaljno'!BA29</f>
        <v>0</v>
      </c>
      <c r="BD30" s="177">
        <f>'izvršenje PO IZVORIMA-detaljno'!BB29</f>
        <v>0</v>
      </c>
      <c r="BE30" s="177">
        <f>'izvršenje PO IZVORIMA-detaljno'!BC29</f>
        <v>0</v>
      </c>
      <c r="BF30" s="129">
        <f>AV30+AS30+AO30+AK30+AG30+AC30+Y30+V30+S30+O30+L30+I30</f>
        <v>2500</v>
      </c>
      <c r="BG30" s="126">
        <f>J30+M30+P30+T30+W30+Z30+AD30+AH30+AL30+AP30+AT30+AW30+BE30</f>
        <v>10</v>
      </c>
      <c r="BH30" s="70">
        <v>683110</v>
      </c>
    </row>
    <row r="31" spans="1:60" s="24" customFormat="1" ht="15.75" thickBot="1" x14ac:dyDescent="0.3">
      <c r="A31" s="76">
        <v>683</v>
      </c>
      <c r="B31" s="470" t="s">
        <v>4</v>
      </c>
      <c r="C31" s="82">
        <f>SUM(C30)</f>
        <v>1841.46</v>
      </c>
      <c r="D31" s="82">
        <f>D30</f>
        <v>2500</v>
      </c>
      <c r="E31" s="83">
        <f t="shared" ref="E31" si="116">E30</f>
        <v>10</v>
      </c>
      <c r="F31" s="247">
        <f t="shared" si="12"/>
        <v>0.54304736459113967</v>
      </c>
      <c r="G31" s="246">
        <f t="shared" si="13"/>
        <v>0.4</v>
      </c>
      <c r="H31" s="386">
        <f t="shared" ref="H31" si="117">H30</f>
        <v>0</v>
      </c>
      <c r="I31" s="115">
        <f t="shared" ref="I31:AP31" si="118">I30</f>
        <v>0</v>
      </c>
      <c r="J31" s="82">
        <f t="shared" si="118"/>
        <v>0</v>
      </c>
      <c r="K31" s="246">
        <f t="shared" si="96"/>
        <v>0</v>
      </c>
      <c r="L31" s="82">
        <f t="shared" si="118"/>
        <v>0</v>
      </c>
      <c r="M31" s="112">
        <f t="shared" si="118"/>
        <v>0</v>
      </c>
      <c r="N31" s="392">
        <f t="shared" ref="N31" si="119">N30</f>
        <v>0</v>
      </c>
      <c r="O31" s="82">
        <f t="shared" si="118"/>
        <v>0</v>
      </c>
      <c r="P31" s="82">
        <f t="shared" si="118"/>
        <v>0</v>
      </c>
      <c r="Q31" s="246">
        <f t="shared" si="98"/>
        <v>0</v>
      </c>
      <c r="R31" s="82">
        <f t="shared" ref="R31" si="120">R30</f>
        <v>0</v>
      </c>
      <c r="S31" s="82">
        <f t="shared" si="118"/>
        <v>0</v>
      </c>
      <c r="T31" s="82">
        <f t="shared" si="118"/>
        <v>0</v>
      </c>
      <c r="U31" s="246">
        <f t="shared" si="99"/>
        <v>0</v>
      </c>
      <c r="V31" s="82">
        <f t="shared" si="118"/>
        <v>0</v>
      </c>
      <c r="W31" s="82">
        <f t="shared" si="118"/>
        <v>0</v>
      </c>
      <c r="X31" s="82">
        <f t="shared" ref="X31" si="121">X30</f>
        <v>0</v>
      </c>
      <c r="Y31" s="82">
        <f t="shared" si="118"/>
        <v>0</v>
      </c>
      <c r="Z31" s="112">
        <f t="shared" si="118"/>
        <v>0</v>
      </c>
      <c r="AA31" s="246">
        <f t="shared" si="100"/>
        <v>0</v>
      </c>
      <c r="AB31" s="392">
        <f t="shared" ref="AB31" si="122">AB30</f>
        <v>0</v>
      </c>
      <c r="AC31" s="392">
        <f t="shared" si="118"/>
        <v>0</v>
      </c>
      <c r="AD31" s="82">
        <f t="shared" si="118"/>
        <v>0</v>
      </c>
      <c r="AE31" s="246">
        <f t="shared" si="102"/>
        <v>0</v>
      </c>
      <c r="AF31" s="82">
        <f t="shared" ref="AF31" si="123">AF30</f>
        <v>0</v>
      </c>
      <c r="AG31" s="82">
        <f t="shared" si="118"/>
        <v>0</v>
      </c>
      <c r="AH31" s="82">
        <f t="shared" si="118"/>
        <v>0</v>
      </c>
      <c r="AI31" s="246">
        <f t="shared" si="104"/>
        <v>0</v>
      </c>
      <c r="AJ31" s="82">
        <f t="shared" ref="AJ31" si="124">AJ30</f>
        <v>0</v>
      </c>
      <c r="AK31" s="82">
        <f t="shared" si="118"/>
        <v>0</v>
      </c>
      <c r="AL31" s="82">
        <f t="shared" si="118"/>
        <v>0</v>
      </c>
      <c r="AM31" s="246">
        <f t="shared" si="106"/>
        <v>0</v>
      </c>
      <c r="AN31" s="82">
        <f t="shared" ref="AN31" si="125">AN30</f>
        <v>1841.46</v>
      </c>
      <c r="AO31" s="82">
        <f t="shared" si="118"/>
        <v>2500</v>
      </c>
      <c r="AP31" s="82">
        <f t="shared" si="118"/>
        <v>10</v>
      </c>
      <c r="AQ31" s="246">
        <f t="shared" si="108"/>
        <v>0.4</v>
      </c>
      <c r="AR31" s="82">
        <f t="shared" ref="AR31" si="126">AR30</f>
        <v>0</v>
      </c>
      <c r="AS31" s="82">
        <f t="shared" ref="AS31:AT31" si="127">AS30</f>
        <v>0</v>
      </c>
      <c r="AT31" s="82">
        <f t="shared" si="127"/>
        <v>0</v>
      </c>
      <c r="AU31" s="246">
        <f t="shared" si="111"/>
        <v>0</v>
      </c>
      <c r="AV31" s="82">
        <f t="shared" ref="AV31:AX31" si="128">AV30</f>
        <v>0</v>
      </c>
      <c r="AW31" s="83">
        <f t="shared" si="128"/>
        <v>0</v>
      </c>
      <c r="AX31" s="382">
        <f t="shared" si="128"/>
        <v>0</v>
      </c>
      <c r="AY31" s="83">
        <f t="shared" ref="AY31:AZ31" si="129">AY30</f>
        <v>0</v>
      </c>
      <c r="AZ31" s="112">
        <f t="shared" si="129"/>
        <v>0</v>
      </c>
      <c r="BA31" s="382">
        <f t="shared" ref="BA31:BC31" si="130">BA30</f>
        <v>0</v>
      </c>
      <c r="BB31" s="83">
        <f t="shared" si="130"/>
        <v>0</v>
      </c>
      <c r="BC31" s="382">
        <f t="shared" si="130"/>
        <v>0</v>
      </c>
      <c r="BD31" s="382">
        <f t="shared" ref="BD31:BE31" si="131">BD30</f>
        <v>0</v>
      </c>
      <c r="BE31" s="83">
        <f t="shared" si="131"/>
        <v>0</v>
      </c>
      <c r="BF31" s="386">
        <f>BF30</f>
        <v>2500</v>
      </c>
      <c r="BG31" s="83">
        <f>BG30</f>
        <v>10</v>
      </c>
      <c r="BH31" s="76">
        <v>683</v>
      </c>
    </row>
    <row r="32" spans="1:60" s="24" customFormat="1" ht="15.75" thickBot="1" x14ac:dyDescent="0.3">
      <c r="A32" s="76">
        <v>6</v>
      </c>
      <c r="B32" s="470" t="s">
        <v>14</v>
      </c>
      <c r="C32" s="83">
        <f>C12+C16+C18+C23+C25+C29+C31+C21</f>
        <v>3226532.3100000005</v>
      </c>
      <c r="D32" s="82">
        <f>D12+D16+D18+D23+D25+D29+D31+D21</f>
        <v>2187000</v>
      </c>
      <c r="E32" s="83">
        <f>E12+E16+E18+E23+E25+E29+E31+E21</f>
        <v>1859769.8900000001</v>
      </c>
      <c r="F32" s="247">
        <f t="shared" si="12"/>
        <v>57.639896685243471</v>
      </c>
      <c r="G32" s="246">
        <f t="shared" si="13"/>
        <v>85.03748925468679</v>
      </c>
      <c r="H32" s="386">
        <f t="shared" ref="H32" si="132">H12+H16+H18+H23+H25+H29+H31</f>
        <v>1483618.7</v>
      </c>
      <c r="I32" s="115">
        <f t="shared" ref="I32:AP32" si="133">I12+I16+I18+I23+I25+I29+I31</f>
        <v>1816850</v>
      </c>
      <c r="J32" s="82">
        <f>J12+J16+J18+J23+J25+J29+J31</f>
        <v>1609399.26</v>
      </c>
      <c r="K32" s="246">
        <f t="shared" si="96"/>
        <v>88.581845501830088</v>
      </c>
      <c r="L32" s="82">
        <f t="shared" si="133"/>
        <v>0</v>
      </c>
      <c r="M32" s="112">
        <f t="shared" si="133"/>
        <v>0</v>
      </c>
      <c r="N32" s="392">
        <f t="shared" ref="N32" si="134">N12+N16+N18+N23+N25+N29+N31</f>
        <v>118974.6</v>
      </c>
      <c r="O32" s="82">
        <f t="shared" si="133"/>
        <v>140075</v>
      </c>
      <c r="P32" s="82">
        <f t="shared" si="133"/>
        <v>129705.02999999997</v>
      </c>
      <c r="Q32" s="246">
        <f t="shared" si="98"/>
        <v>92.596844547563791</v>
      </c>
      <c r="R32" s="82">
        <f t="shared" ref="R32" si="135">R12+R16+R18+R23+R25+R29+R31</f>
        <v>0</v>
      </c>
      <c r="S32" s="82">
        <f t="shared" si="133"/>
        <v>0</v>
      </c>
      <c r="T32" s="82">
        <f t="shared" si="133"/>
        <v>0</v>
      </c>
      <c r="U32" s="246">
        <f t="shared" si="99"/>
        <v>0</v>
      </c>
      <c r="V32" s="82">
        <f t="shared" si="133"/>
        <v>0</v>
      </c>
      <c r="W32" s="82">
        <f t="shared" si="133"/>
        <v>0</v>
      </c>
      <c r="X32" s="82">
        <f t="shared" ref="X32" si="136">X12+X16+X18+X23+X25+X29+X31</f>
        <v>3606.59</v>
      </c>
      <c r="Y32" s="82">
        <f t="shared" si="133"/>
        <v>5921</v>
      </c>
      <c r="Z32" s="112">
        <f t="shared" si="133"/>
        <v>5901.5300000000007</v>
      </c>
      <c r="AA32" s="246">
        <f t="shared" si="100"/>
        <v>99.671170410403661</v>
      </c>
      <c r="AB32" s="392">
        <f t="shared" si="133"/>
        <v>785135.92999999993</v>
      </c>
      <c r="AC32" s="392">
        <f t="shared" si="133"/>
        <v>0</v>
      </c>
      <c r="AD32" s="82">
        <f t="shared" si="133"/>
        <v>0</v>
      </c>
      <c r="AE32" s="246">
        <f t="shared" si="102"/>
        <v>0</v>
      </c>
      <c r="AF32" s="82">
        <f t="shared" si="133"/>
        <v>723207.35</v>
      </c>
      <c r="AG32" s="82">
        <f t="shared" si="133"/>
        <v>0</v>
      </c>
      <c r="AH32" s="82">
        <f t="shared" si="133"/>
        <v>0</v>
      </c>
      <c r="AI32" s="246">
        <f t="shared" si="104"/>
        <v>0</v>
      </c>
      <c r="AJ32" s="82">
        <f t="shared" ref="AJ32" si="137">AJ12+AJ16+AJ18+AJ23+AJ25+AJ29+AJ31</f>
        <v>74532.320000000007</v>
      </c>
      <c r="AK32" s="82">
        <f t="shared" si="133"/>
        <v>156000</v>
      </c>
      <c r="AL32" s="82">
        <f t="shared" si="133"/>
        <v>70915</v>
      </c>
      <c r="AM32" s="246">
        <f t="shared" si="106"/>
        <v>45.458333333333336</v>
      </c>
      <c r="AN32" s="82">
        <f t="shared" si="133"/>
        <v>6874.0599999999995</v>
      </c>
      <c r="AO32" s="82">
        <f t="shared" si="133"/>
        <v>32008</v>
      </c>
      <c r="AP32" s="82">
        <f t="shared" si="133"/>
        <v>14196.550000000001</v>
      </c>
      <c r="AQ32" s="246">
        <f t="shared" si="108"/>
        <v>44.353130467383153</v>
      </c>
      <c r="AR32" s="82">
        <f t="shared" ref="AR32" si="138">AR12+AR16+AR18+AR23+AR25+AR29+AR31</f>
        <v>8483.64</v>
      </c>
      <c r="AS32" s="82">
        <f t="shared" ref="AS32" si="139">AS12+AS16+AS18+AS23+AS25+AS29+AS31</f>
        <v>5000</v>
      </c>
      <c r="AT32" s="82">
        <f>AT12+AT16+AT18+AT23+AT25+AT29+AT31</f>
        <v>2164.6</v>
      </c>
      <c r="AU32" s="246">
        <f t="shared" si="111"/>
        <v>43.291999999999994</v>
      </c>
      <c r="AV32" s="82">
        <f t="shared" ref="AV32:AX32" si="140">AV12+AV16+AV18+AV23+AV25+AV29+AV31</f>
        <v>0</v>
      </c>
      <c r="AW32" s="83">
        <f t="shared" si="140"/>
        <v>0</v>
      </c>
      <c r="AX32" s="382">
        <f t="shared" si="140"/>
        <v>0</v>
      </c>
      <c r="AY32" s="83">
        <f t="shared" ref="AY32:AZ32" si="141">AY12+AY16+AY18+AY23+AY25+AY29+AY31</f>
        <v>0</v>
      </c>
      <c r="AZ32" s="112">
        <f t="shared" si="141"/>
        <v>0</v>
      </c>
      <c r="BA32" s="382">
        <f t="shared" ref="BA32:BB32" si="142">BA12+BA16+BA18+BA23+BA25+BA29+BA31</f>
        <v>0</v>
      </c>
      <c r="BB32" s="83">
        <f t="shared" si="142"/>
        <v>0</v>
      </c>
      <c r="BC32" s="382">
        <f>BC12+BC16+BC18+BC23+BC25+BC29+BC31+BC21</f>
        <v>22099.119999999999</v>
      </c>
      <c r="BD32" s="382">
        <f>BD12+BD16+BD18+BD23+BD25+BD29+BD31+BD21</f>
        <v>31146</v>
      </c>
      <c r="BE32" s="83">
        <f>BE12+BE16+BE18+BE23+BE25+BE29+BE31+BE21</f>
        <v>27487.919999999998</v>
      </c>
      <c r="BF32" s="386">
        <f>BF12+BF16+BF18+BF23+BF25+BF29+BF31+BF21</f>
        <v>2187000</v>
      </c>
      <c r="BG32" s="83">
        <f>BG12+BG16+BG18+BG23+BG25+BG29+BG31+BG21</f>
        <v>1859769.8900000001</v>
      </c>
      <c r="BH32" s="76">
        <v>6</v>
      </c>
    </row>
    <row r="33" spans="1:60" s="24" customFormat="1" ht="15.75" thickBot="1" x14ac:dyDescent="0.3">
      <c r="A33" s="1055"/>
      <c r="B33" s="1381"/>
      <c r="C33" s="1760"/>
      <c r="D33" s="1458"/>
      <c r="E33" s="1363"/>
      <c r="F33" s="1428"/>
      <c r="G33" s="241"/>
      <c r="H33" s="1382"/>
      <c r="I33" s="1383"/>
      <c r="J33" s="1458"/>
      <c r="K33" s="241"/>
      <c r="L33" s="1458"/>
      <c r="M33" s="1459"/>
      <c r="N33" s="1384"/>
      <c r="O33" s="1458"/>
      <c r="P33" s="1458"/>
      <c r="Q33" s="241"/>
      <c r="R33" s="1458"/>
      <c r="S33" s="1458"/>
      <c r="T33" s="1458"/>
      <c r="U33" s="241"/>
      <c r="V33" s="1458"/>
      <c r="W33" s="1458"/>
      <c r="X33" s="1458"/>
      <c r="Y33" s="1458"/>
      <c r="Z33" s="1459"/>
      <c r="AA33" s="241"/>
      <c r="AB33" s="1384"/>
      <c r="AC33" s="1384"/>
      <c r="AD33" s="1458"/>
      <c r="AE33" s="241"/>
      <c r="AF33" s="1458"/>
      <c r="AG33" s="1458"/>
      <c r="AH33" s="1458"/>
      <c r="AI33" s="241"/>
      <c r="AJ33" s="1458"/>
      <c r="AK33" s="1458"/>
      <c r="AL33" s="1458"/>
      <c r="AM33" s="241"/>
      <c r="AN33" s="1458"/>
      <c r="AO33" s="1458"/>
      <c r="AP33" s="1458"/>
      <c r="AQ33" s="241"/>
      <c r="AR33" s="1458"/>
      <c r="AS33" s="1458"/>
      <c r="AT33" s="1458"/>
      <c r="AU33" s="241"/>
      <c r="AV33" s="1458"/>
      <c r="AW33" s="1363"/>
      <c r="AX33" s="1362"/>
      <c r="AY33" s="1363"/>
      <c r="AZ33" s="1459"/>
      <c r="BA33" s="1362"/>
      <c r="BB33" s="1363"/>
      <c r="BC33" s="1939"/>
      <c r="BD33" s="1939"/>
      <c r="BE33" s="1940"/>
      <c r="BF33" s="1382"/>
      <c r="BG33" s="1363"/>
      <c r="BH33" s="1055"/>
    </row>
    <row r="34" spans="1:60" ht="16.5" thickTop="1" thickBot="1" x14ac:dyDescent="0.3">
      <c r="A34" s="167">
        <v>844320</v>
      </c>
      <c r="B34" s="1365" t="s">
        <v>224</v>
      </c>
      <c r="C34" s="75">
        <f>BA34</f>
        <v>0</v>
      </c>
      <c r="D34" s="1367"/>
      <c r="E34" s="1366">
        <f>BG34</f>
        <v>0</v>
      </c>
      <c r="F34" s="1368">
        <f t="shared" si="12"/>
        <v>0</v>
      </c>
      <c r="G34" s="1448">
        <f t="shared" si="13"/>
        <v>0</v>
      </c>
      <c r="H34" s="1445"/>
      <c r="I34" s="1370"/>
      <c r="J34" s="1369"/>
      <c r="K34" s="1368">
        <f t="shared" si="96"/>
        <v>0</v>
      </c>
      <c r="L34" s="1369"/>
      <c r="M34" s="1369"/>
      <c r="N34" s="1370"/>
      <c r="O34" s="1370"/>
      <c r="P34" s="1369"/>
      <c r="Q34" s="1368">
        <f t="shared" si="98"/>
        <v>0</v>
      </c>
      <c r="R34" s="1369"/>
      <c r="S34" s="1369"/>
      <c r="T34" s="1369"/>
      <c r="U34" s="1368">
        <f t="shared" si="99"/>
        <v>0</v>
      </c>
      <c r="V34" s="1369"/>
      <c r="W34" s="1369"/>
      <c r="X34" s="1370"/>
      <c r="Y34" s="1370"/>
      <c r="Z34" s="1369"/>
      <c r="AA34" s="1368">
        <f t="shared" si="100"/>
        <v>0</v>
      </c>
      <c r="AB34" s="1371">
        <f>'izvršenje PO IZVORIMA-detaljno'!F33+'izvršenje PO IZVORIMA-detaljno'!L33</f>
        <v>0</v>
      </c>
      <c r="AC34" s="1371">
        <f>SUM(AC33)</f>
        <v>0</v>
      </c>
      <c r="AD34" s="1370">
        <f>'izvršenje PO IZVORIMA-detaljno'!N33+'izvršenje PO IZVORIMA-detaljno'!H33</f>
        <v>0</v>
      </c>
      <c r="AE34" s="1368">
        <f t="shared" si="102"/>
        <v>0</v>
      </c>
      <c r="AF34" s="1370"/>
      <c r="AG34" s="1370"/>
      <c r="AH34" s="1369"/>
      <c r="AI34" s="1368">
        <f t="shared" si="104"/>
        <v>0</v>
      </c>
      <c r="AJ34" s="1371"/>
      <c r="AK34" s="1371"/>
      <c r="AL34" s="1369"/>
      <c r="AM34" s="1368">
        <f t="shared" si="106"/>
        <v>0</v>
      </c>
      <c r="AN34" s="1370"/>
      <c r="AO34" s="1370"/>
      <c r="AP34" s="1370"/>
      <c r="AQ34" s="1368">
        <f t="shared" si="108"/>
        <v>0</v>
      </c>
      <c r="AR34" s="1370"/>
      <c r="AS34" s="1370"/>
      <c r="AT34" s="1369"/>
      <c r="AU34" s="1368">
        <f t="shared" si="111"/>
        <v>0</v>
      </c>
      <c r="AV34" s="1369"/>
      <c r="AW34" s="1369"/>
      <c r="AX34" s="1370"/>
      <c r="AY34" s="1370"/>
      <c r="AZ34" s="1369"/>
      <c r="BA34" s="1370">
        <f>'izvršenje PO IZVORIMA-detaljno'!AY33</f>
        <v>0</v>
      </c>
      <c r="BB34" s="1370">
        <f>'izvršenje PO IZVORIMA-detaljno'!AZ33</f>
        <v>0</v>
      </c>
      <c r="BC34" s="177">
        <f>'izvršenje PO IZVORIMA-detaljno'!BA33</f>
        <v>0</v>
      </c>
      <c r="BD34" s="177">
        <f>'izvršenje PO IZVORIMA-detaljno'!BB33</f>
        <v>0</v>
      </c>
      <c r="BE34" s="177">
        <f>'izvršenje PO IZVORIMA-detaljno'!BC33</f>
        <v>0</v>
      </c>
      <c r="BF34" s="1370">
        <f>AV34+AS34+AO34+AK34+AG34+AC34+Y34+V34+S34+O34+L34+I34</f>
        <v>0</v>
      </c>
      <c r="BG34" s="1370">
        <f>J34+M34+P34+T34+W34+Z34+AD34+AH34+AL34+AP34+AT34+AW34+BB34</f>
        <v>0</v>
      </c>
      <c r="BH34" s="1372">
        <v>844320</v>
      </c>
    </row>
    <row r="35" spans="1:60" ht="15.75" thickTop="1" x14ac:dyDescent="0.25">
      <c r="A35" s="45">
        <v>847210</v>
      </c>
      <c r="B35" s="1373" t="s">
        <v>296</v>
      </c>
      <c r="C35" s="75">
        <f>BA35</f>
        <v>0</v>
      </c>
      <c r="D35" s="1360">
        <f>BF35</f>
        <v>0</v>
      </c>
      <c r="E35" s="13">
        <f t="shared" ref="E35" si="143">BG35</f>
        <v>0</v>
      </c>
      <c r="F35" s="1374">
        <f t="shared" ref="F35" si="144">IF(C35&lt;&gt;0,E35/C35*100,0)</f>
        <v>0</v>
      </c>
      <c r="G35" s="1449">
        <f t="shared" ref="G35" si="145">IF(D35&lt;&gt;0,E35/D35*100,0)</f>
        <v>0</v>
      </c>
      <c r="H35" s="1446"/>
      <c r="I35" s="1376"/>
      <c r="J35" s="1375"/>
      <c r="K35" s="1374">
        <f t="shared" ref="K35" si="146">IF(I35&lt;&gt;0,J35/I35*100,0)</f>
        <v>0</v>
      </c>
      <c r="L35" s="1375"/>
      <c r="M35" s="1375"/>
      <c r="N35" s="1376"/>
      <c r="O35" s="1376"/>
      <c r="P35" s="1375"/>
      <c r="Q35" s="1374">
        <f t="shared" ref="Q35" si="147">IF(O35&lt;&gt;0,P35/O35*100,0)</f>
        <v>0</v>
      </c>
      <c r="R35" s="1375"/>
      <c r="S35" s="1375"/>
      <c r="T35" s="1375"/>
      <c r="U35" s="1374">
        <f t="shared" ref="U35" si="148">IF(S35&lt;&gt;0,T35/S35*100,0)</f>
        <v>0</v>
      </c>
      <c r="V35" s="1375"/>
      <c r="W35" s="1375"/>
      <c r="X35" s="1376"/>
      <c r="Y35" s="1376"/>
      <c r="Z35" s="1375"/>
      <c r="AA35" s="1374">
        <f t="shared" ref="AA35" si="149">IF(Y35&lt;&gt;0,Z35/Y35*100,0)</f>
        <v>0</v>
      </c>
      <c r="AB35" s="1377"/>
      <c r="AC35" s="1377">
        <f>SUM(AC34)</f>
        <v>0</v>
      </c>
      <c r="AD35" s="1376">
        <f>'izvršenje PO IZVORIMA-detaljno'!N34+'izvršenje PO IZVORIMA-detaljno'!H34</f>
        <v>0</v>
      </c>
      <c r="AE35" s="1374">
        <f t="shared" ref="AE35" si="150">IF(AC35&lt;&gt;0,AD35/AC35*100,0)</f>
        <v>0</v>
      </c>
      <c r="AF35" s="1376"/>
      <c r="AG35" s="1376"/>
      <c r="AH35" s="1375"/>
      <c r="AI35" s="1374">
        <f t="shared" ref="AI35" si="151">IF(AG35&lt;&gt;0,AH35/AG35*100,0)</f>
        <v>0</v>
      </c>
      <c r="AJ35" s="1377"/>
      <c r="AK35" s="1377"/>
      <c r="AL35" s="1375"/>
      <c r="AM35" s="1374">
        <f t="shared" ref="AM35" si="152">IF(AK35&lt;&gt;0,AL35/AK35*100,0)</f>
        <v>0</v>
      </c>
      <c r="AN35" s="1376"/>
      <c r="AO35" s="1376"/>
      <c r="AP35" s="1376"/>
      <c r="AQ35" s="1374">
        <f t="shared" ref="AQ35" si="153">IF(AO35&lt;&gt;0,AP35/AO35*100,0)</f>
        <v>0</v>
      </c>
      <c r="AR35" s="1376"/>
      <c r="AS35" s="1376"/>
      <c r="AT35" s="1375"/>
      <c r="AU35" s="1374">
        <f t="shared" ref="AU35" si="154">IF(AS35&lt;&gt;0,AT35/AS35*100,0)</f>
        <v>0</v>
      </c>
      <c r="AV35" s="1375"/>
      <c r="AW35" s="1375"/>
      <c r="AX35" s="1376"/>
      <c r="AY35" s="1376"/>
      <c r="AZ35" s="1375"/>
      <c r="BA35" s="1370">
        <f>'izvršenje PO IZVORIMA-detaljno'!AY34</f>
        <v>0</v>
      </c>
      <c r="BB35" s="1376">
        <f>'izvršenje PO IZVORIMA-detaljno'!AZ34</f>
        <v>0</v>
      </c>
      <c r="BC35" s="177">
        <f>'izvršenje PO IZVORIMA-detaljno'!BA34</f>
        <v>0</v>
      </c>
      <c r="BD35" s="177">
        <f>'izvršenje PO IZVORIMA-detaljno'!BB34</f>
        <v>0</v>
      </c>
      <c r="BE35" s="177">
        <f>'izvršenje PO IZVORIMA-detaljno'!BC34</f>
        <v>0</v>
      </c>
      <c r="BF35" s="1376">
        <f>AV35+AS35+AO35+AK35+AG35+AC35+Y35+V35+S35+O35+L35+I35</f>
        <v>0</v>
      </c>
      <c r="BG35" s="1376">
        <f>J35+M35+P35+T35+W35+Z35+AD35+AH35+AL35+AP35+AT35+AW35+BB35</f>
        <v>0</v>
      </c>
      <c r="BH35" s="1378">
        <v>847210</v>
      </c>
    </row>
    <row r="36" spans="1:60" s="2" customFormat="1" ht="15.75" thickBot="1" x14ac:dyDescent="0.3">
      <c r="A36" s="1460">
        <v>844</v>
      </c>
      <c r="B36" s="1461" t="s">
        <v>216</v>
      </c>
      <c r="C36" s="1462">
        <f>SUM(C34:C35)</f>
        <v>0</v>
      </c>
      <c r="D36" s="1462">
        <f>SUM(D34)</f>
        <v>0</v>
      </c>
      <c r="E36" s="1462">
        <f>SUM(E34:E35)</f>
        <v>0</v>
      </c>
      <c r="F36" s="1463">
        <f t="shared" si="12"/>
        <v>0</v>
      </c>
      <c r="G36" s="1464">
        <f t="shared" si="13"/>
        <v>0</v>
      </c>
      <c r="H36" s="1465"/>
      <c r="I36" s="1462"/>
      <c r="J36" s="1462"/>
      <c r="K36" s="1463">
        <f t="shared" si="96"/>
        <v>0</v>
      </c>
      <c r="L36" s="1462"/>
      <c r="M36" s="1462"/>
      <c r="N36" s="1462"/>
      <c r="O36" s="1462"/>
      <c r="P36" s="1462"/>
      <c r="Q36" s="1463">
        <f t="shared" si="98"/>
        <v>0</v>
      </c>
      <c r="R36" s="1462"/>
      <c r="S36" s="1462"/>
      <c r="T36" s="1462"/>
      <c r="U36" s="1463">
        <f t="shared" si="99"/>
        <v>0</v>
      </c>
      <c r="V36" s="1462"/>
      <c r="W36" s="1462"/>
      <c r="X36" s="1462"/>
      <c r="Y36" s="1462"/>
      <c r="Z36" s="1462"/>
      <c r="AA36" s="1463">
        <f t="shared" si="100"/>
        <v>0</v>
      </c>
      <c r="AB36" s="1462">
        <f>SUM(AB34)</f>
        <v>0</v>
      </c>
      <c r="AC36" s="1462">
        <f>SUM(AC34)</f>
        <v>0</v>
      </c>
      <c r="AD36" s="1462">
        <f>SUM(AD34)</f>
        <v>0</v>
      </c>
      <c r="AE36" s="1463">
        <f t="shared" si="102"/>
        <v>0</v>
      </c>
      <c r="AF36" s="1462"/>
      <c r="AG36" s="1462"/>
      <c r="AH36" s="1462"/>
      <c r="AI36" s="1463">
        <f t="shared" si="104"/>
        <v>0</v>
      </c>
      <c r="AJ36" s="1462"/>
      <c r="AK36" s="1462"/>
      <c r="AL36" s="1462"/>
      <c r="AM36" s="1463">
        <f t="shared" si="106"/>
        <v>0</v>
      </c>
      <c r="AN36" s="1462"/>
      <c r="AO36" s="1462"/>
      <c r="AP36" s="1462"/>
      <c r="AQ36" s="1463">
        <f t="shared" si="108"/>
        <v>0</v>
      </c>
      <c r="AR36" s="1462"/>
      <c r="AS36" s="1462"/>
      <c r="AT36" s="1462"/>
      <c r="AU36" s="1463">
        <f t="shared" si="111"/>
        <v>0</v>
      </c>
      <c r="AV36" s="1462"/>
      <c r="AW36" s="1462"/>
      <c r="AX36" s="1462"/>
      <c r="AY36" s="1462"/>
      <c r="AZ36" s="1462"/>
      <c r="BA36" s="1462">
        <f>SUM(BA34:BA35)</f>
        <v>0</v>
      </c>
      <c r="BB36" s="1462">
        <f>SUM(BB34:BB35)</f>
        <v>0</v>
      </c>
      <c r="BC36" s="1462">
        <f>SUM(BC34:BC35)</f>
        <v>0</v>
      </c>
      <c r="BD36" s="1462">
        <f>SUM(BD34:BD35)</f>
        <v>0</v>
      </c>
      <c r="BE36" s="1462">
        <f>SUM(BE34:BE35)</f>
        <v>0</v>
      </c>
      <c r="BF36" s="1462">
        <f>SUM(BF34)</f>
        <v>0</v>
      </c>
      <c r="BG36" s="1462">
        <f>BG34+BG35</f>
        <v>0</v>
      </c>
      <c r="BH36" s="1379">
        <v>844</v>
      </c>
    </row>
    <row r="37" spans="1:60" s="9" customFormat="1" ht="16.5" thickTop="1" thickBot="1" x14ac:dyDescent="0.3">
      <c r="A37" s="1466">
        <v>922110</v>
      </c>
      <c r="B37" s="1467" t="s">
        <v>145</v>
      </c>
      <c r="C37" s="1468">
        <f t="shared" ref="C37" si="155">H37+O37+R37+X37+AB37+AF37+AJ37+AN37+AR37+AX37</f>
        <v>0</v>
      </c>
      <c r="D37" s="1272">
        <f>BF37-2925</f>
        <v>42575</v>
      </c>
      <c r="E37" s="1273"/>
      <c r="F37" s="1469">
        <f t="shared" si="12"/>
        <v>0</v>
      </c>
      <c r="G37" s="1267">
        <f t="shared" si="13"/>
        <v>0</v>
      </c>
      <c r="H37" s="1470"/>
      <c r="I37" s="1471"/>
      <c r="J37" s="1470"/>
      <c r="K37" s="1267">
        <f t="shared" si="96"/>
        <v>0</v>
      </c>
      <c r="L37" s="1472"/>
      <c r="M37" s="1470"/>
      <c r="N37" s="1472"/>
      <c r="O37" s="1472"/>
      <c r="P37" s="1470"/>
      <c r="Q37" s="1267">
        <f t="shared" si="98"/>
        <v>0</v>
      </c>
      <c r="R37" s="1472"/>
      <c r="S37" s="1475">
        <f>'izvršenje PO IZVORIMA-detaljno'!Z37</f>
        <v>0</v>
      </c>
      <c r="T37" s="1470"/>
      <c r="U37" s="1267">
        <f t="shared" si="99"/>
        <v>0</v>
      </c>
      <c r="V37" s="1472"/>
      <c r="W37" s="1470"/>
      <c r="X37" s="1271">
        <f>'izvršenje PO IZVORIMA-detaljno'!AH37+'izvršenje PO IZVORIMA-detaljno'!AK37+'izvršenje PO IZVORIMA-detaljno'!AA37</f>
        <v>0</v>
      </c>
      <c r="Y37" s="1271">
        <f>'izvršenje PO IZVORIMA-detaljno'!AI37+'izvršenje PO IZVORIMA-detaljno'!AL37+'izvršenje PO IZVORIMA-detaljno'!AB37</f>
        <v>0</v>
      </c>
      <c r="Z37" s="1470"/>
      <c r="AA37" s="1267">
        <f t="shared" si="100"/>
        <v>0</v>
      </c>
      <c r="AB37" s="1473"/>
      <c r="AC37" s="1473">
        <f>'izvršenje PO IZVORIMA-detaljno'!M37+'izvršenje PO IZVORIMA-detaljno'!G37</f>
        <v>0</v>
      </c>
      <c r="AD37" s="1470"/>
      <c r="AE37" s="1267">
        <f t="shared" si="102"/>
        <v>0</v>
      </c>
      <c r="AF37" s="1472"/>
      <c r="AG37" s="1472"/>
      <c r="AH37" s="1470"/>
      <c r="AI37" s="1267">
        <f t="shared" si="104"/>
        <v>0</v>
      </c>
      <c r="AJ37" s="1474">
        <f>'izvršenje PO IZVORIMA-detaljno'!R36+'izvršenje PO IZVORIMA-detaljno'!S36</f>
        <v>0</v>
      </c>
      <c r="AK37" s="1475">
        <f>'izvršenje PO IZVORIMA-detaljno'!S37</f>
        <v>42000</v>
      </c>
      <c r="AL37" s="1470"/>
      <c r="AM37" s="1267">
        <f t="shared" si="106"/>
        <v>0</v>
      </c>
      <c r="AN37" s="1472"/>
      <c r="AO37" s="1475">
        <f>'izvršenje PO IZVORIMA-detaljno'!AO37</f>
        <v>1000</v>
      </c>
      <c r="AP37" s="1941"/>
      <c r="AQ37" s="1267">
        <f t="shared" si="108"/>
        <v>0</v>
      </c>
      <c r="AR37" s="1271">
        <f>'izvršenje PO IZVORIMA-detaljno'!AQ37</f>
        <v>0</v>
      </c>
      <c r="AS37" s="1271">
        <f>'izvršenje PO IZVORIMA-detaljno'!AR37</f>
        <v>500</v>
      </c>
      <c r="AT37" s="1470"/>
      <c r="AU37" s="1267">
        <f t="shared" si="111"/>
        <v>0</v>
      </c>
      <c r="AV37" s="1472"/>
      <c r="AW37" s="1471"/>
      <c r="AX37" s="1271">
        <f>'izvršenje PO IZVORIMA-detaljno'!AT37</f>
        <v>0</v>
      </c>
      <c r="AY37" s="1476">
        <f>'izvršenje PO IZVORIMA-detaljno'!AU37</f>
        <v>0</v>
      </c>
      <c r="AZ37" s="1470"/>
      <c r="BA37" s="1271">
        <f>'izvršenje PO IZVORIMA-detaljno'!AY37</f>
        <v>0</v>
      </c>
      <c r="BB37" s="1471"/>
      <c r="BC37" s="1271">
        <f>'izvršenje PO IZVORIMA-detaljno'!AZ37</f>
        <v>0</v>
      </c>
      <c r="BD37" s="1271">
        <f>'izvršenje PO IZVORIMA-detaljno'!BB37</f>
        <v>2000</v>
      </c>
      <c r="BE37" s="1471"/>
      <c r="BF37" s="1476">
        <f>AV37+AS37+AO37+AK37+AG37+AC37+Y37+V37+S37+O37+L37+I37+BA37+BD37</f>
        <v>45500</v>
      </c>
      <c r="BG37" s="1471"/>
      <c r="BH37" s="1364">
        <v>922110</v>
      </c>
    </row>
    <row r="38" spans="1:60" s="1488" customFormat="1" ht="15.75" customHeight="1" thickBot="1" x14ac:dyDescent="0.3">
      <c r="A38" s="2008" t="s">
        <v>225</v>
      </c>
      <c r="B38" s="2009"/>
      <c r="C38" s="1478">
        <f>C32+C37+C36</f>
        <v>3226532.3100000005</v>
      </c>
      <c r="D38" s="1478">
        <f>D32+D37+D36</f>
        <v>2229575</v>
      </c>
      <c r="E38" s="1478">
        <f>E32+E37+E36</f>
        <v>1859769.8900000001</v>
      </c>
      <c r="F38" s="1479">
        <f t="shared" si="12"/>
        <v>57.639896685243471</v>
      </c>
      <c r="G38" s="1480">
        <f t="shared" si="13"/>
        <v>83.413650135115446</v>
      </c>
      <c r="H38" s="1481">
        <f t="shared" ref="H38" si="156">H32+H37</f>
        <v>1483618.7</v>
      </c>
      <c r="I38" s="1482">
        <f t="shared" ref="I38:AP38" si="157">I32+I37</f>
        <v>1816850</v>
      </c>
      <c r="J38" s="1478">
        <f t="shared" si="157"/>
        <v>1609399.26</v>
      </c>
      <c r="K38" s="1480">
        <f t="shared" si="96"/>
        <v>88.581845501830088</v>
      </c>
      <c r="L38" s="1478">
        <f t="shared" si="157"/>
        <v>0</v>
      </c>
      <c r="M38" s="1483">
        <f t="shared" si="157"/>
        <v>0</v>
      </c>
      <c r="N38" s="1484">
        <f t="shared" ref="N38" si="158">N32+N37</f>
        <v>118974.6</v>
      </c>
      <c r="O38" s="1478">
        <f t="shared" si="157"/>
        <v>140075</v>
      </c>
      <c r="P38" s="1478">
        <f t="shared" si="157"/>
        <v>129705.02999999997</v>
      </c>
      <c r="Q38" s="1480">
        <f t="shared" si="98"/>
        <v>92.596844547563791</v>
      </c>
      <c r="R38" s="1478">
        <f t="shared" ref="R38" si="159">R32+R37</f>
        <v>0</v>
      </c>
      <c r="S38" s="1478">
        <f t="shared" si="157"/>
        <v>0</v>
      </c>
      <c r="T38" s="1478">
        <f t="shared" si="157"/>
        <v>0</v>
      </c>
      <c r="U38" s="1480">
        <f t="shared" si="99"/>
        <v>0</v>
      </c>
      <c r="V38" s="1478">
        <f t="shared" si="157"/>
        <v>0</v>
      </c>
      <c r="W38" s="1478">
        <f t="shared" si="157"/>
        <v>0</v>
      </c>
      <c r="X38" s="1478">
        <f t="shared" ref="X38" si="160">X32+X37</f>
        <v>3606.59</v>
      </c>
      <c r="Y38" s="1478">
        <f t="shared" si="157"/>
        <v>5921</v>
      </c>
      <c r="Z38" s="1483">
        <f t="shared" si="157"/>
        <v>5901.5300000000007</v>
      </c>
      <c r="AA38" s="1480">
        <f t="shared" si="100"/>
        <v>99.671170410403661</v>
      </c>
      <c r="AB38" s="1484">
        <f>AB32+AB37+AB36</f>
        <v>785135.92999999993</v>
      </c>
      <c r="AC38" s="1484">
        <f>AC32+AC37+AC36</f>
        <v>0</v>
      </c>
      <c r="AD38" s="1484">
        <f>AD32+AD37+AD36</f>
        <v>0</v>
      </c>
      <c r="AE38" s="1480">
        <f t="shared" si="102"/>
        <v>0</v>
      </c>
      <c r="AF38" s="1478">
        <f t="shared" ref="AF38" si="161">AF32+AF37</f>
        <v>723207.35</v>
      </c>
      <c r="AG38" s="1478">
        <f t="shared" si="157"/>
        <v>0</v>
      </c>
      <c r="AH38" s="1478">
        <f t="shared" si="157"/>
        <v>0</v>
      </c>
      <c r="AI38" s="1480">
        <f t="shared" si="104"/>
        <v>0</v>
      </c>
      <c r="AJ38" s="1478">
        <f>AJ32+AJ37</f>
        <v>74532.320000000007</v>
      </c>
      <c r="AK38" s="1478">
        <f>AK32+AK37</f>
        <v>198000</v>
      </c>
      <c r="AL38" s="1478">
        <f t="shared" si="157"/>
        <v>70915</v>
      </c>
      <c r="AM38" s="1480">
        <f t="shared" si="106"/>
        <v>35.815656565656568</v>
      </c>
      <c r="AN38" s="1478">
        <f t="shared" ref="AN38" si="162">AN32+AN37</f>
        <v>6874.0599999999995</v>
      </c>
      <c r="AO38" s="1478">
        <f t="shared" si="157"/>
        <v>33008</v>
      </c>
      <c r="AP38" s="1478">
        <f t="shared" si="157"/>
        <v>14196.550000000001</v>
      </c>
      <c r="AQ38" s="1480">
        <f t="shared" si="108"/>
        <v>43.009421958313141</v>
      </c>
      <c r="AR38" s="1478">
        <f t="shared" ref="AR38" si="163">AR32+AR37</f>
        <v>8483.64</v>
      </c>
      <c r="AS38" s="1478">
        <f t="shared" ref="AS38:AT38" si="164">AS32+AS37</f>
        <v>5500</v>
      </c>
      <c r="AT38" s="1478">
        <f t="shared" si="164"/>
        <v>2164.6</v>
      </c>
      <c r="AU38" s="1480">
        <f t="shared" si="111"/>
        <v>39.356363636363632</v>
      </c>
      <c r="AV38" s="1478">
        <f t="shared" ref="AV38:AX38" si="165">AV32+AV37</f>
        <v>0</v>
      </c>
      <c r="AW38" s="1485">
        <f t="shared" si="165"/>
        <v>0</v>
      </c>
      <c r="AX38" s="1486">
        <f t="shared" si="165"/>
        <v>0</v>
      </c>
      <c r="AY38" s="1485">
        <f>AY32+AY37</f>
        <v>0</v>
      </c>
      <c r="AZ38" s="1483">
        <f t="shared" ref="AZ38" si="166">AZ32+AZ37</f>
        <v>0</v>
      </c>
      <c r="BA38" s="1484">
        <f>BA32+BA37+BA36</f>
        <v>0</v>
      </c>
      <c r="BB38" s="1485">
        <f t="shared" ref="BB38:BG38" si="167">BB32+BB37+BB36</f>
        <v>0</v>
      </c>
      <c r="BC38" s="1484">
        <f>BC32+BC37+BC36</f>
        <v>22099.119999999999</v>
      </c>
      <c r="BD38" s="1484">
        <f>BD32+BD37+BD36</f>
        <v>33146</v>
      </c>
      <c r="BE38" s="1485">
        <f t="shared" si="167"/>
        <v>27487.919999999998</v>
      </c>
      <c r="BF38" s="1481">
        <f t="shared" si="167"/>
        <v>2232500</v>
      </c>
      <c r="BG38" s="1485">
        <f t="shared" si="167"/>
        <v>1859769.8900000001</v>
      </c>
      <c r="BH38" s="1487"/>
    </row>
    <row r="39" spans="1:60" s="24" customFormat="1" ht="15.75" thickBot="1" x14ac:dyDescent="0.3">
      <c r="A39" s="2015" t="s">
        <v>172</v>
      </c>
      <c r="B39" s="2010"/>
      <c r="C39" s="2010"/>
      <c r="D39" s="2010"/>
      <c r="E39" s="2010"/>
      <c r="F39" s="2010"/>
      <c r="G39" s="2011"/>
      <c r="H39" s="2010"/>
      <c r="I39" s="2010"/>
      <c r="J39" s="2010"/>
      <c r="K39" s="2010"/>
      <c r="L39" s="2010"/>
      <c r="M39" s="2011"/>
      <c r="N39" s="1988"/>
      <c r="O39" s="1989"/>
      <c r="P39" s="1989"/>
      <c r="Q39" s="1989"/>
      <c r="R39" s="1989"/>
      <c r="S39" s="1989"/>
      <c r="T39" s="1989"/>
      <c r="U39" s="1989"/>
      <c r="V39" s="1989"/>
      <c r="W39" s="1989"/>
      <c r="X39" s="1989"/>
      <c r="Y39" s="1989"/>
      <c r="Z39" s="1989"/>
      <c r="AA39" s="1990"/>
      <c r="AB39" s="1988"/>
      <c r="AC39" s="1989"/>
      <c r="AD39" s="1989"/>
      <c r="AE39" s="1989"/>
      <c r="AF39" s="1989"/>
      <c r="AG39" s="1989"/>
      <c r="AH39" s="1989"/>
      <c r="AI39" s="1989"/>
      <c r="AJ39" s="1989"/>
      <c r="AK39" s="1989"/>
      <c r="AL39" s="1989"/>
      <c r="AM39" s="1989"/>
      <c r="AN39" s="1989"/>
      <c r="AO39" s="1989"/>
      <c r="AP39" s="1989"/>
      <c r="AQ39" s="1989"/>
      <c r="AR39" s="1989"/>
      <c r="AS39" s="1989"/>
      <c r="AT39" s="1989"/>
      <c r="AU39" s="1989"/>
      <c r="AV39" s="1989"/>
      <c r="AW39" s="1990"/>
      <c r="AX39" s="1988"/>
      <c r="AY39" s="1989"/>
      <c r="AZ39" s="1990"/>
      <c r="BA39" s="1988"/>
      <c r="BB39" s="1989"/>
      <c r="BC39" s="1989"/>
      <c r="BD39" s="1989"/>
      <c r="BE39" s="1989"/>
      <c r="BF39" s="1990"/>
      <c r="BG39" s="394"/>
      <c r="BH39" s="119"/>
    </row>
    <row r="40" spans="1:60" x14ac:dyDescent="0.25">
      <c r="A40" s="62">
        <v>311111</v>
      </c>
      <c r="B40" s="463" t="s">
        <v>15</v>
      </c>
      <c r="C40" s="75">
        <f t="shared" ref="C40:C52" si="168">H40+N40+R40+X40+AB40+AF40+AJ40+AN40+AR40+AX40</f>
        <v>1168199.82</v>
      </c>
      <c r="D40" s="242"/>
      <c r="E40" s="208">
        <f>BG40</f>
        <v>1344023.73</v>
      </c>
      <c r="F40" s="234">
        <f t="shared" si="12"/>
        <v>115.05084207254885</v>
      </c>
      <c r="G40" s="235">
        <f t="shared" si="13"/>
        <v>0</v>
      </c>
      <c r="H40" s="1191">
        <f>'izvršenje PO IZVORIMA-detaljno'!C40</f>
        <v>1162241.1100000001</v>
      </c>
      <c r="I40" s="123"/>
      <c r="J40" s="127">
        <f>'izvršenje PO IZVORIMA-detaljno'!E40</f>
        <v>1344023.73</v>
      </c>
      <c r="K40" s="1182">
        <f t="shared" ref="K40:K59" si="169">IF(I40&lt;&gt;0,J40/I40*100,0)</f>
        <v>0</v>
      </c>
      <c r="L40" s="104"/>
      <c r="M40" s="105"/>
      <c r="N40" s="1203">
        <f>'izvršenje PO IZVORIMA-detaljno'!V40</f>
        <v>0</v>
      </c>
      <c r="O40" s="1202"/>
      <c r="P40" s="1203">
        <f>'izvršenje PO IZVORIMA-detaljno'!X40</f>
        <v>0</v>
      </c>
      <c r="Q40" s="1204">
        <f t="shared" ref="Q40:Q73" si="170">IF(O40&lt;&gt;0,P40/O40*100,0)</f>
        <v>0</v>
      </c>
      <c r="R40" s="1203">
        <f>'izvršenje PO IZVORIMA-detaljno'!Y40</f>
        <v>0</v>
      </c>
      <c r="S40" s="1205"/>
      <c r="T40" s="1203">
        <f>'izvršenje PO IZVORIMA-detaljno'!AA40</f>
        <v>0</v>
      </c>
      <c r="U40" s="1204">
        <f t="shared" ref="U40:U73" si="171">IF(S40&lt;&gt;0,T40/S40*100,0)</f>
        <v>0</v>
      </c>
      <c r="V40" s="1205"/>
      <c r="W40" s="1206"/>
      <c r="X40" s="1235"/>
      <c r="Y40" s="1900"/>
      <c r="Z40" s="1206"/>
      <c r="AA40" s="1204">
        <f t="shared" ref="AA40:AA73" si="172">IF(Y40&lt;&gt;0,Z40/Y40*100,0)</f>
        <v>0</v>
      </c>
      <c r="AB40" s="1242">
        <f>'izvršenje PO IZVORIMA-detaljno'!F40+'izvršenje PO IZVORIMA-detaljno'!L40</f>
        <v>0</v>
      </c>
      <c r="AC40" s="1245"/>
      <c r="AD40" s="1242">
        <f>'izvršenje PO IZVORIMA-detaljno'!H40+'izvršenje PO IZVORIMA-detaljno'!N40</f>
        <v>0</v>
      </c>
      <c r="AE40" s="1244">
        <f t="shared" ref="AE40:AE73" si="173">IF(AC40&lt;&gt;0,AD40/AC40*100,0)</f>
        <v>0</v>
      </c>
      <c r="AF40" s="1242">
        <f>'izvršenje PO IZVORIMA-detaljno'!I40+'izvršenje PO IZVORIMA-detaljno'!O40</f>
        <v>5958.71</v>
      </c>
      <c r="AG40" s="1269"/>
      <c r="AH40" s="1242">
        <f>'izvršenje PO IZVORIMA-detaljno'!K40+'izvršenje PO IZVORIMA-detaljno'!Q40</f>
        <v>0</v>
      </c>
      <c r="AI40" s="1244">
        <f t="shared" ref="AI40:AI73" si="174">IF(AG40&lt;&gt;0,AH40/AG40*100,0)</f>
        <v>0</v>
      </c>
      <c r="AJ40" s="1246"/>
      <c r="AK40" s="1246"/>
      <c r="AL40" s="1242">
        <f>'izvršenje PO IZVORIMA-detaljno'!T40+'izvršenje PO IZVORIMA-detaljno'!U40</f>
        <v>0</v>
      </c>
      <c r="AM40" s="1244">
        <f t="shared" ref="AM40:AM73" si="175">IF(AK40&lt;&gt;0,AL40/AK40*100,0)</f>
        <v>0</v>
      </c>
      <c r="AN40" s="1242">
        <f>'izvršenje PO IZVORIMA-detaljno'!AN40</f>
        <v>0</v>
      </c>
      <c r="AO40" s="1246"/>
      <c r="AP40" s="1242">
        <f>'izvršenje PO IZVORIMA-detaljno'!AP40</f>
        <v>0</v>
      </c>
      <c r="AQ40" s="1244">
        <f t="shared" ref="AQ40:AQ73" si="176">IF(AO40&lt;&gt;0,AP40/AO40*100,0)</f>
        <v>0</v>
      </c>
      <c r="AR40" s="1245"/>
      <c r="AS40" s="1245"/>
      <c r="AT40" s="1270"/>
      <c r="AU40" s="1244">
        <f t="shared" ref="AU40:AU73" si="177">IF(AS40&lt;&gt;0,AT40/AS40*100,0)</f>
        <v>0</v>
      </c>
      <c r="AV40" s="1246"/>
      <c r="AW40" s="1247"/>
      <c r="AX40" s="1325">
        <f>'izvršenje PO IZVORIMA-detaljno'!AT40</f>
        <v>0</v>
      </c>
      <c r="AY40" s="1293">
        <f>'izvršenje PO IZVORIMA-detaljno'!AU40</f>
        <v>0</v>
      </c>
      <c r="AZ40" s="1341">
        <f>'izvršenje PO IZVORIMA-detaljno'!AV40+'izvršenje PO IZVORIMA-detaljno'!AW40+'izvršenje PO IZVORIMA-detaljno'!AX40</f>
        <v>0</v>
      </c>
      <c r="BA40" s="177">
        <f>'izvršenje PO IZVORIMA-detaljno'!AW40</f>
        <v>0</v>
      </c>
      <c r="BB40" s="207">
        <f>'izvršenje PO IZVORIMA-detaljno'!AX40+'izvršenje PO IZVORIMA-detaljno'!AY40+'izvršenje PO IZVORIMA-detaljno'!AZ40</f>
        <v>0</v>
      </c>
      <c r="BC40" s="177">
        <f>'izvršenje PO IZVORIMA-detaljno'!BA40</f>
        <v>0</v>
      </c>
      <c r="BD40" s="177">
        <f>'izvršenje PO IZVORIMA-detaljno'!BB40</f>
        <v>0</v>
      </c>
      <c r="BE40" s="177">
        <f>'izvršenje PO IZVORIMA-detaljno'!BC40</f>
        <v>0</v>
      </c>
      <c r="BF40" s="106"/>
      <c r="BG40" s="126">
        <f>J40+M40+P40+T40+W40+Z40+AD40+AH40+AL40+AP40+AT40+AW40+BE40</f>
        <v>1344023.73</v>
      </c>
      <c r="BH40" s="44">
        <v>311111</v>
      </c>
    </row>
    <row r="41" spans="1:60" x14ac:dyDescent="0.25">
      <c r="A41" s="44">
        <v>311131</v>
      </c>
      <c r="B41" s="464" t="s">
        <v>160</v>
      </c>
      <c r="C41" s="75">
        <f t="shared" si="168"/>
        <v>0</v>
      </c>
      <c r="D41" s="8"/>
      <c r="E41" s="122">
        <f t="shared" ref="E41:E42" si="178">BG41</f>
        <v>0</v>
      </c>
      <c r="F41" s="230">
        <f t="shared" si="12"/>
        <v>0</v>
      </c>
      <c r="G41" s="232">
        <f t="shared" si="13"/>
        <v>0</v>
      </c>
      <c r="H41" s="126">
        <f>'izvršenje PO IZVORIMA-detaljno'!C41</f>
        <v>0</v>
      </c>
      <c r="I41" s="123"/>
      <c r="J41" s="127">
        <f>'izvršenje PO IZVORIMA-detaljno'!E41</f>
        <v>0</v>
      </c>
      <c r="K41" s="1183">
        <f t="shared" si="169"/>
        <v>0</v>
      </c>
      <c r="L41" s="52"/>
      <c r="M41" s="51"/>
      <c r="N41" s="1203">
        <f>'izvršenje PO IZVORIMA-detaljno'!V41</f>
        <v>0</v>
      </c>
      <c r="O41" s="1202"/>
      <c r="P41" s="1203">
        <f>'izvršenje PO IZVORIMA-detaljno'!X41</f>
        <v>0</v>
      </c>
      <c r="Q41" s="1208">
        <f t="shared" si="170"/>
        <v>0</v>
      </c>
      <c r="R41" s="1203">
        <f>'izvršenje PO IZVORIMA-detaljno'!Y41</f>
        <v>0</v>
      </c>
      <c r="S41" s="1209"/>
      <c r="T41" s="1203">
        <f>'izvršenje PO IZVORIMA-detaljno'!AA41</f>
        <v>0</v>
      </c>
      <c r="U41" s="1208">
        <f t="shared" si="171"/>
        <v>0</v>
      </c>
      <c r="V41" s="1209"/>
      <c r="W41" s="1210"/>
      <c r="X41" s="1202"/>
      <c r="Y41" s="1900"/>
      <c r="Z41" s="1210"/>
      <c r="AA41" s="1208">
        <f t="shared" si="172"/>
        <v>0</v>
      </c>
      <c r="AB41" s="1242">
        <f>'izvršenje PO IZVORIMA-detaljno'!F41+'izvršenje PO IZVORIMA-detaljno'!L41</f>
        <v>0</v>
      </c>
      <c r="AC41" s="1245"/>
      <c r="AD41" s="1242">
        <f>'izvršenje PO IZVORIMA-detaljno'!H41+'izvršenje PO IZVORIMA-detaljno'!N41</f>
        <v>0</v>
      </c>
      <c r="AE41" s="1249">
        <f t="shared" si="173"/>
        <v>0</v>
      </c>
      <c r="AF41" s="1242">
        <f>'izvršenje PO IZVORIMA-detaljno'!I41+'izvršenje PO IZVORIMA-detaljno'!O41</f>
        <v>0</v>
      </c>
      <c r="AG41" s="1245"/>
      <c r="AH41" s="1242">
        <f>'izvršenje PO IZVORIMA-detaljno'!K41+'izvršenje PO IZVORIMA-detaljno'!Q41</f>
        <v>0</v>
      </c>
      <c r="AI41" s="1249">
        <f t="shared" si="174"/>
        <v>0</v>
      </c>
      <c r="AJ41" s="1251"/>
      <c r="AK41" s="1251"/>
      <c r="AL41" s="1264"/>
      <c r="AM41" s="1249">
        <f t="shared" si="175"/>
        <v>0</v>
      </c>
      <c r="AN41" s="1242">
        <f>'izvršenje PO IZVORIMA-detaljno'!AN41</f>
        <v>0</v>
      </c>
      <c r="AO41" s="1251"/>
      <c r="AP41" s="1242">
        <f>'izvršenje PO IZVORIMA-detaljno'!AP41</f>
        <v>0</v>
      </c>
      <c r="AQ41" s="1249">
        <f t="shared" si="176"/>
        <v>0</v>
      </c>
      <c r="AR41" s="1251"/>
      <c r="AS41" s="1251"/>
      <c r="AT41" s="1264"/>
      <c r="AU41" s="1249">
        <f t="shared" si="177"/>
        <v>0</v>
      </c>
      <c r="AV41" s="1251"/>
      <c r="AW41" s="1252"/>
      <c r="AX41" s="1325">
        <f>'izvršenje PO IZVORIMA-detaljno'!AT41</f>
        <v>0</v>
      </c>
      <c r="AY41" s="1293">
        <f>'izvršenje PO IZVORIMA-detaljno'!AU41</f>
        <v>0</v>
      </c>
      <c r="AZ41" s="1336"/>
      <c r="BA41" s="177">
        <f>'izvršenje PO IZVORIMA-detaljno'!AW41</f>
        <v>0</v>
      </c>
      <c r="BB41" s="174"/>
      <c r="BC41" s="177">
        <f>'izvršenje PO IZVORIMA-detaljno'!BA41</f>
        <v>0</v>
      </c>
      <c r="BD41" s="177">
        <f>'izvršenje PO IZVORIMA-detaljno'!BB41</f>
        <v>0</v>
      </c>
      <c r="BE41" s="177">
        <f>'izvršenje PO IZVORIMA-detaljno'!BC41</f>
        <v>0</v>
      </c>
      <c r="BF41" s="57"/>
      <c r="BG41" s="126">
        <f>J41+M41+P41+T41+W41+Z41+AD41+AH41+AL41+AP41+AT41+AW41+BE41</f>
        <v>0</v>
      </c>
      <c r="BH41" s="44">
        <v>311131</v>
      </c>
    </row>
    <row r="42" spans="1:60" ht="15.75" thickBot="1" x14ac:dyDescent="0.3">
      <c r="A42" s="47">
        <v>311311</v>
      </c>
      <c r="B42" s="465" t="s">
        <v>16</v>
      </c>
      <c r="C42" s="75">
        <f>H42+N42+R42+X42+AB42+AF42+AJ42+AN42+AR42+AX42</f>
        <v>62335.93</v>
      </c>
      <c r="D42" s="10"/>
      <c r="E42" s="122">
        <f t="shared" si="178"/>
        <v>99234.51</v>
      </c>
      <c r="F42" s="236">
        <f t="shared" si="12"/>
        <v>159.19311703539194</v>
      </c>
      <c r="G42" s="237">
        <f t="shared" si="13"/>
        <v>0</v>
      </c>
      <c r="H42" s="126">
        <f>'izvršenje PO IZVORIMA-detaljno'!C42</f>
        <v>62335.93</v>
      </c>
      <c r="I42" s="123"/>
      <c r="J42" s="127">
        <f>'izvršenje PO IZVORIMA-detaljno'!E42</f>
        <v>99234.51</v>
      </c>
      <c r="K42" s="1184">
        <f t="shared" si="169"/>
        <v>0</v>
      </c>
      <c r="L42" s="52"/>
      <c r="M42" s="51"/>
      <c r="N42" s="1203">
        <f>'izvršenje PO IZVORIMA-detaljno'!V42</f>
        <v>0</v>
      </c>
      <c r="O42" s="1202"/>
      <c r="P42" s="1203">
        <f>'izvršenje PO IZVORIMA-detaljno'!X42</f>
        <v>0</v>
      </c>
      <c r="Q42" s="1211">
        <f t="shared" si="170"/>
        <v>0</v>
      </c>
      <c r="R42" s="1203">
        <f>'izvršenje PO IZVORIMA-detaljno'!Y42</f>
        <v>0</v>
      </c>
      <c r="S42" s="1209"/>
      <c r="T42" s="1203">
        <f>'izvršenje PO IZVORIMA-detaljno'!AA42</f>
        <v>0</v>
      </c>
      <c r="U42" s="1211">
        <f t="shared" si="171"/>
        <v>0</v>
      </c>
      <c r="V42" s="1209"/>
      <c r="W42" s="1210"/>
      <c r="X42" s="1202"/>
      <c r="Y42" s="1900"/>
      <c r="Z42" s="1210"/>
      <c r="AA42" s="1211">
        <f t="shared" si="172"/>
        <v>0</v>
      </c>
      <c r="AB42" s="1242">
        <f>'izvršenje PO IZVORIMA-detaljno'!F42+'izvršenje PO IZVORIMA-detaljno'!L42</f>
        <v>0</v>
      </c>
      <c r="AC42" s="1245"/>
      <c r="AD42" s="1242">
        <f>'izvršenje PO IZVORIMA-detaljno'!H42+'izvršenje PO IZVORIMA-detaljno'!N42</f>
        <v>0</v>
      </c>
      <c r="AE42" s="1253">
        <f t="shared" si="173"/>
        <v>0</v>
      </c>
      <c r="AF42" s="1242">
        <f>'izvršenje PO IZVORIMA-detaljno'!I42+'izvršenje PO IZVORIMA-detaljno'!O42</f>
        <v>0</v>
      </c>
      <c r="AG42" s="1245"/>
      <c r="AH42" s="1242">
        <f>'izvršenje PO IZVORIMA-detaljno'!K42+'izvršenje PO IZVORIMA-detaljno'!Q42</f>
        <v>0</v>
      </c>
      <c r="AI42" s="1253">
        <f t="shared" si="174"/>
        <v>0</v>
      </c>
      <c r="AJ42" s="1251"/>
      <c r="AK42" s="1251"/>
      <c r="AL42" s="1264"/>
      <c r="AM42" s="1253">
        <f t="shared" si="175"/>
        <v>0</v>
      </c>
      <c r="AN42" s="1242">
        <f>'izvršenje PO IZVORIMA-detaljno'!AN42</f>
        <v>0</v>
      </c>
      <c r="AO42" s="1251"/>
      <c r="AP42" s="1242">
        <f>'izvršenje PO IZVORIMA-detaljno'!AP42</f>
        <v>0</v>
      </c>
      <c r="AQ42" s="1253">
        <f t="shared" si="176"/>
        <v>0</v>
      </c>
      <c r="AR42" s="1251"/>
      <c r="AS42" s="1251"/>
      <c r="AT42" s="1264"/>
      <c r="AU42" s="1253">
        <f t="shared" si="177"/>
        <v>0</v>
      </c>
      <c r="AV42" s="1251"/>
      <c r="AW42" s="1252"/>
      <c r="AX42" s="1325">
        <f>'izvršenje PO IZVORIMA-detaljno'!AT42</f>
        <v>0</v>
      </c>
      <c r="AY42" s="1293">
        <f>'izvršenje PO IZVORIMA-detaljno'!AU42</f>
        <v>0</v>
      </c>
      <c r="AZ42" s="1336"/>
      <c r="BA42" s="177">
        <f>'izvršenje PO IZVORIMA-detaljno'!AW42</f>
        <v>0</v>
      </c>
      <c r="BB42" s="174"/>
      <c r="BC42" s="177">
        <f>'izvršenje PO IZVORIMA-detaljno'!BA42</f>
        <v>0</v>
      </c>
      <c r="BD42" s="177">
        <f>'izvršenje PO IZVORIMA-detaljno'!BB42</f>
        <v>0</v>
      </c>
      <c r="BE42" s="177">
        <f>'izvršenje PO IZVORIMA-detaljno'!BC42</f>
        <v>0</v>
      </c>
      <c r="BF42" s="57"/>
      <c r="BG42" s="126">
        <f>J42+M42+P42+T42+W42+Z42+AD42+AH42+AL42+AP42+AT42+AW42+BE42</f>
        <v>99234.51</v>
      </c>
      <c r="BH42" s="47">
        <v>311311</v>
      </c>
    </row>
    <row r="43" spans="1:60" s="24" customFormat="1" ht="15.75" thickBot="1" x14ac:dyDescent="0.3">
      <c r="A43" s="76">
        <v>311</v>
      </c>
      <c r="B43" s="470" t="s">
        <v>17</v>
      </c>
      <c r="C43" s="82">
        <f>SUM(C40:C42)</f>
        <v>1230535.75</v>
      </c>
      <c r="D43" s="82">
        <f>BF43</f>
        <v>1504700</v>
      </c>
      <c r="E43" s="83">
        <f>SUM(E40:E42)</f>
        <v>1443258.24</v>
      </c>
      <c r="F43" s="247">
        <f t="shared" si="12"/>
        <v>117.28698170695162</v>
      </c>
      <c r="G43" s="246">
        <f>IF(D43&lt;&gt;0,E43/D43*100,0)</f>
        <v>95.916677078487396</v>
      </c>
      <c r="H43" s="386">
        <f>SUM(H40:H42)</f>
        <v>1224577.04</v>
      </c>
      <c r="I43" s="1489">
        <f>'izvršenje PO IZVORIMA-detaljno'!D43</f>
        <v>1501000</v>
      </c>
      <c r="J43" s="82">
        <f>SUM(J40:J42)</f>
        <v>1443258.24</v>
      </c>
      <c r="K43" s="246">
        <f t="shared" si="169"/>
        <v>96.153113924050643</v>
      </c>
      <c r="L43" s="82">
        <f t="shared" ref="L43:AP43" si="179">SUM(L40:L42)</f>
        <v>0</v>
      </c>
      <c r="M43" s="112">
        <f t="shared" si="179"/>
        <v>0</v>
      </c>
      <c r="N43" s="392">
        <f t="shared" ref="N43" si="180">SUM(N40:N42)</f>
        <v>0</v>
      </c>
      <c r="O43" s="82">
        <f t="shared" si="179"/>
        <v>0</v>
      </c>
      <c r="P43" s="82">
        <f t="shared" si="179"/>
        <v>0</v>
      </c>
      <c r="Q43" s="246">
        <f t="shared" si="170"/>
        <v>0</v>
      </c>
      <c r="R43" s="82">
        <f>SUM(R40:R42)</f>
        <v>0</v>
      </c>
      <c r="S43" s="82">
        <f>'izvršenje PO IZVORIMA-detaljno'!Z43</f>
        <v>0</v>
      </c>
      <c r="T43" s="82">
        <f t="shared" si="179"/>
        <v>0</v>
      </c>
      <c r="U43" s="246">
        <f t="shared" si="171"/>
        <v>0</v>
      </c>
      <c r="V43" s="82">
        <f t="shared" si="179"/>
        <v>0</v>
      </c>
      <c r="W43" s="112">
        <f t="shared" si="179"/>
        <v>0</v>
      </c>
      <c r="X43" s="382"/>
      <c r="Y43" s="115">
        <f>'izvršenje PO IZVORIMA-detaljno'!AI43+'izvršenje PO IZVORIMA-detaljno'!AL43+'izvršenje PO IZVORIMA-detaljno'!AB43</f>
        <v>0</v>
      </c>
      <c r="Z43" s="112">
        <f t="shared" si="179"/>
        <v>0</v>
      </c>
      <c r="AA43" s="246">
        <f t="shared" si="172"/>
        <v>0</v>
      </c>
      <c r="AB43" s="392">
        <f>SUM(AB40:AB42)</f>
        <v>0</v>
      </c>
      <c r="AC43" s="392">
        <f>'izvršenje PO IZVORIMA-detaljno'!G43+'izvršenje PO IZVORIMA-detaljno'!M43</f>
        <v>0</v>
      </c>
      <c r="AD43" s="112">
        <f t="shared" si="179"/>
        <v>0</v>
      </c>
      <c r="AE43" s="246">
        <f t="shared" si="173"/>
        <v>0</v>
      </c>
      <c r="AF43" s="108">
        <f>SUM(AF40:AF42)</f>
        <v>5958.71</v>
      </c>
      <c r="AG43" s="108">
        <f>'izvršenje PO IZVORIMA-detaljno'!J43+'izvršenje PO IZVORIMA-detaljno'!P43</f>
        <v>0</v>
      </c>
      <c r="AH43" s="115">
        <f>SUM(AH40:AH42)</f>
        <v>0</v>
      </c>
      <c r="AI43" s="246">
        <f t="shared" si="174"/>
        <v>0</v>
      </c>
      <c r="AJ43" s="82">
        <f>'izvršenje PO IZVORIMA-detaljno'!R43</f>
        <v>0</v>
      </c>
      <c r="AK43" s="82">
        <f>'izvršenje PO IZVORIMA-detaljno'!S43</f>
        <v>0</v>
      </c>
      <c r="AL43" s="82">
        <f t="shared" si="179"/>
        <v>0</v>
      </c>
      <c r="AM43" s="246">
        <f t="shared" si="175"/>
        <v>0</v>
      </c>
      <c r="AN43" s="82">
        <f>SUM(AN40:AN42)</f>
        <v>0</v>
      </c>
      <c r="AO43" s="82">
        <f>'izvršenje PO IZVORIMA-detaljno'!AO43</f>
        <v>3700</v>
      </c>
      <c r="AP43" s="82">
        <f t="shared" si="179"/>
        <v>0</v>
      </c>
      <c r="AQ43" s="246">
        <f t="shared" si="176"/>
        <v>0</v>
      </c>
      <c r="AR43" s="82">
        <f>'izvršenje PO IZVORIMA-detaljno'!AQ43</f>
        <v>0</v>
      </c>
      <c r="AS43" s="82">
        <f>'izvršenje PO IZVORIMA-detaljno'!AR43</f>
        <v>0</v>
      </c>
      <c r="AT43" s="82">
        <f t="shared" ref="AT43" si="181">SUM(AT40:AT42)</f>
        <v>0</v>
      </c>
      <c r="AU43" s="246">
        <f t="shared" si="177"/>
        <v>0</v>
      </c>
      <c r="AV43" s="82">
        <f t="shared" ref="AV43:AW43" si="182">SUM(AV40:AV42)</f>
        <v>0</v>
      </c>
      <c r="AW43" s="83">
        <f t="shared" si="182"/>
        <v>0</v>
      </c>
      <c r="AX43" s="382">
        <f>'izvršenje PO IZVORIMA-detaljno'!AT43</f>
        <v>0</v>
      </c>
      <c r="AY43" s="83">
        <f>'izvršenje PO IZVORIMA-detaljno'!AU43</f>
        <v>0</v>
      </c>
      <c r="AZ43" s="112">
        <f t="shared" ref="AZ43:BB43" si="183">SUM(AZ40:AZ42)</f>
        <v>0</v>
      </c>
      <c r="BA43" s="382">
        <f>'izvršenje PO IZVORIMA-detaljno'!AW43</f>
        <v>0</v>
      </c>
      <c r="BB43" s="83">
        <f t="shared" si="183"/>
        <v>0</v>
      </c>
      <c r="BC43" s="382">
        <f>'izvršenje PO IZVORIMA-detaljno'!AZ43</f>
        <v>0</v>
      </c>
      <c r="BD43" s="382">
        <f>'izvršenje PO IZVORIMA-detaljno'!BB43</f>
        <v>0</v>
      </c>
      <c r="BE43" s="83">
        <f t="shared" ref="BE43" si="184">SUM(BE40:BE42)</f>
        <v>0</v>
      </c>
      <c r="BF43" s="386">
        <f>AV43+AS43+AO43+AK43+AG43+AC43+Y43+V43+S43+O43+L43+I43+AY43</f>
        <v>1504700</v>
      </c>
      <c r="BG43" s="83">
        <f t="shared" ref="BG43" si="185">SUM(BG40:BG42)</f>
        <v>1443258.24</v>
      </c>
      <c r="BH43" s="76">
        <v>311</v>
      </c>
    </row>
    <row r="44" spans="1:60" x14ac:dyDescent="0.25">
      <c r="A44" s="74">
        <v>312121</v>
      </c>
      <c r="B44" s="463" t="s">
        <v>18</v>
      </c>
      <c r="C44" s="75">
        <f t="shared" si="168"/>
        <v>21215.38</v>
      </c>
      <c r="D44" s="69"/>
      <c r="E44" s="122">
        <f t="shared" ref="E44:E52" si="186">BG44</f>
        <v>19775.439999999999</v>
      </c>
      <c r="F44" s="234">
        <f t="shared" si="12"/>
        <v>93.212754143456294</v>
      </c>
      <c r="G44" s="235">
        <f t="shared" si="13"/>
        <v>0</v>
      </c>
      <c r="H44" s="123">
        <f>'izvršenje PO IZVORIMA-detaljno'!C44</f>
        <v>21215.38</v>
      </c>
      <c r="I44" s="126"/>
      <c r="J44" s="172">
        <f>'izvršenje PO IZVORIMA-detaljno'!E44</f>
        <v>19775.439999999999</v>
      </c>
      <c r="K44" s="1182">
        <f t="shared" si="169"/>
        <v>0</v>
      </c>
      <c r="L44" s="52"/>
      <c r="M44" s="51"/>
      <c r="N44" s="1209"/>
      <c r="O44" s="1209"/>
      <c r="P44" s="1210"/>
      <c r="Q44" s="1204">
        <f t="shared" si="170"/>
        <v>0</v>
      </c>
      <c r="R44" s="1209"/>
      <c r="S44" s="1209"/>
      <c r="T44" s="1210"/>
      <c r="U44" s="1204">
        <f t="shared" si="171"/>
        <v>0</v>
      </c>
      <c r="V44" s="1209"/>
      <c r="W44" s="1210"/>
      <c r="X44" s="1202"/>
      <c r="Y44" s="1900"/>
      <c r="Z44" s="1210"/>
      <c r="AA44" s="1204">
        <f t="shared" si="172"/>
        <v>0</v>
      </c>
      <c r="AB44" s="1251"/>
      <c r="AC44" s="1251"/>
      <c r="AD44" s="1264"/>
      <c r="AE44" s="1244">
        <f t="shared" si="173"/>
        <v>0</v>
      </c>
      <c r="AF44" s="1266">
        <f>'izvršenje PO IZVORIMA-detaljno'!O44+'izvršenje PO IZVORIMA-detaljno'!I44</f>
        <v>0</v>
      </c>
      <c r="AG44" s="1246"/>
      <c r="AH44" s="1266">
        <f>'izvršenje PO IZVORIMA-detaljno'!Q44+'izvršenje PO IZVORIMA-detaljno'!K44</f>
        <v>0</v>
      </c>
      <c r="AI44" s="1244">
        <f t="shared" si="174"/>
        <v>0</v>
      </c>
      <c r="AJ44" s="1251"/>
      <c r="AK44" s="1251"/>
      <c r="AL44" s="1264"/>
      <c r="AM44" s="1244">
        <f t="shared" si="175"/>
        <v>0</v>
      </c>
      <c r="AN44" s="1264"/>
      <c r="AO44" s="1251"/>
      <c r="AP44" s="1264"/>
      <c r="AQ44" s="1244">
        <f t="shared" si="176"/>
        <v>0</v>
      </c>
      <c r="AR44" s="1251"/>
      <c r="AS44" s="1251"/>
      <c r="AT44" s="1264"/>
      <c r="AU44" s="1244">
        <f t="shared" si="177"/>
        <v>0</v>
      </c>
      <c r="AV44" s="1251"/>
      <c r="AW44" s="1252"/>
      <c r="AX44" s="1327"/>
      <c r="AY44" s="1295"/>
      <c r="AZ44" s="1336"/>
      <c r="BA44" s="176"/>
      <c r="BB44" s="174"/>
      <c r="BC44" s="177">
        <f>'izvršenje PO IZVORIMA-detaljno'!BA44</f>
        <v>0</v>
      </c>
      <c r="BD44" s="177">
        <f>'izvršenje PO IZVORIMA-detaljno'!BB44</f>
        <v>0</v>
      </c>
      <c r="BE44" s="177">
        <f>'izvršenje PO IZVORIMA-detaljno'!BC44</f>
        <v>0</v>
      </c>
      <c r="BF44" s="57"/>
      <c r="BG44" s="126">
        <f>J44+M44+P44+T44+W44+Z44+AD44+AH44+AL44+AP44+AT44+AW44+BE44</f>
        <v>19775.439999999999</v>
      </c>
      <c r="BH44" s="74">
        <v>312121</v>
      </c>
    </row>
    <row r="45" spans="1:60" s="6" customFormat="1" x14ac:dyDescent="0.25">
      <c r="A45" s="45">
        <v>312131</v>
      </c>
      <c r="B45" s="464" t="s">
        <v>19</v>
      </c>
      <c r="C45" s="75">
        <f t="shared" si="168"/>
        <v>9700</v>
      </c>
      <c r="D45" s="5"/>
      <c r="E45" s="122">
        <f t="shared" si="186"/>
        <v>9500</v>
      </c>
      <c r="F45" s="230">
        <f t="shared" si="12"/>
        <v>97.9381443298969</v>
      </c>
      <c r="G45" s="232">
        <f t="shared" si="13"/>
        <v>0</v>
      </c>
      <c r="H45" s="123">
        <f>'izvršenje PO IZVORIMA-detaljno'!C45</f>
        <v>9700</v>
      </c>
      <c r="I45" s="124"/>
      <c r="J45" s="172">
        <f>'izvršenje PO IZVORIMA-detaljno'!E45</f>
        <v>9500</v>
      </c>
      <c r="K45" s="1183">
        <f t="shared" si="169"/>
        <v>0</v>
      </c>
      <c r="L45" s="52"/>
      <c r="M45" s="51"/>
      <c r="N45" s="1209"/>
      <c r="O45" s="1209"/>
      <c r="P45" s="1210"/>
      <c r="Q45" s="1208">
        <f t="shared" si="170"/>
        <v>0</v>
      </c>
      <c r="R45" s="1209"/>
      <c r="S45" s="1209"/>
      <c r="T45" s="1210"/>
      <c r="U45" s="1208">
        <f t="shared" si="171"/>
        <v>0</v>
      </c>
      <c r="V45" s="1209"/>
      <c r="W45" s="1210"/>
      <c r="X45" s="1202"/>
      <c r="Y45" s="1900"/>
      <c r="Z45" s="1210"/>
      <c r="AA45" s="1208">
        <f t="shared" si="172"/>
        <v>0</v>
      </c>
      <c r="AB45" s="1251"/>
      <c r="AC45" s="1251"/>
      <c r="AD45" s="1264"/>
      <c r="AE45" s="1249">
        <f t="shared" si="173"/>
        <v>0</v>
      </c>
      <c r="AF45" s="1264"/>
      <c r="AG45" s="1251"/>
      <c r="AH45" s="1264"/>
      <c r="AI45" s="1249">
        <f t="shared" si="174"/>
        <v>0</v>
      </c>
      <c r="AJ45" s="1251"/>
      <c r="AK45" s="1251"/>
      <c r="AL45" s="1264"/>
      <c r="AM45" s="1249">
        <f t="shared" si="175"/>
        <v>0</v>
      </c>
      <c r="AN45" s="1264"/>
      <c r="AO45" s="1251"/>
      <c r="AP45" s="1264"/>
      <c r="AQ45" s="1249">
        <f t="shared" si="176"/>
        <v>0</v>
      </c>
      <c r="AR45" s="1251"/>
      <c r="AS45" s="1251"/>
      <c r="AT45" s="1264"/>
      <c r="AU45" s="1249">
        <f t="shared" si="177"/>
        <v>0</v>
      </c>
      <c r="AV45" s="1251"/>
      <c r="AW45" s="1252"/>
      <c r="AX45" s="1327"/>
      <c r="AY45" s="1295"/>
      <c r="AZ45" s="1336"/>
      <c r="BA45" s="176"/>
      <c r="BB45" s="174"/>
      <c r="BC45" s="177">
        <f>'izvršenje PO IZVORIMA-detaljno'!BA45</f>
        <v>0</v>
      </c>
      <c r="BD45" s="177">
        <f>'izvršenje PO IZVORIMA-detaljno'!BB45</f>
        <v>0</v>
      </c>
      <c r="BE45" s="177">
        <f>'izvršenje PO IZVORIMA-detaljno'!BC45</f>
        <v>0</v>
      </c>
      <c r="BF45" s="57"/>
      <c r="BG45" s="126">
        <f>J45+M45+P45+T45+W45+Z45+AD45+AH45+AL45+AP45+AT45+AW45+BE45</f>
        <v>9500</v>
      </c>
      <c r="BH45" s="45">
        <v>312131</v>
      </c>
    </row>
    <row r="46" spans="1:60" x14ac:dyDescent="0.25">
      <c r="A46" s="45">
        <v>312141</v>
      </c>
      <c r="B46" s="464" t="s">
        <v>20</v>
      </c>
      <c r="C46" s="75">
        <f t="shared" si="168"/>
        <v>0</v>
      </c>
      <c r="D46" s="5"/>
      <c r="E46" s="122">
        <f t="shared" si="186"/>
        <v>0</v>
      </c>
      <c r="F46" s="230">
        <f t="shared" si="12"/>
        <v>0</v>
      </c>
      <c r="G46" s="232">
        <f t="shared" si="13"/>
        <v>0</v>
      </c>
      <c r="H46" s="123">
        <f>'izvršenje PO IZVORIMA-detaljno'!C46</f>
        <v>0</v>
      </c>
      <c r="I46" s="124"/>
      <c r="J46" s="172">
        <f>'izvršenje PO IZVORIMA-detaljno'!E46</f>
        <v>0</v>
      </c>
      <c r="K46" s="1183">
        <f t="shared" si="169"/>
        <v>0</v>
      </c>
      <c r="L46" s="52"/>
      <c r="M46" s="51"/>
      <c r="N46" s="1209"/>
      <c r="O46" s="1209"/>
      <c r="P46" s="1210"/>
      <c r="Q46" s="1208">
        <f t="shared" si="170"/>
        <v>0</v>
      </c>
      <c r="R46" s="1209"/>
      <c r="S46" s="1209"/>
      <c r="T46" s="1210"/>
      <c r="U46" s="1208">
        <f t="shared" si="171"/>
        <v>0</v>
      </c>
      <c r="V46" s="1209"/>
      <c r="W46" s="1210"/>
      <c r="X46" s="1202"/>
      <c r="Y46" s="1900"/>
      <c r="Z46" s="1210"/>
      <c r="AA46" s="1208">
        <f t="shared" si="172"/>
        <v>0</v>
      </c>
      <c r="AB46" s="1251"/>
      <c r="AC46" s="1251"/>
      <c r="AD46" s="1264"/>
      <c r="AE46" s="1249">
        <f t="shared" si="173"/>
        <v>0</v>
      </c>
      <c r="AF46" s="1264"/>
      <c r="AG46" s="1251"/>
      <c r="AH46" s="1264"/>
      <c r="AI46" s="1249">
        <f t="shared" si="174"/>
        <v>0</v>
      </c>
      <c r="AJ46" s="1251"/>
      <c r="AK46" s="1251"/>
      <c r="AL46" s="1264"/>
      <c r="AM46" s="1249">
        <f t="shared" si="175"/>
        <v>0</v>
      </c>
      <c r="AN46" s="1264"/>
      <c r="AO46" s="1251"/>
      <c r="AP46" s="1264"/>
      <c r="AQ46" s="1249">
        <f t="shared" si="176"/>
        <v>0</v>
      </c>
      <c r="AR46" s="1251"/>
      <c r="AS46" s="1251"/>
      <c r="AT46" s="1264"/>
      <c r="AU46" s="1249">
        <f t="shared" si="177"/>
        <v>0</v>
      </c>
      <c r="AV46" s="1251"/>
      <c r="AW46" s="1252"/>
      <c r="AX46" s="1327"/>
      <c r="AY46" s="1295"/>
      <c r="AZ46" s="1336"/>
      <c r="BA46" s="176"/>
      <c r="BB46" s="174"/>
      <c r="BC46" s="177">
        <f>'izvršenje PO IZVORIMA-detaljno'!BA46</f>
        <v>0</v>
      </c>
      <c r="BD46" s="177">
        <f>'izvršenje PO IZVORIMA-detaljno'!BB46</f>
        <v>0</v>
      </c>
      <c r="BE46" s="177">
        <f>'izvršenje PO IZVORIMA-detaljno'!BC46</f>
        <v>0</v>
      </c>
      <c r="BF46" s="57"/>
      <c r="BG46" s="126">
        <f>J46+M46+P46+T46+W46+Z46+AD46+AH46+AL46+AP46+AT46+AW46+BE46</f>
        <v>0</v>
      </c>
      <c r="BH46" s="45">
        <v>312141</v>
      </c>
    </row>
    <row r="47" spans="1:60" s="6" customFormat="1" x14ac:dyDescent="0.25">
      <c r="A47" s="45">
        <v>312151</v>
      </c>
      <c r="B47" s="464" t="s">
        <v>21</v>
      </c>
      <c r="C47" s="75">
        <f t="shared" si="168"/>
        <v>2329</v>
      </c>
      <c r="D47" s="5"/>
      <c r="E47" s="122">
        <f t="shared" si="186"/>
        <v>2108.2800000000002</v>
      </c>
      <c r="F47" s="230">
        <f t="shared" si="12"/>
        <v>90.52297123228854</v>
      </c>
      <c r="G47" s="232">
        <f t="shared" si="13"/>
        <v>0</v>
      </c>
      <c r="H47" s="123">
        <f>'izvršenje PO IZVORIMA-detaljno'!C47</f>
        <v>2329</v>
      </c>
      <c r="I47" s="124"/>
      <c r="J47" s="172">
        <f>'izvršenje PO IZVORIMA-detaljno'!E47</f>
        <v>2108.2800000000002</v>
      </c>
      <c r="K47" s="1183">
        <f t="shared" si="169"/>
        <v>0</v>
      </c>
      <c r="L47" s="52"/>
      <c r="M47" s="51"/>
      <c r="N47" s="1209"/>
      <c r="O47" s="1209"/>
      <c r="P47" s="1210"/>
      <c r="Q47" s="1208">
        <f t="shared" si="170"/>
        <v>0</v>
      </c>
      <c r="R47" s="1209"/>
      <c r="S47" s="1209"/>
      <c r="T47" s="1210"/>
      <c r="U47" s="1208">
        <f t="shared" si="171"/>
        <v>0</v>
      </c>
      <c r="V47" s="1209"/>
      <c r="W47" s="1210"/>
      <c r="X47" s="1202"/>
      <c r="Y47" s="1900"/>
      <c r="Z47" s="1210"/>
      <c r="AA47" s="1208">
        <f t="shared" si="172"/>
        <v>0</v>
      </c>
      <c r="AB47" s="1251"/>
      <c r="AC47" s="1251"/>
      <c r="AD47" s="1264"/>
      <c r="AE47" s="1249">
        <f t="shared" si="173"/>
        <v>0</v>
      </c>
      <c r="AF47" s="1264"/>
      <c r="AG47" s="1251"/>
      <c r="AH47" s="1264"/>
      <c r="AI47" s="1249">
        <f t="shared" si="174"/>
        <v>0</v>
      </c>
      <c r="AJ47" s="1251"/>
      <c r="AK47" s="1251"/>
      <c r="AL47" s="1264"/>
      <c r="AM47" s="1249">
        <f t="shared" si="175"/>
        <v>0</v>
      </c>
      <c r="AN47" s="1266">
        <f>'izvršenje PO IZVORIMA-detaljno'!AN47</f>
        <v>0</v>
      </c>
      <c r="AO47" s="1251"/>
      <c r="AP47" s="1266">
        <f>'izvršenje PO IZVORIMA-detaljno'!AP47</f>
        <v>0</v>
      </c>
      <c r="AQ47" s="1249">
        <f t="shared" si="176"/>
        <v>0</v>
      </c>
      <c r="AR47" s="1251"/>
      <c r="AS47" s="1251"/>
      <c r="AT47" s="1264"/>
      <c r="AU47" s="1249">
        <f t="shared" si="177"/>
        <v>0</v>
      </c>
      <c r="AV47" s="1251"/>
      <c r="AW47" s="1252"/>
      <c r="AX47" s="1327"/>
      <c r="AY47" s="1295"/>
      <c r="AZ47" s="1336"/>
      <c r="BA47" s="176"/>
      <c r="BB47" s="174"/>
      <c r="BC47" s="177">
        <f>'izvršenje PO IZVORIMA-detaljno'!BA47</f>
        <v>0</v>
      </c>
      <c r="BD47" s="177">
        <f>'izvršenje PO IZVORIMA-detaljno'!BB47</f>
        <v>0</v>
      </c>
      <c r="BE47" s="177">
        <f>'izvršenje PO IZVORIMA-detaljno'!BC47</f>
        <v>0</v>
      </c>
      <c r="BF47" s="57"/>
      <c r="BG47" s="126">
        <f>J47+M47+P47+T47+W47+Z47+AD47+AH47+AL47+AP47+AT47+AW47+BE47</f>
        <v>2108.2800000000002</v>
      </c>
      <c r="BH47" s="45">
        <v>312151</v>
      </c>
    </row>
    <row r="48" spans="1:60" s="6" customFormat="1" ht="15.75" thickBot="1" x14ac:dyDescent="0.3">
      <c r="A48" s="46">
        <v>312161</v>
      </c>
      <c r="B48" s="465" t="s">
        <v>22</v>
      </c>
      <c r="C48" s="75">
        <f t="shared" si="168"/>
        <v>17100</v>
      </c>
      <c r="D48" s="4"/>
      <c r="E48" s="122">
        <f t="shared" si="186"/>
        <v>16800</v>
      </c>
      <c r="F48" s="236">
        <f t="shared" si="12"/>
        <v>98.245614035087712</v>
      </c>
      <c r="G48" s="237">
        <f t="shared" si="13"/>
        <v>0</v>
      </c>
      <c r="H48" s="123">
        <f>'izvršenje PO IZVORIMA-detaljno'!C48</f>
        <v>17100</v>
      </c>
      <c r="I48" s="124"/>
      <c r="J48" s="172">
        <f>'izvršenje PO IZVORIMA-detaljno'!E48</f>
        <v>16800</v>
      </c>
      <c r="K48" s="1184">
        <f t="shared" si="169"/>
        <v>0</v>
      </c>
      <c r="L48" s="52"/>
      <c r="M48" s="51"/>
      <c r="N48" s="1209"/>
      <c r="O48" s="1209"/>
      <c r="P48" s="1210"/>
      <c r="Q48" s="1211">
        <f t="shared" si="170"/>
        <v>0</v>
      </c>
      <c r="R48" s="1209"/>
      <c r="S48" s="1209"/>
      <c r="T48" s="1210"/>
      <c r="U48" s="1211">
        <f t="shared" si="171"/>
        <v>0</v>
      </c>
      <c r="V48" s="1209"/>
      <c r="W48" s="1210"/>
      <c r="X48" s="1202"/>
      <c r="Y48" s="1900"/>
      <c r="Z48" s="1210"/>
      <c r="AA48" s="1211">
        <f t="shared" si="172"/>
        <v>0</v>
      </c>
      <c r="AB48" s="1251"/>
      <c r="AC48" s="1251"/>
      <c r="AD48" s="1264"/>
      <c r="AE48" s="1253">
        <f t="shared" si="173"/>
        <v>0</v>
      </c>
      <c r="AF48" s="1266">
        <f>'izvršenje PO IZVORIMA-detaljno'!I48+'izvršenje PO IZVORIMA-detaljno'!O48</f>
        <v>0</v>
      </c>
      <c r="AG48" s="1251"/>
      <c r="AH48" s="1266">
        <f>'izvršenje PO IZVORIMA-detaljno'!K48+'izvršenje PO IZVORIMA-detaljno'!Q48</f>
        <v>0</v>
      </c>
      <c r="AI48" s="1253">
        <f t="shared" si="174"/>
        <v>0</v>
      </c>
      <c r="AJ48" s="1251"/>
      <c r="AK48" s="1251"/>
      <c r="AL48" s="1264"/>
      <c r="AM48" s="1253">
        <f t="shared" si="175"/>
        <v>0</v>
      </c>
      <c r="AN48" s="1264"/>
      <c r="AO48" s="1251"/>
      <c r="AP48" s="1266">
        <f>'izvršenje PO IZVORIMA-detaljno'!AP48</f>
        <v>0</v>
      </c>
      <c r="AQ48" s="1253">
        <f t="shared" si="176"/>
        <v>0</v>
      </c>
      <c r="AR48" s="1251"/>
      <c r="AS48" s="1251"/>
      <c r="AT48" s="1264"/>
      <c r="AU48" s="1253">
        <f t="shared" si="177"/>
        <v>0</v>
      </c>
      <c r="AV48" s="1251"/>
      <c r="AW48" s="1252"/>
      <c r="AX48" s="1327"/>
      <c r="AY48" s="1295"/>
      <c r="AZ48" s="1336"/>
      <c r="BA48" s="176"/>
      <c r="BB48" s="174"/>
      <c r="BC48" s="177">
        <f>'izvršenje PO IZVORIMA-detaljno'!BA48</f>
        <v>0</v>
      </c>
      <c r="BD48" s="177">
        <f>'izvršenje PO IZVORIMA-detaljno'!BB48</f>
        <v>0</v>
      </c>
      <c r="BE48" s="177">
        <f>'izvršenje PO IZVORIMA-detaljno'!BC48</f>
        <v>0</v>
      </c>
      <c r="BF48" s="57"/>
      <c r="BG48" s="126">
        <f>J48+M48+P48+T48+W48+Z48+AD48+AH48+AL48+AP48+AT48+AW48+BE48</f>
        <v>16800</v>
      </c>
      <c r="BH48" s="46">
        <v>312161</v>
      </c>
    </row>
    <row r="49" spans="1:60" s="22" customFormat="1" ht="15.75" thickBot="1" x14ac:dyDescent="0.3">
      <c r="A49" s="76">
        <v>312</v>
      </c>
      <c r="B49" s="470" t="s">
        <v>23</v>
      </c>
      <c r="C49" s="83">
        <f>SUM(C44:C48)</f>
        <v>50344.380000000005</v>
      </c>
      <c r="D49" s="82">
        <f>BF49</f>
        <v>50000</v>
      </c>
      <c r="E49" s="83">
        <f>SUM(E44:E48)</f>
        <v>48183.72</v>
      </c>
      <c r="F49" s="247">
        <f t="shared" si="12"/>
        <v>95.708239926680989</v>
      </c>
      <c r="G49" s="246">
        <f>IF(D49&lt;&gt;0,E49/D49*100,0)</f>
        <v>96.367440000000002</v>
      </c>
      <c r="H49" s="386">
        <f>SUM(H44:H48)</f>
        <v>50344.380000000005</v>
      </c>
      <c r="I49" s="115">
        <f>'izvršenje PO IZVORIMA-detaljno'!D49</f>
        <v>50000</v>
      </c>
      <c r="J49" s="82">
        <f>SUM(J44:J48)</f>
        <v>48183.72</v>
      </c>
      <c r="K49" s="246">
        <f t="shared" si="169"/>
        <v>96.367440000000002</v>
      </c>
      <c r="L49" s="82">
        <f t="shared" ref="L49:AP49" si="187">SUM(L44:L48)</f>
        <v>0</v>
      </c>
      <c r="M49" s="112">
        <f t="shared" si="187"/>
        <v>0</v>
      </c>
      <c r="N49" s="392">
        <f t="shared" ref="N49" si="188">SUM(N44:N48)</f>
        <v>0</v>
      </c>
      <c r="O49" s="82">
        <f t="shared" si="187"/>
        <v>0</v>
      </c>
      <c r="P49" s="82">
        <f t="shared" si="187"/>
        <v>0</v>
      </c>
      <c r="Q49" s="246">
        <f t="shared" si="170"/>
        <v>0</v>
      </c>
      <c r="R49" s="82">
        <f t="shared" ref="R49" si="189">SUM(R44:R48)</f>
        <v>0</v>
      </c>
      <c r="S49" s="82">
        <f t="shared" si="187"/>
        <v>0</v>
      </c>
      <c r="T49" s="82">
        <f t="shared" si="187"/>
        <v>0</v>
      </c>
      <c r="U49" s="246">
        <f t="shared" si="171"/>
        <v>0</v>
      </c>
      <c r="V49" s="82">
        <f t="shared" si="187"/>
        <v>0</v>
      </c>
      <c r="W49" s="112">
        <f t="shared" si="187"/>
        <v>0</v>
      </c>
      <c r="X49" s="382"/>
      <c r="Y49" s="115">
        <f>'izvršenje PO IZVORIMA-detaljno'!AI49+'izvršenje PO IZVORIMA-detaljno'!AL49+'izvršenje PO IZVORIMA-detaljno'!AB49</f>
        <v>0</v>
      </c>
      <c r="Z49" s="112">
        <f t="shared" si="187"/>
        <v>0</v>
      </c>
      <c r="AA49" s="246">
        <f t="shared" si="172"/>
        <v>0</v>
      </c>
      <c r="AB49" s="392">
        <f>'izvršenje PO IZVORIMA-detaljno'!F49+'izvršenje PO IZVORIMA-detaljno'!L49</f>
        <v>0</v>
      </c>
      <c r="AC49" s="392">
        <f>'izvršenje PO IZVORIMA-detaljno'!G49+'izvršenje PO IZVORIMA-detaljno'!M49</f>
        <v>0</v>
      </c>
      <c r="AD49" s="82">
        <f t="shared" si="187"/>
        <v>0</v>
      </c>
      <c r="AE49" s="246">
        <f t="shared" si="173"/>
        <v>0</v>
      </c>
      <c r="AF49" s="108">
        <f>SUM(AF44:AF48)</f>
        <v>0</v>
      </c>
      <c r="AG49" s="108">
        <f>'izvršenje PO IZVORIMA-detaljno'!J49+'izvršenje PO IZVORIMA-detaljno'!P49</f>
        <v>0</v>
      </c>
      <c r="AH49" s="82">
        <f t="shared" si="187"/>
        <v>0</v>
      </c>
      <c r="AI49" s="246">
        <f t="shared" si="174"/>
        <v>0</v>
      </c>
      <c r="AJ49" s="82"/>
      <c r="AK49" s="82">
        <f>'izvršenje PO IZVORIMA-detaljno'!S49</f>
        <v>0</v>
      </c>
      <c r="AL49" s="82">
        <f t="shared" si="187"/>
        <v>0</v>
      </c>
      <c r="AM49" s="246">
        <f t="shared" si="175"/>
        <v>0</v>
      </c>
      <c r="AN49" s="82"/>
      <c r="AO49" s="82">
        <f>'izvršenje PO IZVORIMA-detaljno'!AO49</f>
        <v>0</v>
      </c>
      <c r="AP49" s="82">
        <f t="shared" si="187"/>
        <v>0</v>
      </c>
      <c r="AQ49" s="246">
        <f t="shared" si="176"/>
        <v>0</v>
      </c>
      <c r="AR49" s="82">
        <f>'izvršenje PO IZVORIMA-detaljno'!AQ49</f>
        <v>0</v>
      </c>
      <c r="AS49" s="82">
        <f>'izvršenje PO IZVORIMA-detaljno'!AR49</f>
        <v>0</v>
      </c>
      <c r="AT49" s="82">
        <f t="shared" ref="AT49" si="190">SUM(AT44:AT48)</f>
        <v>0</v>
      </c>
      <c r="AU49" s="246">
        <f t="shared" si="177"/>
        <v>0</v>
      </c>
      <c r="AV49" s="82">
        <f t="shared" ref="AV49:AW49" si="191">SUM(AV44:AV48)</f>
        <v>0</v>
      </c>
      <c r="AW49" s="83">
        <f t="shared" si="191"/>
        <v>0</v>
      </c>
      <c r="AX49" s="382">
        <f>'izvršenje PO IZVORIMA-detaljno'!AT49</f>
        <v>0</v>
      </c>
      <c r="AY49" s="83">
        <f>'izvršenje PO IZVORIMA-detaljno'!AU49</f>
        <v>0</v>
      </c>
      <c r="AZ49" s="112">
        <f t="shared" ref="AZ49:BB49" si="192">SUM(AZ44:AZ48)</f>
        <v>0</v>
      </c>
      <c r="BA49" s="382">
        <f>'izvršenje PO IZVORIMA-detaljno'!AW49</f>
        <v>0</v>
      </c>
      <c r="BB49" s="83">
        <f t="shared" si="192"/>
        <v>0</v>
      </c>
      <c r="BC49" s="382">
        <f>'izvršenje PO IZVORIMA-detaljno'!AZ49</f>
        <v>0</v>
      </c>
      <c r="BD49" s="382">
        <f>'izvršenje PO IZVORIMA-detaljno'!BB49</f>
        <v>0</v>
      </c>
      <c r="BE49" s="83">
        <f t="shared" ref="BE49" si="193">SUM(BE44:BE48)</f>
        <v>0</v>
      </c>
      <c r="BF49" s="386">
        <f>AV49+AS49+AO49+AK49+AG49+AC49+Y49+V49+S49+O49+L49+I49+AY49</f>
        <v>50000</v>
      </c>
      <c r="BG49" s="83">
        <f t="shared" ref="BG49" si="194">SUM(BG44:BG48)</f>
        <v>48183.72</v>
      </c>
      <c r="BH49" s="76">
        <v>312</v>
      </c>
    </row>
    <row r="50" spans="1:60" s="6" customFormat="1" x14ac:dyDescent="0.25">
      <c r="A50" s="62">
        <v>313211</v>
      </c>
      <c r="B50" s="463" t="s">
        <v>24</v>
      </c>
      <c r="C50" s="75">
        <f>H50+N50+R50+X50+AB50+AF50+AJ50+AN50+AR50+AX50</f>
        <v>198766.7</v>
      </c>
      <c r="D50" s="64"/>
      <c r="E50" s="122">
        <f t="shared" si="186"/>
        <v>235630.15</v>
      </c>
      <c r="F50" s="234">
        <f t="shared" si="12"/>
        <v>118.54608946065915</v>
      </c>
      <c r="G50" s="235">
        <f t="shared" si="13"/>
        <v>0</v>
      </c>
      <c r="H50" s="123">
        <f>'izvršenje PO IZVORIMA-detaljno'!C50</f>
        <v>197783.51</v>
      </c>
      <c r="I50" s="124"/>
      <c r="J50" s="172">
        <f>'izvršenje PO IZVORIMA-detaljno'!E50</f>
        <v>235630.15</v>
      </c>
      <c r="K50" s="1182">
        <f t="shared" si="169"/>
        <v>0</v>
      </c>
      <c r="L50" s="52"/>
      <c r="M50" s="51"/>
      <c r="N50" s="1209"/>
      <c r="O50" s="1209"/>
      <c r="P50" s="1210"/>
      <c r="Q50" s="1204">
        <f t="shared" si="170"/>
        <v>0</v>
      </c>
      <c r="R50" s="1221">
        <f>'izvršenje PO IZVORIMA-detaljno'!Y50</f>
        <v>0</v>
      </c>
      <c r="S50" s="1209"/>
      <c r="T50" s="1221">
        <f>'izvršenje PO IZVORIMA-detaljno'!AA50</f>
        <v>0</v>
      </c>
      <c r="U50" s="1204">
        <f t="shared" si="171"/>
        <v>0</v>
      </c>
      <c r="V50" s="1209"/>
      <c r="W50" s="1210"/>
      <c r="X50" s="1202"/>
      <c r="Y50" s="1900"/>
      <c r="Z50" s="1210"/>
      <c r="AA50" s="1204">
        <f t="shared" si="172"/>
        <v>0</v>
      </c>
      <c r="AB50" s="1266">
        <f>'izvršenje PO IZVORIMA-detaljno'!F50+'izvršenje PO IZVORIMA-detaljno'!L50</f>
        <v>0</v>
      </c>
      <c r="AC50" s="1251"/>
      <c r="AD50" s="1266">
        <f>'izvršenje PO IZVORIMA-detaljno'!H50+'izvršenje PO IZVORIMA-detaljno'!N50</f>
        <v>0</v>
      </c>
      <c r="AE50" s="1244">
        <f t="shared" si="173"/>
        <v>0</v>
      </c>
      <c r="AF50" s="1266">
        <f>'izvršenje PO IZVORIMA-detaljno'!I50+'izvršenje PO IZVORIMA-detaljno'!O50</f>
        <v>983.19</v>
      </c>
      <c r="AG50" s="1251"/>
      <c r="AH50" s="1266">
        <f>'izvršenje PO IZVORIMA-detaljno'!K50+'izvršenje PO IZVORIMA-detaljno'!Q50</f>
        <v>0</v>
      </c>
      <c r="AI50" s="1244">
        <f t="shared" si="174"/>
        <v>0</v>
      </c>
      <c r="AJ50" s="1251"/>
      <c r="AK50" s="1251"/>
      <c r="AL50" s="1264"/>
      <c r="AM50" s="1244">
        <f t="shared" si="175"/>
        <v>0</v>
      </c>
      <c r="AN50" s="1266">
        <f>'izvršenje PO IZVORIMA-detaljno'!AN50</f>
        <v>0</v>
      </c>
      <c r="AO50" s="1251"/>
      <c r="AP50" s="1266">
        <f>'izvršenje PO IZVORIMA-detaljno'!AP50</f>
        <v>0</v>
      </c>
      <c r="AQ50" s="1244">
        <f t="shared" si="176"/>
        <v>0</v>
      </c>
      <c r="AR50" s="1251"/>
      <c r="AS50" s="1251"/>
      <c r="AT50" s="1264"/>
      <c r="AU50" s="1244">
        <f t="shared" si="177"/>
        <v>0</v>
      </c>
      <c r="AV50" s="1251"/>
      <c r="AW50" s="1252"/>
      <c r="AX50" s="1328">
        <f>'izvršenje PO IZVORIMA-detaljno'!AT50+'izvršenje PO IZVORIMA-detaljno'!AU50+'izvršenje PO IZVORIMA-detaljno'!AV50</f>
        <v>0</v>
      </c>
      <c r="AY50" s="1295"/>
      <c r="AZ50" s="1340">
        <f>'izvršenje PO IZVORIMA-detaljno'!AV50+'izvršenje PO IZVORIMA-detaljno'!AW50+'izvršenje PO IZVORIMA-detaljno'!AX50</f>
        <v>0</v>
      </c>
      <c r="BA50" s="176"/>
      <c r="BB50" s="383">
        <f>'izvršenje PO IZVORIMA-detaljno'!AX50+'izvršenje PO IZVORIMA-detaljno'!AY50+'izvršenje PO IZVORIMA-detaljno'!AZ50</f>
        <v>0</v>
      </c>
      <c r="BC50" s="177">
        <f>'izvršenje PO IZVORIMA-detaljno'!BA50</f>
        <v>0</v>
      </c>
      <c r="BD50" s="177">
        <f>'izvršenje PO IZVORIMA-detaljno'!BB50</f>
        <v>0</v>
      </c>
      <c r="BE50" s="177">
        <f>'izvršenje PO IZVORIMA-detaljno'!BC50</f>
        <v>0</v>
      </c>
      <c r="BF50" s="57"/>
      <c r="BG50" s="126">
        <f>J50+M50+P50+T50+W50+Z50+AD50+AH50+AL50+AP50+AT50+AW50+BE50</f>
        <v>235630.15</v>
      </c>
      <c r="BH50" s="62">
        <v>313211</v>
      </c>
    </row>
    <row r="51" spans="1:60" x14ac:dyDescent="0.25">
      <c r="A51" s="44">
        <v>313221</v>
      </c>
      <c r="B51" s="464" t="s">
        <v>161</v>
      </c>
      <c r="C51" s="75">
        <f t="shared" si="168"/>
        <v>0</v>
      </c>
      <c r="D51" s="5"/>
      <c r="E51" s="122">
        <f t="shared" si="186"/>
        <v>0</v>
      </c>
      <c r="F51" s="230">
        <f t="shared" si="12"/>
        <v>0</v>
      </c>
      <c r="G51" s="232">
        <f t="shared" si="13"/>
        <v>0</v>
      </c>
      <c r="H51" s="123">
        <f>'izvršenje PO IZVORIMA-detaljno'!C51</f>
        <v>0</v>
      </c>
      <c r="I51" s="124"/>
      <c r="J51" s="172">
        <f>'izvršenje PO IZVORIMA-detaljno'!E51</f>
        <v>0</v>
      </c>
      <c r="K51" s="1183">
        <f t="shared" si="169"/>
        <v>0</v>
      </c>
      <c r="L51" s="52"/>
      <c r="M51" s="51"/>
      <c r="N51" s="1209"/>
      <c r="O51" s="1209"/>
      <c r="P51" s="1210"/>
      <c r="Q51" s="1208">
        <f t="shared" si="170"/>
        <v>0</v>
      </c>
      <c r="R51" s="1221">
        <f>'izvršenje PO IZVORIMA-detaljno'!Y51</f>
        <v>0</v>
      </c>
      <c r="S51" s="1209"/>
      <c r="T51" s="1221">
        <f>'izvršenje PO IZVORIMA-detaljno'!AA51</f>
        <v>0</v>
      </c>
      <c r="U51" s="1208">
        <f t="shared" si="171"/>
        <v>0</v>
      </c>
      <c r="V51" s="1209"/>
      <c r="W51" s="1210"/>
      <c r="X51" s="1202"/>
      <c r="Y51" s="1900"/>
      <c r="Z51" s="1210"/>
      <c r="AA51" s="1208">
        <f t="shared" si="172"/>
        <v>0</v>
      </c>
      <c r="AB51" s="1266">
        <f>'izvršenje PO IZVORIMA-detaljno'!F51+'izvršenje PO IZVORIMA-detaljno'!L51</f>
        <v>0</v>
      </c>
      <c r="AC51" s="1251"/>
      <c r="AD51" s="1266">
        <f>'izvršenje PO IZVORIMA-detaljno'!H51+'izvršenje PO IZVORIMA-detaljno'!N51</f>
        <v>0</v>
      </c>
      <c r="AE51" s="1249">
        <f t="shared" si="173"/>
        <v>0</v>
      </c>
      <c r="AF51" s="1266">
        <f>'izvršenje PO IZVORIMA-detaljno'!I51+'izvršenje PO IZVORIMA-detaljno'!O51</f>
        <v>0</v>
      </c>
      <c r="AG51" s="1251"/>
      <c r="AH51" s="1266">
        <f>'izvršenje PO IZVORIMA-detaljno'!K51+'izvršenje PO IZVORIMA-detaljno'!Q51</f>
        <v>0</v>
      </c>
      <c r="AI51" s="1249">
        <f t="shared" si="174"/>
        <v>0</v>
      </c>
      <c r="AJ51" s="1251"/>
      <c r="AK51" s="1251"/>
      <c r="AL51" s="1264"/>
      <c r="AM51" s="1249">
        <f t="shared" si="175"/>
        <v>0</v>
      </c>
      <c r="AN51" s="1266">
        <f>'izvršenje PO IZVORIMA-detaljno'!AN51</f>
        <v>0</v>
      </c>
      <c r="AO51" s="1251"/>
      <c r="AP51" s="1266">
        <f>'izvršenje PO IZVORIMA-detaljno'!AP51</f>
        <v>0</v>
      </c>
      <c r="AQ51" s="1249">
        <f t="shared" si="176"/>
        <v>0</v>
      </c>
      <c r="AR51" s="1251"/>
      <c r="AS51" s="1251"/>
      <c r="AT51" s="1264"/>
      <c r="AU51" s="1249">
        <f t="shared" si="177"/>
        <v>0</v>
      </c>
      <c r="AV51" s="1251"/>
      <c r="AW51" s="1252"/>
      <c r="AX51" s="1327"/>
      <c r="AY51" s="1295"/>
      <c r="AZ51" s="1336"/>
      <c r="BA51" s="176"/>
      <c r="BB51" s="174"/>
      <c r="BC51" s="177">
        <f>'izvršenje PO IZVORIMA-detaljno'!BA51</f>
        <v>0</v>
      </c>
      <c r="BD51" s="177">
        <f>'izvršenje PO IZVORIMA-detaljno'!BB51</f>
        <v>0</v>
      </c>
      <c r="BE51" s="177">
        <f>'izvršenje PO IZVORIMA-detaljno'!BC51</f>
        <v>0</v>
      </c>
      <c r="BF51" s="57"/>
      <c r="BG51" s="126">
        <f>J51+M51+P51+T51+W51+Z51+AD51+AH51+AL51+AP51+AT51+AW51+BE51</f>
        <v>0</v>
      </c>
      <c r="BH51" s="44">
        <v>313221</v>
      </c>
    </row>
    <row r="52" spans="1:60" ht="15.75" thickBot="1" x14ac:dyDescent="0.3">
      <c r="A52" s="47">
        <v>313321</v>
      </c>
      <c r="B52" s="465" t="s">
        <v>162</v>
      </c>
      <c r="C52" s="75">
        <f t="shared" si="168"/>
        <v>0</v>
      </c>
      <c r="D52" s="4"/>
      <c r="E52" s="122">
        <f t="shared" si="186"/>
        <v>0</v>
      </c>
      <c r="F52" s="236">
        <f t="shared" si="12"/>
        <v>0</v>
      </c>
      <c r="G52" s="237">
        <f t="shared" si="13"/>
        <v>0</v>
      </c>
      <c r="H52" s="123">
        <f>'izvršenje PO IZVORIMA-detaljno'!C52</f>
        <v>0</v>
      </c>
      <c r="I52" s="124"/>
      <c r="J52" s="172">
        <f>'izvršenje PO IZVORIMA-detaljno'!E52</f>
        <v>0</v>
      </c>
      <c r="K52" s="1184">
        <f t="shared" si="169"/>
        <v>0</v>
      </c>
      <c r="L52" s="52"/>
      <c r="M52" s="51"/>
      <c r="N52" s="1209"/>
      <c r="O52" s="1209"/>
      <c r="P52" s="1210"/>
      <c r="Q52" s="1211">
        <f t="shared" si="170"/>
        <v>0</v>
      </c>
      <c r="R52" s="1221">
        <f>'izvršenje PO IZVORIMA-detaljno'!Y52</f>
        <v>0</v>
      </c>
      <c r="S52" s="1209"/>
      <c r="T52" s="1221">
        <f>'izvršenje PO IZVORIMA-detaljno'!AA52</f>
        <v>0</v>
      </c>
      <c r="U52" s="1211">
        <f t="shared" si="171"/>
        <v>0</v>
      </c>
      <c r="V52" s="1209"/>
      <c r="W52" s="1210"/>
      <c r="X52" s="1202"/>
      <c r="Y52" s="1900"/>
      <c r="Z52" s="1210"/>
      <c r="AA52" s="1211">
        <f t="shared" si="172"/>
        <v>0</v>
      </c>
      <c r="AB52" s="1266">
        <f>'izvršenje PO IZVORIMA-detaljno'!F52+'izvršenje PO IZVORIMA-detaljno'!L52</f>
        <v>0</v>
      </c>
      <c r="AC52" s="1251"/>
      <c r="AD52" s="1266">
        <f>'izvršenje PO IZVORIMA-detaljno'!H52+'izvršenje PO IZVORIMA-detaljno'!N52</f>
        <v>0</v>
      </c>
      <c r="AE52" s="1253">
        <f t="shared" si="173"/>
        <v>0</v>
      </c>
      <c r="AF52" s="1266">
        <f>'izvršenje PO IZVORIMA-detaljno'!I52+'izvršenje PO IZVORIMA-detaljno'!O52</f>
        <v>0</v>
      </c>
      <c r="AG52" s="1251"/>
      <c r="AH52" s="1266">
        <f>'izvršenje PO IZVORIMA-detaljno'!K52+'izvršenje PO IZVORIMA-detaljno'!Q52</f>
        <v>0</v>
      </c>
      <c r="AI52" s="1253">
        <f t="shared" si="174"/>
        <v>0</v>
      </c>
      <c r="AJ52" s="1251"/>
      <c r="AK52" s="1251"/>
      <c r="AL52" s="1264"/>
      <c r="AM52" s="1253">
        <f t="shared" si="175"/>
        <v>0</v>
      </c>
      <c r="AN52" s="1266">
        <f>'izvršenje PO IZVORIMA-detaljno'!AN52</f>
        <v>0</v>
      </c>
      <c r="AO52" s="1251"/>
      <c r="AP52" s="1266">
        <f>'izvršenje PO IZVORIMA-detaljno'!AP52</f>
        <v>0</v>
      </c>
      <c r="AQ52" s="1253">
        <f t="shared" si="176"/>
        <v>0</v>
      </c>
      <c r="AR52" s="1251"/>
      <c r="AS52" s="1251"/>
      <c r="AT52" s="1264"/>
      <c r="AU52" s="1253">
        <f t="shared" si="177"/>
        <v>0</v>
      </c>
      <c r="AV52" s="1251"/>
      <c r="AW52" s="1252"/>
      <c r="AX52" s="1327"/>
      <c r="AY52" s="1295"/>
      <c r="AZ52" s="1336"/>
      <c r="BA52" s="176"/>
      <c r="BB52" s="174"/>
      <c r="BC52" s="177">
        <f>'izvršenje PO IZVORIMA-detaljno'!BA52</f>
        <v>0</v>
      </c>
      <c r="BD52" s="177">
        <f>'izvršenje PO IZVORIMA-detaljno'!BB52</f>
        <v>0</v>
      </c>
      <c r="BE52" s="177">
        <f>'izvršenje PO IZVORIMA-detaljno'!BC52</f>
        <v>0</v>
      </c>
      <c r="BF52" s="57"/>
      <c r="BG52" s="126">
        <f>J52+M52+P52+T52+W52+Z52+AD52+AH52+AL52+AP52+AT52+AW52+BE52</f>
        <v>0</v>
      </c>
      <c r="BH52" s="47">
        <v>313321</v>
      </c>
    </row>
    <row r="53" spans="1:60" s="22" customFormat="1" ht="15.75" thickBot="1" x14ac:dyDescent="0.3">
      <c r="A53" s="76">
        <v>313</v>
      </c>
      <c r="B53" s="470" t="s">
        <v>25</v>
      </c>
      <c r="C53" s="90">
        <f>SUM(C50:C52)</f>
        <v>198766.7</v>
      </c>
      <c r="D53" s="82">
        <f>BF53</f>
        <v>250650</v>
      </c>
      <c r="E53" s="91">
        <f>SUM(E50:E52)</f>
        <v>235630.15</v>
      </c>
      <c r="F53" s="247">
        <f t="shared" si="12"/>
        <v>118.54608946065915</v>
      </c>
      <c r="G53" s="246">
        <f>IF(D53&lt;&gt;0,E53/D53*100,0)</f>
        <v>94.007640135647321</v>
      </c>
      <c r="H53" s="1322">
        <f>SUM(H50:H52)</f>
        <v>197783.51</v>
      </c>
      <c r="I53" s="117">
        <f>'izvršenje PO IZVORIMA-detaljno'!D53</f>
        <v>250000</v>
      </c>
      <c r="J53" s="90">
        <f>SUM(J50:J52)</f>
        <v>235630.15</v>
      </c>
      <c r="K53" s="246">
        <f t="shared" si="169"/>
        <v>94.25206</v>
      </c>
      <c r="L53" s="90">
        <f t="shared" ref="L53:AP53" si="195">SUM(L50:L52)</f>
        <v>0</v>
      </c>
      <c r="M53" s="114">
        <f t="shared" si="195"/>
        <v>0</v>
      </c>
      <c r="N53" s="1477">
        <f t="shared" ref="N53" si="196">SUM(N50:N52)</f>
        <v>0</v>
      </c>
      <c r="O53" s="90">
        <f t="shared" si="195"/>
        <v>0</v>
      </c>
      <c r="P53" s="90">
        <f t="shared" si="195"/>
        <v>0</v>
      </c>
      <c r="Q53" s="246">
        <f t="shared" si="170"/>
        <v>0</v>
      </c>
      <c r="R53" s="90">
        <f>SUM(R50:R52)</f>
        <v>0</v>
      </c>
      <c r="S53" s="90">
        <f>'izvršenje PO IZVORIMA-detaljno'!Z53</f>
        <v>0</v>
      </c>
      <c r="T53" s="90">
        <f>SUM(T50:T52)</f>
        <v>0</v>
      </c>
      <c r="U53" s="246">
        <f t="shared" si="171"/>
        <v>0</v>
      </c>
      <c r="V53" s="90">
        <f t="shared" si="195"/>
        <v>0</v>
      </c>
      <c r="W53" s="114">
        <f t="shared" si="195"/>
        <v>0</v>
      </c>
      <c r="X53" s="382"/>
      <c r="Y53" s="115">
        <f>'izvršenje PO IZVORIMA-detaljno'!AI53+'izvršenje PO IZVORIMA-detaljno'!AL53+'izvršenje PO IZVORIMA-detaljno'!AB53</f>
        <v>0</v>
      </c>
      <c r="Z53" s="114">
        <f t="shared" si="195"/>
        <v>0</v>
      </c>
      <c r="AA53" s="246">
        <f t="shared" si="172"/>
        <v>0</v>
      </c>
      <c r="AB53" s="392">
        <f>SUM(AB50:AB52)</f>
        <v>0</v>
      </c>
      <c r="AC53" s="392">
        <f>'izvršenje PO IZVORIMA-detaljno'!G53+'izvršenje PO IZVORIMA-detaljno'!M53</f>
        <v>0</v>
      </c>
      <c r="AD53" s="90">
        <f t="shared" si="195"/>
        <v>0</v>
      </c>
      <c r="AE53" s="246">
        <f t="shared" si="173"/>
        <v>0</v>
      </c>
      <c r="AF53" s="108">
        <f>SUM(AF50:AF52)</f>
        <v>983.19</v>
      </c>
      <c r="AG53" s="108">
        <f>'izvršenje PO IZVORIMA-detaljno'!J53+'izvršenje PO IZVORIMA-detaljno'!P53</f>
        <v>0</v>
      </c>
      <c r="AH53" s="90">
        <f>SUM(AH50:AH52)</f>
        <v>0</v>
      </c>
      <c r="AI53" s="246">
        <f t="shared" si="174"/>
        <v>0</v>
      </c>
      <c r="AJ53" s="82"/>
      <c r="AK53" s="82">
        <f>'izvršenje PO IZVORIMA-detaljno'!S53</f>
        <v>0</v>
      </c>
      <c r="AL53" s="90">
        <f t="shared" si="195"/>
        <v>0</v>
      </c>
      <c r="AM53" s="246">
        <f t="shared" si="175"/>
        <v>0</v>
      </c>
      <c r="AN53" s="82">
        <f>'izvršenje PO IZVORIMA-detaljno'!AN53</f>
        <v>0</v>
      </c>
      <c r="AO53" s="82">
        <f>'izvršenje PO IZVORIMA-detaljno'!AO53</f>
        <v>650</v>
      </c>
      <c r="AP53" s="90">
        <f t="shared" si="195"/>
        <v>0</v>
      </c>
      <c r="AQ53" s="246">
        <f t="shared" si="176"/>
        <v>0</v>
      </c>
      <c r="AR53" s="82">
        <f>'izvršenje PO IZVORIMA-detaljno'!AQ53</f>
        <v>0</v>
      </c>
      <c r="AS53" s="82">
        <f>'izvršenje PO IZVORIMA-detaljno'!AR53</f>
        <v>0</v>
      </c>
      <c r="AT53" s="90">
        <f t="shared" ref="AT53" si="197">SUM(AT50:AT52)</f>
        <v>0</v>
      </c>
      <c r="AU53" s="246">
        <f t="shared" si="177"/>
        <v>0</v>
      </c>
      <c r="AV53" s="90">
        <f t="shared" ref="AV53:AW53" si="198">SUM(AV50:AV52)</f>
        <v>0</v>
      </c>
      <c r="AW53" s="91">
        <f t="shared" si="198"/>
        <v>0</v>
      </c>
      <c r="AX53" s="1350">
        <f>'izvršenje PO IZVORIMA-detaljno'!AT53</f>
        <v>0</v>
      </c>
      <c r="AY53" s="91">
        <f>'izvršenje PO IZVORIMA-detaljno'!AU53</f>
        <v>0</v>
      </c>
      <c r="AZ53" s="114">
        <f t="shared" ref="AZ53:BB53" si="199">SUM(AZ50:AZ52)</f>
        <v>0</v>
      </c>
      <c r="BA53" s="1350">
        <f>'izvršenje PO IZVORIMA-detaljno'!AW53</f>
        <v>0</v>
      </c>
      <c r="BB53" s="91">
        <f t="shared" si="199"/>
        <v>0</v>
      </c>
      <c r="BC53" s="1350">
        <f>SUM(BC50:BC52)</f>
        <v>0</v>
      </c>
      <c r="BD53" s="1350">
        <f t="shared" ref="BD53:BE53" si="200">SUM(BD50:BD52)</f>
        <v>0</v>
      </c>
      <c r="BE53" s="1350">
        <f t="shared" si="200"/>
        <v>0</v>
      </c>
      <c r="BF53" s="386">
        <f>AV53+AS53+AO53+AK53+AG53+AC53+Y53+V53+S53+O53+L53+I53+AY53</f>
        <v>250650</v>
      </c>
      <c r="BG53" s="91">
        <f t="shared" ref="BG53" si="201">SUM(BG50:BG52)</f>
        <v>235630.15</v>
      </c>
      <c r="BH53" s="76">
        <v>313</v>
      </c>
    </row>
    <row r="54" spans="1:60" s="24" customFormat="1" ht="15.75" thickBot="1" x14ac:dyDescent="0.3">
      <c r="A54" s="76">
        <v>31</v>
      </c>
      <c r="B54" s="470" t="s">
        <v>26</v>
      </c>
      <c r="C54" s="83">
        <f>C43+C49+C53</f>
        <v>1479646.8299999998</v>
      </c>
      <c r="D54" s="82">
        <f>D43+D49+D53</f>
        <v>1805350</v>
      </c>
      <c r="E54" s="83">
        <f>E43+E49+E53</f>
        <v>1727072.1099999999</v>
      </c>
      <c r="F54" s="247">
        <f t="shared" si="12"/>
        <v>116.7219146477001</v>
      </c>
      <c r="G54" s="246">
        <f t="shared" si="13"/>
        <v>95.664115545462096</v>
      </c>
      <c r="H54" s="386">
        <f>H43+H49+H53</f>
        <v>1472704.93</v>
      </c>
      <c r="I54" s="115">
        <f t="shared" ref="I54:AP54" si="202">I43+I49+I53</f>
        <v>1801000</v>
      </c>
      <c r="J54" s="82">
        <f>J43+J49+J53</f>
        <v>1727072.1099999999</v>
      </c>
      <c r="K54" s="246">
        <f t="shared" si="169"/>
        <v>95.895175458078839</v>
      </c>
      <c r="L54" s="82">
        <f t="shared" si="202"/>
        <v>0</v>
      </c>
      <c r="M54" s="112">
        <f t="shared" si="202"/>
        <v>0</v>
      </c>
      <c r="N54" s="392">
        <f t="shared" ref="N54" si="203">N43+N49+N53</f>
        <v>0</v>
      </c>
      <c r="O54" s="82">
        <f t="shared" si="202"/>
        <v>0</v>
      </c>
      <c r="P54" s="82">
        <f t="shared" si="202"/>
        <v>0</v>
      </c>
      <c r="Q54" s="246">
        <f t="shared" si="170"/>
        <v>0</v>
      </c>
      <c r="R54" s="82">
        <f>R43+R49+R53</f>
        <v>0</v>
      </c>
      <c r="S54" s="82">
        <f t="shared" si="202"/>
        <v>0</v>
      </c>
      <c r="T54" s="82">
        <f t="shared" si="202"/>
        <v>0</v>
      </c>
      <c r="U54" s="246">
        <f t="shared" si="171"/>
        <v>0</v>
      </c>
      <c r="V54" s="82">
        <f t="shared" si="202"/>
        <v>0</v>
      </c>
      <c r="W54" s="112">
        <f t="shared" si="202"/>
        <v>0</v>
      </c>
      <c r="X54" s="382"/>
      <c r="Y54" s="115">
        <f>'izvršenje PO IZVORIMA-detaljno'!AI54+'izvršenje PO IZVORIMA-detaljno'!AL54+'izvršenje PO IZVORIMA-detaljno'!AB54</f>
        <v>0</v>
      </c>
      <c r="Z54" s="112">
        <f t="shared" si="202"/>
        <v>0</v>
      </c>
      <c r="AA54" s="246">
        <f t="shared" si="172"/>
        <v>0</v>
      </c>
      <c r="AB54" s="392">
        <f t="shared" si="202"/>
        <v>0</v>
      </c>
      <c r="AC54" s="392">
        <f t="shared" si="202"/>
        <v>0</v>
      </c>
      <c r="AD54" s="82">
        <f t="shared" si="202"/>
        <v>0</v>
      </c>
      <c r="AE54" s="246">
        <f t="shared" si="173"/>
        <v>0</v>
      </c>
      <c r="AF54" s="82">
        <f t="shared" si="202"/>
        <v>6941.9</v>
      </c>
      <c r="AG54" s="82">
        <f t="shared" si="202"/>
        <v>0</v>
      </c>
      <c r="AH54" s="82">
        <f t="shared" si="202"/>
        <v>0</v>
      </c>
      <c r="AI54" s="246">
        <f t="shared" si="174"/>
        <v>0</v>
      </c>
      <c r="AJ54" s="82"/>
      <c r="AK54" s="82">
        <f>'izvršenje PO IZVORIMA-detaljno'!S54</f>
        <v>0</v>
      </c>
      <c r="AL54" s="82">
        <f t="shared" si="202"/>
        <v>0</v>
      </c>
      <c r="AM54" s="246">
        <f t="shared" si="175"/>
        <v>0</v>
      </c>
      <c r="AN54" s="82">
        <f>'izvršenje PO IZVORIMA-detaljno'!AN54</f>
        <v>0</v>
      </c>
      <c r="AO54" s="82">
        <f>'izvršenje PO IZVORIMA-detaljno'!AO54</f>
        <v>4350</v>
      </c>
      <c r="AP54" s="82">
        <f t="shared" si="202"/>
        <v>0</v>
      </c>
      <c r="AQ54" s="246">
        <f t="shared" si="176"/>
        <v>0</v>
      </c>
      <c r="AR54" s="82">
        <f>'izvršenje PO IZVORIMA-detaljno'!AQ54</f>
        <v>0</v>
      </c>
      <c r="AS54" s="82">
        <f>'izvršenje PO IZVORIMA-detaljno'!AR54</f>
        <v>0</v>
      </c>
      <c r="AT54" s="82">
        <f t="shared" ref="AT54" si="204">AT43+AT49+AT53</f>
        <v>0</v>
      </c>
      <c r="AU54" s="246">
        <f t="shared" si="177"/>
        <v>0</v>
      </c>
      <c r="AV54" s="82">
        <f t="shared" ref="AV54:AX54" si="205">AV43+AV49+AV53</f>
        <v>0</v>
      </c>
      <c r="AW54" s="83">
        <f t="shared" si="205"/>
        <v>0</v>
      </c>
      <c r="AX54" s="382">
        <f t="shared" si="205"/>
        <v>0</v>
      </c>
      <c r="AY54" s="83">
        <f t="shared" ref="AY54:AZ54" si="206">AY43+AY49+AY53</f>
        <v>0</v>
      </c>
      <c r="AZ54" s="112">
        <f t="shared" si="206"/>
        <v>0</v>
      </c>
      <c r="BA54" s="382">
        <f t="shared" ref="BA54:BB54" si="207">BA43+BA49+BA53</f>
        <v>0</v>
      </c>
      <c r="BB54" s="83">
        <f t="shared" si="207"/>
        <v>0</v>
      </c>
      <c r="BC54" s="382">
        <f>BC43+BC49+BC53</f>
        <v>0</v>
      </c>
      <c r="BD54" s="382">
        <f t="shared" ref="BD54:BE54" si="208">BD43+BD49+BD53</f>
        <v>0</v>
      </c>
      <c r="BE54" s="83">
        <f t="shared" si="208"/>
        <v>0</v>
      </c>
      <c r="BF54" s="386">
        <f>BF43+BF49+BF53</f>
        <v>1805350</v>
      </c>
      <c r="BG54" s="83">
        <f t="shared" ref="BG54" si="209">BG43+BG49+BG53</f>
        <v>1727072.1099999999</v>
      </c>
      <c r="BH54" s="76">
        <v>31</v>
      </c>
    </row>
    <row r="55" spans="1:60" s="6" customFormat="1" x14ac:dyDescent="0.25">
      <c r="A55" s="62">
        <v>321111</v>
      </c>
      <c r="B55" s="463" t="s">
        <v>27</v>
      </c>
      <c r="C55" s="75">
        <f>H55+N55+R55+X55+AB55+AF55+AJ55+AN55+AR55+AX55+BC55</f>
        <v>11026.07</v>
      </c>
      <c r="D55" s="69"/>
      <c r="E55" s="122">
        <f t="shared" ref="E55:E68" si="210">BG55</f>
        <v>4604.92</v>
      </c>
      <c r="F55" s="234">
        <f t="shared" si="12"/>
        <v>41.763928580174081</v>
      </c>
      <c r="G55" s="235">
        <f t="shared" si="13"/>
        <v>0</v>
      </c>
      <c r="H55" s="123">
        <f>'izvršenje PO IZVORIMA-detaljno'!C55</f>
        <v>0</v>
      </c>
      <c r="I55" s="124"/>
      <c r="J55" s="172">
        <f>'izvršenje PO IZVORIMA-detaljno'!E55</f>
        <v>0</v>
      </c>
      <c r="K55" s="1182">
        <f t="shared" si="169"/>
        <v>0</v>
      </c>
      <c r="L55" s="52"/>
      <c r="M55" s="51"/>
      <c r="N55" s="1221">
        <f>'izvršenje PO IZVORIMA-detaljno'!V55</f>
        <v>3938.29</v>
      </c>
      <c r="O55" s="1209"/>
      <c r="P55" s="1221">
        <f>'izvršenje PO IZVORIMA-detaljno'!X55</f>
        <v>4147.92</v>
      </c>
      <c r="Q55" s="1204">
        <f t="shared" si="170"/>
        <v>0</v>
      </c>
      <c r="R55" s="1209"/>
      <c r="S55" s="1209"/>
      <c r="T55" s="1210"/>
      <c r="U55" s="1204">
        <f t="shared" si="171"/>
        <v>0</v>
      </c>
      <c r="V55" s="1209"/>
      <c r="W55" s="1210"/>
      <c r="X55" s="1207">
        <f>'izvršenje PO IZVORIMA-detaljno'!AK55+'izvršenje PO IZVORIMA-detaljno'!AH55+'izvršenje PO IZVORIMA-detaljno'!AB55</f>
        <v>0</v>
      </c>
      <c r="Y55" s="1900"/>
      <c r="Z55" s="1221">
        <f>'izvršenje PO IZVORIMA-detaljno'!AM55</f>
        <v>102</v>
      </c>
      <c r="AA55" s="1204">
        <f t="shared" si="172"/>
        <v>0</v>
      </c>
      <c r="AB55" s="1251"/>
      <c r="AC55" s="1251"/>
      <c r="AD55" s="1264"/>
      <c r="AE55" s="1244">
        <f t="shared" si="173"/>
        <v>0</v>
      </c>
      <c r="AF55" s="1266">
        <f>'izvršenje PO IZVORIMA-detaljno'!I55+'izvršenje PO IZVORIMA-detaljno'!O55</f>
        <v>545</v>
      </c>
      <c r="AG55" s="1251"/>
      <c r="AH55" s="1266">
        <f>'izvršenje PO IZVORIMA-detaljno'!K55+'izvršenje PO IZVORIMA-detaljno'!Q55</f>
        <v>0</v>
      </c>
      <c r="AI55" s="1244">
        <f t="shared" si="174"/>
        <v>0</v>
      </c>
      <c r="AJ55" s="1266">
        <f>'izvršenje PO IZVORIMA-detaljno'!R55</f>
        <v>4222.78</v>
      </c>
      <c r="AK55" s="1251"/>
      <c r="AL55" s="1266">
        <f>'izvršenje PO IZVORIMA-detaljno'!T55+'izvršenje PO IZVORIMA-detaljno'!U55</f>
        <v>340</v>
      </c>
      <c r="AM55" s="1244">
        <f t="shared" si="175"/>
        <v>0</v>
      </c>
      <c r="AN55" s="1266">
        <f>'izvršenje PO IZVORIMA-detaljno'!AN55</f>
        <v>0</v>
      </c>
      <c r="AO55" s="1251"/>
      <c r="AP55" s="1266">
        <f>'izvršenje PO IZVORIMA-detaljno'!AP55</f>
        <v>15</v>
      </c>
      <c r="AQ55" s="1244">
        <f t="shared" si="176"/>
        <v>0</v>
      </c>
      <c r="AR55" s="1250">
        <f>'izvršenje PO IZVORIMA-detaljno'!AQ55</f>
        <v>60</v>
      </c>
      <c r="AS55" s="1251"/>
      <c r="AT55" s="1266">
        <f>'izvršenje PO IZVORIMA-detaljno'!AS55</f>
        <v>0</v>
      </c>
      <c r="AU55" s="1244">
        <f t="shared" si="177"/>
        <v>0</v>
      </c>
      <c r="AV55" s="1251"/>
      <c r="AW55" s="1252"/>
      <c r="AX55" s="1327"/>
      <c r="AY55" s="1295"/>
      <c r="AZ55" s="1336"/>
      <c r="BA55" s="176"/>
      <c r="BB55" s="174"/>
      <c r="BC55" s="177">
        <f>'izvršenje PO IZVORIMA-detaljno'!BA55</f>
        <v>2260</v>
      </c>
      <c r="BD55" s="177">
        <f>'izvršenje PO IZVORIMA-detaljno'!BB55</f>
        <v>0</v>
      </c>
      <c r="BE55" s="177">
        <f>'izvršenje PO IZVORIMA-detaljno'!BC55</f>
        <v>0</v>
      </c>
      <c r="BF55" s="57"/>
      <c r="BG55" s="126">
        <f>J55+M55+P55+T55+W55+Z55+AD55+AH55+AL55+AP55+AT55+AW55+BE55</f>
        <v>4604.92</v>
      </c>
      <c r="BH55" s="62">
        <v>321111</v>
      </c>
    </row>
    <row r="56" spans="1:60" x14ac:dyDescent="0.25">
      <c r="A56" s="44">
        <v>321131</v>
      </c>
      <c r="B56" s="464" t="s">
        <v>28</v>
      </c>
      <c r="C56" s="75">
        <f t="shared" ref="C56:C60" si="211">H56+N56+R56+X56+AB56+AF56+AJ56+AN56+AR56+AX56+BC56</f>
        <v>3719.5400000000004</v>
      </c>
      <c r="D56" s="5"/>
      <c r="E56" s="122">
        <f t="shared" si="210"/>
        <v>1767.55</v>
      </c>
      <c r="F56" s="230">
        <f t="shared" si="12"/>
        <v>47.520661157024783</v>
      </c>
      <c r="G56" s="232">
        <f t="shared" si="13"/>
        <v>0</v>
      </c>
      <c r="H56" s="124"/>
      <c r="I56" s="124"/>
      <c r="J56" s="51"/>
      <c r="K56" s="1183">
        <f t="shared" si="169"/>
        <v>0</v>
      </c>
      <c r="L56" s="52"/>
      <c r="M56" s="51"/>
      <c r="N56" s="1221">
        <f>'izvršenje PO IZVORIMA-detaljno'!V56</f>
        <v>2468.59</v>
      </c>
      <c r="O56" s="1209"/>
      <c r="P56" s="1221">
        <f>'izvršenje PO IZVORIMA-detaljno'!X56</f>
        <v>1767.55</v>
      </c>
      <c r="Q56" s="1208">
        <f t="shared" si="170"/>
        <v>0</v>
      </c>
      <c r="R56" s="1209"/>
      <c r="S56" s="1209"/>
      <c r="T56" s="1210"/>
      <c r="U56" s="1208">
        <f t="shared" si="171"/>
        <v>0</v>
      </c>
      <c r="V56" s="1209"/>
      <c r="W56" s="1210"/>
      <c r="X56" s="1207">
        <f>'izvršenje PO IZVORIMA-detaljno'!AK56+'izvršenje PO IZVORIMA-detaljno'!AH56+'izvršenje PO IZVORIMA-detaljno'!AB56</f>
        <v>0</v>
      </c>
      <c r="Y56" s="1900"/>
      <c r="Z56" s="1210"/>
      <c r="AA56" s="1208">
        <f t="shared" si="172"/>
        <v>0</v>
      </c>
      <c r="AB56" s="1251"/>
      <c r="AC56" s="1251"/>
      <c r="AD56" s="1264"/>
      <c r="AE56" s="1249">
        <f t="shared" si="173"/>
        <v>0</v>
      </c>
      <c r="AF56" s="1266">
        <f>'izvršenje PO IZVORIMA-detaljno'!I56+'izvršenje PO IZVORIMA-detaljno'!O56</f>
        <v>0</v>
      </c>
      <c r="AG56" s="1251"/>
      <c r="AH56" s="1266">
        <f>'izvršenje PO IZVORIMA-detaljno'!K56+'izvršenje PO IZVORIMA-detaljno'!Q56</f>
        <v>0</v>
      </c>
      <c r="AI56" s="1249">
        <f t="shared" si="174"/>
        <v>0</v>
      </c>
      <c r="AJ56" s="1266">
        <f>'izvršenje PO IZVORIMA-detaljno'!R56</f>
        <v>1093.8</v>
      </c>
      <c r="AK56" s="1251"/>
      <c r="AL56" s="1266">
        <f>'izvršenje PO IZVORIMA-detaljno'!T56+'izvršenje PO IZVORIMA-detaljno'!U56</f>
        <v>0</v>
      </c>
      <c r="AM56" s="1249">
        <f t="shared" si="175"/>
        <v>0</v>
      </c>
      <c r="AN56" s="1266">
        <f>'izvršenje PO IZVORIMA-detaljno'!AN56</f>
        <v>4</v>
      </c>
      <c r="AO56" s="1251"/>
      <c r="AP56" s="1266">
        <f>'izvršenje PO IZVORIMA-detaljno'!AP56</f>
        <v>0</v>
      </c>
      <c r="AQ56" s="1249">
        <f t="shared" si="176"/>
        <v>0</v>
      </c>
      <c r="AR56" s="1251"/>
      <c r="AS56" s="1251"/>
      <c r="AT56" s="1264"/>
      <c r="AU56" s="1249">
        <f t="shared" si="177"/>
        <v>0</v>
      </c>
      <c r="AV56" s="1251"/>
      <c r="AW56" s="1252"/>
      <c r="AX56" s="1327"/>
      <c r="AY56" s="1295"/>
      <c r="AZ56" s="1336"/>
      <c r="BA56" s="176"/>
      <c r="BB56" s="174"/>
      <c r="BC56" s="177">
        <f>'izvršenje PO IZVORIMA-detaljno'!BA56</f>
        <v>153.15</v>
      </c>
      <c r="BD56" s="177">
        <f>'izvršenje PO IZVORIMA-detaljno'!BB56</f>
        <v>0</v>
      </c>
      <c r="BE56" s="177">
        <f>'izvršenje PO IZVORIMA-detaljno'!BC56</f>
        <v>0</v>
      </c>
      <c r="BF56" s="57"/>
      <c r="BG56" s="126">
        <f t="shared" ref="BG56:BG60" si="212">J56+M56+P56+T56+W56+Z56+AD56+AH56+AL56+AP56+AT56+AW56+BE56</f>
        <v>1767.55</v>
      </c>
      <c r="BH56" s="44">
        <v>321131</v>
      </c>
    </row>
    <row r="57" spans="1:60" s="6" customFormat="1" x14ac:dyDescent="0.25">
      <c r="A57" s="1925">
        <v>321141</v>
      </c>
      <c r="B57" s="1926" t="s">
        <v>488</v>
      </c>
      <c r="C57" s="75">
        <f t="shared" si="211"/>
        <v>0</v>
      </c>
      <c r="D57" s="5"/>
      <c r="E57" s="122">
        <f t="shared" si="210"/>
        <v>21053.63</v>
      </c>
      <c r="F57" s="230">
        <f t="shared" ref="F57" si="213">IF(C57&lt;&gt;0,E57/C57*100,0)</f>
        <v>0</v>
      </c>
      <c r="G57" s="232">
        <f t="shared" ref="G57" si="214">IF(D57&lt;&gt;0,E57/D57*100,0)</f>
        <v>0</v>
      </c>
      <c r="H57" s="123"/>
      <c r="I57" s="124"/>
      <c r="J57" s="172"/>
      <c r="K57" s="1183"/>
      <c r="L57" s="52"/>
      <c r="M57" s="51"/>
      <c r="N57" s="1221"/>
      <c r="O57" s="1209"/>
      <c r="P57" s="1221"/>
      <c r="Q57" s="1208"/>
      <c r="R57" s="1209"/>
      <c r="S57" s="1209"/>
      <c r="T57" s="1210"/>
      <c r="U57" s="1208"/>
      <c r="V57" s="1209"/>
      <c r="W57" s="1210"/>
      <c r="X57" s="1207"/>
      <c r="Y57" s="1900"/>
      <c r="Z57" s="1221"/>
      <c r="AA57" s="1208"/>
      <c r="AB57" s="1251"/>
      <c r="AC57" s="1251"/>
      <c r="AD57" s="1264"/>
      <c r="AE57" s="1249"/>
      <c r="AF57" s="1266"/>
      <c r="AG57" s="1251"/>
      <c r="AH57" s="1266"/>
      <c r="AI57" s="1249"/>
      <c r="AJ57" s="1266"/>
      <c r="AK57" s="1251"/>
      <c r="AL57" s="1266">
        <f>'izvršenje PO IZVORIMA-detaljno'!T57+'izvršenje PO IZVORIMA-detaljno'!U57</f>
        <v>21053.63</v>
      </c>
      <c r="AM57" s="1249"/>
      <c r="AN57" s="1266"/>
      <c r="AO57" s="1251"/>
      <c r="AP57" s="1266"/>
      <c r="AQ57" s="1249"/>
      <c r="AR57" s="1251"/>
      <c r="AS57" s="1251"/>
      <c r="AT57" s="1264"/>
      <c r="AU57" s="1249"/>
      <c r="AV57" s="1251"/>
      <c r="AW57" s="1252"/>
      <c r="AX57" s="1327"/>
      <c r="AY57" s="1295"/>
      <c r="AZ57" s="1336"/>
      <c r="BA57" s="176"/>
      <c r="BB57" s="174"/>
      <c r="BC57" s="177"/>
      <c r="BD57" s="177"/>
      <c r="BE57" s="177"/>
      <c r="BF57" s="57"/>
      <c r="BG57" s="126">
        <f t="shared" si="212"/>
        <v>21053.63</v>
      </c>
      <c r="BH57" s="44">
        <v>321141</v>
      </c>
    </row>
    <row r="58" spans="1:60" s="6" customFormat="1" x14ac:dyDescent="0.25">
      <c r="A58" s="44">
        <v>321151</v>
      </c>
      <c r="B58" s="464" t="s">
        <v>29</v>
      </c>
      <c r="C58" s="75">
        <f t="shared" si="211"/>
        <v>4815.8</v>
      </c>
      <c r="D58" s="5"/>
      <c r="E58" s="122">
        <f t="shared" si="210"/>
        <v>3506.7999999999997</v>
      </c>
      <c r="F58" s="230">
        <f t="shared" si="12"/>
        <v>72.818638647784368</v>
      </c>
      <c r="G58" s="232">
        <f t="shared" si="13"/>
        <v>0</v>
      </c>
      <c r="H58" s="123">
        <f>'izvršenje PO IZVORIMA-detaljno'!C58</f>
        <v>55.5</v>
      </c>
      <c r="I58" s="124"/>
      <c r="J58" s="172">
        <f>'izvršenje PO IZVORIMA-detaljno'!E58</f>
        <v>37</v>
      </c>
      <c r="K58" s="1183">
        <f t="shared" si="169"/>
        <v>0</v>
      </c>
      <c r="L58" s="52"/>
      <c r="M58" s="51"/>
      <c r="N58" s="1221">
        <f>'izvršenje PO IZVORIMA-detaljno'!V58</f>
        <v>2650.57</v>
      </c>
      <c r="O58" s="1209"/>
      <c r="P58" s="1221">
        <f>'izvršenje PO IZVORIMA-detaljno'!X58</f>
        <v>2372.7799999999997</v>
      </c>
      <c r="Q58" s="1208">
        <f t="shared" si="170"/>
        <v>0</v>
      </c>
      <c r="R58" s="1209"/>
      <c r="S58" s="1209"/>
      <c r="T58" s="1210"/>
      <c r="U58" s="1208">
        <f t="shared" si="171"/>
        <v>0</v>
      </c>
      <c r="V58" s="1209"/>
      <c r="W58" s="1210"/>
      <c r="X58" s="1207">
        <f>'izvršenje PO IZVORIMA-detaljno'!AK58+'izvršenje PO IZVORIMA-detaljno'!AH58+'izvršenje PO IZVORIMA-detaljno'!AB58</f>
        <v>0</v>
      </c>
      <c r="Y58" s="1900"/>
      <c r="Z58" s="1221">
        <f>'izvršenje PO IZVORIMA-detaljno'!AM58</f>
        <v>130</v>
      </c>
      <c r="AA58" s="1208">
        <f t="shared" si="172"/>
        <v>0</v>
      </c>
      <c r="AB58" s="1251"/>
      <c r="AC58" s="1251"/>
      <c r="AD58" s="1264"/>
      <c r="AE58" s="1249">
        <f t="shared" si="173"/>
        <v>0</v>
      </c>
      <c r="AF58" s="1266">
        <f>'izvršenje PO IZVORIMA-detaljno'!I58+'izvršenje PO IZVORIMA-detaljno'!O58</f>
        <v>955.04</v>
      </c>
      <c r="AG58" s="1251"/>
      <c r="AH58" s="1266">
        <f>'izvršenje PO IZVORIMA-detaljno'!K58+'izvršenje PO IZVORIMA-detaljno'!Q58</f>
        <v>0</v>
      </c>
      <c r="AI58" s="1249">
        <f t="shared" si="174"/>
        <v>0</v>
      </c>
      <c r="AJ58" s="1266">
        <f>'izvršenje PO IZVORIMA-detaljno'!R58</f>
        <v>866.68</v>
      </c>
      <c r="AK58" s="1251"/>
      <c r="AL58" s="1266">
        <f>'izvršenje PO IZVORIMA-detaljno'!T58+'izvršenje PO IZVORIMA-detaljno'!U58</f>
        <v>239.51999999999998</v>
      </c>
      <c r="AM58" s="1249">
        <f t="shared" si="175"/>
        <v>0</v>
      </c>
      <c r="AN58" s="1266">
        <f>'izvršenje PO IZVORIMA-detaljno'!AN58</f>
        <v>0</v>
      </c>
      <c r="AO58" s="1251"/>
      <c r="AP58" s="1266">
        <f>'izvršenje PO IZVORIMA-detaljno'!AP58</f>
        <v>611</v>
      </c>
      <c r="AQ58" s="1249">
        <f t="shared" si="176"/>
        <v>0</v>
      </c>
      <c r="AR58" s="1251"/>
      <c r="AS58" s="1251"/>
      <c r="AT58" s="1264"/>
      <c r="AU58" s="1249">
        <f t="shared" si="177"/>
        <v>0</v>
      </c>
      <c r="AV58" s="1251"/>
      <c r="AW58" s="1252"/>
      <c r="AX58" s="1327"/>
      <c r="AY58" s="1295"/>
      <c r="AZ58" s="1336"/>
      <c r="BA58" s="176"/>
      <c r="BB58" s="174"/>
      <c r="BC58" s="177">
        <f>'izvršenje PO IZVORIMA-detaljno'!BA58</f>
        <v>288.01</v>
      </c>
      <c r="BD58" s="177">
        <f>'izvršenje PO IZVORIMA-detaljno'!BB58</f>
        <v>0</v>
      </c>
      <c r="BE58" s="177">
        <f>'izvršenje PO IZVORIMA-detaljno'!BC58</f>
        <v>116.5</v>
      </c>
      <c r="BF58" s="57"/>
      <c r="BG58" s="126">
        <f t="shared" si="212"/>
        <v>3506.7999999999997</v>
      </c>
      <c r="BH58" s="44">
        <v>321151</v>
      </c>
    </row>
    <row r="59" spans="1:60" s="2" customFormat="1" x14ac:dyDescent="0.25">
      <c r="A59" s="47">
        <v>321121</v>
      </c>
      <c r="B59" s="465" t="s">
        <v>175</v>
      </c>
      <c r="C59" s="75">
        <f t="shared" si="211"/>
        <v>2116.4</v>
      </c>
      <c r="D59" s="4"/>
      <c r="E59" s="122">
        <f t="shared" si="210"/>
        <v>1415</v>
      </c>
      <c r="F59" s="236">
        <f t="shared" si="12"/>
        <v>66.858816858816866</v>
      </c>
      <c r="G59" s="237">
        <f t="shared" si="13"/>
        <v>0</v>
      </c>
      <c r="H59" s="125"/>
      <c r="I59" s="125"/>
      <c r="J59" s="60"/>
      <c r="K59" s="1184">
        <f t="shared" si="169"/>
        <v>0</v>
      </c>
      <c r="L59" s="59"/>
      <c r="M59" s="60"/>
      <c r="N59" s="1221"/>
      <c r="O59" s="1223"/>
      <c r="P59" s="1221">
        <f>'izvršenje PO IZVORIMA-detaljno'!X59</f>
        <v>1415</v>
      </c>
      <c r="Q59" s="1211">
        <f t="shared" si="170"/>
        <v>0</v>
      </c>
      <c r="R59" s="1223"/>
      <c r="S59" s="1223"/>
      <c r="T59" s="1224"/>
      <c r="U59" s="1211">
        <f t="shared" si="171"/>
        <v>0</v>
      </c>
      <c r="V59" s="1223"/>
      <c r="W59" s="1224"/>
      <c r="X59" s="1207">
        <f>'izvršenje PO IZVORIMA-detaljno'!AK59+'izvršenje PO IZVORIMA-detaljno'!AH59+'izvršenje PO IZVORIMA-detaljno'!AB59</f>
        <v>0</v>
      </c>
      <c r="Y59" s="1900"/>
      <c r="Z59" s="1224"/>
      <c r="AA59" s="1211">
        <f t="shared" si="172"/>
        <v>0</v>
      </c>
      <c r="AB59" s="1274"/>
      <c r="AC59" s="1274"/>
      <c r="AD59" s="1275"/>
      <c r="AE59" s="1253">
        <f t="shared" si="173"/>
        <v>0</v>
      </c>
      <c r="AF59" s="1275"/>
      <c r="AG59" s="1274"/>
      <c r="AH59" s="1275"/>
      <c r="AI59" s="1253">
        <f t="shared" si="174"/>
        <v>0</v>
      </c>
      <c r="AJ59" s="1266">
        <f>'izvršenje PO IZVORIMA-detaljno'!R59</f>
        <v>2116.4</v>
      </c>
      <c r="AK59" s="1274"/>
      <c r="AL59" s="1266">
        <f>'izvršenje PO IZVORIMA-detaljno'!T59+'izvršenje PO IZVORIMA-detaljno'!U59</f>
        <v>0</v>
      </c>
      <c r="AM59" s="1253">
        <f t="shared" si="175"/>
        <v>0</v>
      </c>
      <c r="AN59" s="1266">
        <f>'izvršenje PO IZVORIMA-detaljno'!AN59</f>
        <v>0</v>
      </c>
      <c r="AO59" s="1274"/>
      <c r="AP59" s="1266">
        <f>'izvršenje PO IZVORIMA-detaljno'!AP59</f>
        <v>0</v>
      </c>
      <c r="AQ59" s="1253">
        <f t="shared" si="176"/>
        <v>0</v>
      </c>
      <c r="AR59" s="1274"/>
      <c r="AS59" s="1274"/>
      <c r="AT59" s="1275"/>
      <c r="AU59" s="1253">
        <f t="shared" si="177"/>
        <v>0</v>
      </c>
      <c r="AV59" s="1274"/>
      <c r="AW59" s="1276"/>
      <c r="AX59" s="1329"/>
      <c r="AY59" s="1297"/>
      <c r="AZ59" s="1342"/>
      <c r="BA59" s="204"/>
      <c r="BB59" s="206"/>
      <c r="BC59" s="177">
        <f>'izvršenje PO IZVORIMA-detaljno'!BA59</f>
        <v>0</v>
      </c>
      <c r="BD59" s="177">
        <f>'izvršenje PO IZVORIMA-detaljno'!BB59</f>
        <v>0</v>
      </c>
      <c r="BE59" s="177">
        <f>'izvršenje PO IZVORIMA-detaljno'!BC59</f>
        <v>0</v>
      </c>
      <c r="BF59" s="61"/>
      <c r="BG59" s="126">
        <f t="shared" si="212"/>
        <v>1415</v>
      </c>
      <c r="BH59" s="47">
        <v>321121</v>
      </c>
    </row>
    <row r="60" spans="1:60" s="2" customFormat="1" ht="15.75" thickBot="1" x14ac:dyDescent="0.3">
      <c r="A60" s="46">
        <v>321191</v>
      </c>
      <c r="B60" s="469" t="s">
        <v>233</v>
      </c>
      <c r="C60" s="75">
        <f t="shared" si="211"/>
        <v>245.84</v>
      </c>
      <c r="D60" s="4"/>
      <c r="E60" s="122">
        <f t="shared" si="210"/>
        <v>40.470000000000006</v>
      </c>
      <c r="F60" s="236">
        <f t="shared" si="12"/>
        <v>16.461926456231698</v>
      </c>
      <c r="G60" s="237">
        <f t="shared" si="13"/>
        <v>0</v>
      </c>
      <c r="H60" s="1192">
        <f>'izvršenje PO IZVORIMA-detaljno'!C60</f>
        <v>0</v>
      </c>
      <c r="I60" s="125"/>
      <c r="J60" s="188">
        <f>'izvršenje PO IZVORIMA-detaljno'!E60</f>
        <v>0</v>
      </c>
      <c r="K60" s="1184"/>
      <c r="L60" s="59"/>
      <c r="M60" s="60"/>
      <c r="N60" s="1221">
        <f>'izvršenje PO IZVORIMA-detaljno'!V60</f>
        <v>65.5</v>
      </c>
      <c r="O60" s="1223"/>
      <c r="P60" s="1221">
        <f>'izvršenje PO IZVORIMA-detaljno'!X60</f>
        <v>1.7</v>
      </c>
      <c r="Q60" s="1211"/>
      <c r="R60" s="1223"/>
      <c r="S60" s="1223"/>
      <c r="T60" s="1224"/>
      <c r="U60" s="1211"/>
      <c r="V60" s="1223"/>
      <c r="W60" s="1224"/>
      <c r="X60" s="1207">
        <f>'izvršenje PO IZVORIMA-detaljno'!AK60+'izvršenje PO IZVORIMA-detaljno'!AH60+'izvršenje PO IZVORIMA-detaljno'!AB60</f>
        <v>0</v>
      </c>
      <c r="Y60" s="1900"/>
      <c r="Z60" s="1225">
        <f>'izvršenje PO IZVORIMA-detaljno'!AM60</f>
        <v>0</v>
      </c>
      <c r="AA60" s="1211"/>
      <c r="AB60" s="1274"/>
      <c r="AC60" s="1274"/>
      <c r="AD60" s="1275"/>
      <c r="AE60" s="1253"/>
      <c r="AF60" s="1277">
        <f>'izvršenje PO IZVORIMA-detaljno'!I60+'izvršenje PO IZVORIMA-detaljno'!O60</f>
        <v>40.9</v>
      </c>
      <c r="AG60" s="1274"/>
      <c r="AH60" s="1277">
        <f>'izvršenje PO IZVORIMA-detaljno'!K60+'izvršenje PO IZVORIMA-detaljno'!Q60</f>
        <v>0</v>
      </c>
      <c r="AI60" s="1253"/>
      <c r="AJ60" s="1266">
        <f>'izvršenje PO IZVORIMA-detaljno'!R60</f>
        <v>101.18</v>
      </c>
      <c r="AK60" s="1274"/>
      <c r="AL60" s="1277">
        <f>'izvršenje PO IZVORIMA-detaljno'!T60+'izvršenje PO IZVORIMA-detaljno'!U60</f>
        <v>38.770000000000003</v>
      </c>
      <c r="AM60" s="1253"/>
      <c r="AN60" s="1266">
        <f>'izvršenje PO IZVORIMA-detaljno'!AN60</f>
        <v>0</v>
      </c>
      <c r="AO60" s="1274"/>
      <c r="AP60" s="1266">
        <f>'izvršenje PO IZVORIMA-detaljno'!AP60</f>
        <v>0</v>
      </c>
      <c r="AQ60" s="1253"/>
      <c r="AR60" s="1274"/>
      <c r="AS60" s="1274"/>
      <c r="AT60" s="1275"/>
      <c r="AU60" s="1253"/>
      <c r="AV60" s="1274"/>
      <c r="AW60" s="1276"/>
      <c r="AX60" s="1329"/>
      <c r="AY60" s="1297"/>
      <c r="AZ60" s="1342"/>
      <c r="BA60" s="204"/>
      <c r="BB60" s="206"/>
      <c r="BC60" s="177">
        <f>'izvršenje PO IZVORIMA-detaljno'!BA60</f>
        <v>38.26</v>
      </c>
      <c r="BD60" s="177">
        <f>'izvršenje PO IZVORIMA-detaljno'!BB60</f>
        <v>0</v>
      </c>
      <c r="BE60" s="177">
        <f>'izvršenje PO IZVORIMA-detaljno'!BC60</f>
        <v>0</v>
      </c>
      <c r="BF60" s="61"/>
      <c r="BG60" s="126">
        <f t="shared" si="212"/>
        <v>40.470000000000006</v>
      </c>
      <c r="BH60" s="46">
        <v>321191</v>
      </c>
    </row>
    <row r="61" spans="1:60" s="22" customFormat="1" ht="15.75" thickBot="1" x14ac:dyDescent="0.3">
      <c r="A61" s="76">
        <v>3211</v>
      </c>
      <c r="B61" s="470" t="s">
        <v>30</v>
      </c>
      <c r="C61" s="82">
        <f>SUM(C55:C60)</f>
        <v>21923.65</v>
      </c>
      <c r="D61" s="82">
        <f>BF61</f>
        <v>0</v>
      </c>
      <c r="E61" s="83">
        <f>SUM(E55:E60)</f>
        <v>32388.370000000003</v>
      </c>
      <c r="F61" s="247">
        <f t="shared" si="12"/>
        <v>147.73256278037644</v>
      </c>
      <c r="G61" s="246">
        <f t="shared" si="13"/>
        <v>0</v>
      </c>
      <c r="H61" s="386">
        <f>SUM(H55:H60)</f>
        <v>55.5</v>
      </c>
      <c r="I61" s="115">
        <f>SUM(I55:I59)</f>
        <v>0</v>
      </c>
      <c r="J61" s="82">
        <f>SUM(J55:J60)</f>
        <v>37</v>
      </c>
      <c r="K61" s="246">
        <f t="shared" ref="K61:K93" si="215">IF(I61&lt;&gt;0,J61/I61*100,0)</f>
        <v>0</v>
      </c>
      <c r="L61" s="82">
        <f>SUM(L55:L59)</f>
        <v>0</v>
      </c>
      <c r="M61" s="112">
        <f>SUM(M55:M59)</f>
        <v>0</v>
      </c>
      <c r="N61" s="392">
        <f>SUM(N55:N60)</f>
        <v>9122.9500000000007</v>
      </c>
      <c r="O61" s="82">
        <f>SUM(O55:O59)</f>
        <v>0</v>
      </c>
      <c r="P61" s="82">
        <f>SUM(P55:P60)</f>
        <v>9704.9500000000007</v>
      </c>
      <c r="Q61" s="246">
        <f t="shared" si="170"/>
        <v>0</v>
      </c>
      <c r="R61" s="82">
        <f>SUM(R55:R59)</f>
        <v>0</v>
      </c>
      <c r="S61" s="82">
        <f>SUM(S55:S59)</f>
        <v>0</v>
      </c>
      <c r="T61" s="82">
        <f>SUM(T55:T59)</f>
        <v>0</v>
      </c>
      <c r="U61" s="246">
        <f t="shared" si="171"/>
        <v>0</v>
      </c>
      <c r="V61" s="82">
        <f>SUM(V55:V59)</f>
        <v>0</v>
      </c>
      <c r="W61" s="112">
        <f>SUM(W55:W59)</f>
        <v>0</v>
      </c>
      <c r="X61" s="382">
        <f>SUM(X55:X60)</f>
        <v>0</v>
      </c>
      <c r="Y61" s="115">
        <f>'izvršenje PO IZVORIMA-detaljno'!AI61+'izvršenje PO IZVORIMA-detaljno'!AL61+'izvršenje PO IZVORIMA-detaljno'!AB61</f>
        <v>0</v>
      </c>
      <c r="Z61" s="112">
        <f>SUM(Z55:Z60)</f>
        <v>232</v>
      </c>
      <c r="AA61" s="246">
        <f t="shared" si="172"/>
        <v>0</v>
      </c>
      <c r="AB61" s="82">
        <f>SUM(AB55:AB60)</f>
        <v>0</v>
      </c>
      <c r="AC61" s="392">
        <f>'izvršenje PO IZVORIMA-detaljno'!G61+'izvršenje PO IZVORIMA-detaljno'!M61</f>
        <v>0</v>
      </c>
      <c r="AD61" s="82">
        <f>SUM(AD55:AD59)</f>
        <v>0</v>
      </c>
      <c r="AE61" s="246">
        <f t="shared" si="173"/>
        <v>0</v>
      </c>
      <c r="AF61" s="108">
        <f>SUM(AF55:AF60)</f>
        <v>1540.94</v>
      </c>
      <c r="AG61" s="108">
        <f>'izvršenje PO IZVORIMA-detaljno'!J61+'izvršenje PO IZVORIMA-detaljno'!P61</f>
        <v>0</v>
      </c>
      <c r="AH61" s="82">
        <f>SUM(AH55:AH60)</f>
        <v>0</v>
      </c>
      <c r="AI61" s="246">
        <f t="shared" si="174"/>
        <v>0</v>
      </c>
      <c r="AJ61" s="82">
        <f>SUM(AJ55:AJ60)</f>
        <v>8400.84</v>
      </c>
      <c r="AK61" s="82">
        <f>'izvršenje PO IZVORIMA-detaljno'!S61</f>
        <v>0</v>
      </c>
      <c r="AL61" s="82">
        <f>SUM(AL55:AL60)</f>
        <v>21671.920000000002</v>
      </c>
      <c r="AM61" s="246">
        <f t="shared" si="175"/>
        <v>0</v>
      </c>
      <c r="AN61" s="82">
        <f>SUM(AN55:AN59)</f>
        <v>4</v>
      </c>
      <c r="AO61" s="82">
        <f>'izvršenje PO IZVORIMA-detaljno'!AO61</f>
        <v>0</v>
      </c>
      <c r="AP61" s="82">
        <f>SUM(AP55:AP59)</f>
        <v>626</v>
      </c>
      <c r="AQ61" s="246">
        <f t="shared" si="176"/>
        <v>0</v>
      </c>
      <c r="AR61" s="82">
        <f>'izvršenje PO IZVORIMA-detaljno'!AQ61</f>
        <v>60</v>
      </c>
      <c r="AS61" s="82">
        <f>'izvršenje PO IZVORIMA-detaljno'!AR61</f>
        <v>0</v>
      </c>
      <c r="AT61" s="82">
        <f>SUM(AT55:AT59)</f>
        <v>0</v>
      </c>
      <c r="AU61" s="246">
        <f t="shared" si="177"/>
        <v>0</v>
      </c>
      <c r="AV61" s="82">
        <f t="shared" ref="AV61:BD61" si="216">SUM(AV55:AV59)</f>
        <v>0</v>
      </c>
      <c r="AW61" s="83">
        <f t="shared" si="216"/>
        <v>0</v>
      </c>
      <c r="AX61" s="382">
        <f t="shared" si="216"/>
        <v>0</v>
      </c>
      <c r="AY61" s="83">
        <f t="shared" si="216"/>
        <v>0</v>
      </c>
      <c r="AZ61" s="112">
        <f t="shared" si="216"/>
        <v>0</v>
      </c>
      <c r="BA61" s="382">
        <f t="shared" si="216"/>
        <v>0</v>
      </c>
      <c r="BB61" s="83">
        <f t="shared" si="216"/>
        <v>0</v>
      </c>
      <c r="BC61" s="382">
        <f t="shared" si="216"/>
        <v>2701.16</v>
      </c>
      <c r="BD61" s="382">
        <f t="shared" si="216"/>
        <v>0</v>
      </c>
      <c r="BE61" s="83">
        <f>SUM(BE55:BE60)</f>
        <v>116.5</v>
      </c>
      <c r="BF61" s="386">
        <f>AV61+AS61+AO61+AK61+AG61+AC61+Y61+V61+S61+O61+L61+I61+AY61</f>
        <v>0</v>
      </c>
      <c r="BG61" s="83">
        <f>SUM(BG55:BG60)</f>
        <v>32388.370000000003</v>
      </c>
      <c r="BH61" s="76">
        <v>3211</v>
      </c>
    </row>
    <row r="62" spans="1:60" s="2" customFormat="1" ht="15.75" thickBot="1" x14ac:dyDescent="0.3">
      <c r="A62" s="77">
        <v>321211</v>
      </c>
      <c r="B62" s="467" t="s">
        <v>31</v>
      </c>
      <c r="C62" s="75">
        <f t="shared" ref="C62:C68" si="217">H62+N62+R62+X62+AB62+AF62+AJ62+AN62+AR62+AX62</f>
        <v>25213.79</v>
      </c>
      <c r="D62" s="71"/>
      <c r="E62" s="122">
        <f t="shared" si="210"/>
        <v>27229.5</v>
      </c>
      <c r="F62" s="240">
        <f t="shared" si="12"/>
        <v>107.99447445227392</v>
      </c>
      <c r="G62" s="241">
        <f t="shared" si="13"/>
        <v>0</v>
      </c>
      <c r="H62" s="125"/>
      <c r="I62" s="125"/>
      <c r="J62" s="60"/>
      <c r="K62" s="1188">
        <f t="shared" si="215"/>
        <v>0</v>
      </c>
      <c r="L62" s="59"/>
      <c r="M62" s="60"/>
      <c r="N62" s="1314">
        <f>'izvršenje PO IZVORIMA-detaljno'!V62</f>
        <v>24175.55</v>
      </c>
      <c r="O62" s="1223"/>
      <c r="P62" s="1225">
        <f>'izvršenje PO IZVORIMA-detaljno'!X62</f>
        <v>27229.5</v>
      </c>
      <c r="Q62" s="1220">
        <f t="shared" si="170"/>
        <v>0</v>
      </c>
      <c r="R62" s="1223"/>
      <c r="S62" s="1223"/>
      <c r="T62" s="1224"/>
      <c r="U62" s="1220">
        <f t="shared" si="171"/>
        <v>0</v>
      </c>
      <c r="V62" s="1223"/>
      <c r="W62" s="1224"/>
      <c r="X62" s="1202"/>
      <c r="Y62" s="1900"/>
      <c r="Z62" s="1224"/>
      <c r="AA62" s="1220">
        <f t="shared" si="172"/>
        <v>0</v>
      </c>
      <c r="AB62" s="1274"/>
      <c r="AC62" s="1274"/>
      <c r="AD62" s="1275"/>
      <c r="AE62" s="1265">
        <f t="shared" si="173"/>
        <v>0</v>
      </c>
      <c r="AF62" s="1277">
        <f>'izvršenje PO IZVORIMA-detaljno'!I62+'izvršenje PO IZVORIMA-detaljno'!O62</f>
        <v>1038.24</v>
      </c>
      <c r="AG62" s="1274"/>
      <c r="AH62" s="1277">
        <f>'izvršenje PO IZVORIMA-detaljno'!K62+'izvršenje PO IZVORIMA-detaljno'!Q62</f>
        <v>0</v>
      </c>
      <c r="AI62" s="1265">
        <f t="shared" si="174"/>
        <v>0</v>
      </c>
      <c r="AJ62" s="1266">
        <f>'izvršenje PO IZVORIMA-detaljno'!R62</f>
        <v>0</v>
      </c>
      <c r="AK62" s="1274"/>
      <c r="AL62" s="1277"/>
      <c r="AM62" s="1265">
        <f t="shared" si="175"/>
        <v>0</v>
      </c>
      <c r="AN62" s="1274"/>
      <c r="AO62" s="1274"/>
      <c r="AP62" s="1275"/>
      <c r="AQ62" s="1265">
        <f t="shared" si="176"/>
        <v>0</v>
      </c>
      <c r="AR62" s="1274"/>
      <c r="AS62" s="1274"/>
      <c r="AT62" s="1275"/>
      <c r="AU62" s="1265">
        <f t="shared" si="177"/>
        <v>0</v>
      </c>
      <c r="AV62" s="1274"/>
      <c r="AW62" s="1276"/>
      <c r="AX62" s="1330">
        <f>'izvršenje PO IZVORIMA-detaljno'!AT62+'izvršenje PO IZVORIMA-detaljno'!AU62+'izvršenje PO IZVORIMA-detaljno'!AV62</f>
        <v>0</v>
      </c>
      <c r="AY62" s="1297"/>
      <c r="AZ62" s="1343">
        <f>'izvršenje PO IZVORIMA-detaljno'!AV62+'izvršenje PO IZVORIMA-detaljno'!AW62+'izvršenje PO IZVORIMA-detaljno'!AX62</f>
        <v>0</v>
      </c>
      <c r="BA62" s="204"/>
      <c r="BB62" s="201">
        <f>'izvršenje PO IZVORIMA-detaljno'!AX62+'izvršenje PO IZVORIMA-detaljno'!AY62+'izvršenje PO IZVORIMA-detaljno'!AZ62</f>
        <v>0</v>
      </c>
      <c r="BC62" s="177">
        <f>'izvršenje PO IZVORIMA-detaljno'!BA62</f>
        <v>0</v>
      </c>
      <c r="BD62" s="177">
        <f>'izvršenje PO IZVORIMA-detaljno'!BB62</f>
        <v>0</v>
      </c>
      <c r="BE62" s="177">
        <f>'izvršenje PO IZVORIMA-detaljno'!BC62</f>
        <v>0</v>
      </c>
      <c r="BF62" s="61"/>
      <c r="BG62" s="126">
        <f>J62+M62+P62+T62+W62+Z62+AD62+AH62+AL62+AP62+AT62+AW62+BE62</f>
        <v>27229.5</v>
      </c>
      <c r="BH62" s="77">
        <v>321211</v>
      </c>
    </row>
    <row r="63" spans="1:60" s="22" customFormat="1" ht="15.75" thickBot="1" x14ac:dyDescent="0.3">
      <c r="A63" s="76">
        <v>3212</v>
      </c>
      <c r="B63" s="470" t="s">
        <v>32</v>
      </c>
      <c r="C63" s="82">
        <f>SUM(C62)</f>
        <v>25213.79</v>
      </c>
      <c r="D63" s="82">
        <f>BF63</f>
        <v>0</v>
      </c>
      <c r="E63" s="83">
        <f>E62</f>
        <v>27229.5</v>
      </c>
      <c r="F63" s="247">
        <f t="shared" si="12"/>
        <v>107.99447445227392</v>
      </c>
      <c r="G63" s="246">
        <f t="shared" si="13"/>
        <v>0</v>
      </c>
      <c r="H63" s="386">
        <f t="shared" ref="H63" si="218">H62</f>
        <v>0</v>
      </c>
      <c r="I63" s="115">
        <f t="shared" ref="I63:AP63" si="219">I62</f>
        <v>0</v>
      </c>
      <c r="J63" s="82">
        <f t="shared" si="219"/>
        <v>0</v>
      </c>
      <c r="K63" s="246">
        <f t="shared" si="215"/>
        <v>0</v>
      </c>
      <c r="L63" s="82">
        <f t="shared" si="219"/>
        <v>0</v>
      </c>
      <c r="M63" s="112">
        <f t="shared" si="219"/>
        <v>0</v>
      </c>
      <c r="N63" s="392">
        <f t="shared" ref="N63" si="220">N62</f>
        <v>24175.55</v>
      </c>
      <c r="O63" s="82">
        <f t="shared" si="219"/>
        <v>0</v>
      </c>
      <c r="P63" s="82">
        <f t="shared" si="219"/>
        <v>27229.5</v>
      </c>
      <c r="Q63" s="246">
        <f t="shared" si="170"/>
        <v>0</v>
      </c>
      <c r="R63" s="82">
        <f t="shared" ref="R63" si="221">R62</f>
        <v>0</v>
      </c>
      <c r="S63" s="82">
        <f t="shared" si="219"/>
        <v>0</v>
      </c>
      <c r="T63" s="82">
        <f t="shared" si="219"/>
        <v>0</v>
      </c>
      <c r="U63" s="246">
        <f t="shared" si="171"/>
        <v>0</v>
      </c>
      <c r="V63" s="82">
        <f t="shared" si="219"/>
        <v>0</v>
      </c>
      <c r="W63" s="112">
        <f t="shared" si="219"/>
        <v>0</v>
      </c>
      <c r="X63" s="382">
        <f t="shared" ref="X63" si="222">X62</f>
        <v>0</v>
      </c>
      <c r="Y63" s="115">
        <f>'izvršenje PO IZVORIMA-detaljno'!AI63+'izvršenje PO IZVORIMA-detaljno'!AL63+'izvršenje PO IZVORIMA-detaljno'!AB63</f>
        <v>0</v>
      </c>
      <c r="Z63" s="112">
        <f t="shared" si="219"/>
        <v>0</v>
      </c>
      <c r="AA63" s="246">
        <f t="shared" si="172"/>
        <v>0</v>
      </c>
      <c r="AB63" s="392"/>
      <c r="AC63" s="392">
        <f>'izvršenje PO IZVORIMA-detaljno'!G63+'izvršenje PO IZVORIMA-detaljno'!M63</f>
        <v>0</v>
      </c>
      <c r="AD63" s="82">
        <f t="shared" si="219"/>
        <v>0</v>
      </c>
      <c r="AE63" s="246">
        <f t="shared" si="173"/>
        <v>0</v>
      </c>
      <c r="AF63" s="108">
        <f>SUM(AF62)</f>
        <v>1038.24</v>
      </c>
      <c r="AG63" s="108">
        <f>'izvršenje PO IZVORIMA-detaljno'!J63+'izvršenje PO IZVORIMA-detaljno'!P63</f>
        <v>0</v>
      </c>
      <c r="AH63" s="82">
        <f>AH62</f>
        <v>0</v>
      </c>
      <c r="AI63" s="246">
        <f t="shared" si="174"/>
        <v>0</v>
      </c>
      <c r="AJ63" s="82"/>
      <c r="AK63" s="82">
        <f>'izvršenje PO IZVORIMA-detaljno'!S63</f>
        <v>0</v>
      </c>
      <c r="AL63" s="82">
        <f t="shared" si="219"/>
        <v>0</v>
      </c>
      <c r="AM63" s="246">
        <f t="shared" si="175"/>
        <v>0</v>
      </c>
      <c r="AN63" s="82">
        <f t="shared" si="219"/>
        <v>0</v>
      </c>
      <c r="AO63" s="82">
        <f>'izvršenje PO IZVORIMA-detaljno'!AO63</f>
        <v>0</v>
      </c>
      <c r="AP63" s="82">
        <f t="shared" si="219"/>
        <v>0</v>
      </c>
      <c r="AQ63" s="246">
        <f t="shared" si="176"/>
        <v>0</v>
      </c>
      <c r="AR63" s="82">
        <f>'izvršenje PO IZVORIMA-detaljno'!AQ63</f>
        <v>0</v>
      </c>
      <c r="AS63" s="82">
        <f>'izvršenje PO IZVORIMA-detaljno'!AR63</f>
        <v>0</v>
      </c>
      <c r="AT63" s="82">
        <f t="shared" ref="AT63" si="223">AT62</f>
        <v>0</v>
      </c>
      <c r="AU63" s="246">
        <f t="shared" si="177"/>
        <v>0</v>
      </c>
      <c r="AV63" s="82">
        <f t="shared" ref="AV63:AX63" si="224">AV62</f>
        <v>0</v>
      </c>
      <c r="AW63" s="83">
        <f t="shared" si="224"/>
        <v>0</v>
      </c>
      <c r="AX63" s="382">
        <f t="shared" si="224"/>
        <v>0</v>
      </c>
      <c r="AY63" s="83">
        <f t="shared" ref="AY63:AZ63" si="225">AY62</f>
        <v>0</v>
      </c>
      <c r="AZ63" s="112">
        <f t="shared" si="225"/>
        <v>0</v>
      </c>
      <c r="BA63" s="382">
        <f t="shared" ref="BA63:BC63" si="226">BA62</f>
        <v>0</v>
      </c>
      <c r="BB63" s="83">
        <f t="shared" si="226"/>
        <v>0</v>
      </c>
      <c r="BC63" s="382">
        <f t="shared" si="226"/>
        <v>0</v>
      </c>
      <c r="BD63" s="382">
        <f t="shared" ref="BD63:BE63" si="227">BD62</f>
        <v>0</v>
      </c>
      <c r="BE63" s="83">
        <f t="shared" si="227"/>
        <v>0</v>
      </c>
      <c r="BF63" s="386">
        <f>AV63+AS63+AO63+AK63+AG63+AC63+Y63+V63+S63+O63+L63+I63+AY63</f>
        <v>0</v>
      </c>
      <c r="BG63" s="83">
        <f t="shared" ref="BG63" si="228">BG62</f>
        <v>27229.5</v>
      </c>
      <c r="BH63" s="76">
        <v>3212</v>
      </c>
    </row>
    <row r="64" spans="1:60" x14ac:dyDescent="0.25">
      <c r="A64" s="78">
        <v>321311</v>
      </c>
      <c r="B64" s="468" t="s">
        <v>33</v>
      </c>
      <c r="C64" s="75">
        <f t="shared" si="217"/>
        <v>1345</v>
      </c>
      <c r="D64" s="71"/>
      <c r="E64" s="122">
        <f>BG64</f>
        <v>15396.34</v>
      </c>
      <c r="F64" s="234">
        <f t="shared" si="12"/>
        <v>1144.7092936802974</v>
      </c>
      <c r="G64" s="235">
        <f t="shared" si="13"/>
        <v>0</v>
      </c>
      <c r="H64" s="124"/>
      <c r="I64" s="124"/>
      <c r="J64" s="51"/>
      <c r="K64" s="1182">
        <f t="shared" si="215"/>
        <v>0</v>
      </c>
      <c r="L64" s="52"/>
      <c r="M64" s="51"/>
      <c r="N64" s="1313">
        <f>'izvršenje PO IZVORIMA-detaljno'!V64</f>
        <v>1345</v>
      </c>
      <c r="O64" s="1209"/>
      <c r="P64" s="1221">
        <f>'izvršenje PO IZVORIMA-detaljno'!X64</f>
        <v>1679.2700000000004</v>
      </c>
      <c r="Q64" s="1204">
        <f t="shared" si="170"/>
        <v>0</v>
      </c>
      <c r="R64" s="1209"/>
      <c r="S64" s="1209"/>
      <c r="T64" s="1210"/>
      <c r="U64" s="1204">
        <f t="shared" si="171"/>
        <v>0</v>
      </c>
      <c r="V64" s="1209"/>
      <c r="W64" s="1210"/>
      <c r="X64" s="1209"/>
      <c r="Y64" s="1900"/>
      <c r="Z64" s="1210"/>
      <c r="AA64" s="1204">
        <f t="shared" si="172"/>
        <v>0</v>
      </c>
      <c r="AB64" s="1251"/>
      <c r="AC64" s="1251"/>
      <c r="AD64" s="1264"/>
      <c r="AE64" s="1244">
        <f t="shared" si="173"/>
        <v>0</v>
      </c>
      <c r="AF64" s="1266">
        <f>'izvršenje PO IZVORIMA-detaljno'!O64+'izvršenje PO IZVORIMA-detaljno'!I64</f>
        <v>0</v>
      </c>
      <c r="AG64" s="1251"/>
      <c r="AH64" s="1266">
        <f>'izvršenje PO IZVORIMA-detaljno'!Q64+'izvršenje PO IZVORIMA-detaljno'!K64</f>
        <v>0</v>
      </c>
      <c r="AI64" s="1244">
        <f t="shared" si="174"/>
        <v>0</v>
      </c>
      <c r="AJ64" s="1266">
        <f>'izvršenje PO IZVORIMA-detaljno'!R64</f>
        <v>0</v>
      </c>
      <c r="AK64" s="1251"/>
      <c r="AL64" s="1266">
        <f>'izvršenje PO IZVORIMA-detaljno'!T64+'izvršenje PO IZVORIMA-detaljno'!U64</f>
        <v>13717.07</v>
      </c>
      <c r="AM64" s="1244">
        <f t="shared" si="175"/>
        <v>0</v>
      </c>
      <c r="AN64" s="1251"/>
      <c r="AO64" s="1251"/>
      <c r="AP64" s="1264"/>
      <c r="AQ64" s="1244">
        <f t="shared" si="176"/>
        <v>0</v>
      </c>
      <c r="AR64" s="1251"/>
      <c r="AS64" s="1251"/>
      <c r="AT64" s="1264"/>
      <c r="AU64" s="1244">
        <f t="shared" si="177"/>
        <v>0</v>
      </c>
      <c r="AV64" s="1251"/>
      <c r="AW64" s="1252"/>
      <c r="AX64" s="1327"/>
      <c r="AY64" s="1295"/>
      <c r="AZ64" s="1336"/>
      <c r="BA64" s="176"/>
      <c r="BB64" s="174"/>
      <c r="BC64" s="177">
        <f>'izvršenje PO IZVORIMA-detaljno'!BA64</f>
        <v>0</v>
      </c>
      <c r="BD64" s="177">
        <f>'izvršenje PO IZVORIMA-detaljno'!BB64</f>
        <v>0</v>
      </c>
      <c r="BE64" s="177">
        <f>'izvršenje PO IZVORIMA-detaljno'!BC64</f>
        <v>0</v>
      </c>
      <c r="BF64" s="57"/>
      <c r="BG64" s="126">
        <f>J64+M64+P64+T64+W64+Z64+AD64+AH64+AL64+AP64+AT64+AW64+BE64</f>
        <v>15396.34</v>
      </c>
      <c r="BH64" s="78">
        <v>321311</v>
      </c>
    </row>
    <row r="65" spans="1:60" s="2" customFormat="1" ht="15.75" thickBot="1" x14ac:dyDescent="0.3">
      <c r="A65" s="46">
        <v>321321</v>
      </c>
      <c r="B65" s="469" t="s">
        <v>34</v>
      </c>
      <c r="C65" s="75">
        <f t="shared" si="217"/>
        <v>0</v>
      </c>
      <c r="D65" s="4"/>
      <c r="E65" s="122">
        <f t="shared" si="210"/>
        <v>0</v>
      </c>
      <c r="F65" s="236">
        <f t="shared" si="12"/>
        <v>0</v>
      </c>
      <c r="G65" s="237">
        <f t="shared" si="13"/>
        <v>0</v>
      </c>
      <c r="H65" s="125"/>
      <c r="I65" s="125"/>
      <c r="J65" s="60"/>
      <c r="K65" s="1184">
        <f t="shared" si="215"/>
        <v>0</v>
      </c>
      <c r="L65" s="59"/>
      <c r="M65" s="60"/>
      <c r="N65" s="1313">
        <f>'izvršenje PO IZVORIMA-detaljno'!V65</f>
        <v>0</v>
      </c>
      <c r="O65" s="1223"/>
      <c r="P65" s="1221">
        <f>'izvršenje PO IZVORIMA-detaljno'!X65</f>
        <v>0</v>
      </c>
      <c r="Q65" s="1211">
        <f t="shared" si="170"/>
        <v>0</v>
      </c>
      <c r="R65" s="1223"/>
      <c r="S65" s="1223"/>
      <c r="T65" s="1224"/>
      <c r="U65" s="1211">
        <f t="shared" si="171"/>
        <v>0</v>
      </c>
      <c r="V65" s="1223"/>
      <c r="W65" s="1224"/>
      <c r="X65" s="1223"/>
      <c r="Y65" s="1900"/>
      <c r="Z65" s="1224"/>
      <c r="AA65" s="1211">
        <f t="shared" si="172"/>
        <v>0</v>
      </c>
      <c r="AB65" s="1274"/>
      <c r="AC65" s="1274"/>
      <c r="AD65" s="1275"/>
      <c r="AE65" s="1253">
        <f t="shared" si="173"/>
        <v>0</v>
      </c>
      <c r="AF65" s="1266">
        <f>'izvršenje PO IZVORIMA-detaljno'!I65+'izvršenje PO IZVORIMA-detaljno'!O65</f>
        <v>0</v>
      </c>
      <c r="AG65" s="1278"/>
      <c r="AH65" s="1266">
        <f>'izvršenje PO IZVORIMA-detaljno'!K65+'izvršenje PO IZVORIMA-detaljno'!Q65</f>
        <v>0</v>
      </c>
      <c r="AI65" s="1253">
        <f t="shared" si="174"/>
        <v>0</v>
      </c>
      <c r="AJ65" s="1266">
        <f>'izvršenje PO IZVORIMA-detaljno'!R65</f>
        <v>0</v>
      </c>
      <c r="AK65" s="1274"/>
      <c r="AL65" s="1266">
        <f>'izvršenje PO IZVORIMA-detaljno'!T65+'izvršenje PO IZVORIMA-detaljno'!U65</f>
        <v>0</v>
      </c>
      <c r="AM65" s="1253">
        <f t="shared" si="175"/>
        <v>0</v>
      </c>
      <c r="AN65" s="1274"/>
      <c r="AO65" s="1274"/>
      <c r="AP65" s="1275"/>
      <c r="AQ65" s="1253">
        <f t="shared" si="176"/>
        <v>0</v>
      </c>
      <c r="AR65" s="1274"/>
      <c r="AS65" s="1274"/>
      <c r="AT65" s="1275"/>
      <c r="AU65" s="1253">
        <f t="shared" si="177"/>
        <v>0</v>
      </c>
      <c r="AV65" s="1274"/>
      <c r="AW65" s="1276"/>
      <c r="AX65" s="1329"/>
      <c r="AY65" s="1297"/>
      <c r="AZ65" s="1342"/>
      <c r="BA65" s="204"/>
      <c r="BB65" s="206"/>
      <c r="BC65" s="177">
        <f>'izvršenje PO IZVORIMA-detaljno'!BA65</f>
        <v>0</v>
      </c>
      <c r="BD65" s="177">
        <f>'izvršenje PO IZVORIMA-detaljno'!BB65</f>
        <v>0</v>
      </c>
      <c r="BE65" s="177">
        <f>'izvršenje PO IZVORIMA-detaljno'!BC65</f>
        <v>0</v>
      </c>
      <c r="BF65" s="61"/>
      <c r="BG65" s="126">
        <f>J65+M65+P65+T65+W65+Z65+AD65+AH65+AL65+AP65+AT65+AW65+BE65</f>
        <v>0</v>
      </c>
      <c r="BH65" s="46">
        <v>321321</v>
      </c>
    </row>
    <row r="66" spans="1:60" s="1429" customFormat="1" ht="15.75" thickBot="1" x14ac:dyDescent="0.3">
      <c r="A66" s="76">
        <v>3213</v>
      </c>
      <c r="B66" s="470" t="s">
        <v>35</v>
      </c>
      <c r="C66" s="82">
        <f>SUM(C64:C65)</f>
        <v>1345</v>
      </c>
      <c r="D66" s="82">
        <f t="shared" ref="D66" si="229">D64+D65</f>
        <v>0</v>
      </c>
      <c r="E66" s="83">
        <f>E64+E65</f>
        <v>15396.34</v>
      </c>
      <c r="F66" s="247">
        <f t="shared" si="12"/>
        <v>1144.7092936802974</v>
      </c>
      <c r="G66" s="246">
        <f t="shared" si="13"/>
        <v>0</v>
      </c>
      <c r="H66" s="386">
        <f t="shared" ref="H66" si="230">H64+H65</f>
        <v>0</v>
      </c>
      <c r="I66" s="115">
        <f t="shared" ref="I66:AP66" si="231">I64+I65</f>
        <v>0</v>
      </c>
      <c r="J66" s="82">
        <f t="shared" si="231"/>
        <v>0</v>
      </c>
      <c r="K66" s="246">
        <f t="shared" si="215"/>
        <v>0</v>
      </c>
      <c r="L66" s="82">
        <f t="shared" si="231"/>
        <v>0</v>
      </c>
      <c r="M66" s="112">
        <f t="shared" si="231"/>
        <v>0</v>
      </c>
      <c r="N66" s="392">
        <f t="shared" ref="N66" si="232">N64+N65</f>
        <v>1345</v>
      </c>
      <c r="O66" s="82">
        <f t="shared" si="231"/>
        <v>0</v>
      </c>
      <c r="P66" s="82">
        <f t="shared" si="231"/>
        <v>1679.2700000000004</v>
      </c>
      <c r="Q66" s="246">
        <f t="shared" si="170"/>
        <v>0</v>
      </c>
      <c r="R66" s="82">
        <f t="shared" ref="R66" si="233">R64+R65</f>
        <v>0</v>
      </c>
      <c r="S66" s="82">
        <f t="shared" si="231"/>
        <v>0</v>
      </c>
      <c r="T66" s="82">
        <f t="shared" si="231"/>
        <v>0</v>
      </c>
      <c r="U66" s="246">
        <f t="shared" si="171"/>
        <v>0</v>
      </c>
      <c r="V66" s="82">
        <f t="shared" si="231"/>
        <v>0</v>
      </c>
      <c r="W66" s="112">
        <f t="shared" si="231"/>
        <v>0</v>
      </c>
      <c r="X66" s="382">
        <f t="shared" ref="X66" si="234">X64+X65</f>
        <v>0</v>
      </c>
      <c r="Y66" s="115">
        <f>'izvršenje PO IZVORIMA-detaljno'!AI66+'izvršenje PO IZVORIMA-detaljno'!AL66+'izvršenje PO IZVORIMA-detaljno'!AB66</f>
        <v>0</v>
      </c>
      <c r="Z66" s="112">
        <f t="shared" si="231"/>
        <v>0</v>
      </c>
      <c r="AA66" s="246">
        <f t="shared" si="172"/>
        <v>0</v>
      </c>
      <c r="AB66" s="392"/>
      <c r="AC66" s="392">
        <f>'izvršenje PO IZVORIMA-detaljno'!G66+'izvršenje PO IZVORIMA-detaljno'!M66</f>
        <v>0</v>
      </c>
      <c r="AD66" s="82">
        <f t="shared" si="231"/>
        <v>0</v>
      </c>
      <c r="AE66" s="246">
        <f t="shared" si="173"/>
        <v>0</v>
      </c>
      <c r="AF66" s="108">
        <f>SUM(AF64:AF65)</f>
        <v>0</v>
      </c>
      <c r="AG66" s="108">
        <f>'izvršenje PO IZVORIMA-detaljno'!J66+'izvršenje PO IZVORIMA-detaljno'!P66</f>
        <v>0</v>
      </c>
      <c r="AH66" s="82">
        <f>AH64+AH65</f>
        <v>0</v>
      </c>
      <c r="AI66" s="246">
        <f t="shared" si="174"/>
        <v>0</v>
      </c>
      <c r="AJ66" s="82"/>
      <c r="AK66" s="82">
        <f>'izvršenje PO IZVORIMA-detaljno'!S66</f>
        <v>0</v>
      </c>
      <c r="AL66" s="82">
        <f t="shared" si="231"/>
        <v>13717.07</v>
      </c>
      <c r="AM66" s="246">
        <f t="shared" si="175"/>
        <v>0</v>
      </c>
      <c r="AN66" s="82"/>
      <c r="AO66" s="82">
        <f>'izvršenje PO IZVORIMA-detaljno'!AO66</f>
        <v>0</v>
      </c>
      <c r="AP66" s="82">
        <f t="shared" si="231"/>
        <v>0</v>
      </c>
      <c r="AQ66" s="246">
        <f t="shared" si="176"/>
        <v>0</v>
      </c>
      <c r="AR66" s="82">
        <f>'izvršenje PO IZVORIMA-detaljno'!AQ66</f>
        <v>0</v>
      </c>
      <c r="AS66" s="82">
        <f>'izvršenje PO IZVORIMA-detaljno'!AR66</f>
        <v>0</v>
      </c>
      <c r="AT66" s="82">
        <f t="shared" ref="AT66" si="235">AT64+AT65</f>
        <v>0</v>
      </c>
      <c r="AU66" s="246">
        <f t="shared" si="177"/>
        <v>0</v>
      </c>
      <c r="AV66" s="82">
        <f t="shared" ref="AV66:AX66" si="236">AV64+AV65</f>
        <v>0</v>
      </c>
      <c r="AW66" s="83">
        <f t="shared" si="236"/>
        <v>0</v>
      </c>
      <c r="AX66" s="382">
        <f t="shared" si="236"/>
        <v>0</v>
      </c>
      <c r="AY66" s="83">
        <f t="shared" ref="AY66:AZ66" si="237">AY64+AY65</f>
        <v>0</v>
      </c>
      <c r="AZ66" s="112">
        <f t="shared" si="237"/>
        <v>0</v>
      </c>
      <c r="BA66" s="382">
        <f t="shared" ref="BA66:BC66" si="238">BA64+BA65</f>
        <v>0</v>
      </c>
      <c r="BB66" s="83">
        <f t="shared" si="238"/>
        <v>0</v>
      </c>
      <c r="BC66" s="382">
        <f t="shared" si="238"/>
        <v>0</v>
      </c>
      <c r="BD66" s="382">
        <f t="shared" ref="BD66:BE66" si="239">BD64+BD65</f>
        <v>0</v>
      </c>
      <c r="BE66" s="83">
        <f t="shared" si="239"/>
        <v>0</v>
      </c>
      <c r="BF66" s="386">
        <f>AV66+AS66+AO66+AK66+AG66+AC66+Y66+V66+S66+O66+L66+I66+AY66</f>
        <v>0</v>
      </c>
      <c r="BG66" s="83">
        <f t="shared" ref="BG66" si="240">BG64+BG65</f>
        <v>15396.34</v>
      </c>
      <c r="BH66" s="76">
        <v>3213</v>
      </c>
    </row>
    <row r="67" spans="1:60" s="2" customFormat="1" x14ac:dyDescent="0.25">
      <c r="A67" s="62">
        <v>321411</v>
      </c>
      <c r="B67" s="463" t="s">
        <v>146</v>
      </c>
      <c r="C67" s="75">
        <f t="shared" si="217"/>
        <v>325</v>
      </c>
      <c r="D67" s="80"/>
      <c r="E67" s="122">
        <f t="shared" si="210"/>
        <v>136</v>
      </c>
      <c r="F67" s="234">
        <f t="shared" si="12"/>
        <v>41.846153846153847</v>
      </c>
      <c r="G67" s="235">
        <f t="shared" si="13"/>
        <v>0</v>
      </c>
      <c r="H67" s="125"/>
      <c r="I67" s="125"/>
      <c r="J67" s="60"/>
      <c r="K67" s="1182">
        <f t="shared" si="215"/>
        <v>0</v>
      </c>
      <c r="L67" s="59"/>
      <c r="M67" s="60"/>
      <c r="N67" s="1314">
        <f>'izvršenje PO IZVORIMA-detaljno'!V67</f>
        <v>279</v>
      </c>
      <c r="O67" s="1223"/>
      <c r="P67" s="1225">
        <f>'izvršenje PO IZVORIMA-detaljno'!X67</f>
        <v>136</v>
      </c>
      <c r="Q67" s="1204">
        <f t="shared" si="170"/>
        <v>0</v>
      </c>
      <c r="R67" s="1223"/>
      <c r="S67" s="1223"/>
      <c r="T67" s="1224"/>
      <c r="U67" s="1204">
        <f t="shared" si="171"/>
        <v>0</v>
      </c>
      <c r="V67" s="1223"/>
      <c r="W67" s="1224"/>
      <c r="X67" s="1223"/>
      <c r="Y67" s="1900"/>
      <c r="Z67" s="1224"/>
      <c r="AA67" s="1204">
        <f t="shared" si="172"/>
        <v>0</v>
      </c>
      <c r="AB67" s="1274"/>
      <c r="AC67" s="1274"/>
      <c r="AD67" s="1275"/>
      <c r="AE67" s="1244">
        <f t="shared" si="173"/>
        <v>0</v>
      </c>
      <c r="AF67" s="1278">
        <f>'izvršenje PO IZVORIMA-detaljno'!I67+'izvršenje PO IZVORIMA-detaljno'!O67</f>
        <v>46</v>
      </c>
      <c r="AG67" s="1274"/>
      <c r="AH67" s="1277">
        <f>'izvršenje PO IZVORIMA-detaljno'!K67+'izvršenje PO IZVORIMA-detaljno'!Q67</f>
        <v>0</v>
      </c>
      <c r="AI67" s="1244">
        <f t="shared" si="174"/>
        <v>0</v>
      </c>
      <c r="AJ67" s="1266">
        <f>'izvršenje PO IZVORIMA-detaljno'!R67</f>
        <v>0</v>
      </c>
      <c r="AK67" s="1274"/>
      <c r="AL67" s="1266">
        <f>'izvršenje PO IZVORIMA-detaljno'!T67+'izvršenje PO IZVORIMA-detaljno'!U67</f>
        <v>0</v>
      </c>
      <c r="AM67" s="1244">
        <f t="shared" si="175"/>
        <v>0</v>
      </c>
      <c r="AN67" s="1274"/>
      <c r="AO67" s="1274"/>
      <c r="AP67" s="1275"/>
      <c r="AQ67" s="1244">
        <f t="shared" si="176"/>
        <v>0</v>
      </c>
      <c r="AR67" s="1274"/>
      <c r="AS67" s="1274"/>
      <c r="AT67" s="1275"/>
      <c r="AU67" s="1244">
        <f t="shared" si="177"/>
        <v>0</v>
      </c>
      <c r="AV67" s="1274"/>
      <c r="AW67" s="1276"/>
      <c r="AX67" s="1329"/>
      <c r="AY67" s="1297"/>
      <c r="AZ67" s="1342"/>
      <c r="BA67" s="204"/>
      <c r="BB67" s="206"/>
      <c r="BC67" s="202">
        <f>'izvršenje PO IZVORIMA-detaljno'!BA67</f>
        <v>0</v>
      </c>
      <c r="BD67" s="202">
        <f>'izvršenje PO IZVORIMA-detaljno'!BB67</f>
        <v>0</v>
      </c>
      <c r="BE67" s="202">
        <f>'izvršenje PO IZVORIMA-detaljno'!BC67</f>
        <v>0</v>
      </c>
      <c r="BF67" s="61"/>
      <c r="BG67" s="126">
        <f>J67+M67+P67+T67+W67+Z67+AD67+AH67+AL67+AP67+AT67+AW67+BE67</f>
        <v>136</v>
      </c>
      <c r="BH67" s="62">
        <v>321411</v>
      </c>
    </row>
    <row r="68" spans="1:60" s="2" customFormat="1" ht="15.75" thickBot="1" x14ac:dyDescent="0.3">
      <c r="A68" s="77">
        <v>321491</v>
      </c>
      <c r="B68" s="467" t="s">
        <v>36</v>
      </c>
      <c r="C68" s="75">
        <f t="shared" si="217"/>
        <v>0</v>
      </c>
      <c r="D68" s="84"/>
      <c r="E68" s="122">
        <f t="shared" si="210"/>
        <v>0</v>
      </c>
      <c r="F68" s="236">
        <f t="shared" si="12"/>
        <v>0</v>
      </c>
      <c r="G68" s="237">
        <f t="shared" si="13"/>
        <v>0</v>
      </c>
      <c r="H68" s="125"/>
      <c r="I68" s="125"/>
      <c r="J68" s="60"/>
      <c r="K68" s="1184">
        <f t="shared" si="215"/>
        <v>0</v>
      </c>
      <c r="L68" s="59"/>
      <c r="M68" s="60"/>
      <c r="N68" s="1314">
        <f>'izvršenje PO IZVORIMA-detaljno'!V68</f>
        <v>0</v>
      </c>
      <c r="O68" s="1223"/>
      <c r="P68" s="1225">
        <f>'izvršenje PO IZVORIMA-detaljno'!X68</f>
        <v>0</v>
      </c>
      <c r="Q68" s="1211">
        <f t="shared" si="170"/>
        <v>0</v>
      </c>
      <c r="R68" s="1223"/>
      <c r="S68" s="1223"/>
      <c r="T68" s="1224"/>
      <c r="U68" s="1211">
        <f t="shared" si="171"/>
        <v>0</v>
      </c>
      <c r="V68" s="1223"/>
      <c r="W68" s="1224"/>
      <c r="X68" s="1223"/>
      <c r="Y68" s="1900"/>
      <c r="Z68" s="1224"/>
      <c r="AA68" s="1211">
        <f t="shared" si="172"/>
        <v>0</v>
      </c>
      <c r="AB68" s="1274"/>
      <c r="AC68" s="1274"/>
      <c r="AD68" s="1275"/>
      <c r="AE68" s="1253">
        <f t="shared" si="173"/>
        <v>0</v>
      </c>
      <c r="AF68" s="1278">
        <f>'izvršenje PO IZVORIMA-detaljno'!I68+'izvršenje PO IZVORIMA-detaljno'!O68</f>
        <v>0</v>
      </c>
      <c r="AG68" s="1274"/>
      <c r="AH68" s="1275"/>
      <c r="AI68" s="1253">
        <f t="shared" si="174"/>
        <v>0</v>
      </c>
      <c r="AJ68" s="1266">
        <f>'izvršenje PO IZVORIMA-detaljno'!R68</f>
        <v>0</v>
      </c>
      <c r="AK68" s="1274"/>
      <c r="AL68" s="1266">
        <f>'izvršenje PO IZVORIMA-detaljno'!T68+'izvršenje PO IZVORIMA-detaljno'!U68</f>
        <v>0</v>
      </c>
      <c r="AM68" s="1253">
        <f t="shared" si="175"/>
        <v>0</v>
      </c>
      <c r="AN68" s="1277">
        <f>'izvršenje PO IZVORIMA-detaljno'!AN68</f>
        <v>0</v>
      </c>
      <c r="AO68" s="1274"/>
      <c r="AP68" s="1277">
        <f>'izvršenje PO IZVORIMA-detaljno'!AP68</f>
        <v>0</v>
      </c>
      <c r="AQ68" s="1253">
        <f t="shared" si="176"/>
        <v>0</v>
      </c>
      <c r="AR68" s="1274"/>
      <c r="AS68" s="1274"/>
      <c r="AT68" s="1275"/>
      <c r="AU68" s="1253">
        <f t="shared" si="177"/>
        <v>0</v>
      </c>
      <c r="AV68" s="1274"/>
      <c r="AW68" s="1276"/>
      <c r="AX68" s="1329"/>
      <c r="AY68" s="1297"/>
      <c r="AZ68" s="1342"/>
      <c r="BA68" s="204"/>
      <c r="BB68" s="206"/>
      <c r="BC68" s="202">
        <f>'izvršenje PO IZVORIMA-detaljno'!BA68</f>
        <v>0</v>
      </c>
      <c r="BD68" s="202">
        <f>'izvršenje PO IZVORIMA-detaljno'!BB68</f>
        <v>0</v>
      </c>
      <c r="BE68" s="202">
        <f>'izvršenje PO IZVORIMA-detaljno'!BC68</f>
        <v>0</v>
      </c>
      <c r="BF68" s="61"/>
      <c r="BG68" s="126">
        <f>J68+M68+P68+T68+W68+Z68+AD68+AH68+AL68+AP68+AT68+AW68+BE68</f>
        <v>0</v>
      </c>
      <c r="BH68" s="77">
        <v>321491</v>
      </c>
    </row>
    <row r="69" spans="1:60" s="22" customFormat="1" ht="15.75" thickBot="1" x14ac:dyDescent="0.3">
      <c r="A69" s="76">
        <v>3214</v>
      </c>
      <c r="B69" s="470" t="s">
        <v>36</v>
      </c>
      <c r="C69" s="82">
        <f>SUM(C67:C68)</f>
        <v>325</v>
      </c>
      <c r="D69" s="82">
        <f>D67</f>
        <v>0</v>
      </c>
      <c r="E69" s="83">
        <f>E67+E68</f>
        <v>136</v>
      </c>
      <c r="F69" s="247">
        <f t="shared" si="12"/>
        <v>41.846153846153847</v>
      </c>
      <c r="G69" s="246">
        <f t="shared" si="13"/>
        <v>0</v>
      </c>
      <c r="H69" s="386">
        <f t="shared" ref="H69" si="241">H67</f>
        <v>0</v>
      </c>
      <c r="I69" s="115">
        <f t="shared" ref="I69:AH69" si="242">I67</f>
        <v>0</v>
      </c>
      <c r="J69" s="82">
        <f t="shared" si="242"/>
        <v>0</v>
      </c>
      <c r="K69" s="246">
        <f t="shared" si="215"/>
        <v>0</v>
      </c>
      <c r="L69" s="82">
        <f t="shared" si="242"/>
        <v>0</v>
      </c>
      <c r="M69" s="112">
        <f t="shared" si="242"/>
        <v>0</v>
      </c>
      <c r="N69" s="392">
        <f>N67</f>
        <v>279</v>
      </c>
      <c r="O69" s="82">
        <f t="shared" si="242"/>
        <v>0</v>
      </c>
      <c r="P69" s="82">
        <f t="shared" si="242"/>
        <v>136</v>
      </c>
      <c r="Q69" s="246">
        <f t="shared" si="170"/>
        <v>0</v>
      </c>
      <c r="R69" s="82">
        <f t="shared" ref="R69" si="243">R67</f>
        <v>0</v>
      </c>
      <c r="S69" s="82">
        <f t="shared" si="242"/>
        <v>0</v>
      </c>
      <c r="T69" s="82">
        <f t="shared" si="242"/>
        <v>0</v>
      </c>
      <c r="U69" s="246">
        <f t="shared" si="171"/>
        <v>0</v>
      </c>
      <c r="V69" s="82">
        <f t="shared" si="242"/>
        <v>0</v>
      </c>
      <c r="W69" s="112">
        <f t="shared" si="242"/>
        <v>0</v>
      </c>
      <c r="X69" s="382">
        <f t="shared" ref="X69" si="244">X67</f>
        <v>0</v>
      </c>
      <c r="Y69" s="115">
        <f>'izvršenje PO IZVORIMA-detaljno'!AI69+'izvršenje PO IZVORIMA-detaljno'!AL69+'izvršenje PO IZVORIMA-detaljno'!AB69</f>
        <v>0</v>
      </c>
      <c r="Z69" s="112">
        <f t="shared" si="242"/>
        <v>0</v>
      </c>
      <c r="AA69" s="246">
        <f t="shared" si="172"/>
        <v>0</v>
      </c>
      <c r="AB69" s="392"/>
      <c r="AC69" s="392">
        <f>'izvršenje PO IZVORIMA-detaljno'!G69+'izvršenje PO IZVORIMA-detaljno'!M69</f>
        <v>0</v>
      </c>
      <c r="AD69" s="82">
        <f t="shared" si="242"/>
        <v>0</v>
      </c>
      <c r="AE69" s="246">
        <f t="shared" si="173"/>
        <v>0</v>
      </c>
      <c r="AF69" s="108">
        <f>SUM(AF67:AF68)</f>
        <v>46</v>
      </c>
      <c r="AG69" s="108">
        <f>'izvršenje PO IZVORIMA-detaljno'!J69+'izvršenje PO IZVORIMA-detaljno'!P69</f>
        <v>0</v>
      </c>
      <c r="AH69" s="82">
        <f t="shared" si="242"/>
        <v>0</v>
      </c>
      <c r="AI69" s="246">
        <f t="shared" si="174"/>
        <v>0</v>
      </c>
      <c r="AJ69" s="82">
        <f>SUM(AJ68)</f>
        <v>0</v>
      </c>
      <c r="AK69" s="82">
        <f>'izvršenje PO IZVORIMA-detaljno'!S69</f>
        <v>0</v>
      </c>
      <c r="AL69" s="82">
        <f>SUM(AL67:AL68)</f>
        <v>0</v>
      </c>
      <c r="AM69" s="246">
        <f t="shared" si="175"/>
        <v>0</v>
      </c>
      <c r="AN69" s="82">
        <f>SUM(AN68)</f>
        <v>0</v>
      </c>
      <c r="AO69" s="82">
        <f>'izvršenje PO IZVORIMA-detaljno'!AO69</f>
        <v>0</v>
      </c>
      <c r="AP69" s="82">
        <f>SUM(AP67:AP68)</f>
        <v>0</v>
      </c>
      <c r="AQ69" s="246">
        <f t="shared" si="176"/>
        <v>0</v>
      </c>
      <c r="AR69" s="82">
        <f>'izvršenje PO IZVORIMA-detaljno'!AQ69</f>
        <v>0</v>
      </c>
      <c r="AS69" s="82">
        <f>'izvršenje PO IZVORIMA-detaljno'!AR69</f>
        <v>0</v>
      </c>
      <c r="AT69" s="82">
        <f t="shared" ref="AT69" si="245">AT67</f>
        <v>0</v>
      </c>
      <c r="AU69" s="246">
        <f t="shared" si="177"/>
        <v>0</v>
      </c>
      <c r="AV69" s="82">
        <f t="shared" ref="AV69:AX69" si="246">AV67</f>
        <v>0</v>
      </c>
      <c r="AW69" s="83">
        <f t="shared" si="246"/>
        <v>0</v>
      </c>
      <c r="AX69" s="382">
        <f t="shared" si="246"/>
        <v>0</v>
      </c>
      <c r="AY69" s="83">
        <f t="shared" ref="AY69:AZ69" si="247">AY67</f>
        <v>0</v>
      </c>
      <c r="AZ69" s="112">
        <f t="shared" si="247"/>
        <v>0</v>
      </c>
      <c r="BA69" s="382">
        <f t="shared" ref="BA69:BC69" si="248">BA67</f>
        <v>0</v>
      </c>
      <c r="BB69" s="83">
        <f t="shared" si="248"/>
        <v>0</v>
      </c>
      <c r="BC69" s="382">
        <f t="shared" si="248"/>
        <v>0</v>
      </c>
      <c r="BD69" s="382">
        <f t="shared" ref="BD69:BE69" si="249">BD67</f>
        <v>0</v>
      </c>
      <c r="BE69" s="83">
        <f t="shared" si="249"/>
        <v>0</v>
      </c>
      <c r="BF69" s="386">
        <f>AV69+AS69+AO69+AK69+AG69+AC69+Y69+V69+S69+O69+L69+I69+AY69</f>
        <v>0</v>
      </c>
      <c r="BG69" s="83">
        <f>BG67+BG68</f>
        <v>136</v>
      </c>
      <c r="BH69" s="76">
        <v>3214</v>
      </c>
    </row>
    <row r="70" spans="1:60" s="22" customFormat="1" ht="15.75" thickBot="1" x14ac:dyDescent="0.3">
      <c r="A70" s="76">
        <v>321</v>
      </c>
      <c r="B70" s="470" t="s">
        <v>37</v>
      </c>
      <c r="C70" s="91">
        <f>C61+C63+C66+C69</f>
        <v>48807.44</v>
      </c>
      <c r="D70" s="82">
        <f>BF70</f>
        <v>82900</v>
      </c>
      <c r="E70" s="91">
        <f>E61+E63+E66+E69</f>
        <v>75150.210000000006</v>
      </c>
      <c r="F70" s="1490">
        <f t="shared" si="12"/>
        <v>153.97285741682006</v>
      </c>
      <c r="G70" s="249">
        <f>IF(D70&lt;&gt;0,E70/D70*100,0)</f>
        <v>90.651640530759963</v>
      </c>
      <c r="H70" s="1322">
        <f>H61+H63+H66+H69</f>
        <v>55.5</v>
      </c>
      <c r="I70" s="117">
        <f>'izvršenje PO IZVORIMA-detaljno'!D70</f>
        <v>200</v>
      </c>
      <c r="J70" s="90">
        <f>J61+J63+J66+J69</f>
        <v>37</v>
      </c>
      <c r="K70" s="249">
        <f t="shared" si="215"/>
        <v>18.5</v>
      </c>
      <c r="L70" s="90">
        <f t="shared" ref="L70:AP70" si="250">L61+L63+L66+L69</f>
        <v>0</v>
      </c>
      <c r="M70" s="114">
        <f t="shared" si="250"/>
        <v>0</v>
      </c>
      <c r="N70" s="1477">
        <f>N61+N63+N66+N69</f>
        <v>34922.5</v>
      </c>
      <c r="O70" s="90">
        <f>'izvršenje PO IZVORIMA-detaljno'!W70</f>
        <v>39400</v>
      </c>
      <c r="P70" s="90">
        <f>P61+P63+P66+P69</f>
        <v>38749.72</v>
      </c>
      <c r="Q70" s="249">
        <f t="shared" si="170"/>
        <v>98.349543147208124</v>
      </c>
      <c r="R70" s="90">
        <f t="shared" ref="R70" si="251">R61+R63+R66+R69</f>
        <v>0</v>
      </c>
      <c r="S70" s="90">
        <f t="shared" si="250"/>
        <v>0</v>
      </c>
      <c r="T70" s="90">
        <f t="shared" si="250"/>
        <v>0</v>
      </c>
      <c r="U70" s="249">
        <f t="shared" si="171"/>
        <v>0</v>
      </c>
      <c r="V70" s="90">
        <f t="shared" si="250"/>
        <v>0</v>
      </c>
      <c r="W70" s="114">
        <f t="shared" si="250"/>
        <v>0</v>
      </c>
      <c r="X70" s="1350">
        <f>X61+X63+X66+X69</f>
        <v>0</v>
      </c>
      <c r="Y70" s="115">
        <f>'izvršenje PO IZVORIMA-detaljno'!AI70+'izvršenje PO IZVORIMA-detaljno'!AL70+'izvršenje PO IZVORIMA-detaljno'!AB70</f>
        <v>400</v>
      </c>
      <c r="Z70" s="114">
        <f>Z61+Z63+Z66+Z69</f>
        <v>232</v>
      </c>
      <c r="AA70" s="249">
        <f t="shared" si="172"/>
        <v>57.999999999999993</v>
      </c>
      <c r="AB70" s="392"/>
      <c r="AC70" s="392">
        <f>'izvršenje PO IZVORIMA-detaljno'!G70+'izvršenje PO IZVORIMA-detaljno'!M70</f>
        <v>0</v>
      </c>
      <c r="AD70" s="90">
        <f t="shared" si="250"/>
        <v>0</v>
      </c>
      <c r="AE70" s="249">
        <f t="shared" si="173"/>
        <v>0</v>
      </c>
      <c r="AF70" s="90">
        <f t="shared" si="250"/>
        <v>2625.1800000000003</v>
      </c>
      <c r="AG70" s="108">
        <f>'izvršenje PO IZVORIMA-detaljno'!J70+'izvršenje PO IZVORIMA-detaljno'!P70</f>
        <v>0</v>
      </c>
      <c r="AH70" s="90">
        <f t="shared" si="250"/>
        <v>0</v>
      </c>
      <c r="AI70" s="249">
        <f t="shared" si="174"/>
        <v>0</v>
      </c>
      <c r="AJ70" s="90">
        <f t="shared" si="250"/>
        <v>8400.84</v>
      </c>
      <c r="AK70" s="82">
        <f>'izvršenje PO IZVORIMA-detaljno'!S70</f>
        <v>37500</v>
      </c>
      <c r="AL70" s="90">
        <f t="shared" si="250"/>
        <v>35388.990000000005</v>
      </c>
      <c r="AM70" s="249">
        <f t="shared" si="175"/>
        <v>94.370640000000023</v>
      </c>
      <c r="AN70" s="90">
        <f t="shared" si="250"/>
        <v>4</v>
      </c>
      <c r="AO70" s="82">
        <f>'izvršenje PO IZVORIMA-detaljno'!AO70</f>
        <v>3200</v>
      </c>
      <c r="AP70" s="90">
        <f t="shared" si="250"/>
        <v>626</v>
      </c>
      <c r="AQ70" s="249">
        <f t="shared" si="176"/>
        <v>19.5625</v>
      </c>
      <c r="AR70" s="82">
        <f>'izvršenje PO IZVORIMA-detaljno'!AQ70</f>
        <v>60</v>
      </c>
      <c r="AS70" s="82">
        <f>'izvršenje PO IZVORIMA-detaljno'!AR70</f>
        <v>0</v>
      </c>
      <c r="AT70" s="90">
        <f t="shared" ref="AT70" si="252">AT61+AT63+AT66+AT69</f>
        <v>0</v>
      </c>
      <c r="AU70" s="249">
        <f t="shared" si="177"/>
        <v>0</v>
      </c>
      <c r="AV70" s="90">
        <f t="shared" ref="AV70:AW70" si="253">AV61+AV63+AV66+AV69</f>
        <v>0</v>
      </c>
      <c r="AW70" s="91">
        <f t="shared" si="253"/>
        <v>0</v>
      </c>
      <c r="AX70" s="1350">
        <f t="shared" ref="AX70:AZ70" si="254">AX61+AX63+AX66+AX69</f>
        <v>0</v>
      </c>
      <c r="AY70" s="91"/>
      <c r="AZ70" s="114">
        <f t="shared" si="254"/>
        <v>0</v>
      </c>
      <c r="BA70" s="1350"/>
      <c r="BB70" s="91">
        <f t="shared" ref="BB70:BE70" si="255">BB61+BB63+BB66+BB69</f>
        <v>0</v>
      </c>
      <c r="BC70" s="1350">
        <f>'izvršenje PO IZVORIMA-detaljno'!AZ70</f>
        <v>0</v>
      </c>
      <c r="BD70" s="1350">
        <f>'izvršenje PO IZVORIMA-detaljno'!BB70</f>
        <v>2200</v>
      </c>
      <c r="BE70" s="91">
        <f t="shared" si="255"/>
        <v>116.5</v>
      </c>
      <c r="BF70" s="386">
        <f>AV70+AS70+AO70+AK70+AG70+AC70+Y70+V70+S70+O70+L70+I70+AY70+BD70</f>
        <v>82900</v>
      </c>
      <c r="BG70" s="91">
        <f t="shared" ref="BG70" si="256">BG61+BG63+BG66+BG69</f>
        <v>75150.210000000006</v>
      </c>
      <c r="BH70" s="76">
        <v>321</v>
      </c>
    </row>
    <row r="71" spans="1:60" x14ac:dyDescent="0.25">
      <c r="A71" s="74">
        <v>322111</v>
      </c>
      <c r="B71" s="471" t="s">
        <v>38</v>
      </c>
      <c r="C71" s="75">
        <f>H71+N71+R71+X71+AB71+AF71+AJ71+AN71+AR71+AX71+BC71</f>
        <v>2447.7399999999998</v>
      </c>
      <c r="D71" s="69"/>
      <c r="E71" s="122">
        <f t="shared" ref="E71:E90" si="257">BG71</f>
        <v>2284.0499999999997</v>
      </c>
      <c r="F71" s="243">
        <f t="shared" si="12"/>
        <v>93.312606731107067</v>
      </c>
      <c r="G71" s="244">
        <f t="shared" si="13"/>
        <v>0</v>
      </c>
      <c r="H71" s="123">
        <f>'izvršenje PO IZVORIMA-detaljno'!C71</f>
        <v>0</v>
      </c>
      <c r="I71" s="124"/>
      <c r="J71" s="172">
        <f>'izvršenje PO IZVORIMA-detaljno'!E71</f>
        <v>0</v>
      </c>
      <c r="K71" s="1193">
        <f t="shared" si="215"/>
        <v>0</v>
      </c>
      <c r="L71" s="52"/>
      <c r="M71" s="51"/>
      <c r="N71" s="1313">
        <f>'izvršenje PO IZVORIMA-detaljno'!V71</f>
        <v>2307.39</v>
      </c>
      <c r="O71" s="1209"/>
      <c r="P71" s="1221">
        <f>'izvršenje PO IZVORIMA-detaljno'!X71</f>
        <v>1777.8999999999999</v>
      </c>
      <c r="Q71" s="1226">
        <f t="shared" si="170"/>
        <v>0</v>
      </c>
      <c r="R71" s="1221">
        <f>'izvršenje PO IZVORIMA-detaljno'!Y71</f>
        <v>0</v>
      </c>
      <c r="S71" s="1209"/>
      <c r="T71" s="1221">
        <f>'izvršenje PO IZVORIMA-detaljno'!AA71</f>
        <v>0</v>
      </c>
      <c r="U71" s="1226">
        <f t="shared" si="171"/>
        <v>0</v>
      </c>
      <c r="V71" s="1209"/>
      <c r="W71" s="1210"/>
      <c r="X71" s="1207">
        <f>'izvršenje PO IZVORIMA-detaljno'!AK71+'izvršenje PO IZVORIMA-detaljno'!AH71+'izvršenje PO IZVORIMA-detaljno'!AB71</f>
        <v>0</v>
      </c>
      <c r="Y71" s="1900"/>
      <c r="Z71" s="1221">
        <f>'izvršenje PO IZVORIMA-detaljno'!AM71+'izvršenje PO IZVORIMA-detaljno'!AJ71+'izvršenje PO IZVORIMA-detaljno'!AC71</f>
        <v>0</v>
      </c>
      <c r="AA71" s="1226">
        <f t="shared" si="172"/>
        <v>0</v>
      </c>
      <c r="AB71" s="1251"/>
      <c r="AC71" s="1251"/>
      <c r="AD71" s="1264"/>
      <c r="AE71" s="1279">
        <f t="shared" si="173"/>
        <v>0</v>
      </c>
      <c r="AF71" s="1266">
        <f>'izvršenje PO IZVORIMA-detaljno'!I71+'izvršenje PO IZVORIMA-detaljno'!O71</f>
        <v>0</v>
      </c>
      <c r="AG71" s="1251"/>
      <c r="AH71" s="1266">
        <f>'izvršenje PO IZVORIMA-detaljno'!K71+'izvršenje PO IZVORIMA-detaljno'!Q71</f>
        <v>0</v>
      </c>
      <c r="AI71" s="1279">
        <f t="shared" si="174"/>
        <v>0</v>
      </c>
      <c r="AJ71" s="1266">
        <f>'izvršenje PO IZVORIMA-detaljno'!R71</f>
        <v>0</v>
      </c>
      <c r="AK71" s="1251"/>
      <c r="AL71" s="1266">
        <f>'izvršenje PO IZVORIMA-detaljno'!T71+'izvršenje PO IZVORIMA-detaljno'!U71</f>
        <v>0</v>
      </c>
      <c r="AM71" s="1279">
        <f t="shared" si="175"/>
        <v>0</v>
      </c>
      <c r="AN71" s="1266">
        <f>'izvršenje PO IZVORIMA-detaljno'!AN71</f>
        <v>0</v>
      </c>
      <c r="AO71" s="1251"/>
      <c r="AP71" s="1266">
        <f>'izvršenje PO IZVORIMA-detaljno'!AP71</f>
        <v>0</v>
      </c>
      <c r="AQ71" s="1279">
        <f t="shared" si="176"/>
        <v>0</v>
      </c>
      <c r="AR71" s="1251"/>
      <c r="AS71" s="1251"/>
      <c r="AT71" s="1264"/>
      <c r="AU71" s="1279">
        <f t="shared" si="177"/>
        <v>0</v>
      </c>
      <c r="AV71" s="1251"/>
      <c r="AW71" s="1252"/>
      <c r="AX71" s="1327"/>
      <c r="AY71" s="1295"/>
      <c r="AZ71" s="1336"/>
      <c r="BA71" s="176"/>
      <c r="BB71" s="174"/>
      <c r="BC71" s="1921">
        <f>'izvršenje PO IZVORIMA-detaljno'!BA71</f>
        <v>140.35</v>
      </c>
      <c r="BD71" s="1921">
        <f>'izvršenje PO IZVORIMA-detaljno'!BB71</f>
        <v>0</v>
      </c>
      <c r="BE71" s="1921">
        <f>'izvršenje PO IZVORIMA-detaljno'!BC71</f>
        <v>506.15</v>
      </c>
      <c r="BF71" s="57"/>
      <c r="BG71" s="126">
        <f>J71+M71+P71+T71+W71+Z71+AD71+AH71+AL71+AP71+AT71+AW71+BE71</f>
        <v>2284.0499999999997</v>
      </c>
      <c r="BH71" s="74">
        <v>322111</v>
      </c>
    </row>
    <row r="72" spans="1:60" x14ac:dyDescent="0.25">
      <c r="A72" s="45">
        <v>322121</v>
      </c>
      <c r="B72" s="472" t="s">
        <v>39</v>
      </c>
      <c r="C72" s="75">
        <f t="shared" ref="C72:C74" si="258">H72+N72+R72+X72+AB72+AF72+AJ72+AN72+AR72+AX72+BC72</f>
        <v>1075.52</v>
      </c>
      <c r="D72" s="5"/>
      <c r="E72" s="122">
        <f t="shared" si="257"/>
        <v>1555.4400000000003</v>
      </c>
      <c r="F72" s="230">
        <f t="shared" si="12"/>
        <v>144.62213626896761</v>
      </c>
      <c r="G72" s="232">
        <f t="shared" si="13"/>
        <v>0</v>
      </c>
      <c r="H72" s="124"/>
      <c r="I72" s="124"/>
      <c r="J72" s="172">
        <f>'izvršenje PO IZVORIMA-detaljno'!E72</f>
        <v>145.91999999999999</v>
      </c>
      <c r="K72" s="1183">
        <f t="shared" si="215"/>
        <v>0</v>
      </c>
      <c r="L72" s="52"/>
      <c r="M72" s="51"/>
      <c r="N72" s="1313">
        <f>'izvršenje PO IZVORIMA-detaljno'!V72</f>
        <v>1075.52</v>
      </c>
      <c r="O72" s="1209"/>
      <c r="P72" s="1221">
        <f>'izvršenje PO IZVORIMA-detaljno'!X72</f>
        <v>1409.5200000000002</v>
      </c>
      <c r="Q72" s="1208">
        <f t="shared" si="170"/>
        <v>0</v>
      </c>
      <c r="R72" s="1221">
        <f>'izvršenje PO IZVORIMA-detaljno'!Y72</f>
        <v>0</v>
      </c>
      <c r="S72" s="1209"/>
      <c r="T72" s="1221">
        <f>'izvršenje PO IZVORIMA-detaljno'!AA72</f>
        <v>0</v>
      </c>
      <c r="U72" s="1208">
        <f t="shared" si="171"/>
        <v>0</v>
      </c>
      <c r="V72" s="1209"/>
      <c r="W72" s="1210"/>
      <c r="X72" s="1207">
        <f>'izvršenje PO IZVORIMA-detaljno'!AK72+'izvršenje PO IZVORIMA-detaljno'!AH72+'izvršenje PO IZVORIMA-detaljno'!AA72</f>
        <v>0</v>
      </c>
      <c r="Y72" s="1900"/>
      <c r="Z72" s="1221">
        <f>'izvršenje PO IZVORIMA-detaljno'!AM72+'izvršenje PO IZVORIMA-detaljno'!AJ72+'izvršenje PO IZVORIMA-detaljno'!AC72</f>
        <v>0</v>
      </c>
      <c r="AA72" s="1208">
        <f t="shared" si="172"/>
        <v>0</v>
      </c>
      <c r="AB72" s="1251"/>
      <c r="AC72" s="1251"/>
      <c r="AD72" s="1264"/>
      <c r="AE72" s="1249">
        <f t="shared" si="173"/>
        <v>0</v>
      </c>
      <c r="AF72" s="1266">
        <f>'izvršenje PO IZVORIMA-detaljno'!I72+'izvršenje PO IZVORIMA-detaljno'!O72</f>
        <v>0</v>
      </c>
      <c r="AG72" s="1251"/>
      <c r="AH72" s="1266">
        <f>'izvršenje PO IZVORIMA-detaljno'!K72+'izvršenje PO IZVORIMA-detaljno'!Q72</f>
        <v>0</v>
      </c>
      <c r="AI72" s="1249">
        <f t="shared" si="174"/>
        <v>0</v>
      </c>
      <c r="AJ72" s="1266">
        <f>'izvršenje PO IZVORIMA-detaljno'!R72</f>
        <v>0</v>
      </c>
      <c r="AK72" s="1251"/>
      <c r="AL72" s="1266">
        <f>'izvršenje PO IZVORIMA-detaljno'!T72+'izvršenje PO IZVORIMA-detaljno'!U72</f>
        <v>0</v>
      </c>
      <c r="AM72" s="1249">
        <f t="shared" si="175"/>
        <v>0</v>
      </c>
      <c r="AN72" s="1266">
        <f>'izvršenje PO IZVORIMA-detaljno'!AN72</f>
        <v>0</v>
      </c>
      <c r="AO72" s="1251"/>
      <c r="AP72" s="1266">
        <f>'izvršenje PO IZVORIMA-detaljno'!AP72</f>
        <v>0</v>
      </c>
      <c r="AQ72" s="1249">
        <f t="shared" si="176"/>
        <v>0</v>
      </c>
      <c r="AR72" s="1251"/>
      <c r="AS72" s="1251"/>
      <c r="AT72" s="1264"/>
      <c r="AU72" s="1249">
        <f t="shared" si="177"/>
        <v>0</v>
      </c>
      <c r="AV72" s="1251"/>
      <c r="AW72" s="1252"/>
      <c r="AX72" s="1327"/>
      <c r="AY72" s="1295"/>
      <c r="AZ72" s="1336"/>
      <c r="BA72" s="176"/>
      <c r="BB72" s="174"/>
      <c r="BC72" s="1921">
        <f>'izvršenje PO IZVORIMA-detaljno'!BA72</f>
        <v>0</v>
      </c>
      <c r="BD72" s="1921">
        <f>'izvršenje PO IZVORIMA-detaljno'!BB72</f>
        <v>0</v>
      </c>
      <c r="BE72" s="1921">
        <f>'izvršenje PO IZVORIMA-detaljno'!BC72</f>
        <v>0</v>
      </c>
      <c r="BF72" s="57"/>
      <c r="BG72" s="126">
        <f>J72+M72+P72+T72+W72+Z72+AD72+AH72+AL72+AP72+AT72+AW72+BE72</f>
        <v>1555.4400000000003</v>
      </c>
      <c r="BH72" s="45">
        <v>322121</v>
      </c>
    </row>
    <row r="73" spans="1:60" x14ac:dyDescent="0.25">
      <c r="A73" s="45">
        <v>322141</v>
      </c>
      <c r="B73" s="472" t="s">
        <v>40</v>
      </c>
      <c r="C73" s="75">
        <f t="shared" si="258"/>
        <v>5783.92</v>
      </c>
      <c r="D73" s="5"/>
      <c r="E73" s="122">
        <f t="shared" si="257"/>
        <v>6269.260000000002</v>
      </c>
      <c r="F73" s="230">
        <f t="shared" si="12"/>
        <v>108.3911948989613</v>
      </c>
      <c r="G73" s="232">
        <f t="shared" si="13"/>
        <v>0</v>
      </c>
      <c r="H73" s="124"/>
      <c r="I73" s="124"/>
      <c r="J73" s="51"/>
      <c r="K73" s="1183">
        <f t="shared" si="215"/>
        <v>0</v>
      </c>
      <c r="L73" s="52"/>
      <c r="M73" s="51"/>
      <c r="N73" s="1313">
        <f>'izvršenje PO IZVORIMA-detaljno'!V73</f>
        <v>5702.41</v>
      </c>
      <c r="O73" s="1209"/>
      <c r="P73" s="1221">
        <f>'izvršenje PO IZVORIMA-detaljno'!X73</f>
        <v>6236.6200000000017</v>
      </c>
      <c r="Q73" s="1208">
        <f t="shared" si="170"/>
        <v>0</v>
      </c>
      <c r="R73" s="1221">
        <f>'izvršenje PO IZVORIMA-detaljno'!Y73</f>
        <v>0</v>
      </c>
      <c r="S73" s="1209"/>
      <c r="T73" s="1221">
        <f>'izvršenje PO IZVORIMA-detaljno'!AA73</f>
        <v>0</v>
      </c>
      <c r="U73" s="1208">
        <f t="shared" si="171"/>
        <v>0</v>
      </c>
      <c r="V73" s="1209"/>
      <c r="W73" s="1210"/>
      <c r="X73" s="1207">
        <f>'izvršenje PO IZVORIMA-detaljno'!AK73+'izvršenje PO IZVORIMA-detaljno'!AH73+'izvršenje PO IZVORIMA-detaljno'!AA73</f>
        <v>0</v>
      </c>
      <c r="Y73" s="1900"/>
      <c r="Z73" s="1221">
        <f>'izvršenje PO IZVORIMA-detaljno'!AM73+'izvršenje PO IZVORIMA-detaljno'!AJ73+'izvršenje PO IZVORIMA-detaljno'!AC73</f>
        <v>0</v>
      </c>
      <c r="AA73" s="1208">
        <f t="shared" si="172"/>
        <v>0</v>
      </c>
      <c r="AB73" s="1251"/>
      <c r="AC73" s="1251"/>
      <c r="AD73" s="1264"/>
      <c r="AE73" s="1249">
        <f t="shared" si="173"/>
        <v>0</v>
      </c>
      <c r="AF73" s="1266">
        <f>'izvršenje PO IZVORIMA-detaljno'!I73+'izvršenje PO IZVORIMA-detaljno'!O73</f>
        <v>81.510000000000005</v>
      </c>
      <c r="AG73" s="1251"/>
      <c r="AH73" s="1266">
        <f>'izvršenje PO IZVORIMA-detaljno'!K73+'izvršenje PO IZVORIMA-detaljno'!Q73</f>
        <v>0</v>
      </c>
      <c r="AI73" s="1249">
        <f t="shared" si="174"/>
        <v>0</v>
      </c>
      <c r="AJ73" s="1266">
        <f>'izvršenje PO IZVORIMA-detaljno'!R73</f>
        <v>0</v>
      </c>
      <c r="AK73" s="1251"/>
      <c r="AL73" s="1266">
        <f>'izvršenje PO IZVORIMA-detaljno'!T73+'izvršenje PO IZVORIMA-detaljno'!U73</f>
        <v>0</v>
      </c>
      <c r="AM73" s="1249">
        <f t="shared" si="175"/>
        <v>0</v>
      </c>
      <c r="AN73" s="1266">
        <f>'izvršenje PO IZVORIMA-detaljno'!AN73</f>
        <v>0</v>
      </c>
      <c r="AO73" s="1251"/>
      <c r="AP73" s="1266">
        <f>'izvršenje PO IZVORIMA-detaljno'!AP73</f>
        <v>32.64</v>
      </c>
      <c r="AQ73" s="1249">
        <f t="shared" si="176"/>
        <v>0</v>
      </c>
      <c r="AR73" s="1251"/>
      <c r="AS73" s="1251"/>
      <c r="AT73" s="1264"/>
      <c r="AU73" s="1249">
        <f t="shared" si="177"/>
        <v>0</v>
      </c>
      <c r="AV73" s="1251"/>
      <c r="AW73" s="1252"/>
      <c r="AX73" s="1327"/>
      <c r="AY73" s="1295"/>
      <c r="AZ73" s="1336"/>
      <c r="BA73" s="176"/>
      <c r="BB73" s="174"/>
      <c r="BC73" s="1921">
        <f>'izvršenje PO IZVORIMA-detaljno'!BA73</f>
        <v>0</v>
      </c>
      <c r="BD73" s="1921">
        <f>'izvršenje PO IZVORIMA-detaljno'!BB73</f>
        <v>0</v>
      </c>
      <c r="BE73" s="1921">
        <f>'izvršenje PO IZVORIMA-detaljno'!BC73</f>
        <v>0</v>
      </c>
      <c r="BF73" s="57"/>
      <c r="BG73" s="126">
        <f>J73+M73+P73+T73+W73+Z73+AD73+AH73+AL73+AP73+AT73+AW73+BE73</f>
        <v>6269.260000000002</v>
      </c>
      <c r="BH73" s="45">
        <v>322141</v>
      </c>
    </row>
    <row r="74" spans="1:60" x14ac:dyDescent="0.25">
      <c r="A74" s="45">
        <v>322161</v>
      </c>
      <c r="B74" s="472" t="s">
        <v>41</v>
      </c>
      <c r="C74" s="75">
        <f t="shared" si="258"/>
        <v>6041.66</v>
      </c>
      <c r="D74" s="5"/>
      <c r="E74" s="122">
        <f t="shared" si="257"/>
        <v>5480.99</v>
      </c>
      <c r="F74" s="230">
        <f t="shared" si="12"/>
        <v>90.719934587514032</v>
      </c>
      <c r="G74" s="232">
        <f t="shared" si="13"/>
        <v>0</v>
      </c>
      <c r="H74" s="124"/>
      <c r="I74" s="124"/>
      <c r="J74" s="51"/>
      <c r="K74" s="1183">
        <f t="shared" si="215"/>
        <v>0</v>
      </c>
      <c r="L74" s="52"/>
      <c r="M74" s="51"/>
      <c r="N74" s="1313">
        <f>'izvršenje PO IZVORIMA-detaljno'!V74</f>
        <v>5840.53</v>
      </c>
      <c r="O74" s="1209"/>
      <c r="P74" s="1221">
        <f>'izvršenje PO IZVORIMA-detaljno'!X74</f>
        <v>5480.99</v>
      </c>
      <c r="Q74" s="1208">
        <f t="shared" ref="Q74:Q106" si="259">IF(O74&lt;&gt;0,P74/O74*100,0)</f>
        <v>0</v>
      </c>
      <c r="R74" s="1221">
        <f>'izvršenje PO IZVORIMA-detaljno'!Y74</f>
        <v>0</v>
      </c>
      <c r="S74" s="1209"/>
      <c r="T74" s="1221">
        <f>'izvršenje PO IZVORIMA-detaljno'!AA74</f>
        <v>0</v>
      </c>
      <c r="U74" s="1208">
        <f t="shared" ref="U74:U106" si="260">IF(S74&lt;&gt;0,T74/S74*100,0)</f>
        <v>0</v>
      </c>
      <c r="V74" s="1209"/>
      <c r="W74" s="1210"/>
      <c r="X74" s="1207">
        <f>'izvršenje PO IZVORIMA-detaljno'!AK74+'izvršenje PO IZVORIMA-detaljno'!AH74+'izvršenje PO IZVORIMA-detaljno'!AA74</f>
        <v>0</v>
      </c>
      <c r="Y74" s="1900"/>
      <c r="Z74" s="1221">
        <f>'izvršenje PO IZVORIMA-detaljno'!AM74+'izvršenje PO IZVORIMA-detaljno'!AJ74+'izvršenje PO IZVORIMA-detaljno'!AC74</f>
        <v>0</v>
      </c>
      <c r="AA74" s="1208">
        <f t="shared" ref="AA74:AA106" si="261">IF(Y74&lt;&gt;0,Z74/Y74*100,0)</f>
        <v>0</v>
      </c>
      <c r="AB74" s="1251"/>
      <c r="AC74" s="1251"/>
      <c r="AD74" s="1264"/>
      <c r="AE74" s="1249">
        <f t="shared" ref="AE74:AE106" si="262">IF(AC74&lt;&gt;0,AD74/AC74*100,0)</f>
        <v>0</v>
      </c>
      <c r="AF74" s="1266">
        <f>'izvršenje PO IZVORIMA-detaljno'!I74+'izvršenje PO IZVORIMA-detaljno'!O74</f>
        <v>0</v>
      </c>
      <c r="AG74" s="1251"/>
      <c r="AH74" s="1266">
        <f>'izvršenje PO IZVORIMA-detaljno'!K74+'izvršenje PO IZVORIMA-detaljno'!Q74</f>
        <v>0</v>
      </c>
      <c r="AI74" s="1249">
        <f t="shared" ref="AI74:AI106" si="263">IF(AG74&lt;&gt;0,AH74/AG74*100,0)</f>
        <v>0</v>
      </c>
      <c r="AJ74" s="1266">
        <f>'izvršenje PO IZVORIMA-detaljno'!R74</f>
        <v>0</v>
      </c>
      <c r="AK74" s="1251"/>
      <c r="AL74" s="1266">
        <f>'izvršenje PO IZVORIMA-detaljno'!T74+'izvršenje PO IZVORIMA-detaljno'!U74</f>
        <v>0</v>
      </c>
      <c r="AM74" s="1249">
        <f t="shared" ref="AM74:AM106" si="264">IF(AK74&lt;&gt;0,AL74/AK74*100,0)</f>
        <v>0</v>
      </c>
      <c r="AN74" s="1266">
        <f>'izvršenje PO IZVORIMA-detaljno'!AN74</f>
        <v>0</v>
      </c>
      <c r="AO74" s="1251"/>
      <c r="AP74" s="1266">
        <f>'izvršenje PO IZVORIMA-detaljno'!AP74</f>
        <v>0</v>
      </c>
      <c r="AQ74" s="1249">
        <f t="shared" ref="AQ74:AQ106" si="265">IF(AO74&lt;&gt;0,AP74/AO74*100,0)</f>
        <v>0</v>
      </c>
      <c r="AR74" s="1251"/>
      <c r="AS74" s="1251"/>
      <c r="AT74" s="1264"/>
      <c r="AU74" s="1249">
        <f t="shared" ref="AU74:AU106" si="266">IF(AS74&lt;&gt;0,AT74/AS74*100,0)</f>
        <v>0</v>
      </c>
      <c r="AV74" s="1251"/>
      <c r="AW74" s="1252"/>
      <c r="AX74" s="1327"/>
      <c r="AY74" s="1295"/>
      <c r="AZ74" s="1336"/>
      <c r="BA74" s="176"/>
      <c r="BB74" s="174"/>
      <c r="BC74" s="1921">
        <f>'izvršenje PO IZVORIMA-detaljno'!BA74</f>
        <v>201.13</v>
      </c>
      <c r="BD74" s="1921">
        <f>'izvršenje PO IZVORIMA-detaljno'!BB74</f>
        <v>0</v>
      </c>
      <c r="BE74" s="1921">
        <f>'izvršenje PO IZVORIMA-detaljno'!BC74</f>
        <v>0</v>
      </c>
      <c r="BF74" s="57"/>
      <c r="BG74" s="126">
        <f>J74+M74+P74+T74+W74+Z74+AD74+AH74+AL74+AP74+AT74+AW74+BE74</f>
        <v>5480.99</v>
      </c>
      <c r="BH74" s="45">
        <v>322161</v>
      </c>
    </row>
    <row r="75" spans="1:60" ht="15.75" thickBot="1" x14ac:dyDescent="0.3">
      <c r="A75" s="46">
        <v>322191</v>
      </c>
      <c r="B75" s="469" t="s">
        <v>42</v>
      </c>
      <c r="C75" s="75">
        <f>H75+N75+R75+X75+AB75+AF75+AJ75+AN75+AR75+AX75+BC75</f>
        <v>19112.5</v>
      </c>
      <c r="D75" s="4"/>
      <c r="E75" s="122">
        <f t="shared" si="257"/>
        <v>7748.3100000000013</v>
      </c>
      <c r="F75" s="231">
        <f t="shared" si="12"/>
        <v>40.540536298234144</v>
      </c>
      <c r="G75" s="233">
        <f t="shared" si="13"/>
        <v>0</v>
      </c>
      <c r="H75" s="123">
        <f>'izvršenje PO IZVORIMA-detaljno'!C75</f>
        <v>2154.29</v>
      </c>
      <c r="I75" s="124"/>
      <c r="J75" s="172">
        <f>'izvršenje PO IZVORIMA-detaljno'!E75</f>
        <v>1859.69</v>
      </c>
      <c r="K75" s="1194">
        <f t="shared" si="215"/>
        <v>0</v>
      </c>
      <c r="L75" s="52"/>
      <c r="M75" s="51"/>
      <c r="N75" s="1313">
        <f>'izvršenje PO IZVORIMA-detaljno'!V75</f>
        <v>486.79</v>
      </c>
      <c r="O75" s="1209"/>
      <c r="P75" s="1221">
        <f>'izvršenje PO IZVORIMA-detaljno'!X75</f>
        <v>423.59</v>
      </c>
      <c r="Q75" s="1227">
        <f t="shared" si="259"/>
        <v>0</v>
      </c>
      <c r="R75" s="1221">
        <f>'izvršenje PO IZVORIMA-detaljno'!Y75</f>
        <v>0</v>
      </c>
      <c r="S75" s="1209"/>
      <c r="T75" s="1221">
        <f>'izvršenje PO IZVORIMA-detaljno'!AA75</f>
        <v>0</v>
      </c>
      <c r="U75" s="1227">
        <f t="shared" si="260"/>
        <v>0</v>
      </c>
      <c r="V75" s="1209"/>
      <c r="W75" s="1210"/>
      <c r="X75" s="1207">
        <f>'izvršenje PO IZVORIMA-detaljno'!AK75+'izvršenje PO IZVORIMA-detaljno'!AH75+'izvršenje PO IZVORIMA-detaljno'!AA75</f>
        <v>0</v>
      </c>
      <c r="Y75" s="1900"/>
      <c r="Z75" s="1221">
        <f>'izvršenje PO IZVORIMA-detaljno'!AM75+'izvršenje PO IZVORIMA-detaljno'!AJ75+'izvršenje PO IZVORIMA-detaljno'!AC75</f>
        <v>0</v>
      </c>
      <c r="AA75" s="1227">
        <f t="shared" si="261"/>
        <v>0</v>
      </c>
      <c r="AB75" s="1251"/>
      <c r="AC75" s="1251"/>
      <c r="AD75" s="1264"/>
      <c r="AE75" s="1280">
        <f t="shared" si="262"/>
        <v>0</v>
      </c>
      <c r="AF75" s="1266">
        <f>'izvršenje PO IZVORIMA-detaljno'!I75+'izvršenje PO IZVORIMA-detaljno'!O75</f>
        <v>671.48</v>
      </c>
      <c r="AG75" s="1251"/>
      <c r="AH75" s="1266">
        <f>'izvršenje PO IZVORIMA-detaljno'!K75+'izvršenje PO IZVORIMA-detaljno'!Q75</f>
        <v>0</v>
      </c>
      <c r="AI75" s="1280">
        <f t="shared" si="263"/>
        <v>0</v>
      </c>
      <c r="AJ75" s="1266">
        <f>'izvršenje PO IZVORIMA-detaljno'!R75</f>
        <v>0</v>
      </c>
      <c r="AK75" s="1251"/>
      <c r="AL75" s="1266">
        <f>'izvršenje PO IZVORIMA-detaljno'!T75+'izvršenje PO IZVORIMA-detaljno'!U75</f>
        <v>0</v>
      </c>
      <c r="AM75" s="1280">
        <f t="shared" si="264"/>
        <v>0</v>
      </c>
      <c r="AN75" s="1266">
        <f>'izvršenje PO IZVORIMA-detaljno'!AN75</f>
        <v>0</v>
      </c>
      <c r="AO75" s="1251"/>
      <c r="AP75" s="1266">
        <f>'izvršenje PO IZVORIMA-detaljno'!AP75</f>
        <v>0</v>
      </c>
      <c r="AQ75" s="1280">
        <f t="shared" si="265"/>
        <v>0</v>
      </c>
      <c r="AR75" s="1250">
        <f>'izvršenje PO IZVORIMA-detaljno'!AQ75</f>
        <v>30.6</v>
      </c>
      <c r="AS75" s="1251"/>
      <c r="AT75" s="1266">
        <f>'izvršenje PO IZVORIMA-detaljno'!AS75</f>
        <v>0</v>
      </c>
      <c r="AU75" s="1280">
        <f t="shared" si="266"/>
        <v>0</v>
      </c>
      <c r="AV75" s="1251"/>
      <c r="AW75" s="1252"/>
      <c r="AX75" s="1327"/>
      <c r="AY75" s="1295"/>
      <c r="AZ75" s="1336"/>
      <c r="BA75" s="176"/>
      <c r="BB75" s="174"/>
      <c r="BC75" s="1921">
        <f>'izvršenje PO IZVORIMA-detaljno'!BA75</f>
        <v>15769.34</v>
      </c>
      <c r="BD75" s="1921">
        <f>'izvršenje PO IZVORIMA-detaljno'!BB75</f>
        <v>0</v>
      </c>
      <c r="BE75" s="1921">
        <f>'izvršenje PO IZVORIMA-detaljno'!BC75</f>
        <v>5465.0300000000007</v>
      </c>
      <c r="BF75" s="57"/>
      <c r="BG75" s="126">
        <f>J75+M75+P75+T75+W75+Z75+AD75+AH75+AL75+AP75+AT75+AW75+BE75</f>
        <v>7748.3100000000013</v>
      </c>
      <c r="BH75" s="46">
        <v>322191</v>
      </c>
    </row>
    <row r="76" spans="1:60" s="1429" customFormat="1" ht="15.75" thickBot="1" x14ac:dyDescent="0.3">
      <c r="A76" s="76">
        <v>3221</v>
      </c>
      <c r="B76" s="470" t="s">
        <v>43</v>
      </c>
      <c r="C76" s="82">
        <f>SUM(C71:C75)</f>
        <v>34461.339999999997</v>
      </c>
      <c r="D76" s="82">
        <f t="shared" ref="D76" si="267">SUM(D71:D75)</f>
        <v>0</v>
      </c>
      <c r="E76" s="83">
        <f>SUM(E71:E75)</f>
        <v>23338.050000000003</v>
      </c>
      <c r="F76" s="1490">
        <f t="shared" si="12"/>
        <v>67.722410097808165</v>
      </c>
      <c r="G76" s="249">
        <f t="shared" si="13"/>
        <v>0</v>
      </c>
      <c r="H76" s="386">
        <f t="shared" ref="H76" si="268">SUM(H71:H75)</f>
        <v>2154.29</v>
      </c>
      <c r="I76" s="115">
        <f t="shared" ref="I76:AP76" si="269">SUM(I71:I75)</f>
        <v>0</v>
      </c>
      <c r="J76" s="82">
        <f>SUM(J71:J75)</f>
        <v>2005.6100000000001</v>
      </c>
      <c r="K76" s="249">
        <f t="shared" si="215"/>
        <v>0</v>
      </c>
      <c r="L76" s="82">
        <f t="shared" si="269"/>
        <v>0</v>
      </c>
      <c r="M76" s="112">
        <f t="shared" si="269"/>
        <v>0</v>
      </c>
      <c r="N76" s="392">
        <f t="shared" ref="N76" si="270">SUM(N71:N75)</f>
        <v>15412.64</v>
      </c>
      <c r="O76" s="82">
        <f t="shared" si="269"/>
        <v>0</v>
      </c>
      <c r="P76" s="82">
        <f>SUM(P71:P75)</f>
        <v>15328.62</v>
      </c>
      <c r="Q76" s="249">
        <f t="shared" si="259"/>
        <v>0</v>
      </c>
      <c r="R76" s="82">
        <f t="shared" ref="R76" si="271">SUM(R71:R75)</f>
        <v>0</v>
      </c>
      <c r="S76" s="82">
        <f t="shared" si="269"/>
        <v>0</v>
      </c>
      <c r="T76" s="82">
        <f t="shared" si="269"/>
        <v>0</v>
      </c>
      <c r="U76" s="249">
        <f t="shared" si="260"/>
        <v>0</v>
      </c>
      <c r="V76" s="82">
        <f t="shared" si="269"/>
        <v>0</v>
      </c>
      <c r="W76" s="112">
        <f t="shared" si="269"/>
        <v>0</v>
      </c>
      <c r="X76" s="382">
        <f t="shared" ref="X76" si="272">SUM(X71:X75)</f>
        <v>0</v>
      </c>
      <c r="Y76" s="115">
        <f>'izvršenje PO IZVORIMA-detaljno'!AI76+'izvršenje PO IZVORIMA-detaljno'!AL76+'izvršenje PO IZVORIMA-detaljno'!AB76</f>
        <v>0</v>
      </c>
      <c r="Z76" s="112">
        <f t="shared" si="269"/>
        <v>0</v>
      </c>
      <c r="AA76" s="249">
        <f t="shared" si="261"/>
        <v>0</v>
      </c>
      <c r="AB76" s="392"/>
      <c r="AC76" s="392">
        <f>'izvršenje PO IZVORIMA-detaljno'!G76+'izvršenje PO IZVORIMA-detaljno'!M76</f>
        <v>0</v>
      </c>
      <c r="AD76" s="82">
        <f t="shared" si="269"/>
        <v>0</v>
      </c>
      <c r="AE76" s="249">
        <f t="shared" si="262"/>
        <v>0</v>
      </c>
      <c r="AF76" s="108">
        <f>SUM(AF71:AF75)</f>
        <v>752.99</v>
      </c>
      <c r="AG76" s="108">
        <f>'izvršenje PO IZVORIMA-detaljno'!J76+'izvršenje PO IZVORIMA-detaljno'!P76</f>
        <v>0</v>
      </c>
      <c r="AH76" s="82">
        <f>SUM(AH71:AH75)</f>
        <v>0</v>
      </c>
      <c r="AI76" s="249">
        <f t="shared" si="263"/>
        <v>0</v>
      </c>
      <c r="AJ76" s="82">
        <f>SUM(AJ71:AJ75)</f>
        <v>0</v>
      </c>
      <c r="AK76" s="82">
        <f>'izvršenje PO IZVORIMA-detaljno'!S76</f>
        <v>0</v>
      </c>
      <c r="AL76" s="82">
        <f t="shared" si="269"/>
        <v>0</v>
      </c>
      <c r="AM76" s="249">
        <f t="shared" si="264"/>
        <v>0</v>
      </c>
      <c r="AN76" s="82">
        <f>SUM(AN71:AN75)</f>
        <v>0</v>
      </c>
      <c r="AO76" s="82">
        <f>'izvršenje PO IZVORIMA-detaljno'!AO76</f>
        <v>0</v>
      </c>
      <c r="AP76" s="82">
        <f t="shared" si="269"/>
        <v>32.64</v>
      </c>
      <c r="AQ76" s="249">
        <f t="shared" si="265"/>
        <v>0</v>
      </c>
      <c r="AR76" s="82">
        <f>'izvršenje PO IZVORIMA-detaljno'!AQ76</f>
        <v>30.6</v>
      </c>
      <c r="AS76" s="82">
        <f>'izvršenje PO IZVORIMA-detaljno'!AR76</f>
        <v>0</v>
      </c>
      <c r="AT76" s="82">
        <f t="shared" ref="AT76" si="273">SUM(AT71:AT75)</f>
        <v>0</v>
      </c>
      <c r="AU76" s="249">
        <f t="shared" si="266"/>
        <v>0</v>
      </c>
      <c r="AV76" s="82">
        <f t="shared" ref="AV76:AX76" si="274">SUM(AV71:AV75)</f>
        <v>0</v>
      </c>
      <c r="AW76" s="83">
        <f t="shared" si="274"/>
        <v>0</v>
      </c>
      <c r="AX76" s="382">
        <f t="shared" si="274"/>
        <v>0</v>
      </c>
      <c r="AY76" s="83">
        <f t="shared" ref="AY76:AZ76" si="275">SUM(AY71:AY75)</f>
        <v>0</v>
      </c>
      <c r="AZ76" s="112">
        <f t="shared" si="275"/>
        <v>0</v>
      </c>
      <c r="BA76" s="382">
        <f t="shared" ref="BA76:BB76" si="276">SUM(BA71:BA75)</f>
        <v>0</v>
      </c>
      <c r="BB76" s="83">
        <f t="shared" si="276"/>
        <v>0</v>
      </c>
      <c r="BC76" s="382">
        <f t="shared" ref="BC76:BD76" si="277">SUM(BC71:BC75)</f>
        <v>16110.82</v>
      </c>
      <c r="BD76" s="382">
        <f t="shared" si="277"/>
        <v>0</v>
      </c>
      <c r="BE76" s="83">
        <f>SUM(BE71:BE75)</f>
        <v>5971.18</v>
      </c>
      <c r="BF76" s="386">
        <f>AV76+AS76+AO76+AK76+AG76+AC76+Y76+V76+S76+O76+L76+I76+AY76</f>
        <v>0</v>
      </c>
      <c r="BG76" s="83">
        <f t="shared" ref="BG76" si="278">SUM(BG71:BG75)</f>
        <v>23338.050000000003</v>
      </c>
      <c r="BH76" s="76">
        <v>3221</v>
      </c>
    </row>
    <row r="77" spans="1:60" s="6" customFormat="1" x14ac:dyDescent="0.25">
      <c r="A77" s="74">
        <v>322221</v>
      </c>
      <c r="B77" s="85" t="s">
        <v>483</v>
      </c>
      <c r="C77" s="75">
        <f t="shared" ref="C77:C83" si="279">H77+N77+R77+X77+AB77+AF77+AJ77+AN77+AR77+AX77</f>
        <v>0</v>
      </c>
      <c r="D77" s="75"/>
      <c r="E77" s="122">
        <f t="shared" si="257"/>
        <v>88</v>
      </c>
      <c r="F77" s="243">
        <f t="shared" si="12"/>
        <v>0</v>
      </c>
      <c r="G77" s="244">
        <f t="shared" si="13"/>
        <v>0</v>
      </c>
      <c r="H77" s="124"/>
      <c r="I77" s="124"/>
      <c r="J77" s="51"/>
      <c r="K77" s="1193">
        <f t="shared" si="215"/>
        <v>0</v>
      </c>
      <c r="L77" s="52"/>
      <c r="M77" s="51"/>
      <c r="N77" s="1313">
        <f>'izvršenje PO IZVORIMA-detaljno'!V77</f>
        <v>0</v>
      </c>
      <c r="O77" s="1209"/>
      <c r="P77" s="1221">
        <f>'izvršenje PO IZVORIMA-detaljno'!X77</f>
        <v>88</v>
      </c>
      <c r="Q77" s="1226">
        <f t="shared" si="259"/>
        <v>0</v>
      </c>
      <c r="R77" s="1221">
        <f>'izvršenje PO IZVORIMA-detaljno'!Y77</f>
        <v>0</v>
      </c>
      <c r="S77" s="1209"/>
      <c r="T77" s="1221">
        <f>'izvršenje PO IZVORIMA-detaljno'!AA77</f>
        <v>0</v>
      </c>
      <c r="U77" s="1226">
        <f t="shared" si="260"/>
        <v>0</v>
      </c>
      <c r="V77" s="1209"/>
      <c r="W77" s="1210"/>
      <c r="X77" s="1209"/>
      <c r="Y77" s="1900"/>
      <c r="Z77" s="1210"/>
      <c r="AA77" s="1226">
        <f t="shared" si="261"/>
        <v>0</v>
      </c>
      <c r="AB77" s="1251"/>
      <c r="AC77" s="1251"/>
      <c r="AD77" s="1264"/>
      <c r="AE77" s="1279">
        <f t="shared" si="262"/>
        <v>0</v>
      </c>
      <c r="AF77" s="1251"/>
      <c r="AG77" s="1251"/>
      <c r="AH77" s="1264"/>
      <c r="AI77" s="1279">
        <f t="shared" si="263"/>
        <v>0</v>
      </c>
      <c r="AJ77" s="1266">
        <f>'izvršenje PO IZVORIMA-detaljno'!R77</f>
        <v>0</v>
      </c>
      <c r="AK77" s="1251"/>
      <c r="AL77" s="1266">
        <f>'izvršenje PO IZVORIMA-detaljno'!T77+'izvršenje PO IZVORIMA-detaljno'!U77</f>
        <v>0</v>
      </c>
      <c r="AM77" s="1279">
        <f t="shared" si="264"/>
        <v>0</v>
      </c>
      <c r="AN77" s="1266">
        <f>'izvršenje PO IZVORIMA-detaljno'!AN77</f>
        <v>0</v>
      </c>
      <c r="AO77" s="1251"/>
      <c r="AP77" s="1266">
        <f>'izvršenje PO IZVORIMA-detaljno'!AP77</f>
        <v>0</v>
      </c>
      <c r="AQ77" s="1279">
        <f t="shared" si="265"/>
        <v>0</v>
      </c>
      <c r="AR77" s="1251"/>
      <c r="AS77" s="1251"/>
      <c r="AT77" s="1264"/>
      <c r="AU77" s="1279">
        <f t="shared" si="266"/>
        <v>0</v>
      </c>
      <c r="AV77" s="1251"/>
      <c r="AW77" s="1252"/>
      <c r="AX77" s="1327"/>
      <c r="AY77" s="1295"/>
      <c r="AZ77" s="1336"/>
      <c r="BA77" s="176"/>
      <c r="BB77" s="174"/>
      <c r="BC77" s="1921">
        <f>'izvršenje PO IZVORIMA-detaljno'!BA77</f>
        <v>0</v>
      </c>
      <c r="BD77" s="1921">
        <f>'izvršenje PO IZVORIMA-detaljno'!BB77</f>
        <v>0</v>
      </c>
      <c r="BE77" s="1921">
        <f>'izvršenje PO IZVORIMA-detaljno'!BC77</f>
        <v>0</v>
      </c>
      <c r="BF77" s="57"/>
      <c r="BG77" s="126">
        <f>J77+M77+P77+T77+W77+Z77+AD77+AH77+AL77+AP77+AT77+AW77+BE77</f>
        <v>88</v>
      </c>
      <c r="BH77" s="74">
        <v>322221</v>
      </c>
    </row>
    <row r="78" spans="1:60" s="6" customFormat="1" x14ac:dyDescent="0.25">
      <c r="A78" s="1927">
        <v>322291</v>
      </c>
      <c r="B78" s="1928" t="s">
        <v>489</v>
      </c>
      <c r="C78" s="75">
        <f t="shared" si="279"/>
        <v>20.8</v>
      </c>
      <c r="D78" s="263"/>
      <c r="E78" s="122">
        <f t="shared" si="257"/>
        <v>318.14</v>
      </c>
      <c r="F78" s="240"/>
      <c r="G78" s="241"/>
      <c r="H78" s="124"/>
      <c r="I78" s="124"/>
      <c r="J78" s="51"/>
      <c r="K78" s="1188"/>
      <c r="L78" s="52"/>
      <c r="M78" s="51"/>
      <c r="N78" s="1313">
        <f>'izvršenje PO IZVORIMA-detaljno'!V78</f>
        <v>20.8</v>
      </c>
      <c r="O78" s="1209"/>
      <c r="P78" s="1221">
        <f>'izvršenje PO IZVORIMA-detaljno'!X78</f>
        <v>318.14</v>
      </c>
      <c r="Q78" s="1220"/>
      <c r="R78" s="1221"/>
      <c r="S78" s="1209"/>
      <c r="T78" s="1221"/>
      <c r="U78" s="1220"/>
      <c r="V78" s="1209"/>
      <c r="W78" s="1210"/>
      <c r="X78" s="1209"/>
      <c r="Y78" s="1900"/>
      <c r="Z78" s="1210"/>
      <c r="AA78" s="1220"/>
      <c r="AB78" s="1251"/>
      <c r="AC78" s="1251"/>
      <c r="AD78" s="1264"/>
      <c r="AE78" s="1265"/>
      <c r="AF78" s="1251"/>
      <c r="AG78" s="1251"/>
      <c r="AH78" s="1264"/>
      <c r="AI78" s="1265"/>
      <c r="AJ78" s="1266"/>
      <c r="AK78" s="1251"/>
      <c r="AL78" s="1266">
        <f>'izvršenje PO IZVORIMA-detaljno'!T78+'izvršenje PO IZVORIMA-detaljno'!U78</f>
        <v>0</v>
      </c>
      <c r="AM78" s="1265"/>
      <c r="AN78" s="1266"/>
      <c r="AO78" s="1251"/>
      <c r="AP78" s="1266"/>
      <c r="AQ78" s="1265"/>
      <c r="AR78" s="1251"/>
      <c r="AS78" s="1251"/>
      <c r="AT78" s="1264"/>
      <c r="AU78" s="1265"/>
      <c r="AV78" s="1251"/>
      <c r="AW78" s="1252"/>
      <c r="AX78" s="1327"/>
      <c r="AY78" s="1295"/>
      <c r="AZ78" s="1336"/>
      <c r="BA78" s="176"/>
      <c r="BB78" s="174"/>
      <c r="BC78" s="1921"/>
      <c r="BD78" s="1921"/>
      <c r="BE78" s="1921"/>
      <c r="BF78" s="57"/>
      <c r="BG78" s="126">
        <f t="shared" ref="BG78:BG79" si="280">J78+M78+P78+T78+W78+Z78+AD78+AH78+AL78+AP78+AT78+AW78+BE78</f>
        <v>318.14</v>
      </c>
      <c r="BH78" s="1927">
        <v>322291</v>
      </c>
    </row>
    <row r="79" spans="1:60" ht="15.75" thickBot="1" x14ac:dyDescent="0.3">
      <c r="A79" s="46">
        <v>322241</v>
      </c>
      <c r="B79" s="29" t="s">
        <v>141</v>
      </c>
      <c r="C79" s="75">
        <f t="shared" si="279"/>
        <v>0</v>
      </c>
      <c r="D79" s="14"/>
      <c r="E79" s="122">
        <f t="shared" si="257"/>
        <v>0</v>
      </c>
      <c r="F79" s="231">
        <f t="shared" si="12"/>
        <v>0</v>
      </c>
      <c r="G79" s="233">
        <f t="shared" si="13"/>
        <v>0</v>
      </c>
      <c r="H79" s="124"/>
      <c r="I79" s="124"/>
      <c r="J79" s="51"/>
      <c r="K79" s="1194">
        <f t="shared" si="215"/>
        <v>0</v>
      </c>
      <c r="L79" s="52"/>
      <c r="M79" s="51"/>
      <c r="N79" s="1313">
        <f>'izvršenje PO IZVORIMA-detaljno'!V79</f>
        <v>0</v>
      </c>
      <c r="O79" s="1209"/>
      <c r="P79" s="1221">
        <f>'izvršenje PO IZVORIMA-detaljno'!X79</f>
        <v>0</v>
      </c>
      <c r="Q79" s="1227">
        <f t="shared" si="259"/>
        <v>0</v>
      </c>
      <c r="R79" s="1221">
        <f>'izvršenje PO IZVORIMA-detaljno'!Y79</f>
        <v>0</v>
      </c>
      <c r="S79" s="1209"/>
      <c r="T79" s="1221">
        <f>'izvršenje PO IZVORIMA-detaljno'!AA79</f>
        <v>0</v>
      </c>
      <c r="U79" s="1227">
        <f t="shared" si="260"/>
        <v>0</v>
      </c>
      <c r="V79" s="1209"/>
      <c r="W79" s="1210"/>
      <c r="X79" s="1207">
        <f>'izvršenje PO IZVORIMA-detaljno'!AK79+'izvršenje PO IZVORIMA-detaljno'!AH79+'izvršenje PO IZVORIMA-detaljno'!AB79</f>
        <v>0</v>
      </c>
      <c r="Y79" s="1900"/>
      <c r="Z79" s="1221">
        <f>'izvršenje PO IZVORIMA-detaljno'!AM79</f>
        <v>0</v>
      </c>
      <c r="AA79" s="1227">
        <f t="shared" si="261"/>
        <v>0</v>
      </c>
      <c r="AB79" s="1251"/>
      <c r="AC79" s="1251"/>
      <c r="AD79" s="1264"/>
      <c r="AE79" s="1280">
        <f t="shared" si="262"/>
        <v>0</v>
      </c>
      <c r="AF79" s="1251"/>
      <c r="AG79" s="1251"/>
      <c r="AH79" s="1264"/>
      <c r="AI79" s="1280">
        <f t="shared" si="263"/>
        <v>0</v>
      </c>
      <c r="AJ79" s="1266">
        <f>'izvršenje PO IZVORIMA-detaljno'!R79</f>
        <v>0</v>
      </c>
      <c r="AK79" s="1251"/>
      <c r="AL79" s="1266">
        <f>'izvršenje PO IZVORIMA-detaljno'!T79+'izvršenje PO IZVORIMA-detaljno'!U79</f>
        <v>0</v>
      </c>
      <c r="AM79" s="1280">
        <f t="shared" si="264"/>
        <v>0</v>
      </c>
      <c r="AN79" s="1264"/>
      <c r="AO79" s="1251"/>
      <c r="AP79" s="1264"/>
      <c r="AQ79" s="1280">
        <f t="shared" si="265"/>
        <v>0</v>
      </c>
      <c r="AR79" s="1251"/>
      <c r="AS79" s="1251"/>
      <c r="AT79" s="1264"/>
      <c r="AU79" s="1280">
        <f t="shared" si="266"/>
        <v>0</v>
      </c>
      <c r="AV79" s="1251"/>
      <c r="AW79" s="1252"/>
      <c r="AX79" s="1327"/>
      <c r="AY79" s="1295"/>
      <c r="AZ79" s="1336"/>
      <c r="BA79" s="176"/>
      <c r="BB79" s="174"/>
      <c r="BC79" s="1921">
        <f>'izvršenje PO IZVORIMA-detaljno'!BA79</f>
        <v>0</v>
      </c>
      <c r="BD79" s="1921">
        <f>'izvršenje PO IZVORIMA-detaljno'!BB79</f>
        <v>0</v>
      </c>
      <c r="BE79" s="1921">
        <f>'izvršenje PO IZVORIMA-detaljno'!BC79</f>
        <v>0</v>
      </c>
      <c r="BF79" s="57"/>
      <c r="BG79" s="126">
        <f t="shared" si="280"/>
        <v>0</v>
      </c>
      <c r="BH79" s="46">
        <v>322241</v>
      </c>
    </row>
    <row r="80" spans="1:60" s="22" customFormat="1" ht="15.75" thickBot="1" x14ac:dyDescent="0.3">
      <c r="A80" s="76">
        <v>3222</v>
      </c>
      <c r="B80" s="470" t="s">
        <v>147</v>
      </c>
      <c r="C80" s="82">
        <f>SUM(C77:C79)</f>
        <v>20.8</v>
      </c>
      <c r="D80" s="82">
        <f t="shared" ref="D80" si="281">D77+D79</f>
        <v>0</v>
      </c>
      <c r="E80" s="83">
        <f>E77+E79+E78</f>
        <v>406.14</v>
      </c>
      <c r="F80" s="1490">
        <f t="shared" si="12"/>
        <v>1952.5961538461538</v>
      </c>
      <c r="G80" s="249">
        <f t="shared" si="13"/>
        <v>0</v>
      </c>
      <c r="H80" s="386">
        <f t="shared" ref="H80" si="282">H77+H79</f>
        <v>0</v>
      </c>
      <c r="I80" s="115">
        <f t="shared" ref="I80:AP80" si="283">I77+I79</f>
        <v>0</v>
      </c>
      <c r="J80" s="82">
        <f t="shared" si="283"/>
        <v>0</v>
      </c>
      <c r="K80" s="249">
        <f t="shared" si="215"/>
        <v>0</v>
      </c>
      <c r="L80" s="82">
        <f t="shared" si="283"/>
        <v>0</v>
      </c>
      <c r="M80" s="112">
        <f t="shared" si="283"/>
        <v>0</v>
      </c>
      <c r="N80" s="392">
        <f>SUM(N77:N79)</f>
        <v>20.8</v>
      </c>
      <c r="O80" s="82">
        <f t="shared" si="283"/>
        <v>0</v>
      </c>
      <c r="P80" s="82">
        <f>P77+P79+P78</f>
        <v>406.14</v>
      </c>
      <c r="Q80" s="249">
        <f t="shared" si="259"/>
        <v>0</v>
      </c>
      <c r="R80" s="82">
        <f t="shared" ref="R80" si="284">R77+R79</f>
        <v>0</v>
      </c>
      <c r="S80" s="82">
        <f t="shared" si="283"/>
        <v>0</v>
      </c>
      <c r="T80" s="82">
        <f t="shared" si="283"/>
        <v>0</v>
      </c>
      <c r="U80" s="249">
        <f t="shared" si="260"/>
        <v>0</v>
      </c>
      <c r="V80" s="82">
        <f t="shared" si="283"/>
        <v>0</v>
      </c>
      <c r="W80" s="112">
        <f t="shared" si="283"/>
        <v>0</v>
      </c>
      <c r="X80" s="382">
        <f>X77+X79</f>
        <v>0</v>
      </c>
      <c r="Y80" s="115">
        <f>'izvršenje PO IZVORIMA-detaljno'!AI80+'izvršenje PO IZVORIMA-detaljno'!AL80+'izvršenje PO IZVORIMA-detaljno'!AB80</f>
        <v>0</v>
      </c>
      <c r="Z80" s="112">
        <f>Z77+Z79</f>
        <v>0</v>
      </c>
      <c r="AA80" s="249">
        <f t="shared" si="261"/>
        <v>0</v>
      </c>
      <c r="AB80" s="392"/>
      <c r="AC80" s="392">
        <f>'izvršenje PO IZVORIMA-detaljno'!G80+'izvršenje PO IZVORIMA-detaljno'!M80</f>
        <v>0</v>
      </c>
      <c r="AD80" s="82">
        <f t="shared" si="283"/>
        <v>0</v>
      </c>
      <c r="AE80" s="249">
        <f t="shared" si="262"/>
        <v>0</v>
      </c>
      <c r="AF80" s="108"/>
      <c r="AG80" s="108">
        <f>'izvršenje PO IZVORIMA-detaljno'!J80+'izvršenje PO IZVORIMA-detaljno'!P80</f>
        <v>0</v>
      </c>
      <c r="AH80" s="82">
        <f t="shared" si="283"/>
        <v>0</v>
      </c>
      <c r="AI80" s="249">
        <f t="shared" si="263"/>
        <v>0</v>
      </c>
      <c r="AJ80" s="82"/>
      <c r="AK80" s="82">
        <f>'izvršenje PO IZVORIMA-detaljno'!S80</f>
        <v>0</v>
      </c>
      <c r="AL80" s="82">
        <f t="shared" si="283"/>
        <v>0</v>
      </c>
      <c r="AM80" s="249">
        <f t="shared" si="264"/>
        <v>0</v>
      </c>
      <c r="AN80" s="82">
        <f>SUM(AN77:AN79)</f>
        <v>0</v>
      </c>
      <c r="AO80" s="82">
        <f>'izvršenje PO IZVORIMA-detaljno'!AO80</f>
        <v>0</v>
      </c>
      <c r="AP80" s="82">
        <f t="shared" si="283"/>
        <v>0</v>
      </c>
      <c r="AQ80" s="249">
        <f t="shared" si="265"/>
        <v>0</v>
      </c>
      <c r="AR80" s="82">
        <f>'izvršenje PO IZVORIMA-detaljno'!AQ80</f>
        <v>0</v>
      </c>
      <c r="AS80" s="82">
        <f>'izvršenje PO IZVORIMA-detaljno'!AR80</f>
        <v>0</v>
      </c>
      <c r="AT80" s="82">
        <f t="shared" ref="AT80" si="285">AT77+AT79</f>
        <v>0</v>
      </c>
      <c r="AU80" s="249">
        <f t="shared" si="266"/>
        <v>0</v>
      </c>
      <c r="AV80" s="82">
        <f t="shared" ref="AV80:AX80" si="286">AV77+AV79</f>
        <v>0</v>
      </c>
      <c r="AW80" s="83">
        <f t="shared" si="286"/>
        <v>0</v>
      </c>
      <c r="AX80" s="382">
        <f t="shared" si="286"/>
        <v>0</v>
      </c>
      <c r="AY80" s="83">
        <f t="shared" ref="AY80:AZ80" si="287">AY77+AY79</f>
        <v>0</v>
      </c>
      <c r="AZ80" s="112">
        <f t="shared" si="287"/>
        <v>0</v>
      </c>
      <c r="BA80" s="382">
        <f t="shared" ref="BA80:BC80" si="288">BA77+BA79</f>
        <v>0</v>
      </c>
      <c r="BB80" s="83">
        <f t="shared" si="288"/>
        <v>0</v>
      </c>
      <c r="BC80" s="382">
        <f t="shared" si="288"/>
        <v>0</v>
      </c>
      <c r="BD80" s="382">
        <f t="shared" ref="BD80:BE80" si="289">BD77+BD79</f>
        <v>0</v>
      </c>
      <c r="BE80" s="83">
        <f t="shared" si="289"/>
        <v>0</v>
      </c>
      <c r="BF80" s="386">
        <f>AV80+AS80+AO80+AK80+AG80+AC80+Y80+V80+S80+O80+L80+I80+AY80</f>
        <v>0</v>
      </c>
      <c r="BG80" s="83">
        <f>BG77+BG79+BG78</f>
        <v>406.14</v>
      </c>
      <c r="BH80" s="76">
        <v>3222</v>
      </c>
    </row>
    <row r="81" spans="1:61" x14ac:dyDescent="0.25">
      <c r="A81" s="74">
        <v>322311</v>
      </c>
      <c r="B81" s="471" t="s">
        <v>44</v>
      </c>
      <c r="C81" s="75">
        <f t="shared" si="279"/>
        <v>17782.189999999999</v>
      </c>
      <c r="D81" s="75"/>
      <c r="E81" s="122">
        <f t="shared" si="257"/>
        <v>14546.54</v>
      </c>
      <c r="F81" s="243">
        <f t="shared" si="12"/>
        <v>81.803984773529024</v>
      </c>
      <c r="G81" s="244">
        <f t="shared" si="13"/>
        <v>0</v>
      </c>
      <c r="H81" s="124"/>
      <c r="I81" s="124"/>
      <c r="J81" s="172">
        <f>'izvršenje PO IZVORIMA-detaljno'!E81</f>
        <v>0</v>
      </c>
      <c r="K81" s="1193">
        <f t="shared" si="215"/>
        <v>0</v>
      </c>
      <c r="L81" s="52"/>
      <c r="M81" s="51"/>
      <c r="N81" s="1313">
        <f>'izvršenje PO IZVORIMA-detaljno'!V81</f>
        <v>16229.72</v>
      </c>
      <c r="O81" s="1209"/>
      <c r="P81" s="1221">
        <f>'izvršenje PO IZVORIMA-detaljno'!X81</f>
        <v>14546.54</v>
      </c>
      <c r="Q81" s="1226">
        <f t="shared" si="259"/>
        <v>0</v>
      </c>
      <c r="R81" s="1221">
        <f>'izvršenje PO IZVORIMA-detaljno'!Y81</f>
        <v>0</v>
      </c>
      <c r="S81" s="1209"/>
      <c r="T81" s="1221">
        <f>'izvršenje PO IZVORIMA-detaljno'!AA81</f>
        <v>0</v>
      </c>
      <c r="U81" s="1226">
        <f t="shared" si="260"/>
        <v>0</v>
      </c>
      <c r="V81" s="1209"/>
      <c r="W81" s="1210"/>
      <c r="X81" s="1207">
        <f>'izvršenje PO IZVORIMA-detaljno'!AK81+'izvršenje PO IZVORIMA-detaljno'!AH81+'izvršenje PO IZVORIMA-detaljno'!AA81</f>
        <v>0</v>
      </c>
      <c r="Y81" s="1900"/>
      <c r="Z81" s="1221">
        <f>'izvršenje PO IZVORIMA-detaljno'!AM81+'izvršenje PO IZVORIMA-detaljno'!AJ81+'izvršenje PO IZVORIMA-detaljno'!AC81</f>
        <v>0</v>
      </c>
      <c r="AA81" s="1226">
        <f t="shared" si="261"/>
        <v>0</v>
      </c>
      <c r="AB81" s="1266">
        <f>'izvršenje PO IZVORIMA-detaljno'!F81+'izvršenje PO IZVORIMA-detaljno'!L81</f>
        <v>0</v>
      </c>
      <c r="AC81" s="1251"/>
      <c r="AD81" s="1266">
        <f>'izvršenje PO IZVORIMA-detaljno'!H81+'izvršenje PO IZVORIMA-detaljno'!N81</f>
        <v>0</v>
      </c>
      <c r="AE81" s="1279">
        <f t="shared" si="262"/>
        <v>0</v>
      </c>
      <c r="AF81" s="1266">
        <f>'izvršenje PO IZVORIMA-detaljno'!I81+'izvršenje PO IZVORIMA-detaljno'!O81</f>
        <v>1552.4699999999998</v>
      </c>
      <c r="AG81" s="1251"/>
      <c r="AH81" s="1266">
        <f>'izvršenje PO IZVORIMA-detaljno'!K81+'izvršenje PO IZVORIMA-detaljno'!Q81</f>
        <v>0</v>
      </c>
      <c r="AI81" s="1279">
        <f t="shared" si="263"/>
        <v>0</v>
      </c>
      <c r="AJ81" s="1266">
        <f>'izvršenje PO IZVORIMA-detaljno'!R81</f>
        <v>0</v>
      </c>
      <c r="AK81" s="1251"/>
      <c r="AL81" s="1266">
        <f>'izvršenje PO IZVORIMA-detaljno'!T81+'izvršenje PO IZVORIMA-detaljno'!U81</f>
        <v>0</v>
      </c>
      <c r="AM81" s="1279">
        <f t="shared" si="264"/>
        <v>0</v>
      </c>
      <c r="AN81" s="1266">
        <f>'izvršenje PO IZVORIMA-detaljno'!AN81</f>
        <v>0</v>
      </c>
      <c r="AO81" s="1251"/>
      <c r="AP81" s="1266">
        <f>'izvršenje PO IZVORIMA-detaljno'!AP81</f>
        <v>0</v>
      </c>
      <c r="AQ81" s="1279">
        <f t="shared" si="265"/>
        <v>0</v>
      </c>
      <c r="AR81" s="1251"/>
      <c r="AS81" s="1251"/>
      <c r="AT81" s="1264"/>
      <c r="AU81" s="1279">
        <f t="shared" si="266"/>
        <v>0</v>
      </c>
      <c r="AV81" s="1251"/>
      <c r="AW81" s="1252"/>
      <c r="AX81" s="1327"/>
      <c r="AY81" s="1295"/>
      <c r="AZ81" s="1336"/>
      <c r="BA81" s="176"/>
      <c r="BB81" s="174"/>
      <c r="BC81" s="1921">
        <f>'izvršenje PO IZVORIMA-detaljno'!BA81</f>
        <v>0</v>
      </c>
      <c r="BD81" s="1921">
        <f>'izvršenje PO IZVORIMA-detaljno'!BB81</f>
        <v>0</v>
      </c>
      <c r="BE81" s="1921">
        <f>'izvršenje PO IZVORIMA-detaljno'!BC81</f>
        <v>0</v>
      </c>
      <c r="BF81" s="57"/>
      <c r="BG81" s="126">
        <f>J81+M81+P81+T81+W81+Z81+AD81+AH81+AL81+AP81+AT81+AW81+BE81</f>
        <v>14546.54</v>
      </c>
      <c r="BH81" s="74">
        <v>322311</v>
      </c>
    </row>
    <row r="82" spans="1:61" x14ac:dyDescent="0.25">
      <c r="A82" s="45">
        <v>322331</v>
      </c>
      <c r="B82" s="472" t="s">
        <v>45</v>
      </c>
      <c r="C82" s="75">
        <f t="shared" si="279"/>
        <v>15766.099999999999</v>
      </c>
      <c r="D82" s="13"/>
      <c r="E82" s="122">
        <f t="shared" si="257"/>
        <v>18931.54</v>
      </c>
      <c r="F82" s="230">
        <f t="shared" ref="F82:F147" si="290">IF(C82&lt;&gt;0,E82/C82*100,0)</f>
        <v>120.07750807111461</v>
      </c>
      <c r="G82" s="232">
        <f t="shared" ref="G82:G147" si="291">IF(D82&lt;&gt;0,E82/D82*100,0)</f>
        <v>0</v>
      </c>
      <c r="H82" s="124"/>
      <c r="I82" s="124"/>
      <c r="J82" s="172">
        <f>'izvršenje PO IZVORIMA-detaljno'!E82</f>
        <v>0</v>
      </c>
      <c r="K82" s="1183">
        <f t="shared" si="215"/>
        <v>0</v>
      </c>
      <c r="L82" s="52"/>
      <c r="M82" s="51"/>
      <c r="N82" s="1313">
        <f>'izvršenje PO IZVORIMA-detaljno'!V82</f>
        <v>11197.15</v>
      </c>
      <c r="O82" s="1209"/>
      <c r="P82" s="1221">
        <f>'izvršenje PO IZVORIMA-detaljno'!X82</f>
        <v>18931.54</v>
      </c>
      <c r="Q82" s="1208">
        <f t="shared" si="259"/>
        <v>0</v>
      </c>
      <c r="R82" s="1221">
        <f>'izvršenje PO IZVORIMA-detaljno'!Y82</f>
        <v>0</v>
      </c>
      <c r="S82" s="1209"/>
      <c r="T82" s="1221">
        <f>'izvršenje PO IZVORIMA-detaljno'!AA82</f>
        <v>0</v>
      </c>
      <c r="U82" s="1208">
        <f t="shared" si="260"/>
        <v>0</v>
      </c>
      <c r="V82" s="1209"/>
      <c r="W82" s="1210"/>
      <c r="X82" s="1207">
        <f>'izvršenje PO IZVORIMA-detaljno'!AK82+'izvršenje PO IZVORIMA-detaljno'!AH82+'izvršenje PO IZVORIMA-detaljno'!AA82</f>
        <v>0</v>
      </c>
      <c r="Y82" s="1900"/>
      <c r="Z82" s="1221">
        <f>'izvršenje PO IZVORIMA-detaljno'!AM82+'izvršenje PO IZVORIMA-detaljno'!AJ82+'izvršenje PO IZVORIMA-detaljno'!AC82</f>
        <v>0</v>
      </c>
      <c r="AA82" s="1208">
        <f t="shared" si="261"/>
        <v>0</v>
      </c>
      <c r="AB82" s="1266">
        <f>'izvršenje PO IZVORIMA-detaljno'!F82+'izvršenje PO IZVORIMA-detaljno'!L82</f>
        <v>0</v>
      </c>
      <c r="AC82" s="1251"/>
      <c r="AD82" s="1266">
        <f>'izvršenje PO IZVORIMA-detaljno'!H82+'izvršenje PO IZVORIMA-detaljno'!N82</f>
        <v>0</v>
      </c>
      <c r="AE82" s="1249">
        <f t="shared" si="262"/>
        <v>0</v>
      </c>
      <c r="AF82" s="1266">
        <f>'izvršenje PO IZVORIMA-detaljno'!I82+'izvršenje PO IZVORIMA-detaljno'!O82</f>
        <v>3494.82</v>
      </c>
      <c r="AG82" s="1251"/>
      <c r="AH82" s="1266">
        <f>'izvršenje PO IZVORIMA-detaljno'!K82+'izvršenje PO IZVORIMA-detaljno'!Q82</f>
        <v>0</v>
      </c>
      <c r="AI82" s="1249">
        <f t="shared" si="263"/>
        <v>0</v>
      </c>
      <c r="AJ82" s="1266">
        <f>'izvršenje PO IZVORIMA-detaljno'!R82</f>
        <v>0</v>
      </c>
      <c r="AK82" s="1251"/>
      <c r="AL82" s="1266">
        <f>'izvršenje PO IZVORIMA-detaljno'!T82+'izvršenje PO IZVORIMA-detaljno'!U82</f>
        <v>0</v>
      </c>
      <c r="AM82" s="1249">
        <f t="shared" si="264"/>
        <v>0</v>
      </c>
      <c r="AN82" s="1266">
        <f>'izvršenje PO IZVORIMA-detaljno'!AN82</f>
        <v>1074.1300000000001</v>
      </c>
      <c r="AO82" s="1251"/>
      <c r="AP82" s="1266">
        <f>'izvršenje PO IZVORIMA-detaljno'!AP82</f>
        <v>0</v>
      </c>
      <c r="AQ82" s="1249">
        <f t="shared" si="265"/>
        <v>0</v>
      </c>
      <c r="AR82" s="1251"/>
      <c r="AS82" s="1251"/>
      <c r="AT82" s="1264"/>
      <c r="AU82" s="1249">
        <f t="shared" si="266"/>
        <v>0</v>
      </c>
      <c r="AV82" s="1251"/>
      <c r="AW82" s="1252"/>
      <c r="AX82" s="1327"/>
      <c r="AY82" s="1295"/>
      <c r="AZ82" s="1336"/>
      <c r="BA82" s="176"/>
      <c r="BB82" s="174"/>
      <c r="BC82" s="1921">
        <f>'izvršenje PO IZVORIMA-detaljno'!BA82</f>
        <v>0</v>
      </c>
      <c r="BD82" s="1921">
        <f>'izvršenje PO IZVORIMA-detaljno'!BB82</f>
        <v>0</v>
      </c>
      <c r="BE82" s="1921">
        <f>'izvršenje PO IZVORIMA-detaljno'!BC82</f>
        <v>0</v>
      </c>
      <c r="BF82" s="57"/>
      <c r="BG82" s="126">
        <f>J82+M82+P82+T82+W82+Z82+AD82+AH82+AL82+AP82+AT82+AW82+BE82</f>
        <v>18931.54</v>
      </c>
      <c r="BH82" s="45">
        <v>322331</v>
      </c>
    </row>
    <row r="83" spans="1:61" ht="15.75" thickBot="1" x14ac:dyDescent="0.3">
      <c r="A83" s="46">
        <v>322341</v>
      </c>
      <c r="B83" s="469" t="s">
        <v>46</v>
      </c>
      <c r="C83" s="75">
        <f t="shared" si="279"/>
        <v>23.86</v>
      </c>
      <c r="D83" s="14"/>
      <c r="E83" s="122">
        <f t="shared" si="257"/>
        <v>52.97</v>
      </c>
      <c r="F83" s="231">
        <f t="shared" si="290"/>
        <v>222.00335289186924</v>
      </c>
      <c r="G83" s="233">
        <f t="shared" si="291"/>
        <v>0</v>
      </c>
      <c r="H83" s="124"/>
      <c r="I83" s="124"/>
      <c r="J83" s="172">
        <f>'izvršenje PO IZVORIMA-detaljno'!E83</f>
        <v>0</v>
      </c>
      <c r="K83" s="1194">
        <f t="shared" si="215"/>
        <v>0</v>
      </c>
      <c r="L83" s="52"/>
      <c r="M83" s="51"/>
      <c r="N83" s="1313">
        <f>'izvršenje PO IZVORIMA-detaljno'!V83</f>
        <v>23.86</v>
      </c>
      <c r="O83" s="1209"/>
      <c r="P83" s="1221">
        <f>'izvršenje PO IZVORIMA-detaljno'!X83</f>
        <v>52.97</v>
      </c>
      <c r="Q83" s="1227">
        <f t="shared" si="259"/>
        <v>0</v>
      </c>
      <c r="R83" s="1221">
        <f>'izvršenje PO IZVORIMA-detaljno'!Y83</f>
        <v>0</v>
      </c>
      <c r="S83" s="1209"/>
      <c r="T83" s="1221">
        <f>'izvršenje PO IZVORIMA-detaljno'!AA83</f>
        <v>0</v>
      </c>
      <c r="U83" s="1227">
        <f t="shared" si="260"/>
        <v>0</v>
      </c>
      <c r="V83" s="1209"/>
      <c r="W83" s="1210"/>
      <c r="X83" s="1207">
        <f>'izvršenje PO IZVORIMA-detaljno'!AK83+'izvršenje PO IZVORIMA-detaljno'!AH83+'izvršenje PO IZVORIMA-detaljno'!AA83</f>
        <v>0</v>
      </c>
      <c r="Y83" s="1900"/>
      <c r="Z83" s="1221">
        <f>'izvršenje PO IZVORIMA-detaljno'!AM83+'izvršenje PO IZVORIMA-detaljno'!AJ83+'izvršenje PO IZVORIMA-detaljno'!AC83</f>
        <v>0</v>
      </c>
      <c r="AA83" s="1227">
        <f t="shared" si="261"/>
        <v>0</v>
      </c>
      <c r="AB83" s="1266">
        <f>'izvršenje PO IZVORIMA-detaljno'!F83+'izvršenje PO IZVORIMA-detaljno'!L83</f>
        <v>0</v>
      </c>
      <c r="AC83" s="1251"/>
      <c r="AD83" s="1266">
        <f>'izvršenje PO IZVORIMA-detaljno'!H83+'izvršenje PO IZVORIMA-detaljno'!N83</f>
        <v>0</v>
      </c>
      <c r="AE83" s="1280">
        <f t="shared" si="262"/>
        <v>0</v>
      </c>
      <c r="AF83" s="1266">
        <f>'izvršenje PO IZVORIMA-detaljno'!I83+'izvršenje PO IZVORIMA-detaljno'!O83</f>
        <v>0</v>
      </c>
      <c r="AG83" s="1251"/>
      <c r="AH83" s="1266">
        <f>'izvršenje PO IZVORIMA-detaljno'!K83+'izvršenje PO IZVORIMA-detaljno'!Q83</f>
        <v>0</v>
      </c>
      <c r="AI83" s="1280">
        <f t="shared" si="263"/>
        <v>0</v>
      </c>
      <c r="AJ83" s="1266">
        <f>'izvršenje PO IZVORIMA-detaljno'!R83</f>
        <v>0</v>
      </c>
      <c r="AK83" s="1251"/>
      <c r="AL83" s="1266">
        <f>'izvršenje PO IZVORIMA-detaljno'!T83+'izvršenje PO IZVORIMA-detaljno'!U83</f>
        <v>0</v>
      </c>
      <c r="AM83" s="1280">
        <f t="shared" si="264"/>
        <v>0</v>
      </c>
      <c r="AN83" s="1266">
        <f>'izvršenje PO IZVORIMA-detaljno'!AN83</f>
        <v>0</v>
      </c>
      <c r="AO83" s="1251"/>
      <c r="AP83" s="1266">
        <f>'izvršenje PO IZVORIMA-detaljno'!AP83</f>
        <v>0</v>
      </c>
      <c r="AQ83" s="1280">
        <f t="shared" si="265"/>
        <v>0</v>
      </c>
      <c r="AR83" s="1251"/>
      <c r="AS83" s="1251"/>
      <c r="AT83" s="1264"/>
      <c r="AU83" s="1280">
        <f t="shared" si="266"/>
        <v>0</v>
      </c>
      <c r="AV83" s="1251"/>
      <c r="AW83" s="1252"/>
      <c r="AX83" s="1327"/>
      <c r="AY83" s="1295"/>
      <c r="AZ83" s="1336"/>
      <c r="BA83" s="176"/>
      <c r="BB83" s="174"/>
      <c r="BC83" s="1921">
        <f>'izvršenje PO IZVORIMA-detaljno'!BA83</f>
        <v>0</v>
      </c>
      <c r="BD83" s="1921">
        <f>'izvršenje PO IZVORIMA-detaljno'!BB83</f>
        <v>0</v>
      </c>
      <c r="BE83" s="1921">
        <f>'izvršenje PO IZVORIMA-detaljno'!BC83</f>
        <v>0</v>
      </c>
      <c r="BF83" s="57"/>
      <c r="BG83" s="126">
        <f>J83+M83+P83+T83+W83+Z83+AD83+AH83+AL83+AP83+AT83+AW83+BE83</f>
        <v>52.97</v>
      </c>
      <c r="BH83" s="46">
        <v>322341</v>
      </c>
    </row>
    <row r="84" spans="1:61" s="1429" customFormat="1" ht="15.75" thickBot="1" x14ac:dyDescent="0.3">
      <c r="A84" s="76">
        <v>3223</v>
      </c>
      <c r="B84" s="470" t="s">
        <v>47</v>
      </c>
      <c r="C84" s="82">
        <f>SUM(C81:C83)</f>
        <v>33572.149999999994</v>
      </c>
      <c r="D84" s="82">
        <f t="shared" ref="D84" si="292">D81+D82+D83</f>
        <v>0</v>
      </c>
      <c r="E84" s="83">
        <f>E81+E82+E83</f>
        <v>33531.050000000003</v>
      </c>
      <c r="F84" s="1490">
        <f t="shared" si="290"/>
        <v>99.877577098875136</v>
      </c>
      <c r="G84" s="249">
        <f t="shared" si="291"/>
        <v>0</v>
      </c>
      <c r="H84" s="386">
        <f t="shared" ref="H84" si="293">H81+H82+H83</f>
        <v>0</v>
      </c>
      <c r="I84" s="115">
        <f t="shared" ref="I84:AP84" si="294">I81+I82+I83</f>
        <v>0</v>
      </c>
      <c r="J84" s="82">
        <f t="shared" si="294"/>
        <v>0</v>
      </c>
      <c r="K84" s="249">
        <f t="shared" si="215"/>
        <v>0</v>
      </c>
      <c r="L84" s="82">
        <f t="shared" si="294"/>
        <v>0</v>
      </c>
      <c r="M84" s="112">
        <f t="shared" si="294"/>
        <v>0</v>
      </c>
      <c r="N84" s="392">
        <f t="shared" ref="N84" si="295">N81+N82+N83</f>
        <v>27450.73</v>
      </c>
      <c r="O84" s="82">
        <f t="shared" si="294"/>
        <v>0</v>
      </c>
      <c r="P84" s="82">
        <f>P81+P82+P83</f>
        <v>33531.050000000003</v>
      </c>
      <c r="Q84" s="249">
        <f t="shared" si="259"/>
        <v>0</v>
      </c>
      <c r="R84" s="82">
        <f t="shared" ref="R84" si="296">R81+R82+R83</f>
        <v>0</v>
      </c>
      <c r="S84" s="82">
        <f t="shared" si="294"/>
        <v>0</v>
      </c>
      <c r="T84" s="82">
        <f t="shared" si="294"/>
        <v>0</v>
      </c>
      <c r="U84" s="249">
        <f t="shared" si="260"/>
        <v>0</v>
      </c>
      <c r="V84" s="82">
        <f t="shared" si="294"/>
        <v>0</v>
      </c>
      <c r="W84" s="112">
        <f t="shared" si="294"/>
        <v>0</v>
      </c>
      <c r="X84" s="382">
        <f t="shared" ref="X84" si="297">X81+X82+X83</f>
        <v>0</v>
      </c>
      <c r="Y84" s="115">
        <f>'izvršenje PO IZVORIMA-detaljno'!AI84+'izvršenje PO IZVORIMA-detaljno'!AL84+'izvršenje PO IZVORIMA-detaljno'!AB84</f>
        <v>0</v>
      </c>
      <c r="Z84" s="112">
        <f t="shared" si="294"/>
        <v>0</v>
      </c>
      <c r="AA84" s="249">
        <f t="shared" si="261"/>
        <v>0</v>
      </c>
      <c r="AB84" s="392"/>
      <c r="AC84" s="392">
        <f>'izvršenje PO IZVORIMA-detaljno'!G84+'izvršenje PO IZVORIMA-detaljno'!M84</f>
        <v>0</v>
      </c>
      <c r="AD84" s="82">
        <f t="shared" si="294"/>
        <v>0</v>
      </c>
      <c r="AE84" s="249">
        <f t="shared" si="262"/>
        <v>0</v>
      </c>
      <c r="AF84" s="108">
        <f>SUM(AF81:AF83)</f>
        <v>5047.29</v>
      </c>
      <c r="AG84" s="108">
        <f>'izvršenje PO IZVORIMA-detaljno'!J84+'izvršenje PO IZVORIMA-detaljno'!P84</f>
        <v>0</v>
      </c>
      <c r="AH84" s="82">
        <f>AH81+AH82+AH83</f>
        <v>0</v>
      </c>
      <c r="AI84" s="249">
        <f t="shared" si="263"/>
        <v>0</v>
      </c>
      <c r="AJ84" s="82"/>
      <c r="AK84" s="82">
        <f>'izvršenje PO IZVORIMA-detaljno'!S84</f>
        <v>0</v>
      </c>
      <c r="AL84" s="82">
        <f t="shared" si="294"/>
        <v>0</v>
      </c>
      <c r="AM84" s="249">
        <f t="shared" si="264"/>
        <v>0</v>
      </c>
      <c r="AN84" s="82">
        <f>SUM(AN81:AN83)</f>
        <v>1074.1300000000001</v>
      </c>
      <c r="AO84" s="82">
        <f>'izvršenje PO IZVORIMA-detaljno'!AO84</f>
        <v>0</v>
      </c>
      <c r="AP84" s="82">
        <f t="shared" si="294"/>
        <v>0</v>
      </c>
      <c r="AQ84" s="249">
        <f t="shared" si="265"/>
        <v>0</v>
      </c>
      <c r="AR84" s="82">
        <f>'izvršenje PO IZVORIMA-detaljno'!AQ84</f>
        <v>0</v>
      </c>
      <c r="AS84" s="82">
        <f>'izvršenje PO IZVORIMA-detaljno'!AR84</f>
        <v>0</v>
      </c>
      <c r="AT84" s="82">
        <f t="shared" ref="AT84" si="298">AT81+AT82+AT83</f>
        <v>0</v>
      </c>
      <c r="AU84" s="249">
        <f t="shared" si="266"/>
        <v>0</v>
      </c>
      <c r="AV84" s="82">
        <f t="shared" ref="AV84:AX84" si="299">AV81+AV82+AV83</f>
        <v>0</v>
      </c>
      <c r="AW84" s="83">
        <f t="shared" si="299"/>
        <v>0</v>
      </c>
      <c r="AX84" s="382">
        <f t="shared" si="299"/>
        <v>0</v>
      </c>
      <c r="AY84" s="83">
        <f t="shared" ref="AY84:AZ84" si="300">AY81+AY82+AY83</f>
        <v>0</v>
      </c>
      <c r="AZ84" s="112">
        <f t="shared" si="300"/>
        <v>0</v>
      </c>
      <c r="BA84" s="382">
        <f t="shared" ref="BA84:BC84" si="301">BA81+BA82+BA83</f>
        <v>0</v>
      </c>
      <c r="BB84" s="83">
        <f t="shared" si="301"/>
        <v>0</v>
      </c>
      <c r="BC84" s="382">
        <f t="shared" si="301"/>
        <v>0</v>
      </c>
      <c r="BD84" s="382">
        <f t="shared" ref="BD84:BE84" si="302">BD81+BD82+BD83</f>
        <v>0</v>
      </c>
      <c r="BE84" s="83">
        <f t="shared" si="302"/>
        <v>0</v>
      </c>
      <c r="BF84" s="386">
        <f>AV84+AS84+AO84+AK84+AG84+AC84+Y84+V84+S84+O84+L84+I84+AY84</f>
        <v>0</v>
      </c>
      <c r="BG84" s="83">
        <f t="shared" ref="BG84" si="303">BG81+BG82+BG83</f>
        <v>33531.050000000003</v>
      </c>
      <c r="BH84" s="76">
        <v>3223</v>
      </c>
    </row>
    <row r="85" spans="1:61" x14ac:dyDescent="0.25">
      <c r="A85" s="74">
        <v>322411</v>
      </c>
      <c r="B85" s="471" t="s">
        <v>48</v>
      </c>
      <c r="C85" s="75">
        <f>H85+N85+R85+X85+AB85+AF85+AJ85+AN85+AR85+AX85+BC85</f>
        <v>508.42</v>
      </c>
      <c r="D85" s="75"/>
      <c r="E85" s="122">
        <f t="shared" si="257"/>
        <v>647.22</v>
      </c>
      <c r="F85" s="243">
        <f t="shared" si="290"/>
        <v>127.30026356162227</v>
      </c>
      <c r="G85" s="244">
        <f t="shared" si="291"/>
        <v>0</v>
      </c>
      <c r="H85" s="124"/>
      <c r="I85" s="124"/>
      <c r="J85" s="51"/>
      <c r="K85" s="1193">
        <f t="shared" si="215"/>
        <v>0</v>
      </c>
      <c r="L85" s="52"/>
      <c r="M85" s="51"/>
      <c r="N85" s="1313">
        <f>'izvršenje PO IZVORIMA-detaljno'!V85</f>
        <v>508.42</v>
      </c>
      <c r="O85" s="1209"/>
      <c r="P85" s="1221">
        <f>'izvršenje PO IZVORIMA-detaljno'!X85</f>
        <v>647.22</v>
      </c>
      <c r="Q85" s="1226">
        <f t="shared" si="259"/>
        <v>0</v>
      </c>
      <c r="R85" s="1221">
        <f>'izvršenje PO IZVORIMA-detaljno'!Y85</f>
        <v>0</v>
      </c>
      <c r="S85" s="1209"/>
      <c r="T85" s="1221">
        <f>'izvršenje PO IZVORIMA-detaljno'!AA85</f>
        <v>0</v>
      </c>
      <c r="U85" s="1226">
        <f t="shared" si="260"/>
        <v>0</v>
      </c>
      <c r="V85" s="1209"/>
      <c r="W85" s="1210"/>
      <c r="X85" s="1207">
        <f>'izvršenje PO IZVORIMA-detaljno'!AK85+'izvršenje PO IZVORIMA-detaljno'!AH85+'izvršenje PO IZVORIMA-detaljno'!AA85</f>
        <v>0</v>
      </c>
      <c r="Y85" s="1900"/>
      <c r="Z85" s="1221">
        <f>'izvršenje PO IZVORIMA-detaljno'!AM85+'izvršenje PO IZVORIMA-detaljno'!AJ85+'izvršenje PO IZVORIMA-detaljno'!AC85</f>
        <v>0</v>
      </c>
      <c r="AA85" s="1226">
        <f t="shared" si="261"/>
        <v>0</v>
      </c>
      <c r="AB85" s="1251"/>
      <c r="AC85" s="1251"/>
      <c r="AD85" s="1264"/>
      <c r="AE85" s="1279">
        <f t="shared" si="262"/>
        <v>0</v>
      </c>
      <c r="AF85" s="1277">
        <f>'izvršenje PO IZVORIMA-detaljno'!I85+'izvršenje PO IZVORIMA-detaljno'!O85</f>
        <v>0</v>
      </c>
      <c r="AG85" s="1251"/>
      <c r="AH85" s="1266">
        <f>'izvršenje PO IZVORIMA-detaljno'!K85+'izvršenje PO IZVORIMA-detaljno'!Q85</f>
        <v>0</v>
      </c>
      <c r="AI85" s="1279">
        <f t="shared" si="263"/>
        <v>0</v>
      </c>
      <c r="AJ85" s="1266">
        <f>'izvršenje PO IZVORIMA-detaljno'!R85</f>
        <v>0</v>
      </c>
      <c r="AK85" s="1251"/>
      <c r="AL85" s="1266">
        <f>'izvršenje PO IZVORIMA-detaljno'!T85+'izvršenje PO IZVORIMA-detaljno'!U85</f>
        <v>0</v>
      </c>
      <c r="AM85" s="1279">
        <f t="shared" si="264"/>
        <v>0</v>
      </c>
      <c r="AN85" s="1266">
        <f>'izvršenje PO IZVORIMA-detaljno'!AN85</f>
        <v>0</v>
      </c>
      <c r="AO85" s="1251"/>
      <c r="AP85" s="1266">
        <f>'izvršenje PO IZVORIMA-detaljno'!AP85</f>
        <v>0</v>
      </c>
      <c r="AQ85" s="1279">
        <f t="shared" si="265"/>
        <v>0</v>
      </c>
      <c r="AR85" s="1251"/>
      <c r="AS85" s="1251"/>
      <c r="AT85" s="1264"/>
      <c r="AU85" s="1279">
        <f t="shared" si="266"/>
        <v>0</v>
      </c>
      <c r="AV85" s="1251"/>
      <c r="AW85" s="1252"/>
      <c r="AX85" s="1327"/>
      <c r="AY85" s="1295"/>
      <c r="AZ85" s="1336"/>
      <c r="BA85" s="176"/>
      <c r="BB85" s="174"/>
      <c r="BC85" s="1921">
        <f>'izvršenje PO IZVORIMA-detaljno'!BA85</f>
        <v>0</v>
      </c>
      <c r="BD85" s="1921">
        <f>'izvršenje PO IZVORIMA-detaljno'!BB85</f>
        <v>0</v>
      </c>
      <c r="BE85" s="1921">
        <f>'izvršenje PO IZVORIMA-detaljno'!BC85</f>
        <v>0</v>
      </c>
      <c r="BF85" s="57"/>
      <c r="BG85" s="126">
        <f>J85+M85+P85+T85+W85+Z85+AD85+AH85+AL85+AP85+AT85+AW85+BE85</f>
        <v>647.22</v>
      </c>
      <c r="BH85" s="74">
        <v>322411</v>
      </c>
    </row>
    <row r="86" spans="1:61" s="2" customFormat="1" ht="15.75" thickBot="1" x14ac:dyDescent="0.3">
      <c r="A86" s="46">
        <v>322421</v>
      </c>
      <c r="B86" s="469" t="s">
        <v>142</v>
      </c>
      <c r="C86" s="75">
        <f>H86+N86+R86+X86+AB86+AF86+AJ86+AN86+AR86+AX86+BC86</f>
        <v>5291.31</v>
      </c>
      <c r="D86" s="14"/>
      <c r="E86" s="122">
        <f t="shared" si="257"/>
        <v>8225.5600000000013</v>
      </c>
      <c r="F86" s="231">
        <f t="shared" si="290"/>
        <v>155.4541313965729</v>
      </c>
      <c r="G86" s="233">
        <f t="shared" si="291"/>
        <v>0</v>
      </c>
      <c r="H86" s="125"/>
      <c r="I86" s="125"/>
      <c r="J86" s="60"/>
      <c r="K86" s="1194">
        <f t="shared" si="215"/>
        <v>0</v>
      </c>
      <c r="L86" s="59"/>
      <c r="M86" s="60"/>
      <c r="N86" s="1313">
        <f>'izvršenje PO IZVORIMA-detaljno'!V86</f>
        <v>4119.76</v>
      </c>
      <c r="O86" s="1223"/>
      <c r="P86" s="1221">
        <f>'izvršenje PO IZVORIMA-detaljno'!X86</f>
        <v>6853.7100000000009</v>
      </c>
      <c r="Q86" s="1227">
        <f t="shared" si="259"/>
        <v>0</v>
      </c>
      <c r="R86" s="1221">
        <f>'izvršenje PO IZVORIMA-detaljno'!Y86</f>
        <v>0</v>
      </c>
      <c r="S86" s="1223"/>
      <c r="T86" s="1221">
        <f>'izvršenje PO IZVORIMA-detaljno'!AA86</f>
        <v>0</v>
      </c>
      <c r="U86" s="1227">
        <f t="shared" si="260"/>
        <v>0</v>
      </c>
      <c r="V86" s="1223"/>
      <c r="W86" s="1224"/>
      <c r="X86" s="1207">
        <f>'izvršenje PO IZVORIMA-detaljno'!AK86+'izvršenje PO IZVORIMA-detaljno'!AH86+'izvršenje PO IZVORIMA-detaljno'!AA86</f>
        <v>0</v>
      </c>
      <c r="Y86" s="1900"/>
      <c r="Z86" s="1221">
        <f>'izvršenje PO IZVORIMA-detaljno'!AM86+'izvršenje PO IZVORIMA-detaljno'!AJ86+'izvršenje PO IZVORIMA-detaljno'!AC86</f>
        <v>0</v>
      </c>
      <c r="AA86" s="1227">
        <f t="shared" si="261"/>
        <v>0</v>
      </c>
      <c r="AB86" s="1274"/>
      <c r="AC86" s="1274"/>
      <c r="AD86" s="1275"/>
      <c r="AE86" s="1280">
        <f t="shared" si="262"/>
        <v>0</v>
      </c>
      <c r="AF86" s="1277">
        <f>'izvršenje PO IZVORIMA-detaljno'!I86+'izvršenje PO IZVORIMA-detaljno'!O86</f>
        <v>1030.51</v>
      </c>
      <c r="AG86" s="1274"/>
      <c r="AH86" s="1277">
        <f>'izvršenje PO IZVORIMA-detaljno'!K86+'izvršenje PO IZVORIMA-detaljno'!Q86</f>
        <v>0</v>
      </c>
      <c r="AI86" s="1280">
        <f t="shared" si="263"/>
        <v>0</v>
      </c>
      <c r="AJ86" s="1266">
        <f>'izvršenje PO IZVORIMA-detaljno'!R86</f>
        <v>0</v>
      </c>
      <c r="AK86" s="1274"/>
      <c r="AL86" s="1266">
        <f>'izvršenje PO IZVORIMA-detaljno'!T86+'izvršenje PO IZVORIMA-detaljno'!U86</f>
        <v>0</v>
      </c>
      <c r="AM86" s="1280">
        <f t="shared" si="264"/>
        <v>0</v>
      </c>
      <c r="AN86" s="1266">
        <f>'izvršenje PO IZVORIMA-detaljno'!AN86</f>
        <v>0</v>
      </c>
      <c r="AO86" s="1274"/>
      <c r="AP86" s="1266">
        <f>'izvršenje PO IZVORIMA-detaljno'!AP86</f>
        <v>687.5</v>
      </c>
      <c r="AQ86" s="1280">
        <f t="shared" si="265"/>
        <v>0</v>
      </c>
      <c r="AR86" s="1274"/>
      <c r="AS86" s="1274"/>
      <c r="AT86" s="1275"/>
      <c r="AU86" s="1280">
        <f t="shared" si="266"/>
        <v>0</v>
      </c>
      <c r="AV86" s="1274"/>
      <c r="AW86" s="1276"/>
      <c r="AX86" s="1329"/>
      <c r="AY86" s="1297"/>
      <c r="AZ86" s="1342"/>
      <c r="BA86" s="204"/>
      <c r="BB86" s="206"/>
      <c r="BC86" s="1921">
        <f>'izvršenje PO IZVORIMA-detaljno'!BA86</f>
        <v>141.04</v>
      </c>
      <c r="BD86" s="1921">
        <f>'izvršenje PO IZVORIMA-detaljno'!BB86</f>
        <v>0</v>
      </c>
      <c r="BE86" s="1921">
        <f>'izvršenje PO IZVORIMA-detaljno'!BC86</f>
        <v>684.35</v>
      </c>
      <c r="BF86" s="61"/>
      <c r="BG86" s="126">
        <f>J86+M86+P86+T86+W86+Z86+AD86+AH86+AL86+AP86+AT86+AW86+BE86</f>
        <v>8225.5600000000013</v>
      </c>
      <c r="BH86" s="46">
        <v>322421</v>
      </c>
    </row>
    <row r="87" spans="1:61" s="22" customFormat="1" ht="15.75" thickBot="1" x14ac:dyDescent="0.3">
      <c r="A87" s="76">
        <v>3224</v>
      </c>
      <c r="B87" s="470" t="s">
        <v>49</v>
      </c>
      <c r="C87" s="82">
        <f>SUM(C85:C86)</f>
        <v>5799.7300000000005</v>
      </c>
      <c r="D87" s="82">
        <f t="shared" ref="D87" si="304">D85+D86</f>
        <v>0</v>
      </c>
      <c r="E87" s="83">
        <f>E85+E86</f>
        <v>8872.7800000000007</v>
      </c>
      <c r="F87" s="1490">
        <f t="shared" si="290"/>
        <v>152.98608728337354</v>
      </c>
      <c r="G87" s="249">
        <f t="shared" si="291"/>
        <v>0</v>
      </c>
      <c r="H87" s="386">
        <f t="shared" ref="H87" si="305">H85+H86</f>
        <v>0</v>
      </c>
      <c r="I87" s="115">
        <f t="shared" ref="I87:AP87" si="306">I85+I86</f>
        <v>0</v>
      </c>
      <c r="J87" s="82">
        <f t="shared" si="306"/>
        <v>0</v>
      </c>
      <c r="K87" s="249">
        <f t="shared" si="215"/>
        <v>0</v>
      </c>
      <c r="L87" s="82">
        <f t="shared" si="306"/>
        <v>0</v>
      </c>
      <c r="M87" s="112">
        <f t="shared" si="306"/>
        <v>0</v>
      </c>
      <c r="N87" s="392">
        <f t="shared" ref="N87" si="307">N85+N86</f>
        <v>4628.18</v>
      </c>
      <c r="O87" s="82">
        <f t="shared" si="306"/>
        <v>0</v>
      </c>
      <c r="P87" s="82">
        <f>P85+P86</f>
        <v>7500.9300000000012</v>
      </c>
      <c r="Q87" s="249">
        <f t="shared" si="259"/>
        <v>0</v>
      </c>
      <c r="R87" s="82">
        <f t="shared" ref="R87" si="308">R85+R86</f>
        <v>0</v>
      </c>
      <c r="S87" s="82">
        <f t="shared" si="306"/>
        <v>0</v>
      </c>
      <c r="T87" s="82">
        <f t="shared" si="306"/>
        <v>0</v>
      </c>
      <c r="U87" s="249">
        <f t="shared" si="260"/>
        <v>0</v>
      </c>
      <c r="V87" s="82">
        <f t="shared" si="306"/>
        <v>0</v>
      </c>
      <c r="W87" s="112">
        <f t="shared" si="306"/>
        <v>0</v>
      </c>
      <c r="X87" s="382">
        <f t="shared" ref="X87" si="309">X85+X86</f>
        <v>0</v>
      </c>
      <c r="Y87" s="115">
        <f>'izvršenje PO IZVORIMA-detaljno'!AI87+'izvršenje PO IZVORIMA-detaljno'!AL87+'izvršenje PO IZVORIMA-detaljno'!AB87</f>
        <v>0</v>
      </c>
      <c r="Z87" s="112">
        <f t="shared" si="306"/>
        <v>0</v>
      </c>
      <c r="AA87" s="249">
        <f t="shared" si="261"/>
        <v>0</v>
      </c>
      <c r="AB87" s="392"/>
      <c r="AC87" s="392">
        <f>'izvršenje PO IZVORIMA-detaljno'!G87+'izvršenje PO IZVORIMA-detaljno'!M87</f>
        <v>0</v>
      </c>
      <c r="AD87" s="82">
        <f t="shared" si="306"/>
        <v>0</v>
      </c>
      <c r="AE87" s="249">
        <f t="shared" si="262"/>
        <v>0</v>
      </c>
      <c r="AF87" s="108">
        <f>SUM(AF85:AF86)</f>
        <v>1030.51</v>
      </c>
      <c r="AG87" s="108">
        <f>'izvršenje PO IZVORIMA-detaljno'!J87+'izvršenje PO IZVORIMA-detaljno'!P87</f>
        <v>0</v>
      </c>
      <c r="AH87" s="82">
        <f t="shared" si="306"/>
        <v>0</v>
      </c>
      <c r="AI87" s="249">
        <f t="shared" si="263"/>
        <v>0</v>
      </c>
      <c r="AJ87" s="82"/>
      <c r="AK87" s="82">
        <f>'izvršenje PO IZVORIMA-detaljno'!S87</f>
        <v>0</v>
      </c>
      <c r="AL87" s="82">
        <f t="shared" si="306"/>
        <v>0</v>
      </c>
      <c r="AM87" s="249">
        <f t="shared" si="264"/>
        <v>0</v>
      </c>
      <c r="AN87" s="82">
        <f>SUM(AN85:AN86)</f>
        <v>0</v>
      </c>
      <c r="AO87" s="82">
        <f>'izvršenje PO IZVORIMA-detaljno'!AO87</f>
        <v>0</v>
      </c>
      <c r="AP87" s="82">
        <f t="shared" si="306"/>
        <v>687.5</v>
      </c>
      <c r="AQ87" s="249">
        <f t="shared" si="265"/>
        <v>0</v>
      </c>
      <c r="AR87" s="82">
        <f>'izvršenje PO IZVORIMA-detaljno'!AQ87</f>
        <v>0</v>
      </c>
      <c r="AS87" s="82">
        <f>'izvršenje PO IZVORIMA-detaljno'!AR87</f>
        <v>0</v>
      </c>
      <c r="AT87" s="82">
        <f t="shared" ref="AT87" si="310">AT85+AT86</f>
        <v>0</v>
      </c>
      <c r="AU87" s="249">
        <f t="shared" si="266"/>
        <v>0</v>
      </c>
      <c r="AV87" s="82">
        <f t="shared" ref="AV87:AX87" si="311">AV85+AV86</f>
        <v>0</v>
      </c>
      <c r="AW87" s="83">
        <f t="shared" si="311"/>
        <v>0</v>
      </c>
      <c r="AX87" s="382">
        <f t="shared" si="311"/>
        <v>0</v>
      </c>
      <c r="AY87" s="83">
        <f t="shared" ref="AY87:AZ87" si="312">AY85+AY86</f>
        <v>0</v>
      </c>
      <c r="AZ87" s="112">
        <f t="shared" si="312"/>
        <v>0</v>
      </c>
      <c r="BA87" s="382">
        <f t="shared" ref="BA87:BC87" si="313">BA85+BA86</f>
        <v>0</v>
      </c>
      <c r="BB87" s="83">
        <f t="shared" si="313"/>
        <v>0</v>
      </c>
      <c r="BC87" s="382">
        <f t="shared" si="313"/>
        <v>141.04</v>
      </c>
      <c r="BD87" s="382">
        <f t="shared" ref="BD87:BE87" si="314">BD85+BD86</f>
        <v>0</v>
      </c>
      <c r="BE87" s="83">
        <f t="shared" si="314"/>
        <v>684.35</v>
      </c>
      <c r="BF87" s="386">
        <f>AV87+AS87+AO87+AK87+AG87+AC87+Y87+V87+S87+O87+L87+I87+AY87</f>
        <v>0</v>
      </c>
      <c r="BG87" s="83">
        <f t="shared" ref="BG87" si="315">BG85+BG86</f>
        <v>8872.7800000000007</v>
      </c>
      <c r="BH87" s="76">
        <v>3224</v>
      </c>
    </row>
    <row r="88" spans="1:61" s="2" customFormat="1" ht="15.75" thickBot="1" x14ac:dyDescent="0.3">
      <c r="A88" s="77">
        <v>322511</v>
      </c>
      <c r="B88" s="467" t="s">
        <v>50</v>
      </c>
      <c r="C88" s="75">
        <f>H88+N88+R88+X88+AB88+AF88+AJ88+AN88+AR88+AX88+BC88</f>
        <v>3352.09</v>
      </c>
      <c r="D88" s="86"/>
      <c r="E88" s="122">
        <f t="shared" si="257"/>
        <v>32.289999999999992</v>
      </c>
      <c r="F88" s="238">
        <f t="shared" si="290"/>
        <v>0.96327962554704649</v>
      </c>
      <c r="G88" s="239">
        <f t="shared" si="291"/>
        <v>0</v>
      </c>
      <c r="H88" s="125"/>
      <c r="I88" s="125"/>
      <c r="J88" s="60"/>
      <c r="K88" s="1189">
        <f t="shared" si="215"/>
        <v>0</v>
      </c>
      <c r="L88" s="59"/>
      <c r="M88" s="60"/>
      <c r="N88" s="1314">
        <f>'izvršenje PO IZVORIMA-detaljno'!V88</f>
        <v>240.59</v>
      </c>
      <c r="O88" s="1223"/>
      <c r="P88" s="1225">
        <f>'izvršenje PO IZVORIMA-detaljno'!X88</f>
        <v>32.289999999999992</v>
      </c>
      <c r="Q88" s="1222">
        <f t="shared" si="259"/>
        <v>0</v>
      </c>
      <c r="R88" s="1223"/>
      <c r="S88" s="1223"/>
      <c r="T88" s="1224"/>
      <c r="U88" s="1222">
        <f t="shared" si="260"/>
        <v>0</v>
      </c>
      <c r="V88" s="1223"/>
      <c r="W88" s="1224"/>
      <c r="X88" s="1223"/>
      <c r="Y88" s="1900"/>
      <c r="Z88" s="1224"/>
      <c r="AA88" s="1222">
        <f t="shared" si="261"/>
        <v>0</v>
      </c>
      <c r="AB88" s="1274"/>
      <c r="AC88" s="1274"/>
      <c r="AD88" s="1275"/>
      <c r="AE88" s="1267">
        <f t="shared" si="262"/>
        <v>0</v>
      </c>
      <c r="AF88" s="1277">
        <f>'izvršenje PO IZVORIMA-detaljno'!I88+'izvršenje PO IZVORIMA-detaljno'!O88</f>
        <v>2665.67</v>
      </c>
      <c r="AG88" s="1274"/>
      <c r="AH88" s="1277">
        <f>'izvršenje PO IZVORIMA-detaljno'!K88+'izvršenje PO IZVORIMA-detaljno'!Q88</f>
        <v>0</v>
      </c>
      <c r="AI88" s="1267">
        <f t="shared" si="263"/>
        <v>0</v>
      </c>
      <c r="AJ88" s="1266">
        <f>'izvršenje PO IZVORIMA-detaljno'!R88</f>
        <v>0</v>
      </c>
      <c r="AK88" s="1274"/>
      <c r="AL88" s="1266">
        <f>'izvršenje PO IZVORIMA-detaljno'!T88+'izvršenje PO IZVORIMA-detaljno'!U88</f>
        <v>0</v>
      </c>
      <c r="AM88" s="1267">
        <f t="shared" si="264"/>
        <v>0</v>
      </c>
      <c r="AN88" s="1277">
        <f>'izvršenje PO IZVORIMA-detaljno'!AN88</f>
        <v>0</v>
      </c>
      <c r="AO88" s="1274"/>
      <c r="AP88" s="1277">
        <f>'izvršenje PO IZVORIMA-detaljno'!AP88</f>
        <v>0</v>
      </c>
      <c r="AQ88" s="1267">
        <f t="shared" si="265"/>
        <v>0</v>
      </c>
      <c r="AR88" s="1274"/>
      <c r="AS88" s="1274"/>
      <c r="AT88" s="1275"/>
      <c r="AU88" s="1267">
        <f t="shared" si="266"/>
        <v>0</v>
      </c>
      <c r="AV88" s="1274"/>
      <c r="AW88" s="1276"/>
      <c r="AX88" s="1329"/>
      <c r="AY88" s="1297"/>
      <c r="AZ88" s="1342"/>
      <c r="BA88" s="204"/>
      <c r="BB88" s="206"/>
      <c r="BC88" s="1921">
        <f>'izvršenje PO IZVORIMA-detaljno'!BA88</f>
        <v>445.83</v>
      </c>
      <c r="BD88" s="1921">
        <f>'izvršenje PO IZVORIMA-detaljno'!BB88</f>
        <v>0</v>
      </c>
      <c r="BE88" s="1921">
        <f>'izvršenje PO IZVORIMA-detaljno'!BC88</f>
        <v>0</v>
      </c>
      <c r="BF88" s="61"/>
      <c r="BG88" s="126">
        <f>J88+M88+P88+T88+W88+Z88+AD88+AH88+AL88+AP88+AT88+AW88+BE88</f>
        <v>32.289999999999992</v>
      </c>
      <c r="BH88" s="77">
        <v>322511</v>
      </c>
    </row>
    <row r="89" spans="1:61" s="22" customFormat="1" ht="15.75" thickBot="1" x14ac:dyDescent="0.3">
      <c r="A89" s="76">
        <v>3225</v>
      </c>
      <c r="B89" s="470" t="s">
        <v>51</v>
      </c>
      <c r="C89" s="90">
        <f>SUM(C88)</f>
        <v>3352.09</v>
      </c>
      <c r="D89" s="90">
        <f>D88</f>
        <v>0</v>
      </c>
      <c r="E89" s="91">
        <f>E88</f>
        <v>32.289999999999992</v>
      </c>
      <c r="F89" s="1490">
        <f t="shared" si="290"/>
        <v>0.96327962554704649</v>
      </c>
      <c r="G89" s="249">
        <f t="shared" si="291"/>
        <v>0</v>
      </c>
      <c r="H89" s="1322">
        <f t="shared" ref="H89" si="316">H88</f>
        <v>0</v>
      </c>
      <c r="I89" s="117">
        <f t="shared" ref="I89:AP89" si="317">I88</f>
        <v>0</v>
      </c>
      <c r="J89" s="90">
        <f t="shared" si="317"/>
        <v>0</v>
      </c>
      <c r="K89" s="249">
        <f t="shared" si="215"/>
        <v>0</v>
      </c>
      <c r="L89" s="90">
        <f t="shared" si="317"/>
        <v>0</v>
      </c>
      <c r="M89" s="114">
        <f t="shared" si="317"/>
        <v>0</v>
      </c>
      <c r="N89" s="1477">
        <f t="shared" ref="N89" si="318">N88</f>
        <v>240.59</v>
      </c>
      <c r="O89" s="90">
        <f t="shared" si="317"/>
        <v>0</v>
      </c>
      <c r="P89" s="90">
        <f t="shared" si="317"/>
        <v>32.289999999999992</v>
      </c>
      <c r="Q89" s="249">
        <f t="shared" si="259"/>
        <v>0</v>
      </c>
      <c r="R89" s="90">
        <f t="shared" ref="R89" si="319">R88</f>
        <v>0</v>
      </c>
      <c r="S89" s="90">
        <f t="shared" si="317"/>
        <v>0</v>
      </c>
      <c r="T89" s="90">
        <f t="shared" si="317"/>
        <v>0</v>
      </c>
      <c r="U89" s="249">
        <f t="shared" si="260"/>
        <v>0</v>
      </c>
      <c r="V89" s="90">
        <f t="shared" si="317"/>
        <v>0</v>
      </c>
      <c r="W89" s="114">
        <f t="shared" si="317"/>
        <v>0</v>
      </c>
      <c r="X89" s="1350">
        <f t="shared" ref="X89" si="320">X88</f>
        <v>0</v>
      </c>
      <c r="Y89" s="115">
        <f>'izvršenje PO IZVORIMA-detaljno'!AI89+'izvršenje PO IZVORIMA-detaljno'!AL89+'izvršenje PO IZVORIMA-detaljno'!AB89</f>
        <v>0</v>
      </c>
      <c r="Z89" s="114">
        <f t="shared" si="317"/>
        <v>0</v>
      </c>
      <c r="AA89" s="249">
        <f t="shared" si="261"/>
        <v>0</v>
      </c>
      <c r="AB89" s="392"/>
      <c r="AC89" s="392">
        <f>'izvršenje PO IZVORIMA-detaljno'!G89+'izvršenje PO IZVORIMA-detaljno'!M89</f>
        <v>0</v>
      </c>
      <c r="AD89" s="90">
        <f t="shared" si="317"/>
        <v>0</v>
      </c>
      <c r="AE89" s="249">
        <f t="shared" si="262"/>
        <v>0</v>
      </c>
      <c r="AF89" s="108">
        <f>SUM(AF88)</f>
        <v>2665.67</v>
      </c>
      <c r="AG89" s="108">
        <f>'izvršenje PO IZVORIMA-detaljno'!J89+'izvršenje PO IZVORIMA-detaljno'!P89</f>
        <v>0</v>
      </c>
      <c r="AH89" s="90">
        <f t="shared" si="317"/>
        <v>0</v>
      </c>
      <c r="AI89" s="249">
        <f t="shared" si="263"/>
        <v>0</v>
      </c>
      <c r="AJ89" s="90">
        <f t="shared" si="317"/>
        <v>0</v>
      </c>
      <c r="AK89" s="82">
        <f>'izvršenje PO IZVORIMA-detaljno'!S89</f>
        <v>0</v>
      </c>
      <c r="AL89" s="90">
        <f t="shared" si="317"/>
        <v>0</v>
      </c>
      <c r="AM89" s="249">
        <f t="shared" si="264"/>
        <v>0</v>
      </c>
      <c r="AN89" s="82">
        <f>SUM(AN88)</f>
        <v>0</v>
      </c>
      <c r="AO89" s="82">
        <f>'izvršenje PO IZVORIMA-detaljno'!AO89</f>
        <v>0</v>
      </c>
      <c r="AP89" s="90">
        <f t="shared" si="317"/>
        <v>0</v>
      </c>
      <c r="AQ89" s="249">
        <f t="shared" si="265"/>
        <v>0</v>
      </c>
      <c r="AR89" s="82">
        <f>'izvršenje PO IZVORIMA-detaljno'!AQ89</f>
        <v>0</v>
      </c>
      <c r="AS89" s="82">
        <f>'izvršenje PO IZVORIMA-detaljno'!AR89</f>
        <v>0</v>
      </c>
      <c r="AT89" s="90">
        <f t="shared" ref="AT89" si="321">AT88</f>
        <v>0</v>
      </c>
      <c r="AU89" s="249">
        <f t="shared" si="266"/>
        <v>0</v>
      </c>
      <c r="AV89" s="90">
        <f t="shared" ref="AV89:AX89" si="322">AV88</f>
        <v>0</v>
      </c>
      <c r="AW89" s="91">
        <f t="shared" si="322"/>
        <v>0</v>
      </c>
      <c r="AX89" s="1350">
        <f t="shared" si="322"/>
        <v>0</v>
      </c>
      <c r="AY89" s="91">
        <f t="shared" ref="AY89:AZ89" si="323">AY88</f>
        <v>0</v>
      </c>
      <c r="AZ89" s="114">
        <f t="shared" si="323"/>
        <v>0</v>
      </c>
      <c r="BA89" s="1350">
        <f t="shared" ref="BA89:BC89" si="324">BA88</f>
        <v>0</v>
      </c>
      <c r="BB89" s="91">
        <f t="shared" si="324"/>
        <v>0</v>
      </c>
      <c r="BC89" s="1350">
        <f t="shared" si="324"/>
        <v>445.83</v>
      </c>
      <c r="BD89" s="1350">
        <f t="shared" ref="BD89:BE89" si="325">BD88</f>
        <v>0</v>
      </c>
      <c r="BE89" s="91">
        <f t="shared" si="325"/>
        <v>0</v>
      </c>
      <c r="BF89" s="386">
        <f>AV89+AS89+AO89+AK89+AG89+AC89+Y89+V89+S89+O89+L89+I89+AY89</f>
        <v>0</v>
      </c>
      <c r="BG89" s="91">
        <f t="shared" ref="BG89" si="326">BG88</f>
        <v>32.289999999999992</v>
      </c>
      <c r="BH89" s="76">
        <v>3225</v>
      </c>
    </row>
    <row r="90" spans="1:61" s="2" customFormat="1" ht="15.75" thickBot="1" x14ac:dyDescent="0.3">
      <c r="A90" s="77">
        <v>322711</v>
      </c>
      <c r="B90" s="467" t="s">
        <v>52</v>
      </c>
      <c r="C90" s="75">
        <f>H90+N90+R90+X90+AB90+AF90+AJ90+AN90+AR90+AX90+BC90</f>
        <v>3417.82</v>
      </c>
      <c r="D90" s="71"/>
      <c r="E90" s="122">
        <f t="shared" si="257"/>
        <v>749.49</v>
      </c>
      <c r="F90" s="238">
        <f t="shared" si="290"/>
        <v>21.928890345307828</v>
      </c>
      <c r="G90" s="239">
        <f t="shared" si="291"/>
        <v>0</v>
      </c>
      <c r="H90" s="125"/>
      <c r="I90" s="125"/>
      <c r="J90" s="60"/>
      <c r="K90" s="1189">
        <f t="shared" si="215"/>
        <v>0</v>
      </c>
      <c r="L90" s="59"/>
      <c r="M90" s="60"/>
      <c r="N90" s="1314">
        <f>'izvršenje PO IZVORIMA-detaljno'!V90</f>
        <v>817.82</v>
      </c>
      <c r="O90" s="1223"/>
      <c r="P90" s="1225">
        <f>'izvršenje PO IZVORIMA-detaljno'!X90</f>
        <v>696.84</v>
      </c>
      <c r="Q90" s="1222">
        <f t="shared" si="259"/>
        <v>0</v>
      </c>
      <c r="R90" s="1223"/>
      <c r="S90" s="1223"/>
      <c r="T90" s="1224"/>
      <c r="U90" s="1222">
        <f t="shared" si="260"/>
        <v>0</v>
      </c>
      <c r="V90" s="1223"/>
      <c r="W90" s="1224"/>
      <c r="X90" s="1207">
        <f>'izvršenje PO IZVORIMA-detaljno'!AK90+'izvršenje PO IZVORIMA-detaljno'!AH90+'izvršenje PO IZVORIMA-detaljno'!AB90</f>
        <v>0</v>
      </c>
      <c r="Y90" s="1900"/>
      <c r="Z90" s="1225">
        <f>'izvršenje PO IZVORIMA-detaljno'!AM90</f>
        <v>0</v>
      </c>
      <c r="AA90" s="1222">
        <f t="shared" si="261"/>
        <v>0</v>
      </c>
      <c r="AB90" s="1274"/>
      <c r="AC90" s="1274"/>
      <c r="AD90" s="1275"/>
      <c r="AE90" s="1267">
        <f t="shared" si="262"/>
        <v>0</v>
      </c>
      <c r="AF90" s="1274"/>
      <c r="AG90" s="1274"/>
      <c r="AH90" s="1275"/>
      <c r="AI90" s="1267">
        <f t="shared" si="263"/>
        <v>0</v>
      </c>
      <c r="AJ90" s="1266">
        <f>'izvršenje PO IZVORIMA-detaljno'!R90</f>
        <v>0</v>
      </c>
      <c r="AK90" s="1274"/>
      <c r="AL90" s="1266">
        <f>'izvršenje PO IZVORIMA-detaljno'!T90+'izvršenje PO IZVORIMA-detaljno'!U90</f>
        <v>0</v>
      </c>
      <c r="AM90" s="1267">
        <f t="shared" si="264"/>
        <v>0</v>
      </c>
      <c r="AN90" s="1277">
        <f>'izvršenje PO IZVORIMA-detaljno'!AN90</f>
        <v>0</v>
      </c>
      <c r="AO90" s="1274"/>
      <c r="AP90" s="1277">
        <f>'izvršenje PO IZVORIMA-detaljno'!AP90</f>
        <v>52.65</v>
      </c>
      <c r="AQ90" s="1267">
        <f t="shared" si="265"/>
        <v>0</v>
      </c>
      <c r="AR90" s="1274"/>
      <c r="AS90" s="1274"/>
      <c r="AT90" s="1275"/>
      <c r="AU90" s="1267">
        <f t="shared" si="266"/>
        <v>0</v>
      </c>
      <c r="AV90" s="1274"/>
      <c r="AW90" s="1276"/>
      <c r="AX90" s="1329"/>
      <c r="AY90" s="1297"/>
      <c r="AZ90" s="1342"/>
      <c r="BA90" s="204"/>
      <c r="BB90" s="206"/>
      <c r="BC90" s="1921">
        <f>'izvršenje PO IZVORIMA-detaljno'!BA90</f>
        <v>2600</v>
      </c>
      <c r="BD90" s="1921">
        <f>'izvršenje PO IZVORIMA-detaljno'!BB90</f>
        <v>0</v>
      </c>
      <c r="BE90" s="1921">
        <f>'izvršenje PO IZVORIMA-detaljno'!BC90</f>
        <v>0</v>
      </c>
      <c r="BF90" s="61"/>
      <c r="BG90" s="126">
        <f>J90+M90+P90+T90+W90+Z90+AD90+AH90+AL90+AP90+AT90+AW90+BE90</f>
        <v>749.49</v>
      </c>
      <c r="BH90" s="77">
        <v>322711</v>
      </c>
    </row>
    <row r="91" spans="1:61" s="22" customFormat="1" ht="15.75" thickBot="1" x14ac:dyDescent="0.3">
      <c r="A91" s="76">
        <v>3227</v>
      </c>
      <c r="B91" s="470" t="s">
        <v>52</v>
      </c>
      <c r="C91" s="82">
        <f>SUM(C90)</f>
        <v>3417.82</v>
      </c>
      <c r="D91" s="82">
        <f t="shared" ref="D91" si="327">D90</f>
        <v>0</v>
      </c>
      <c r="E91" s="83">
        <f>E90</f>
        <v>749.49</v>
      </c>
      <c r="F91" s="1490">
        <f t="shared" si="290"/>
        <v>21.928890345307828</v>
      </c>
      <c r="G91" s="249">
        <f t="shared" si="291"/>
        <v>0</v>
      </c>
      <c r="H91" s="386">
        <f t="shared" ref="H91" si="328">H90</f>
        <v>0</v>
      </c>
      <c r="I91" s="115">
        <f t="shared" ref="I91:AP91" si="329">I90</f>
        <v>0</v>
      </c>
      <c r="J91" s="82">
        <f t="shared" si="329"/>
        <v>0</v>
      </c>
      <c r="K91" s="249">
        <f t="shared" si="215"/>
        <v>0</v>
      </c>
      <c r="L91" s="82">
        <f t="shared" si="329"/>
        <v>0</v>
      </c>
      <c r="M91" s="112">
        <f t="shared" si="329"/>
        <v>0</v>
      </c>
      <c r="N91" s="392">
        <f t="shared" ref="N91" si="330">N90</f>
        <v>817.82</v>
      </c>
      <c r="O91" s="82">
        <f t="shared" si="329"/>
        <v>0</v>
      </c>
      <c r="P91" s="82">
        <f>P90</f>
        <v>696.84</v>
      </c>
      <c r="Q91" s="249">
        <f t="shared" si="259"/>
        <v>0</v>
      </c>
      <c r="R91" s="82">
        <f t="shared" ref="R91" si="331">R90</f>
        <v>0</v>
      </c>
      <c r="S91" s="82">
        <f t="shared" si="329"/>
        <v>0</v>
      </c>
      <c r="T91" s="82">
        <f t="shared" si="329"/>
        <v>0</v>
      </c>
      <c r="U91" s="249">
        <f t="shared" si="260"/>
        <v>0</v>
      </c>
      <c r="V91" s="82">
        <f t="shared" si="329"/>
        <v>0</v>
      </c>
      <c r="W91" s="112">
        <f t="shared" si="329"/>
        <v>0</v>
      </c>
      <c r="X91" s="382">
        <f t="shared" ref="X91" si="332">X90</f>
        <v>0</v>
      </c>
      <c r="Y91" s="115">
        <f>'izvršenje PO IZVORIMA-detaljno'!AI91+'izvršenje PO IZVORIMA-detaljno'!AL91+'izvršenje PO IZVORIMA-detaljno'!AB91</f>
        <v>0</v>
      </c>
      <c r="Z91" s="112">
        <f t="shared" si="329"/>
        <v>0</v>
      </c>
      <c r="AA91" s="249">
        <f t="shared" si="261"/>
        <v>0</v>
      </c>
      <c r="AB91" s="392"/>
      <c r="AC91" s="392">
        <f>'izvršenje PO IZVORIMA-detaljno'!G91+'izvršenje PO IZVORIMA-detaljno'!M91</f>
        <v>0</v>
      </c>
      <c r="AD91" s="82">
        <f t="shared" si="329"/>
        <v>0</v>
      </c>
      <c r="AE91" s="249">
        <f t="shared" si="262"/>
        <v>0</v>
      </c>
      <c r="AF91" s="82">
        <f t="shared" si="329"/>
        <v>0</v>
      </c>
      <c r="AG91" s="108">
        <f>'izvršenje PO IZVORIMA-detaljno'!J91+'izvršenje PO IZVORIMA-detaljno'!P91</f>
        <v>0</v>
      </c>
      <c r="AH91" s="82">
        <f t="shared" si="329"/>
        <v>0</v>
      </c>
      <c r="AI91" s="249">
        <f t="shared" si="263"/>
        <v>0</v>
      </c>
      <c r="AJ91" s="82">
        <f t="shared" ref="AJ91" si="333">AJ90</f>
        <v>0</v>
      </c>
      <c r="AK91" s="82">
        <f>'izvršenje PO IZVORIMA-detaljno'!S91</f>
        <v>0</v>
      </c>
      <c r="AL91" s="82">
        <f t="shared" si="329"/>
        <v>0</v>
      </c>
      <c r="AM91" s="249">
        <f t="shared" si="264"/>
        <v>0</v>
      </c>
      <c r="AN91" s="82">
        <f>SUM(AN90)</f>
        <v>0</v>
      </c>
      <c r="AO91" s="82">
        <f>'izvršenje PO IZVORIMA-detaljno'!AO91</f>
        <v>0</v>
      </c>
      <c r="AP91" s="82">
        <f t="shared" si="329"/>
        <v>52.65</v>
      </c>
      <c r="AQ91" s="249">
        <f t="shared" si="265"/>
        <v>0</v>
      </c>
      <c r="AR91" s="82">
        <f>'izvršenje PO IZVORIMA-detaljno'!AQ91</f>
        <v>0</v>
      </c>
      <c r="AS91" s="82">
        <f>'izvršenje PO IZVORIMA-detaljno'!AR91</f>
        <v>0</v>
      </c>
      <c r="AT91" s="82">
        <f t="shared" ref="AT91" si="334">AT90</f>
        <v>0</v>
      </c>
      <c r="AU91" s="249">
        <f t="shared" si="266"/>
        <v>0</v>
      </c>
      <c r="AV91" s="82">
        <f t="shared" ref="AV91:AX91" si="335">AV90</f>
        <v>0</v>
      </c>
      <c r="AW91" s="83">
        <f t="shared" si="335"/>
        <v>0</v>
      </c>
      <c r="AX91" s="382">
        <f t="shared" si="335"/>
        <v>0</v>
      </c>
      <c r="AY91" s="83">
        <f t="shared" ref="AY91:AZ91" si="336">AY90</f>
        <v>0</v>
      </c>
      <c r="AZ91" s="112">
        <f t="shared" si="336"/>
        <v>0</v>
      </c>
      <c r="BA91" s="382">
        <f t="shared" ref="BA91:BC91" si="337">BA90</f>
        <v>0</v>
      </c>
      <c r="BB91" s="83">
        <f t="shared" si="337"/>
        <v>0</v>
      </c>
      <c r="BC91" s="382">
        <f t="shared" si="337"/>
        <v>2600</v>
      </c>
      <c r="BD91" s="382">
        <f t="shared" ref="BD91:BE91" si="338">BD90</f>
        <v>0</v>
      </c>
      <c r="BE91" s="83">
        <f t="shared" si="338"/>
        <v>0</v>
      </c>
      <c r="BF91" s="386">
        <f>AV91+AS91+AO91+AK91+AG91+AC91+Y91+V91+S91+O91+L91+I91+AY91</f>
        <v>0</v>
      </c>
      <c r="BG91" s="83">
        <f t="shared" ref="BG91" si="339">BG90</f>
        <v>749.49</v>
      </c>
      <c r="BH91" s="76">
        <v>3227</v>
      </c>
    </row>
    <row r="92" spans="1:61" s="22" customFormat="1" ht="15.75" thickBot="1" x14ac:dyDescent="0.3">
      <c r="A92" s="76">
        <v>322</v>
      </c>
      <c r="B92" s="470" t="s">
        <v>53</v>
      </c>
      <c r="C92" s="91">
        <f>C76+C80+C84+C87+C89+C91</f>
        <v>80623.929999999993</v>
      </c>
      <c r="D92" s="82">
        <f>BF92</f>
        <v>77046</v>
      </c>
      <c r="E92" s="91">
        <f>E76+E80+E84+E87+E89+E91</f>
        <v>66929.8</v>
      </c>
      <c r="F92" s="247">
        <f t="shared" si="290"/>
        <v>83.014807142246738</v>
      </c>
      <c r="G92" s="246">
        <f>IF(D92&lt;&gt;0,E92/D92*100,0)</f>
        <v>86.869921864859961</v>
      </c>
      <c r="H92" s="1322">
        <f t="shared" ref="H92" si="340">H76+H80+H84+H87+H89+H91</f>
        <v>2154.29</v>
      </c>
      <c r="I92" s="117">
        <f>'izvršenje PO IZVORIMA-detaljno'!D92</f>
        <v>2500</v>
      </c>
      <c r="J92" s="90">
        <f t="shared" ref="J92:AP92" si="341">J76+J80+J84+J87+J89+J91</f>
        <v>2005.6100000000001</v>
      </c>
      <c r="K92" s="246">
        <f t="shared" si="215"/>
        <v>80.224400000000003</v>
      </c>
      <c r="L92" s="90">
        <f t="shared" si="341"/>
        <v>0</v>
      </c>
      <c r="M92" s="114">
        <f t="shared" si="341"/>
        <v>0</v>
      </c>
      <c r="N92" s="1477">
        <f>N76+N80+N84+N87+N89+N91</f>
        <v>48570.759999999995</v>
      </c>
      <c r="O92" s="90">
        <f>'izvršenje PO IZVORIMA-detaljno'!W92</f>
        <v>57100</v>
      </c>
      <c r="P92" s="90">
        <f>P76+P80+P84+P87+P89+P91</f>
        <v>57495.87</v>
      </c>
      <c r="Q92" s="246">
        <f t="shared" si="259"/>
        <v>100.69329246935202</v>
      </c>
      <c r="R92" s="90">
        <f t="shared" ref="R92" si="342">R76+R80+R84+R87+R89+R91</f>
        <v>0</v>
      </c>
      <c r="S92" s="90">
        <f t="shared" si="341"/>
        <v>0</v>
      </c>
      <c r="T92" s="90">
        <f t="shared" si="341"/>
        <v>0</v>
      </c>
      <c r="U92" s="246">
        <f t="shared" si="260"/>
        <v>0</v>
      </c>
      <c r="V92" s="90">
        <f>'izvršenje PO IZVORIMA-detaljno'!AD92+'izvršenje PO IZVORIMA-detaljno'!AF92</f>
        <v>0</v>
      </c>
      <c r="W92" s="114">
        <f t="shared" si="341"/>
        <v>0</v>
      </c>
      <c r="X92" s="1350">
        <f>X76+X80+X84+X87+X89+X91</f>
        <v>0</v>
      </c>
      <c r="Y92" s="115">
        <f>'izvršenje PO IZVORIMA-detaljno'!AI92+'izvršenje PO IZVORIMA-detaljno'!AL92+'izvršenje PO IZVORIMA-detaljno'!AC92+'izvršenje PO IZVORIMA-detaljno'!AF92</f>
        <v>0</v>
      </c>
      <c r="Z92" s="114">
        <f>Z76+Z80+Z84+Z87+Z89+Z91</f>
        <v>0</v>
      </c>
      <c r="AA92" s="246">
        <f t="shared" si="261"/>
        <v>0</v>
      </c>
      <c r="AB92" s="392"/>
      <c r="AC92" s="392">
        <f>'izvršenje PO IZVORIMA-detaljno'!G92+'izvršenje PO IZVORIMA-detaljno'!M92</f>
        <v>0</v>
      </c>
      <c r="AD92" s="90">
        <f t="shared" si="341"/>
        <v>0</v>
      </c>
      <c r="AE92" s="246">
        <f t="shared" si="262"/>
        <v>0</v>
      </c>
      <c r="AF92" s="90">
        <f t="shared" si="341"/>
        <v>9496.4599999999991</v>
      </c>
      <c r="AG92" s="108">
        <f>'izvršenje PO IZVORIMA-detaljno'!J92+'izvršenje PO IZVORIMA-detaljno'!P92</f>
        <v>0</v>
      </c>
      <c r="AH92" s="90">
        <f t="shared" si="341"/>
        <v>0</v>
      </c>
      <c r="AI92" s="246">
        <f t="shared" si="263"/>
        <v>0</v>
      </c>
      <c r="AJ92" s="90">
        <f t="shared" ref="AJ92" si="343">AJ76+AJ80+AJ84+AJ87+AJ89+AJ91</f>
        <v>0</v>
      </c>
      <c r="AK92" s="82">
        <f>'izvršenje PO IZVORIMA-detaljno'!S92</f>
        <v>0</v>
      </c>
      <c r="AL92" s="90">
        <f t="shared" si="341"/>
        <v>0</v>
      </c>
      <c r="AM92" s="246">
        <f t="shared" si="264"/>
        <v>0</v>
      </c>
      <c r="AN92" s="90">
        <f>AN76+AN80+AN84+AN87+AN89+AN91</f>
        <v>1074.1300000000001</v>
      </c>
      <c r="AO92" s="82">
        <f>'izvršenje PO IZVORIMA-detaljno'!AO92</f>
        <v>4500</v>
      </c>
      <c r="AP92" s="90">
        <f t="shared" si="341"/>
        <v>772.79</v>
      </c>
      <c r="AQ92" s="246">
        <f t="shared" si="265"/>
        <v>17.173111111111112</v>
      </c>
      <c r="AR92" s="82">
        <f>'izvršenje PO IZVORIMA-detaljno'!AQ92</f>
        <v>30.6</v>
      </c>
      <c r="AS92" s="82">
        <f>'izvršenje PO IZVORIMA-detaljno'!AR92</f>
        <v>0</v>
      </c>
      <c r="AT92" s="90">
        <f t="shared" ref="AT92" si="344">AT76+AT80+AT84+AT87+AT89+AT91</f>
        <v>0</v>
      </c>
      <c r="AU92" s="246">
        <f t="shared" si="266"/>
        <v>0</v>
      </c>
      <c r="AV92" s="90">
        <f t="shared" ref="AV92:AX92" si="345">AV76+AV80+AV84+AV87+AV89+AV91</f>
        <v>0</v>
      </c>
      <c r="AW92" s="91">
        <f t="shared" si="345"/>
        <v>0</v>
      </c>
      <c r="AX92" s="1350">
        <f t="shared" si="345"/>
        <v>0</v>
      </c>
      <c r="AY92" s="91">
        <f t="shared" ref="AY92:AZ92" si="346">AY76+AY80+AY84+AY87+AY89+AY91</f>
        <v>0</v>
      </c>
      <c r="AZ92" s="114">
        <f t="shared" si="346"/>
        <v>0</v>
      </c>
      <c r="BA92" s="1350">
        <f t="shared" ref="BA92:BB92" si="347">BA76+BA80+BA84+BA87+BA89+BA91</f>
        <v>0</v>
      </c>
      <c r="BB92" s="91">
        <f t="shared" si="347"/>
        <v>0</v>
      </c>
      <c r="BC92" s="1350">
        <f>'izvršenje PO IZVORIMA-detaljno'!AZ92</f>
        <v>0</v>
      </c>
      <c r="BD92" s="1350">
        <f>'izvršenje PO IZVORIMA-detaljno'!BB92</f>
        <v>12946</v>
      </c>
      <c r="BE92" s="91">
        <f t="shared" ref="BE92" si="348">BE76+BE80+BE84+BE87+BE89+BE91</f>
        <v>6655.5300000000007</v>
      </c>
      <c r="BF92" s="386">
        <f>AV92+AS92+AO92+AK92+AG92+AC92+Y92+V92+S92+O92+L92+I92+AY92+BD92</f>
        <v>77046</v>
      </c>
      <c r="BG92" s="91">
        <f t="shared" ref="BG92" si="349">BG76+BG80+BG84+BG87+BG89+BG91</f>
        <v>66929.8</v>
      </c>
      <c r="BH92" s="76">
        <v>322</v>
      </c>
    </row>
    <row r="93" spans="1:61" s="6" customFormat="1" x14ac:dyDescent="0.25">
      <c r="A93" s="62">
        <v>323111</v>
      </c>
      <c r="B93" s="463" t="s">
        <v>54</v>
      </c>
      <c r="C93" s="75">
        <f t="shared" ref="C93:C134" si="350">H93+N93+R93+X93+AB93+AF93+AJ93+AN93+AR93+AX93+BC93</f>
        <v>2139.1999999999998</v>
      </c>
      <c r="D93" s="69"/>
      <c r="E93" s="122">
        <f t="shared" ref="E93:E134" si="351">BG93</f>
        <v>2240.77</v>
      </c>
      <c r="F93" s="234">
        <f t="shared" si="290"/>
        <v>104.74803664921465</v>
      </c>
      <c r="G93" s="235">
        <f t="shared" si="291"/>
        <v>0</v>
      </c>
      <c r="H93" s="124"/>
      <c r="I93" s="124"/>
      <c r="J93" s="172">
        <f>'izvršenje PO IZVORIMA-detaljno'!E93</f>
        <v>0</v>
      </c>
      <c r="K93" s="1182">
        <f t="shared" si="215"/>
        <v>0</v>
      </c>
      <c r="L93" s="52"/>
      <c r="M93" s="51"/>
      <c r="N93" s="1313">
        <f>'izvršenje PO IZVORIMA-detaljno'!V93</f>
        <v>1944.49</v>
      </c>
      <c r="O93" s="1209"/>
      <c r="P93" s="1221">
        <f>'izvršenje PO IZVORIMA-detaljno'!X93</f>
        <v>2240.77</v>
      </c>
      <c r="Q93" s="1204">
        <f t="shared" si="259"/>
        <v>0</v>
      </c>
      <c r="R93" s="1221">
        <f>'izvršenje PO IZVORIMA-detaljno'!Y93</f>
        <v>0</v>
      </c>
      <c r="S93" s="1209"/>
      <c r="T93" s="1221">
        <f>'izvršenje PO IZVORIMA-detaljno'!AA93</f>
        <v>0</v>
      </c>
      <c r="U93" s="1204">
        <f t="shared" si="260"/>
        <v>0</v>
      </c>
      <c r="V93" s="1209"/>
      <c r="W93" s="1210"/>
      <c r="X93" s="1207">
        <f>'izvršenje PO IZVORIMA-detaljno'!AK93+'izvršenje PO IZVORIMA-detaljno'!AH93+'izvršenje PO IZVORIMA-detaljno'!AA93</f>
        <v>0</v>
      </c>
      <c r="Y93" s="1900"/>
      <c r="Z93" s="1221">
        <f>'izvršenje PO IZVORIMA-detaljno'!AM93+'izvršenje PO IZVORIMA-detaljno'!AJ93+'izvršenje PO IZVORIMA-detaljno'!AC93</f>
        <v>0</v>
      </c>
      <c r="AA93" s="1204">
        <f t="shared" si="261"/>
        <v>0</v>
      </c>
      <c r="AB93" s="1266">
        <f>'izvršenje PO IZVORIMA-detaljno'!F93+'izvršenje PO IZVORIMA-detaljno'!L93</f>
        <v>0</v>
      </c>
      <c r="AC93" s="1251"/>
      <c r="AD93" s="1266">
        <f>'izvršenje PO IZVORIMA-detaljno'!H93+'izvršenje PO IZVORIMA-detaljno'!N93</f>
        <v>0</v>
      </c>
      <c r="AE93" s="1244">
        <f t="shared" si="262"/>
        <v>0</v>
      </c>
      <c r="AF93" s="1266">
        <f>'izvršenje PO IZVORIMA-detaljno'!I93+'izvršenje PO IZVORIMA-detaljno'!O93</f>
        <v>194.71</v>
      </c>
      <c r="AG93" s="1251"/>
      <c r="AH93" s="1266">
        <f>'izvršenje PO IZVORIMA-detaljno'!K93+'izvršenje PO IZVORIMA-detaljno'!Q93</f>
        <v>0</v>
      </c>
      <c r="AI93" s="1244">
        <f t="shared" si="263"/>
        <v>0</v>
      </c>
      <c r="AJ93" s="1266">
        <f>'izvršenje PO IZVORIMA-detaljno'!R93</f>
        <v>0</v>
      </c>
      <c r="AK93" s="1251"/>
      <c r="AL93" s="1266">
        <f>'izvršenje PO IZVORIMA-detaljno'!T93+'izvršenje PO IZVORIMA-detaljno'!U93</f>
        <v>0</v>
      </c>
      <c r="AM93" s="1244">
        <f t="shared" si="264"/>
        <v>0</v>
      </c>
      <c r="AN93" s="1264"/>
      <c r="AO93" s="1251"/>
      <c r="AP93" s="1264"/>
      <c r="AQ93" s="1244">
        <f t="shared" si="265"/>
        <v>0</v>
      </c>
      <c r="AR93" s="1251"/>
      <c r="AS93" s="1251"/>
      <c r="AT93" s="1264"/>
      <c r="AU93" s="1244">
        <f t="shared" si="266"/>
        <v>0</v>
      </c>
      <c r="AV93" s="1251"/>
      <c r="AW93" s="1252"/>
      <c r="AX93" s="1327"/>
      <c r="AY93" s="1295"/>
      <c r="AZ93" s="1336"/>
      <c r="BA93" s="176"/>
      <c r="BB93" s="174"/>
      <c r="BC93" s="1921">
        <f>'izvršenje PO IZVORIMA-detaljno'!BA93</f>
        <v>0</v>
      </c>
      <c r="BD93" s="1921">
        <f>'izvršenje PO IZVORIMA-detaljno'!BB93</f>
        <v>0</v>
      </c>
      <c r="BE93" s="1921">
        <f>'izvršenje PO IZVORIMA-detaljno'!BC93</f>
        <v>0</v>
      </c>
      <c r="BF93" s="57"/>
      <c r="BG93" s="126">
        <f>J93+M93+P93+T93+W93+Z93+AD93+AH93+AL93+AP93+AT93+AW93+BE93</f>
        <v>2240.77</v>
      </c>
      <c r="BH93" s="62">
        <v>323111</v>
      </c>
    </row>
    <row r="94" spans="1:61" x14ac:dyDescent="0.25">
      <c r="A94" s="44">
        <v>323121</v>
      </c>
      <c r="B94" s="464" t="s">
        <v>55</v>
      </c>
      <c r="C94" s="75">
        <f t="shared" si="350"/>
        <v>68.400000000000006</v>
      </c>
      <c r="D94" s="5"/>
      <c r="E94" s="122">
        <f t="shared" si="351"/>
        <v>68.400000000000006</v>
      </c>
      <c r="F94" s="230">
        <f t="shared" si="290"/>
        <v>100</v>
      </c>
      <c r="G94" s="232">
        <f t="shared" si="291"/>
        <v>0</v>
      </c>
      <c r="H94" s="124"/>
      <c r="I94" s="124"/>
      <c r="J94" s="172">
        <f>'izvršenje PO IZVORIMA-detaljno'!E94</f>
        <v>0</v>
      </c>
      <c r="K94" s="1183">
        <f t="shared" ref="K94:K126" si="352">IF(I94&lt;&gt;0,J94/I94*100,0)</f>
        <v>0</v>
      </c>
      <c r="L94" s="52"/>
      <c r="M94" s="51"/>
      <c r="N94" s="1313">
        <f>'izvršenje PO IZVORIMA-detaljno'!V94</f>
        <v>68.400000000000006</v>
      </c>
      <c r="O94" s="1209"/>
      <c r="P94" s="1221">
        <f>'izvršenje PO IZVORIMA-detaljno'!X94</f>
        <v>68.400000000000006</v>
      </c>
      <c r="Q94" s="1208">
        <f t="shared" si="259"/>
        <v>0</v>
      </c>
      <c r="R94" s="1221">
        <f>'izvršenje PO IZVORIMA-detaljno'!Y94</f>
        <v>0</v>
      </c>
      <c r="S94" s="1209"/>
      <c r="T94" s="1221">
        <f>'izvršenje PO IZVORIMA-detaljno'!AA94</f>
        <v>0</v>
      </c>
      <c r="U94" s="1208">
        <f t="shared" si="260"/>
        <v>0</v>
      </c>
      <c r="V94" s="1209"/>
      <c r="W94" s="1210"/>
      <c r="X94" s="1207">
        <f>'izvršenje PO IZVORIMA-detaljno'!AK94+'izvršenje PO IZVORIMA-detaljno'!AH94+'izvršenje PO IZVORIMA-detaljno'!AA94</f>
        <v>0</v>
      </c>
      <c r="Y94" s="1900"/>
      <c r="Z94" s="1221">
        <f>'izvršenje PO IZVORIMA-detaljno'!AM94+'izvršenje PO IZVORIMA-detaljno'!AJ94+'izvršenje PO IZVORIMA-detaljno'!AC94</f>
        <v>0</v>
      </c>
      <c r="AA94" s="1208">
        <f t="shared" si="261"/>
        <v>0</v>
      </c>
      <c r="AB94" s="1266">
        <f>'izvršenje PO IZVORIMA-detaljno'!F94+'izvršenje PO IZVORIMA-detaljno'!L94</f>
        <v>0</v>
      </c>
      <c r="AC94" s="1251"/>
      <c r="AD94" s="1266">
        <f>'izvršenje PO IZVORIMA-detaljno'!H94+'izvršenje PO IZVORIMA-detaljno'!N94</f>
        <v>0</v>
      </c>
      <c r="AE94" s="1249">
        <f t="shared" si="262"/>
        <v>0</v>
      </c>
      <c r="AF94" s="1266">
        <f>'izvršenje PO IZVORIMA-detaljno'!I94+'izvršenje PO IZVORIMA-detaljno'!O94</f>
        <v>0</v>
      </c>
      <c r="AG94" s="1251"/>
      <c r="AH94" s="1266">
        <f>'izvršenje PO IZVORIMA-detaljno'!K94+'izvršenje PO IZVORIMA-detaljno'!Q94</f>
        <v>0</v>
      </c>
      <c r="AI94" s="1249">
        <f t="shared" si="263"/>
        <v>0</v>
      </c>
      <c r="AJ94" s="1266">
        <f>'izvršenje PO IZVORIMA-detaljno'!R94</f>
        <v>0</v>
      </c>
      <c r="AK94" s="1251"/>
      <c r="AL94" s="1266">
        <f>'izvršenje PO IZVORIMA-detaljno'!T94+'izvršenje PO IZVORIMA-detaljno'!U94</f>
        <v>0</v>
      </c>
      <c r="AM94" s="1249">
        <f t="shared" si="264"/>
        <v>0</v>
      </c>
      <c r="AN94" s="1264"/>
      <c r="AO94" s="1251"/>
      <c r="AP94" s="1264"/>
      <c r="AQ94" s="1249">
        <f t="shared" si="265"/>
        <v>0</v>
      </c>
      <c r="AR94" s="1251"/>
      <c r="AS94" s="1251"/>
      <c r="AT94" s="1264"/>
      <c r="AU94" s="1249">
        <f t="shared" si="266"/>
        <v>0</v>
      </c>
      <c r="AV94" s="1251"/>
      <c r="AW94" s="1252"/>
      <c r="AX94" s="1327"/>
      <c r="AY94" s="1295"/>
      <c r="AZ94" s="1336"/>
      <c r="BA94" s="176"/>
      <c r="BB94" s="174"/>
      <c r="BC94" s="1921">
        <f>'izvršenje PO IZVORIMA-detaljno'!BA94</f>
        <v>0</v>
      </c>
      <c r="BD94" s="1921">
        <f>'izvršenje PO IZVORIMA-detaljno'!BB94</f>
        <v>0</v>
      </c>
      <c r="BE94" s="1921">
        <f>'izvršenje PO IZVORIMA-detaljno'!BC94</f>
        <v>0</v>
      </c>
      <c r="BF94" s="57"/>
      <c r="BG94" s="126">
        <f>J94+M94+P94+T94+W94+Z94+AD94+AH94+AL94+AP94+AT94+AW94+BE94</f>
        <v>68.400000000000006</v>
      </c>
      <c r="BH94" s="44">
        <v>323121</v>
      </c>
    </row>
    <row r="95" spans="1:61" x14ac:dyDescent="0.25">
      <c r="A95" s="46">
        <v>323131</v>
      </c>
      <c r="B95" s="469" t="s">
        <v>56</v>
      </c>
      <c r="C95" s="75">
        <f t="shared" si="350"/>
        <v>522.49</v>
      </c>
      <c r="D95" s="4"/>
      <c r="E95" s="122">
        <f t="shared" si="351"/>
        <v>422.48</v>
      </c>
      <c r="F95" s="230">
        <f t="shared" si="290"/>
        <v>80.858963807919764</v>
      </c>
      <c r="G95" s="232">
        <f t="shared" si="291"/>
        <v>0</v>
      </c>
      <c r="H95" s="124"/>
      <c r="I95" s="124"/>
      <c r="J95" s="172">
        <f>'izvršenje PO IZVORIMA-detaljno'!E95</f>
        <v>1.62</v>
      </c>
      <c r="K95" s="1183">
        <f t="shared" si="352"/>
        <v>0</v>
      </c>
      <c r="L95" s="52"/>
      <c r="M95" s="51"/>
      <c r="N95" s="1313">
        <f>'izvršenje PO IZVORIMA-detaljno'!V95</f>
        <v>495.29</v>
      </c>
      <c r="O95" s="1209"/>
      <c r="P95" s="1221">
        <f>'izvršenje PO IZVORIMA-detaljno'!X95</f>
        <v>408.86</v>
      </c>
      <c r="Q95" s="1208">
        <f t="shared" si="259"/>
        <v>0</v>
      </c>
      <c r="R95" s="1221">
        <f>'izvršenje PO IZVORIMA-detaljno'!Y95</f>
        <v>0</v>
      </c>
      <c r="S95" s="1209"/>
      <c r="T95" s="1221">
        <f>'izvršenje PO IZVORIMA-detaljno'!AA95</f>
        <v>0</v>
      </c>
      <c r="U95" s="1208">
        <f t="shared" si="260"/>
        <v>0</v>
      </c>
      <c r="V95" s="1209"/>
      <c r="W95" s="1210"/>
      <c r="X95" s="1207">
        <f>'izvršenje PO IZVORIMA-detaljno'!AK95+'izvršenje PO IZVORIMA-detaljno'!AH95+'izvršenje PO IZVORIMA-detaljno'!AA95</f>
        <v>0</v>
      </c>
      <c r="Y95" s="1900"/>
      <c r="Z95" s="1221">
        <f>'izvršenje PO IZVORIMA-detaljno'!AM95+'izvršenje PO IZVORIMA-detaljno'!AJ95+'izvršenje PO IZVORIMA-detaljno'!AC95</f>
        <v>0</v>
      </c>
      <c r="AA95" s="1208">
        <f t="shared" si="261"/>
        <v>0</v>
      </c>
      <c r="AB95" s="1266">
        <f>'izvršenje PO IZVORIMA-detaljno'!F95+'izvršenje PO IZVORIMA-detaljno'!L95</f>
        <v>0</v>
      </c>
      <c r="AC95" s="1251"/>
      <c r="AD95" s="1266">
        <f>'izvršenje PO IZVORIMA-detaljno'!H95+'izvršenje PO IZVORIMA-detaljno'!N95</f>
        <v>0</v>
      </c>
      <c r="AE95" s="1249">
        <f t="shared" si="262"/>
        <v>0</v>
      </c>
      <c r="AF95" s="1266">
        <f>'izvršenje PO IZVORIMA-detaljno'!I95+'izvršenje PO IZVORIMA-detaljno'!O95</f>
        <v>0</v>
      </c>
      <c r="AG95" s="1251"/>
      <c r="AH95" s="1266">
        <f>'izvršenje PO IZVORIMA-detaljno'!K95+'izvršenje PO IZVORIMA-detaljno'!Q95</f>
        <v>0</v>
      </c>
      <c r="AI95" s="1249">
        <f t="shared" si="263"/>
        <v>0</v>
      </c>
      <c r="AJ95" s="1266">
        <f>'izvršenje PO IZVORIMA-detaljno'!R95</f>
        <v>0</v>
      </c>
      <c r="AK95" s="1251"/>
      <c r="AL95" s="1266">
        <f>'izvršenje PO IZVORIMA-detaljno'!T95+'izvršenje PO IZVORIMA-detaljno'!U95</f>
        <v>0</v>
      </c>
      <c r="AM95" s="1249">
        <f t="shared" si="264"/>
        <v>0</v>
      </c>
      <c r="AN95" s="1266">
        <f>'izvršenje PO IZVORIMA-detaljno'!AN95</f>
        <v>27.2</v>
      </c>
      <c r="AO95" s="1251"/>
      <c r="AP95" s="1266">
        <f>'izvršenje PO IZVORIMA-detaljno'!AP95</f>
        <v>0</v>
      </c>
      <c r="AQ95" s="1249">
        <f t="shared" si="265"/>
        <v>0</v>
      </c>
      <c r="AR95" s="1251"/>
      <c r="AS95" s="1251"/>
      <c r="AT95" s="1264"/>
      <c r="AU95" s="1249">
        <f t="shared" si="266"/>
        <v>0</v>
      </c>
      <c r="AV95" s="1251"/>
      <c r="AW95" s="1252"/>
      <c r="AX95" s="1327"/>
      <c r="AY95" s="1295"/>
      <c r="AZ95" s="1336"/>
      <c r="BA95" s="176"/>
      <c r="BB95" s="174"/>
      <c r="BC95" s="1921">
        <f>'izvršenje PO IZVORIMA-detaljno'!BA95</f>
        <v>0</v>
      </c>
      <c r="BD95" s="1921">
        <f>'izvršenje PO IZVORIMA-detaljno'!BB95</f>
        <v>0</v>
      </c>
      <c r="BE95" s="1921">
        <f>'izvršenje PO IZVORIMA-detaljno'!BC95</f>
        <v>12</v>
      </c>
      <c r="BF95" s="57"/>
      <c r="BG95" s="126">
        <f>J95+M95+P95+T95+W95+Z95+AD95+AH95+AL95+AP95+AT95+AW95+BE95</f>
        <v>422.48</v>
      </c>
      <c r="BH95" s="46">
        <v>323131</v>
      </c>
    </row>
    <row r="96" spans="1:61" s="2" customFormat="1" ht="15.75" thickBot="1" x14ac:dyDescent="0.3">
      <c r="A96" s="46">
        <v>323191</v>
      </c>
      <c r="B96" s="469" t="s">
        <v>57</v>
      </c>
      <c r="C96" s="75">
        <f t="shared" si="350"/>
        <v>21703.190000000002</v>
      </c>
      <c r="D96" s="4"/>
      <c r="E96" s="122">
        <f t="shared" si="351"/>
        <v>41929.449999999997</v>
      </c>
      <c r="F96" s="236">
        <f t="shared" si="290"/>
        <v>193.19487135301304</v>
      </c>
      <c r="G96" s="237">
        <f t="shared" si="291"/>
        <v>0</v>
      </c>
      <c r="H96" s="125"/>
      <c r="I96" s="125"/>
      <c r="J96" s="172">
        <f>'izvršenje PO IZVORIMA-detaljno'!E96</f>
        <v>0</v>
      </c>
      <c r="K96" s="1184">
        <f t="shared" si="352"/>
        <v>0</v>
      </c>
      <c r="L96" s="59"/>
      <c r="M96" s="60"/>
      <c r="N96" s="1313">
        <f>'izvršenje PO IZVORIMA-detaljno'!V96</f>
        <v>438.92</v>
      </c>
      <c r="O96" s="1223"/>
      <c r="P96" s="1221">
        <f>'izvršenje PO IZVORIMA-detaljno'!X96</f>
        <v>260</v>
      </c>
      <c r="Q96" s="1211">
        <f t="shared" si="259"/>
        <v>0</v>
      </c>
      <c r="R96" s="1221">
        <f>'izvršenje PO IZVORIMA-detaljno'!Y96</f>
        <v>0</v>
      </c>
      <c r="S96" s="1223"/>
      <c r="T96" s="1221">
        <f>'izvršenje PO IZVORIMA-detaljno'!AA96</f>
        <v>0</v>
      </c>
      <c r="U96" s="1211">
        <f t="shared" si="260"/>
        <v>0</v>
      </c>
      <c r="V96" s="1223"/>
      <c r="W96" s="1224"/>
      <c r="X96" s="1207">
        <f>'izvršenje PO IZVORIMA-detaljno'!AK96+'izvršenje PO IZVORIMA-detaljno'!AH96+'izvršenje PO IZVORIMA-detaljno'!AA96</f>
        <v>0</v>
      </c>
      <c r="Y96" s="1900"/>
      <c r="Z96" s="1221">
        <f>'izvršenje PO IZVORIMA-detaljno'!AG96</f>
        <v>500</v>
      </c>
      <c r="AA96" s="1211">
        <f t="shared" si="261"/>
        <v>0</v>
      </c>
      <c r="AB96" s="1266">
        <f>'izvršenje PO IZVORIMA-detaljno'!F96+'izvršenje PO IZVORIMA-detaljno'!L96</f>
        <v>0</v>
      </c>
      <c r="AC96" s="1274"/>
      <c r="AD96" s="1266">
        <f>'izvršenje PO IZVORIMA-detaljno'!H96+'izvršenje PO IZVORIMA-detaljno'!N96</f>
        <v>0</v>
      </c>
      <c r="AE96" s="1253">
        <f t="shared" si="262"/>
        <v>0</v>
      </c>
      <c r="AF96" s="1266">
        <f>'izvršenje PO IZVORIMA-detaljno'!I96+'izvršenje PO IZVORIMA-detaljno'!O96</f>
        <v>0</v>
      </c>
      <c r="AG96" s="1274"/>
      <c r="AH96" s="1266">
        <f>'izvršenje PO IZVORIMA-detaljno'!K96+'izvršenje PO IZVORIMA-detaljno'!Q96</f>
        <v>0</v>
      </c>
      <c r="AI96" s="1253">
        <f t="shared" si="263"/>
        <v>0</v>
      </c>
      <c r="AJ96" s="1266">
        <f>'izvršenje PO IZVORIMA-detaljno'!R96</f>
        <v>15224.27</v>
      </c>
      <c r="AK96" s="1274"/>
      <c r="AL96" s="1266">
        <f>'izvršenje PO IZVORIMA-detaljno'!T96+'izvršenje PO IZVORIMA-detaljno'!U96</f>
        <v>31663.200000000001</v>
      </c>
      <c r="AM96" s="1253">
        <f t="shared" si="264"/>
        <v>0</v>
      </c>
      <c r="AN96" s="1266">
        <f>'izvršenje PO IZVORIMA-detaljno'!AN96</f>
        <v>0</v>
      </c>
      <c r="AO96" s="1274"/>
      <c r="AP96" s="1266">
        <f>'izvršenje PO IZVORIMA-detaljno'!AP96</f>
        <v>8.75</v>
      </c>
      <c r="AQ96" s="1253">
        <f t="shared" si="265"/>
        <v>0</v>
      </c>
      <c r="AR96" s="1278">
        <f>'izvršenje PO IZVORIMA-detaljno'!AQ96</f>
        <v>5477.5</v>
      </c>
      <c r="AS96" s="1274"/>
      <c r="AT96" s="1277">
        <f>'izvršenje PO IZVORIMA-detaljno'!AS96</f>
        <v>0</v>
      </c>
      <c r="AU96" s="1253">
        <f t="shared" si="266"/>
        <v>0</v>
      </c>
      <c r="AV96" s="1274"/>
      <c r="AW96" s="1276"/>
      <c r="AX96" s="1329"/>
      <c r="AY96" s="1297"/>
      <c r="AZ96" s="1342"/>
      <c r="BA96" s="204"/>
      <c r="BB96" s="206"/>
      <c r="BC96" s="1921">
        <f>'izvršenje PO IZVORIMA-detaljno'!BA96</f>
        <v>562.5</v>
      </c>
      <c r="BD96" s="1921">
        <f>'izvršenje PO IZVORIMA-detaljno'!BB96</f>
        <v>0</v>
      </c>
      <c r="BE96" s="1921">
        <f>'izvršenje PO IZVORIMA-detaljno'!BC96</f>
        <v>9497.5</v>
      </c>
      <c r="BF96" s="61"/>
      <c r="BG96" s="126">
        <f>J96+M96+P96+T96+W96+Z96+AD96+AH96+AL96+AP96+AT96+AW96+BE96</f>
        <v>41929.449999999997</v>
      </c>
      <c r="BH96" s="46">
        <v>323191</v>
      </c>
      <c r="BI96" s="2" t="e">
        <f>#REF!-#REF!</f>
        <v>#REF!</v>
      </c>
    </row>
    <row r="97" spans="1:60" s="22" customFormat="1" ht="15.75" thickBot="1" x14ac:dyDescent="0.3">
      <c r="A97" s="76">
        <v>3231</v>
      </c>
      <c r="B97" s="473" t="s">
        <v>149</v>
      </c>
      <c r="C97" s="88">
        <f>SUM(C93:C96)</f>
        <v>24433.280000000002</v>
      </c>
      <c r="D97" s="88">
        <f t="shared" ref="D97" si="353">SUM(D93:D96)</f>
        <v>0</v>
      </c>
      <c r="E97" s="89">
        <f>SUM(E93:E96)</f>
        <v>44661.1</v>
      </c>
      <c r="F97" s="247">
        <f t="shared" si="290"/>
        <v>182.78798425753723</v>
      </c>
      <c r="G97" s="246">
        <f t="shared" si="291"/>
        <v>0</v>
      </c>
      <c r="H97" s="1323">
        <f t="shared" ref="H97" si="354">SUM(H93:H96)</f>
        <v>0</v>
      </c>
      <c r="I97" s="116">
        <f t="shared" ref="I97:AL97" si="355">SUM(I93:I96)</f>
        <v>0</v>
      </c>
      <c r="J97" s="88">
        <f t="shared" si="355"/>
        <v>1.62</v>
      </c>
      <c r="K97" s="246">
        <f t="shared" si="352"/>
        <v>0</v>
      </c>
      <c r="L97" s="88">
        <f t="shared" si="355"/>
        <v>0</v>
      </c>
      <c r="M97" s="113">
        <f t="shared" si="355"/>
        <v>0</v>
      </c>
      <c r="N97" s="1491">
        <f t="shared" ref="N97" si="356">SUM(N93:N96)</f>
        <v>2947.1000000000004</v>
      </c>
      <c r="O97" s="88">
        <f t="shared" si="355"/>
        <v>0</v>
      </c>
      <c r="P97" s="88">
        <f>SUM(P93:P96)</f>
        <v>2978.03</v>
      </c>
      <c r="Q97" s="246">
        <f t="shared" si="259"/>
        <v>0</v>
      </c>
      <c r="R97" s="88">
        <f t="shared" ref="R97" si="357">SUM(R93:R96)</f>
        <v>0</v>
      </c>
      <c r="S97" s="88">
        <f t="shared" si="355"/>
        <v>0</v>
      </c>
      <c r="T97" s="88">
        <f t="shared" si="355"/>
        <v>0</v>
      </c>
      <c r="U97" s="246">
        <f t="shared" si="260"/>
        <v>0</v>
      </c>
      <c r="V97" s="88">
        <f t="shared" si="355"/>
        <v>0</v>
      </c>
      <c r="W97" s="113">
        <f t="shared" si="355"/>
        <v>0</v>
      </c>
      <c r="X97" s="1351">
        <f t="shared" ref="X97" si="358">SUM(X93:X96)</f>
        <v>0</v>
      </c>
      <c r="Y97" s="115">
        <f>'izvršenje PO IZVORIMA-detaljno'!AI97+'izvršenje PO IZVORIMA-detaljno'!AL97+'izvršenje PO IZVORIMA-detaljno'!AB97</f>
        <v>0</v>
      </c>
      <c r="Z97" s="113">
        <f t="shared" si="355"/>
        <v>500</v>
      </c>
      <c r="AA97" s="246">
        <f t="shared" si="261"/>
        <v>0</v>
      </c>
      <c r="AB97" s="392"/>
      <c r="AC97" s="392">
        <f>'izvršenje PO IZVORIMA-detaljno'!G97+'izvršenje PO IZVORIMA-detaljno'!M97</f>
        <v>0</v>
      </c>
      <c r="AD97" s="88">
        <f t="shared" si="355"/>
        <v>0</v>
      </c>
      <c r="AE97" s="246">
        <f t="shared" si="262"/>
        <v>0</v>
      </c>
      <c r="AF97" s="108">
        <f>SUM(AF93:AF96)</f>
        <v>194.71</v>
      </c>
      <c r="AG97" s="108">
        <f>'izvršenje PO IZVORIMA-detaljno'!J97+'izvršenje PO IZVORIMA-detaljno'!P97</f>
        <v>0</v>
      </c>
      <c r="AH97" s="88">
        <f>SUM(AH93:AH96)</f>
        <v>0</v>
      </c>
      <c r="AI97" s="246">
        <f t="shared" si="263"/>
        <v>0</v>
      </c>
      <c r="AJ97" s="82">
        <f>SUM(AJ96)</f>
        <v>15224.27</v>
      </c>
      <c r="AK97" s="82">
        <f>'izvršenje PO IZVORIMA-detaljno'!S97</f>
        <v>0</v>
      </c>
      <c r="AL97" s="88">
        <f t="shared" si="355"/>
        <v>31663.200000000001</v>
      </c>
      <c r="AM97" s="246">
        <f t="shared" si="264"/>
        <v>0</v>
      </c>
      <c r="AN97" s="82">
        <f>SUM(AN95:AN96)</f>
        <v>27.2</v>
      </c>
      <c r="AO97" s="82">
        <f>'izvršenje PO IZVORIMA-detaljno'!AO97</f>
        <v>0</v>
      </c>
      <c r="AP97" s="88">
        <f>SUM(AP93:AP96)</f>
        <v>8.75</v>
      </c>
      <c r="AQ97" s="246">
        <f t="shared" si="265"/>
        <v>0</v>
      </c>
      <c r="AR97" s="82">
        <f>'izvršenje PO IZVORIMA-detaljno'!AQ97</f>
        <v>5477.5</v>
      </c>
      <c r="AS97" s="82">
        <f>'izvršenje PO IZVORIMA-detaljno'!AR97</f>
        <v>0</v>
      </c>
      <c r="AT97" s="88">
        <f t="shared" ref="AT97" si="359">SUM(AT93:AT96)</f>
        <v>0</v>
      </c>
      <c r="AU97" s="246">
        <f t="shared" si="266"/>
        <v>0</v>
      </c>
      <c r="AV97" s="88">
        <f t="shared" ref="AV97:AX97" si="360">SUM(AV93:AV96)</f>
        <v>0</v>
      </c>
      <c r="AW97" s="89">
        <f t="shared" si="360"/>
        <v>0</v>
      </c>
      <c r="AX97" s="1351">
        <f t="shared" si="360"/>
        <v>0</v>
      </c>
      <c r="AY97" s="89">
        <f t="shared" ref="AY97:AZ97" si="361">SUM(AY93:AY96)</f>
        <v>0</v>
      </c>
      <c r="AZ97" s="113">
        <f t="shared" si="361"/>
        <v>0</v>
      </c>
      <c r="BA97" s="1351">
        <f t="shared" ref="BA97:BC97" si="362">SUM(BA93:BA96)</f>
        <v>0</v>
      </c>
      <c r="BB97" s="89">
        <f t="shared" si="362"/>
        <v>0</v>
      </c>
      <c r="BC97" s="1351">
        <f t="shared" si="362"/>
        <v>562.5</v>
      </c>
      <c r="BD97" s="1351">
        <f t="shared" ref="BD97:BE97" si="363">SUM(BD93:BD96)</f>
        <v>0</v>
      </c>
      <c r="BE97" s="89">
        <f t="shared" si="363"/>
        <v>9509.5</v>
      </c>
      <c r="BF97" s="386">
        <f>AV97+AS97+AO97+AK97+AG97+AC97+Y97+V97+S97+O97+L97+I97+AY97</f>
        <v>0</v>
      </c>
      <c r="BG97" s="89">
        <f>SUM(BG93:BG96)</f>
        <v>44661.1</v>
      </c>
      <c r="BH97" s="76">
        <v>3231</v>
      </c>
    </row>
    <row r="98" spans="1:60" s="6" customFormat="1" x14ac:dyDescent="0.25">
      <c r="A98" s="74">
        <v>323211</v>
      </c>
      <c r="B98" s="471" t="s">
        <v>58</v>
      </c>
      <c r="C98" s="75">
        <f t="shared" si="350"/>
        <v>0</v>
      </c>
      <c r="D98" s="69"/>
      <c r="E98" s="122">
        <f t="shared" si="351"/>
        <v>0</v>
      </c>
      <c r="F98" s="234">
        <f t="shared" si="290"/>
        <v>0</v>
      </c>
      <c r="G98" s="235">
        <f t="shared" si="291"/>
        <v>0</v>
      </c>
      <c r="H98" s="124"/>
      <c r="I98" s="124"/>
      <c r="J98" s="172">
        <f>'izvršenje PO IZVORIMA-detaljno'!E98</f>
        <v>0</v>
      </c>
      <c r="K98" s="1182">
        <f t="shared" si="352"/>
        <v>0</v>
      </c>
      <c r="L98" s="52"/>
      <c r="M98" s="51"/>
      <c r="N98" s="1313">
        <f>'izvršenje PO IZVORIMA-detaljno'!V98</f>
        <v>0</v>
      </c>
      <c r="O98" s="1209"/>
      <c r="P98" s="1221">
        <f>'izvršenje PO IZVORIMA-detaljno'!X98</f>
        <v>0</v>
      </c>
      <c r="Q98" s="1204">
        <f t="shared" si="259"/>
        <v>0</v>
      </c>
      <c r="R98" s="1221">
        <f>'izvršenje PO IZVORIMA-detaljno'!Y98</f>
        <v>0</v>
      </c>
      <c r="S98" s="1209"/>
      <c r="T98" s="1221">
        <f>'izvršenje PO IZVORIMA-detaljno'!AA98</f>
        <v>0</v>
      </c>
      <c r="U98" s="1204">
        <f t="shared" si="260"/>
        <v>0</v>
      </c>
      <c r="V98" s="1209"/>
      <c r="W98" s="1210"/>
      <c r="X98" s="1207">
        <f>'izvršenje PO IZVORIMA-detaljno'!AK98+'izvršenje PO IZVORIMA-detaljno'!AH98+'izvršenje PO IZVORIMA-detaljno'!AB98</f>
        <v>0</v>
      </c>
      <c r="Y98" s="1900"/>
      <c r="Z98" s="1221">
        <f>'izvršenje PO IZVORIMA-detaljno'!AM98+'izvršenje PO IZVORIMA-detaljno'!AJ98+'izvršenje PO IZVORIMA-detaljno'!AC98</f>
        <v>0</v>
      </c>
      <c r="AA98" s="1204">
        <f t="shared" si="261"/>
        <v>0</v>
      </c>
      <c r="AB98" s="1251"/>
      <c r="AC98" s="1251"/>
      <c r="AD98" s="1264"/>
      <c r="AE98" s="1244">
        <f t="shared" si="262"/>
        <v>0</v>
      </c>
      <c r="AF98" s="1266">
        <f>'izvršenje PO IZVORIMA-detaljno'!I98+'izvršenje PO IZVORIMA-detaljno'!O98</f>
        <v>0</v>
      </c>
      <c r="AG98" s="1251"/>
      <c r="AH98" s="1266">
        <f>'izvršenje PO IZVORIMA-detaljno'!K98+'izvršenje PO IZVORIMA-detaljno'!Q98</f>
        <v>0</v>
      </c>
      <c r="AI98" s="1244">
        <f t="shared" si="263"/>
        <v>0</v>
      </c>
      <c r="AJ98" s="1266">
        <f>'izvršenje PO IZVORIMA-detaljno'!R98</f>
        <v>0</v>
      </c>
      <c r="AK98" s="1251"/>
      <c r="AL98" s="1277">
        <f>'izvršenje PO IZVORIMA-detaljno'!T98+'izvršenje PO IZVORIMA-detaljno'!U98</f>
        <v>0</v>
      </c>
      <c r="AM98" s="1244">
        <f t="shared" si="264"/>
        <v>0</v>
      </c>
      <c r="AN98" s="1266">
        <f>'izvršenje PO IZVORIMA-detaljno'!AN98</f>
        <v>0</v>
      </c>
      <c r="AO98" s="1251"/>
      <c r="AP98" s="1266">
        <f>'izvršenje PO IZVORIMA-detaljno'!AP98</f>
        <v>0</v>
      </c>
      <c r="AQ98" s="1244">
        <f t="shared" si="265"/>
        <v>0</v>
      </c>
      <c r="AR98" s="1251"/>
      <c r="AS98" s="1251"/>
      <c r="AT98" s="1264"/>
      <c r="AU98" s="1244">
        <f t="shared" si="266"/>
        <v>0</v>
      </c>
      <c r="AV98" s="1251"/>
      <c r="AW98" s="1252"/>
      <c r="AX98" s="1327"/>
      <c r="AY98" s="1295"/>
      <c r="AZ98" s="1336"/>
      <c r="BA98" s="176"/>
      <c r="BB98" s="174"/>
      <c r="BC98" s="1921">
        <f>'izvršenje PO IZVORIMA-detaljno'!BA98</f>
        <v>0</v>
      </c>
      <c r="BD98" s="1921">
        <f>'izvršenje PO IZVORIMA-detaljno'!BB98</f>
        <v>0</v>
      </c>
      <c r="BE98" s="1921">
        <f>'izvršenje PO IZVORIMA-detaljno'!BC98</f>
        <v>0</v>
      </c>
      <c r="BF98" s="57"/>
      <c r="BG98" s="126">
        <f>J98+M98+P98+T98+W98+Z98+AD98+AH98+AL98+AP98+AT98+AW98+BE98</f>
        <v>0</v>
      </c>
      <c r="BH98" s="74">
        <v>323211</v>
      </c>
    </row>
    <row r="99" spans="1:60" s="6" customFormat="1" x14ac:dyDescent="0.25">
      <c r="A99" s="45">
        <v>323221</v>
      </c>
      <c r="B99" s="472" t="s">
        <v>59</v>
      </c>
      <c r="C99" s="75">
        <f t="shared" si="350"/>
        <v>18253.54</v>
      </c>
      <c r="D99" s="5"/>
      <c r="E99" s="122">
        <f t="shared" si="351"/>
        <v>15616.27</v>
      </c>
      <c r="F99" s="230">
        <f t="shared" si="290"/>
        <v>85.552007994065804</v>
      </c>
      <c r="G99" s="232">
        <f t="shared" si="291"/>
        <v>0</v>
      </c>
      <c r="H99" s="124"/>
      <c r="I99" s="124"/>
      <c r="J99" s="172">
        <f>'izvršenje PO IZVORIMA-detaljno'!E99</f>
        <v>0</v>
      </c>
      <c r="K99" s="1183">
        <f t="shared" si="352"/>
        <v>0</v>
      </c>
      <c r="L99" s="52"/>
      <c r="M99" s="51"/>
      <c r="N99" s="1313">
        <f>'izvršenje PO IZVORIMA-detaljno'!V99</f>
        <v>9072</v>
      </c>
      <c r="O99" s="1209"/>
      <c r="P99" s="1221">
        <f>'izvršenje PO IZVORIMA-detaljno'!X99</f>
        <v>10630.24</v>
      </c>
      <c r="Q99" s="1208">
        <f t="shared" si="259"/>
        <v>0</v>
      </c>
      <c r="R99" s="1221">
        <f>'izvršenje PO IZVORIMA-detaljno'!Y99</f>
        <v>8357.5</v>
      </c>
      <c r="S99" s="1209"/>
      <c r="T99" s="1221">
        <f>'izvršenje PO IZVORIMA-detaljno'!AA99</f>
        <v>0</v>
      </c>
      <c r="U99" s="1208">
        <f t="shared" si="260"/>
        <v>0</v>
      </c>
      <c r="V99" s="1209"/>
      <c r="W99" s="1210"/>
      <c r="X99" s="1207">
        <f>'izvršenje PO IZVORIMA-detaljno'!AK99+'izvršenje PO IZVORIMA-detaljno'!AH99+'izvršenje PO IZVORIMA-detaljno'!AB99</f>
        <v>560.71</v>
      </c>
      <c r="Y99" s="1900"/>
      <c r="Z99" s="1221">
        <f>'izvršenje PO IZVORIMA-detaljno'!AM99+'izvršenje PO IZVORIMA-detaljno'!AJ99+'izvršenje PO IZVORIMA-detaljno'!AC99</f>
        <v>433.28</v>
      </c>
      <c r="AA99" s="1208">
        <f t="shared" si="261"/>
        <v>0</v>
      </c>
      <c r="AB99" s="1251"/>
      <c r="AC99" s="1251"/>
      <c r="AD99" s="1264"/>
      <c r="AE99" s="1249">
        <f t="shared" si="262"/>
        <v>0</v>
      </c>
      <c r="AF99" s="1266">
        <f>'izvršenje PO IZVORIMA-detaljno'!I99+'izvršenje PO IZVORIMA-detaljno'!O99</f>
        <v>235.5</v>
      </c>
      <c r="AG99" s="1251"/>
      <c r="AH99" s="1266">
        <f>'izvršenje PO IZVORIMA-detaljno'!K99+'izvršenje PO IZVORIMA-detaljno'!Q99</f>
        <v>0</v>
      </c>
      <c r="AI99" s="1249">
        <f t="shared" si="263"/>
        <v>0</v>
      </c>
      <c r="AJ99" s="1266">
        <f>'izvršenje PO IZVORIMA-detaljno'!R99</f>
        <v>0</v>
      </c>
      <c r="AK99" s="1251"/>
      <c r="AL99" s="1277">
        <f>'izvršenje PO IZVORIMA-detaljno'!T99+'izvršenje PO IZVORIMA-detaljno'!U99</f>
        <v>0</v>
      </c>
      <c r="AM99" s="1249">
        <f t="shared" si="264"/>
        <v>0</v>
      </c>
      <c r="AN99" s="1266">
        <f>'izvršenje PO IZVORIMA-detaljno'!AN99</f>
        <v>27.83</v>
      </c>
      <c r="AO99" s="1251"/>
      <c r="AP99" s="1266">
        <f>'izvršenje PO IZVORIMA-detaljno'!AP99</f>
        <v>1282.75</v>
      </c>
      <c r="AQ99" s="1249">
        <f t="shared" si="265"/>
        <v>0</v>
      </c>
      <c r="AR99" s="1251"/>
      <c r="AS99" s="1251"/>
      <c r="AT99" s="1264"/>
      <c r="AU99" s="1249">
        <f t="shared" si="266"/>
        <v>0</v>
      </c>
      <c r="AV99" s="1251"/>
      <c r="AW99" s="1252"/>
      <c r="AX99" s="1327"/>
      <c r="AY99" s="1295"/>
      <c r="AZ99" s="1336"/>
      <c r="BA99" s="176"/>
      <c r="BB99" s="174"/>
      <c r="BC99" s="1921">
        <f>'izvršenje PO IZVORIMA-detaljno'!BA99</f>
        <v>0</v>
      </c>
      <c r="BD99" s="1921">
        <f>'izvršenje PO IZVORIMA-detaljno'!BB99</f>
        <v>0</v>
      </c>
      <c r="BE99" s="1921">
        <f>'izvršenje PO IZVORIMA-detaljno'!BC99</f>
        <v>3270</v>
      </c>
      <c r="BF99" s="57"/>
      <c r="BG99" s="126">
        <f>J99+M99+P99+T99+W99+Z99+AD99+AH99+AL99+AP99+AT99+AW99+BE99</f>
        <v>15616.27</v>
      </c>
      <c r="BH99" s="45">
        <v>323221</v>
      </c>
    </row>
    <row r="100" spans="1:60" s="2" customFormat="1" ht="15.75" thickBot="1" x14ac:dyDescent="0.3">
      <c r="A100" s="46">
        <v>323291</v>
      </c>
      <c r="B100" s="469" t="s">
        <v>60</v>
      </c>
      <c r="C100" s="75">
        <f t="shared" si="350"/>
        <v>2289.5500000000002</v>
      </c>
      <c r="D100" s="4"/>
      <c r="E100" s="122">
        <f t="shared" si="351"/>
        <v>2172.9</v>
      </c>
      <c r="F100" s="236">
        <f t="shared" si="290"/>
        <v>94.905112358323692</v>
      </c>
      <c r="G100" s="237">
        <f t="shared" si="291"/>
        <v>0</v>
      </c>
      <c r="H100" s="125"/>
      <c r="I100" s="125"/>
      <c r="J100" s="172">
        <f>'izvršenje PO IZVORIMA-detaljno'!E100</f>
        <v>0</v>
      </c>
      <c r="K100" s="1184">
        <f t="shared" si="352"/>
        <v>0</v>
      </c>
      <c r="L100" s="59"/>
      <c r="M100" s="60"/>
      <c r="N100" s="1313">
        <f>'izvršenje PO IZVORIMA-detaljno'!V100</f>
        <v>2289.5500000000002</v>
      </c>
      <c r="O100" s="1223"/>
      <c r="P100" s="1221">
        <f>'izvršenje PO IZVORIMA-detaljno'!X100</f>
        <v>2172.9</v>
      </c>
      <c r="Q100" s="1211">
        <f t="shared" si="259"/>
        <v>0</v>
      </c>
      <c r="R100" s="1221">
        <f>'izvršenje PO IZVORIMA-detaljno'!Y100</f>
        <v>0</v>
      </c>
      <c r="S100" s="1223"/>
      <c r="T100" s="1221">
        <f>'izvršenje PO IZVORIMA-detaljno'!AA100</f>
        <v>0</v>
      </c>
      <c r="U100" s="1211">
        <f t="shared" si="260"/>
        <v>0</v>
      </c>
      <c r="V100" s="1223"/>
      <c r="W100" s="1224"/>
      <c r="X100" s="1207">
        <f>'izvršenje PO IZVORIMA-detaljno'!AK100+'izvršenje PO IZVORIMA-detaljno'!AH100+'izvršenje PO IZVORIMA-detaljno'!AB100</f>
        <v>0</v>
      </c>
      <c r="Y100" s="1900"/>
      <c r="Z100" s="1221">
        <f>'izvršenje PO IZVORIMA-detaljno'!AM100+'izvršenje PO IZVORIMA-detaljno'!AJ100+'izvršenje PO IZVORIMA-detaljno'!AC100</f>
        <v>0</v>
      </c>
      <c r="AA100" s="1211">
        <f t="shared" si="261"/>
        <v>0</v>
      </c>
      <c r="AB100" s="1274"/>
      <c r="AC100" s="1274"/>
      <c r="AD100" s="1275"/>
      <c r="AE100" s="1253">
        <f t="shared" si="262"/>
        <v>0</v>
      </c>
      <c r="AF100" s="1266">
        <f>'izvršenje PO IZVORIMA-detaljno'!I100+'izvršenje PO IZVORIMA-detaljno'!O100</f>
        <v>0</v>
      </c>
      <c r="AG100" s="1274"/>
      <c r="AH100" s="1266">
        <f>'izvršenje PO IZVORIMA-detaljno'!K100+'izvršenje PO IZVORIMA-detaljno'!Q100</f>
        <v>0</v>
      </c>
      <c r="AI100" s="1253">
        <f t="shared" si="263"/>
        <v>0</v>
      </c>
      <c r="AJ100" s="1266">
        <f>'izvršenje PO IZVORIMA-detaljno'!R100</f>
        <v>0</v>
      </c>
      <c r="AK100" s="1274"/>
      <c r="AL100" s="1277">
        <f>'izvršenje PO IZVORIMA-detaljno'!T100+'izvršenje PO IZVORIMA-detaljno'!U100</f>
        <v>0</v>
      </c>
      <c r="AM100" s="1253">
        <f t="shared" si="264"/>
        <v>0</v>
      </c>
      <c r="AN100" s="1266">
        <f>'izvršenje PO IZVORIMA-detaljno'!AN100</f>
        <v>0</v>
      </c>
      <c r="AO100" s="1274"/>
      <c r="AP100" s="1266">
        <f>'izvršenje PO IZVORIMA-detaljno'!AP100</f>
        <v>0</v>
      </c>
      <c r="AQ100" s="1253">
        <f t="shared" si="265"/>
        <v>0</v>
      </c>
      <c r="AR100" s="1274"/>
      <c r="AS100" s="1274"/>
      <c r="AT100" s="1275"/>
      <c r="AU100" s="1253">
        <f t="shared" si="266"/>
        <v>0</v>
      </c>
      <c r="AV100" s="1274"/>
      <c r="AW100" s="1276"/>
      <c r="AX100" s="1329"/>
      <c r="AY100" s="1297"/>
      <c r="AZ100" s="1342"/>
      <c r="BA100" s="204"/>
      <c r="BB100" s="206"/>
      <c r="BC100" s="1921">
        <f>'izvršenje PO IZVORIMA-detaljno'!BA100</f>
        <v>0</v>
      </c>
      <c r="BD100" s="1921">
        <f>'izvršenje PO IZVORIMA-detaljno'!BB100</f>
        <v>0</v>
      </c>
      <c r="BE100" s="1921">
        <f>'izvršenje PO IZVORIMA-detaljno'!BC100</f>
        <v>0</v>
      </c>
      <c r="BF100" s="61"/>
      <c r="BG100" s="126">
        <f>J100+M100+P100+T100+W100+Z100+AD100+AH100+AL100+AP100+AT100+AW100+BE100</f>
        <v>2172.9</v>
      </c>
      <c r="BH100" s="46">
        <v>323291</v>
      </c>
    </row>
    <row r="101" spans="1:60" s="1429" customFormat="1" ht="15.75" thickBot="1" x14ac:dyDescent="0.3">
      <c r="A101" s="76">
        <v>3232</v>
      </c>
      <c r="B101" s="470" t="s">
        <v>61</v>
      </c>
      <c r="C101" s="82">
        <f>SUM(C98:C100)</f>
        <v>20543.09</v>
      </c>
      <c r="D101" s="82">
        <f t="shared" ref="D101" si="364">D98+D99+D100</f>
        <v>0</v>
      </c>
      <c r="E101" s="83">
        <f>E98+E99+E100</f>
        <v>17789.170000000002</v>
      </c>
      <c r="F101" s="247">
        <f t="shared" si="290"/>
        <v>86.594421773939573</v>
      </c>
      <c r="G101" s="246">
        <f t="shared" si="291"/>
        <v>0</v>
      </c>
      <c r="H101" s="386">
        <f t="shared" ref="H101" si="365">H98+H99+H100</f>
        <v>0</v>
      </c>
      <c r="I101" s="115">
        <f t="shared" ref="I101:AP101" si="366">I98+I99+I100</f>
        <v>0</v>
      </c>
      <c r="J101" s="82">
        <f t="shared" si="366"/>
        <v>0</v>
      </c>
      <c r="K101" s="246">
        <f t="shared" si="352"/>
        <v>0</v>
      </c>
      <c r="L101" s="82">
        <f t="shared" si="366"/>
        <v>0</v>
      </c>
      <c r="M101" s="112">
        <f t="shared" si="366"/>
        <v>0</v>
      </c>
      <c r="N101" s="392">
        <f>N98+N99+N100</f>
        <v>11361.55</v>
      </c>
      <c r="O101" s="82">
        <f t="shared" si="366"/>
        <v>0</v>
      </c>
      <c r="P101" s="82">
        <f t="shared" si="366"/>
        <v>12803.14</v>
      </c>
      <c r="Q101" s="246">
        <f t="shared" si="259"/>
        <v>0</v>
      </c>
      <c r="R101" s="82">
        <f t="shared" si="366"/>
        <v>8357.5</v>
      </c>
      <c r="S101" s="82">
        <f t="shared" si="366"/>
        <v>0</v>
      </c>
      <c r="T101" s="82">
        <f>T98+T99+T100</f>
        <v>0</v>
      </c>
      <c r="U101" s="246">
        <f t="shared" si="260"/>
        <v>0</v>
      </c>
      <c r="V101" s="82">
        <f t="shared" si="366"/>
        <v>0</v>
      </c>
      <c r="W101" s="112">
        <f t="shared" si="366"/>
        <v>0</v>
      </c>
      <c r="X101" s="382">
        <f t="shared" ref="X101" si="367">X98+X99+X100</f>
        <v>560.71</v>
      </c>
      <c r="Y101" s="115">
        <f>'izvršenje PO IZVORIMA-detaljno'!AI101+'izvršenje PO IZVORIMA-detaljno'!AL101+'izvršenje PO IZVORIMA-detaljno'!AB101</f>
        <v>0</v>
      </c>
      <c r="Z101" s="112">
        <f t="shared" si="366"/>
        <v>433.28</v>
      </c>
      <c r="AA101" s="246">
        <f t="shared" si="261"/>
        <v>0</v>
      </c>
      <c r="AB101" s="392"/>
      <c r="AC101" s="392">
        <f>'izvršenje PO IZVORIMA-detaljno'!G101+'izvršenje PO IZVORIMA-detaljno'!M101</f>
        <v>0</v>
      </c>
      <c r="AD101" s="82">
        <f t="shared" si="366"/>
        <v>0</v>
      </c>
      <c r="AE101" s="246">
        <f t="shared" si="262"/>
        <v>0</v>
      </c>
      <c r="AF101" s="108"/>
      <c r="AG101" s="108">
        <f>'izvršenje PO IZVORIMA-detaljno'!J101+'izvršenje PO IZVORIMA-detaljno'!P101</f>
        <v>0</v>
      </c>
      <c r="AH101" s="82">
        <f t="shared" si="366"/>
        <v>0</v>
      </c>
      <c r="AI101" s="246">
        <f t="shared" si="263"/>
        <v>0</v>
      </c>
      <c r="AJ101" s="82">
        <f t="shared" si="366"/>
        <v>0</v>
      </c>
      <c r="AK101" s="82">
        <f>'izvršenje PO IZVORIMA-detaljno'!S101</f>
        <v>0</v>
      </c>
      <c r="AL101" s="82">
        <f t="shared" si="366"/>
        <v>0</v>
      </c>
      <c r="AM101" s="246">
        <f t="shared" si="264"/>
        <v>0</v>
      </c>
      <c r="AN101" s="82">
        <f>SUM(AN98:AN100)</f>
        <v>27.83</v>
      </c>
      <c r="AO101" s="82">
        <f>'izvršenje PO IZVORIMA-detaljno'!AO101</f>
        <v>0</v>
      </c>
      <c r="AP101" s="82">
        <f t="shared" si="366"/>
        <v>1282.75</v>
      </c>
      <c r="AQ101" s="246">
        <f t="shared" si="265"/>
        <v>0</v>
      </c>
      <c r="AR101" s="82">
        <f>'izvršenje PO IZVORIMA-detaljno'!AQ101</f>
        <v>0</v>
      </c>
      <c r="AS101" s="82">
        <f>'izvršenje PO IZVORIMA-detaljno'!AR101</f>
        <v>0</v>
      </c>
      <c r="AT101" s="82">
        <f t="shared" ref="AT101" si="368">AT98+AT99+AT100</f>
        <v>0</v>
      </c>
      <c r="AU101" s="246">
        <f t="shared" si="266"/>
        <v>0</v>
      </c>
      <c r="AV101" s="82">
        <f t="shared" ref="AV101:AX101" si="369">AV98+AV99+AV100</f>
        <v>0</v>
      </c>
      <c r="AW101" s="83">
        <f t="shared" si="369"/>
        <v>0</v>
      </c>
      <c r="AX101" s="382">
        <f t="shared" si="369"/>
        <v>0</v>
      </c>
      <c r="AY101" s="83">
        <f t="shared" ref="AY101:AZ101" si="370">AY98+AY99+AY100</f>
        <v>0</v>
      </c>
      <c r="AZ101" s="112">
        <f t="shared" si="370"/>
        <v>0</v>
      </c>
      <c r="BA101" s="382">
        <f t="shared" ref="BA101:BC101" si="371">BA98+BA99+BA100</f>
        <v>0</v>
      </c>
      <c r="BB101" s="83">
        <f t="shared" si="371"/>
        <v>0</v>
      </c>
      <c r="BC101" s="382">
        <f t="shared" si="371"/>
        <v>0</v>
      </c>
      <c r="BD101" s="382">
        <f t="shared" ref="BD101:BE101" si="372">BD98+BD99+BD100</f>
        <v>0</v>
      </c>
      <c r="BE101" s="83">
        <f t="shared" si="372"/>
        <v>3270</v>
      </c>
      <c r="BF101" s="386">
        <f>AV101+AS101+AO101+AK101+AG101+AC101+Y101+V101+S101+O101+L101+I101+AY101</f>
        <v>0</v>
      </c>
      <c r="BG101" s="83">
        <f t="shared" ref="BG101" si="373">BG98+BG99+BG100</f>
        <v>17789.170000000002</v>
      </c>
      <c r="BH101" s="76">
        <v>3232</v>
      </c>
    </row>
    <row r="102" spans="1:60" x14ac:dyDescent="0.25">
      <c r="A102" s="62">
        <v>323311</v>
      </c>
      <c r="B102" s="463" t="s">
        <v>148</v>
      </c>
      <c r="C102" s="75">
        <f t="shared" si="350"/>
        <v>0</v>
      </c>
      <c r="D102" s="80"/>
      <c r="E102" s="122">
        <f t="shared" si="351"/>
        <v>0</v>
      </c>
      <c r="F102" s="234">
        <f t="shared" si="290"/>
        <v>0</v>
      </c>
      <c r="G102" s="235">
        <f t="shared" si="291"/>
        <v>0</v>
      </c>
      <c r="H102" s="124"/>
      <c r="I102" s="124"/>
      <c r="J102" s="172">
        <f>'izvršenje PO IZVORIMA-detaljno'!E102</f>
        <v>0</v>
      </c>
      <c r="K102" s="1182">
        <f t="shared" si="352"/>
        <v>0</v>
      </c>
      <c r="L102" s="52"/>
      <c r="M102" s="51"/>
      <c r="N102" s="1313">
        <f>'izvršenje PO IZVORIMA-detaljno'!V102</f>
        <v>0</v>
      </c>
      <c r="O102" s="1209"/>
      <c r="P102" s="1221">
        <f>'izvršenje PO IZVORIMA-detaljno'!X102</f>
        <v>0</v>
      </c>
      <c r="Q102" s="1204">
        <f t="shared" si="259"/>
        <v>0</v>
      </c>
      <c r="R102" s="1221">
        <f>'izvršenje PO IZVORIMA-detaljno'!Y102</f>
        <v>0</v>
      </c>
      <c r="S102" s="1209"/>
      <c r="T102" s="1221">
        <f>'izvršenje PO IZVORIMA-detaljno'!AA102</f>
        <v>0</v>
      </c>
      <c r="U102" s="1204">
        <f t="shared" si="260"/>
        <v>0</v>
      </c>
      <c r="V102" s="1209"/>
      <c r="W102" s="1210"/>
      <c r="X102" s="1207">
        <f>'izvršenje PO IZVORIMA-detaljno'!AK102+'izvršenje PO IZVORIMA-detaljno'!AH102+'izvršenje PO IZVORIMA-detaljno'!AB102</f>
        <v>0</v>
      </c>
      <c r="Y102" s="1900"/>
      <c r="Z102" s="1221">
        <f>'izvršenje PO IZVORIMA-detaljno'!AM102+'izvršenje PO IZVORIMA-detaljno'!AJ102+'izvršenje PO IZVORIMA-detaljno'!AC102</f>
        <v>0</v>
      </c>
      <c r="AA102" s="1204">
        <f t="shared" si="261"/>
        <v>0</v>
      </c>
      <c r="AB102" s="1266">
        <f>'izvršenje PO IZVORIMA-detaljno'!F102+'izvršenje PO IZVORIMA-detaljno'!L102</f>
        <v>0</v>
      </c>
      <c r="AC102" s="1250"/>
      <c r="AD102" s="1266">
        <f>'izvršenje PO IZVORIMA-detaljno'!H102+'izvršenje PO IZVORIMA-detaljno'!N102</f>
        <v>0</v>
      </c>
      <c r="AE102" s="1244">
        <f t="shared" si="262"/>
        <v>0</v>
      </c>
      <c r="AF102" s="1266">
        <f>'izvršenje PO IZVORIMA-detaljno'!I102+'izvršenje PO IZVORIMA-detaljno'!O102</f>
        <v>0</v>
      </c>
      <c r="AG102" s="1250"/>
      <c r="AH102" s="1266">
        <f>'izvršenje PO IZVORIMA-detaljno'!K102+'izvršenje PO IZVORIMA-detaljno'!Q102</f>
        <v>0</v>
      </c>
      <c r="AI102" s="1244">
        <f t="shared" si="263"/>
        <v>0</v>
      </c>
      <c r="AJ102" s="1266">
        <f>'izvršenje PO IZVORIMA-detaljno'!R102</f>
        <v>0</v>
      </c>
      <c r="AK102" s="1251"/>
      <c r="AL102" s="1277">
        <f>'izvršenje PO IZVORIMA-detaljno'!T102+'izvršenje PO IZVORIMA-detaljno'!U102</f>
        <v>0</v>
      </c>
      <c r="AM102" s="1244">
        <f t="shared" si="264"/>
        <v>0</v>
      </c>
      <c r="AN102" s="1266">
        <f>'izvršenje PO IZVORIMA-detaljno'!AN102</f>
        <v>0</v>
      </c>
      <c r="AO102" s="1251"/>
      <c r="AP102" s="1266">
        <f>'izvršenje PO IZVORIMA-detaljno'!AP102</f>
        <v>0</v>
      </c>
      <c r="AQ102" s="1244">
        <f t="shared" si="265"/>
        <v>0</v>
      </c>
      <c r="AR102" s="1251"/>
      <c r="AS102" s="1251"/>
      <c r="AT102" s="1264"/>
      <c r="AU102" s="1244">
        <f t="shared" si="266"/>
        <v>0</v>
      </c>
      <c r="AV102" s="1251"/>
      <c r="AW102" s="1252"/>
      <c r="AX102" s="1327"/>
      <c r="AY102" s="1295"/>
      <c r="AZ102" s="1336"/>
      <c r="BA102" s="176"/>
      <c r="BB102" s="174"/>
      <c r="BC102" s="1921">
        <f>'izvršenje PO IZVORIMA-detaljno'!BA102</f>
        <v>0</v>
      </c>
      <c r="BD102" s="1921">
        <f>'izvršenje PO IZVORIMA-detaljno'!BB102</f>
        <v>0</v>
      </c>
      <c r="BE102" s="1921">
        <f>'izvršenje PO IZVORIMA-detaljno'!BC102</f>
        <v>0</v>
      </c>
      <c r="BF102" s="57"/>
      <c r="BG102" s="126">
        <f>J102+M102+P102+T102+W102+Z102+AD102+AH102+AL102+AP102+AT102+AW102+BE102</f>
        <v>0</v>
      </c>
      <c r="BH102" s="62">
        <v>323311</v>
      </c>
    </row>
    <row r="103" spans="1:60" x14ac:dyDescent="0.25">
      <c r="A103" s="44">
        <v>323321</v>
      </c>
      <c r="B103" s="464" t="s">
        <v>62</v>
      </c>
      <c r="C103" s="75">
        <f t="shared" si="350"/>
        <v>0</v>
      </c>
      <c r="D103" s="5"/>
      <c r="E103" s="122">
        <f t="shared" si="351"/>
        <v>860</v>
      </c>
      <c r="F103" s="230">
        <f t="shared" si="290"/>
        <v>0</v>
      </c>
      <c r="G103" s="232">
        <f t="shared" si="291"/>
        <v>0</v>
      </c>
      <c r="H103" s="124"/>
      <c r="I103" s="124"/>
      <c r="J103" s="172">
        <f>'izvršenje PO IZVORIMA-detaljno'!E103</f>
        <v>0</v>
      </c>
      <c r="K103" s="1183">
        <f t="shared" si="352"/>
        <v>0</v>
      </c>
      <c r="L103" s="52"/>
      <c r="M103" s="51"/>
      <c r="N103" s="1313">
        <f>'izvršenje PO IZVORIMA-detaljno'!V103</f>
        <v>0</v>
      </c>
      <c r="O103" s="1209"/>
      <c r="P103" s="1221">
        <f>'izvršenje PO IZVORIMA-detaljno'!X103</f>
        <v>860</v>
      </c>
      <c r="Q103" s="1208">
        <f t="shared" si="259"/>
        <v>0</v>
      </c>
      <c r="R103" s="1221">
        <f>'izvršenje PO IZVORIMA-detaljno'!Y103</f>
        <v>0</v>
      </c>
      <c r="S103" s="1209"/>
      <c r="T103" s="1221">
        <f>'izvršenje PO IZVORIMA-detaljno'!AA103</f>
        <v>0</v>
      </c>
      <c r="U103" s="1208">
        <f t="shared" si="260"/>
        <v>0</v>
      </c>
      <c r="V103" s="1209"/>
      <c r="W103" s="1210"/>
      <c r="X103" s="1207">
        <f>'izvršenje PO IZVORIMA-detaljno'!AK103+'izvršenje PO IZVORIMA-detaljno'!AH103+'izvršenje PO IZVORIMA-detaljno'!AB103</f>
        <v>0</v>
      </c>
      <c r="Y103" s="1900"/>
      <c r="Z103" s="1221">
        <f>'izvršenje PO IZVORIMA-detaljno'!AM103+'izvršenje PO IZVORIMA-detaljno'!AJ103+'izvršenje PO IZVORIMA-detaljno'!AC103</f>
        <v>0</v>
      </c>
      <c r="AA103" s="1208">
        <f t="shared" si="261"/>
        <v>0</v>
      </c>
      <c r="AB103" s="1266">
        <f>'izvršenje PO IZVORIMA-detaljno'!F103+'izvršenje PO IZVORIMA-detaljno'!L103</f>
        <v>0</v>
      </c>
      <c r="AC103" s="1251"/>
      <c r="AD103" s="1266">
        <f>'izvršenje PO IZVORIMA-detaljno'!H103+'izvršenje PO IZVORIMA-detaljno'!N103</f>
        <v>0</v>
      </c>
      <c r="AE103" s="1249">
        <f t="shared" si="262"/>
        <v>0</v>
      </c>
      <c r="AF103" s="1266">
        <f>'izvršenje PO IZVORIMA-detaljno'!I103+'izvršenje PO IZVORIMA-detaljno'!O103</f>
        <v>0</v>
      </c>
      <c r="AG103" s="1251"/>
      <c r="AH103" s="1266">
        <f>'izvršenje PO IZVORIMA-detaljno'!K103+'izvršenje PO IZVORIMA-detaljno'!Q103</f>
        <v>0</v>
      </c>
      <c r="AI103" s="1249">
        <f t="shared" si="263"/>
        <v>0</v>
      </c>
      <c r="AJ103" s="1266">
        <f>'izvršenje PO IZVORIMA-detaljno'!R103</f>
        <v>0</v>
      </c>
      <c r="AK103" s="1251"/>
      <c r="AL103" s="1277">
        <f>'izvršenje PO IZVORIMA-detaljno'!T103+'izvršenje PO IZVORIMA-detaljno'!U103</f>
        <v>0</v>
      </c>
      <c r="AM103" s="1249">
        <f t="shared" si="264"/>
        <v>0</v>
      </c>
      <c r="AN103" s="1266">
        <f>'izvršenje PO IZVORIMA-detaljno'!AN103</f>
        <v>0</v>
      </c>
      <c r="AO103" s="1251"/>
      <c r="AP103" s="1266">
        <f>'izvršenje PO IZVORIMA-detaljno'!AP103</f>
        <v>0</v>
      </c>
      <c r="AQ103" s="1249">
        <f t="shared" si="265"/>
        <v>0</v>
      </c>
      <c r="AR103" s="1251"/>
      <c r="AS103" s="1251"/>
      <c r="AT103" s="1264"/>
      <c r="AU103" s="1249">
        <f t="shared" si="266"/>
        <v>0</v>
      </c>
      <c r="AV103" s="1251"/>
      <c r="AW103" s="1252"/>
      <c r="AX103" s="1327"/>
      <c r="AY103" s="1295"/>
      <c r="AZ103" s="1336"/>
      <c r="BA103" s="176"/>
      <c r="BB103" s="174"/>
      <c r="BC103" s="1921">
        <f>'izvršenje PO IZVORIMA-detaljno'!BA103</f>
        <v>0</v>
      </c>
      <c r="BD103" s="1921">
        <f>'izvršenje PO IZVORIMA-detaljno'!BB103</f>
        <v>0</v>
      </c>
      <c r="BE103" s="1921">
        <f>'izvršenje PO IZVORIMA-detaljno'!BC103</f>
        <v>0</v>
      </c>
      <c r="BF103" s="57"/>
      <c r="BG103" s="126">
        <f>J103+M103+P103+T103+W103+Z103+AD103+AH103+AL103+AP103+AT103+AW103+BE103</f>
        <v>860</v>
      </c>
      <c r="BH103" s="44">
        <v>323321</v>
      </c>
    </row>
    <row r="104" spans="1:60" x14ac:dyDescent="0.25">
      <c r="A104" s="44">
        <v>323341</v>
      </c>
      <c r="B104" s="464" t="s">
        <v>168</v>
      </c>
      <c r="C104" s="75">
        <f t="shared" si="350"/>
        <v>264</v>
      </c>
      <c r="D104" s="5"/>
      <c r="E104" s="122">
        <f t="shared" si="351"/>
        <v>0</v>
      </c>
      <c r="F104" s="230">
        <f t="shared" si="290"/>
        <v>0</v>
      </c>
      <c r="G104" s="232">
        <f t="shared" si="291"/>
        <v>0</v>
      </c>
      <c r="H104" s="124"/>
      <c r="I104" s="124"/>
      <c r="J104" s="172">
        <f>'izvršenje PO IZVORIMA-detaljno'!E104</f>
        <v>0</v>
      </c>
      <c r="K104" s="1183">
        <f t="shared" si="352"/>
        <v>0</v>
      </c>
      <c r="L104" s="52"/>
      <c r="M104" s="51"/>
      <c r="N104" s="1313">
        <f>'izvršenje PO IZVORIMA-detaljno'!V104</f>
        <v>0</v>
      </c>
      <c r="O104" s="1209"/>
      <c r="P104" s="1221">
        <f>'izvršenje PO IZVORIMA-detaljno'!X104</f>
        <v>0</v>
      </c>
      <c r="Q104" s="1208">
        <f t="shared" si="259"/>
        <v>0</v>
      </c>
      <c r="R104" s="1221">
        <f>'izvršenje PO IZVORIMA-detaljno'!Y104</f>
        <v>264</v>
      </c>
      <c r="S104" s="1207"/>
      <c r="T104" s="1221">
        <f>'izvršenje PO IZVORIMA-detaljno'!AA104</f>
        <v>0</v>
      </c>
      <c r="U104" s="1208">
        <f t="shared" si="260"/>
        <v>0</v>
      </c>
      <c r="V104" s="1209"/>
      <c r="W104" s="1210"/>
      <c r="X104" s="1207">
        <f>'izvršenje PO IZVORIMA-detaljno'!AK104+'izvršenje PO IZVORIMA-detaljno'!AH104+'izvršenje PO IZVORIMA-detaljno'!AB104</f>
        <v>0</v>
      </c>
      <c r="Y104" s="1900"/>
      <c r="Z104" s="1221">
        <f>'izvršenje PO IZVORIMA-detaljno'!AM104+'izvršenje PO IZVORIMA-detaljno'!AJ104+'izvršenje PO IZVORIMA-detaljno'!AC104</f>
        <v>0</v>
      </c>
      <c r="AA104" s="1208">
        <f t="shared" si="261"/>
        <v>0</v>
      </c>
      <c r="AB104" s="1266">
        <f>'izvršenje PO IZVORIMA-detaljno'!F104+'izvršenje PO IZVORIMA-detaljno'!L104</f>
        <v>0</v>
      </c>
      <c r="AC104" s="1251"/>
      <c r="AD104" s="1266">
        <f>'izvršenje PO IZVORIMA-detaljno'!H104+'izvršenje PO IZVORIMA-detaljno'!N104</f>
        <v>0</v>
      </c>
      <c r="AE104" s="1249">
        <f t="shared" si="262"/>
        <v>0</v>
      </c>
      <c r="AF104" s="1266">
        <f>'izvršenje PO IZVORIMA-detaljno'!I104+'izvršenje PO IZVORIMA-detaljno'!O104</f>
        <v>0</v>
      </c>
      <c r="AG104" s="1251"/>
      <c r="AH104" s="1266">
        <f>'izvršenje PO IZVORIMA-detaljno'!K104+'izvršenje PO IZVORIMA-detaljno'!Q104</f>
        <v>0</v>
      </c>
      <c r="AI104" s="1249">
        <f t="shared" si="263"/>
        <v>0</v>
      </c>
      <c r="AJ104" s="1266">
        <f>'izvršenje PO IZVORIMA-detaljno'!R104</f>
        <v>0</v>
      </c>
      <c r="AK104" s="1251"/>
      <c r="AL104" s="1277">
        <f>'izvršenje PO IZVORIMA-detaljno'!T104+'izvršenje PO IZVORIMA-detaljno'!U104</f>
        <v>0</v>
      </c>
      <c r="AM104" s="1249">
        <f t="shared" si="264"/>
        <v>0</v>
      </c>
      <c r="AN104" s="1266">
        <f>'izvršenje PO IZVORIMA-detaljno'!AN104</f>
        <v>0</v>
      </c>
      <c r="AO104" s="1251"/>
      <c r="AP104" s="1266">
        <f>'izvršenje PO IZVORIMA-detaljno'!AP104</f>
        <v>0</v>
      </c>
      <c r="AQ104" s="1249">
        <f t="shared" si="265"/>
        <v>0</v>
      </c>
      <c r="AR104" s="1251"/>
      <c r="AS104" s="1251"/>
      <c r="AT104" s="1264"/>
      <c r="AU104" s="1249">
        <f t="shared" si="266"/>
        <v>0</v>
      </c>
      <c r="AV104" s="1251"/>
      <c r="AW104" s="1252"/>
      <c r="AX104" s="1327"/>
      <c r="AY104" s="1295"/>
      <c r="AZ104" s="1336"/>
      <c r="BA104" s="176"/>
      <c r="BB104" s="174"/>
      <c r="BC104" s="1921">
        <f>'izvršenje PO IZVORIMA-detaljno'!BA104</f>
        <v>0</v>
      </c>
      <c r="BD104" s="1921">
        <f>'izvršenje PO IZVORIMA-detaljno'!BB104</f>
        <v>0</v>
      </c>
      <c r="BE104" s="1921">
        <f>'izvršenje PO IZVORIMA-detaljno'!BC104</f>
        <v>0</v>
      </c>
      <c r="BF104" s="57"/>
      <c r="BG104" s="126">
        <f>J104+M104+P104+T104+W104+Z104+AD104+AH104+AL104+AP104+AT104+AW104+BE104</f>
        <v>0</v>
      </c>
      <c r="BH104" s="44">
        <v>323341</v>
      </c>
    </row>
    <row r="105" spans="1:60" s="2" customFormat="1" ht="15.75" thickBot="1" x14ac:dyDescent="0.3">
      <c r="A105" s="47">
        <v>323391</v>
      </c>
      <c r="B105" s="465" t="s">
        <v>63</v>
      </c>
      <c r="C105" s="75">
        <f t="shared" si="350"/>
        <v>0</v>
      </c>
      <c r="D105" s="4"/>
      <c r="E105" s="122">
        <f t="shared" si="351"/>
        <v>0</v>
      </c>
      <c r="F105" s="236">
        <f t="shared" si="290"/>
        <v>0</v>
      </c>
      <c r="G105" s="237">
        <f t="shared" si="291"/>
        <v>0</v>
      </c>
      <c r="H105" s="125"/>
      <c r="I105" s="125"/>
      <c r="J105" s="172">
        <f>'izvršenje PO IZVORIMA-detaljno'!E105</f>
        <v>0</v>
      </c>
      <c r="K105" s="1184">
        <f t="shared" si="352"/>
        <v>0</v>
      </c>
      <c r="L105" s="59"/>
      <c r="M105" s="60"/>
      <c r="N105" s="1313">
        <f>'izvršenje PO IZVORIMA-detaljno'!V105</f>
        <v>0</v>
      </c>
      <c r="O105" s="1223"/>
      <c r="P105" s="1221">
        <f>'izvršenje PO IZVORIMA-detaljno'!X105</f>
        <v>0</v>
      </c>
      <c r="Q105" s="1211">
        <f t="shared" si="259"/>
        <v>0</v>
      </c>
      <c r="R105" s="1221">
        <f>'izvršenje PO IZVORIMA-detaljno'!Y105</f>
        <v>0</v>
      </c>
      <c r="S105" s="1223"/>
      <c r="T105" s="1221">
        <f>'izvršenje PO IZVORIMA-detaljno'!AA105</f>
        <v>0</v>
      </c>
      <c r="U105" s="1211">
        <f t="shared" si="260"/>
        <v>0</v>
      </c>
      <c r="V105" s="1223"/>
      <c r="W105" s="1224"/>
      <c r="X105" s="1207">
        <f>'izvršenje PO IZVORIMA-detaljno'!AK105+'izvršenje PO IZVORIMA-detaljno'!AH105+'izvršenje PO IZVORIMA-detaljno'!AB105</f>
        <v>0</v>
      </c>
      <c r="Y105" s="1900"/>
      <c r="Z105" s="1221">
        <f>'izvršenje PO IZVORIMA-detaljno'!AM105+'izvršenje PO IZVORIMA-detaljno'!AJ105+'izvršenje PO IZVORIMA-detaljno'!AC105</f>
        <v>0</v>
      </c>
      <c r="AA105" s="1211">
        <f t="shared" si="261"/>
        <v>0</v>
      </c>
      <c r="AB105" s="1266">
        <f>'izvršenje PO IZVORIMA-detaljno'!F105+'izvršenje PO IZVORIMA-detaljno'!L105</f>
        <v>0</v>
      </c>
      <c r="AC105" s="1274"/>
      <c r="AD105" s="1266">
        <f>'izvršenje PO IZVORIMA-detaljno'!H105+'izvršenje PO IZVORIMA-detaljno'!N105</f>
        <v>0</v>
      </c>
      <c r="AE105" s="1253">
        <f t="shared" si="262"/>
        <v>0</v>
      </c>
      <c r="AF105" s="1266">
        <f>'izvršenje PO IZVORIMA-detaljno'!I105+'izvršenje PO IZVORIMA-detaljno'!O105</f>
        <v>0</v>
      </c>
      <c r="AG105" s="1274"/>
      <c r="AH105" s="1266">
        <f>'izvršenje PO IZVORIMA-detaljno'!K105+'izvršenje PO IZVORIMA-detaljno'!Q105</f>
        <v>0</v>
      </c>
      <c r="AI105" s="1253">
        <f t="shared" si="263"/>
        <v>0</v>
      </c>
      <c r="AJ105" s="1266">
        <f>'izvršenje PO IZVORIMA-detaljno'!R105</f>
        <v>0</v>
      </c>
      <c r="AK105" s="1274"/>
      <c r="AL105" s="1277">
        <f>'izvršenje PO IZVORIMA-detaljno'!T105+'izvršenje PO IZVORIMA-detaljno'!U105</f>
        <v>0</v>
      </c>
      <c r="AM105" s="1253">
        <f t="shared" si="264"/>
        <v>0</v>
      </c>
      <c r="AN105" s="1266">
        <f>'izvršenje PO IZVORIMA-detaljno'!AN105</f>
        <v>0</v>
      </c>
      <c r="AO105" s="1274"/>
      <c r="AP105" s="1266">
        <f>'izvršenje PO IZVORIMA-detaljno'!AP105</f>
        <v>0</v>
      </c>
      <c r="AQ105" s="1253">
        <f t="shared" si="265"/>
        <v>0</v>
      </c>
      <c r="AR105" s="1274"/>
      <c r="AS105" s="1274"/>
      <c r="AT105" s="1275"/>
      <c r="AU105" s="1253">
        <f t="shared" si="266"/>
        <v>0</v>
      </c>
      <c r="AV105" s="1274"/>
      <c r="AW105" s="1276"/>
      <c r="AX105" s="1329"/>
      <c r="AY105" s="1297"/>
      <c r="AZ105" s="1342"/>
      <c r="BA105" s="204"/>
      <c r="BB105" s="206"/>
      <c r="BC105" s="1921">
        <f>'izvršenje PO IZVORIMA-detaljno'!BA105</f>
        <v>0</v>
      </c>
      <c r="BD105" s="1921">
        <f>'izvršenje PO IZVORIMA-detaljno'!BB105</f>
        <v>0</v>
      </c>
      <c r="BE105" s="1921">
        <f>'izvršenje PO IZVORIMA-detaljno'!BC105</f>
        <v>0</v>
      </c>
      <c r="BF105" s="61"/>
      <c r="BG105" s="126">
        <f>J105+M105+P105+T105+W105+Z105+AD105+AH105+AL105+AP105+AT105+AW105+BE105</f>
        <v>0</v>
      </c>
      <c r="BH105" s="47">
        <v>323391</v>
      </c>
    </row>
    <row r="106" spans="1:60" s="22" customFormat="1" ht="15.75" thickBot="1" x14ac:dyDescent="0.3">
      <c r="A106" s="76">
        <v>3233</v>
      </c>
      <c r="B106" s="470" t="s">
        <v>64</v>
      </c>
      <c r="C106" s="82">
        <f>SUM(C102:C105)</f>
        <v>264</v>
      </c>
      <c r="D106" s="82">
        <f t="shared" ref="D106" si="374">D102+D103+D105+D104</f>
        <v>0</v>
      </c>
      <c r="E106" s="83">
        <f>E102+E103+E105+E104</f>
        <v>860</v>
      </c>
      <c r="F106" s="247">
        <f t="shared" si="290"/>
        <v>325.75757575757575</v>
      </c>
      <c r="G106" s="246">
        <f t="shared" si="291"/>
        <v>0</v>
      </c>
      <c r="H106" s="386">
        <f t="shared" ref="H106" si="375">H102+H103+H105+H104</f>
        <v>0</v>
      </c>
      <c r="I106" s="115">
        <f t="shared" ref="I106:AP106" si="376">I102+I103+I105+I104</f>
        <v>0</v>
      </c>
      <c r="J106" s="82">
        <f t="shared" si="376"/>
        <v>0</v>
      </c>
      <c r="K106" s="246">
        <f t="shared" si="352"/>
        <v>0</v>
      </c>
      <c r="L106" s="82">
        <f t="shared" si="376"/>
        <v>0</v>
      </c>
      <c r="M106" s="112">
        <f t="shared" si="376"/>
        <v>0</v>
      </c>
      <c r="N106" s="392">
        <f>N102+N103+N105+N104</f>
        <v>0</v>
      </c>
      <c r="O106" s="82">
        <f t="shared" si="376"/>
        <v>0</v>
      </c>
      <c r="P106" s="82">
        <f t="shared" si="376"/>
        <v>860</v>
      </c>
      <c r="Q106" s="246">
        <f t="shared" si="259"/>
        <v>0</v>
      </c>
      <c r="R106" s="82">
        <f>R102+R103+R105+R104</f>
        <v>264</v>
      </c>
      <c r="S106" s="82">
        <f t="shared" si="376"/>
        <v>0</v>
      </c>
      <c r="T106" s="82">
        <f>T102+T103+T105+T104</f>
        <v>0</v>
      </c>
      <c r="U106" s="246">
        <f t="shared" si="260"/>
        <v>0</v>
      </c>
      <c r="V106" s="82">
        <f t="shared" si="376"/>
        <v>0</v>
      </c>
      <c r="W106" s="112">
        <f t="shared" si="376"/>
        <v>0</v>
      </c>
      <c r="X106" s="382">
        <f t="shared" ref="X106" si="377">X102+X103+X105+X104</f>
        <v>0</v>
      </c>
      <c r="Y106" s="115">
        <f>'izvršenje PO IZVORIMA-detaljno'!AI106+'izvršenje PO IZVORIMA-detaljno'!AL106+'izvršenje PO IZVORIMA-detaljno'!AB106</f>
        <v>0</v>
      </c>
      <c r="Z106" s="112">
        <f t="shared" si="376"/>
        <v>0</v>
      </c>
      <c r="AA106" s="246">
        <f t="shared" si="261"/>
        <v>0</v>
      </c>
      <c r="AB106" s="392">
        <f>SUM(AB102:AB105)</f>
        <v>0</v>
      </c>
      <c r="AC106" s="392">
        <f>'izvršenje PO IZVORIMA-detaljno'!G106+'izvršenje PO IZVORIMA-detaljno'!M106</f>
        <v>0</v>
      </c>
      <c r="AD106" s="82">
        <f>AD102+AD103+AD105+AD104</f>
        <v>0</v>
      </c>
      <c r="AE106" s="246">
        <f t="shared" si="262"/>
        <v>0</v>
      </c>
      <c r="AF106" s="108">
        <f>SUM(AF102:AF105)</f>
        <v>0</v>
      </c>
      <c r="AG106" s="108">
        <f>'izvršenje PO IZVORIMA-detaljno'!J106+'izvršenje PO IZVORIMA-detaljno'!P106</f>
        <v>0</v>
      </c>
      <c r="AH106" s="82">
        <f>AH102+AH103+AH105+AH104</f>
        <v>0</v>
      </c>
      <c r="AI106" s="246">
        <f t="shared" si="263"/>
        <v>0</v>
      </c>
      <c r="AJ106" s="82">
        <f t="shared" si="376"/>
        <v>0</v>
      </c>
      <c r="AK106" s="82">
        <f>'izvršenje PO IZVORIMA-detaljno'!S106</f>
        <v>0</v>
      </c>
      <c r="AL106" s="82">
        <f t="shared" si="376"/>
        <v>0</v>
      </c>
      <c r="AM106" s="246">
        <f t="shared" si="264"/>
        <v>0</v>
      </c>
      <c r="AN106" s="82"/>
      <c r="AO106" s="82">
        <f>'izvršenje PO IZVORIMA-detaljno'!AO106</f>
        <v>0</v>
      </c>
      <c r="AP106" s="82">
        <f t="shared" si="376"/>
        <v>0</v>
      </c>
      <c r="AQ106" s="246">
        <f t="shared" si="265"/>
        <v>0</v>
      </c>
      <c r="AR106" s="82">
        <f>'izvršenje PO IZVORIMA-detaljno'!AQ106</f>
        <v>0</v>
      </c>
      <c r="AS106" s="82">
        <f>'izvršenje PO IZVORIMA-detaljno'!AR106</f>
        <v>0</v>
      </c>
      <c r="AT106" s="82">
        <f t="shared" ref="AT106" si="378">AT102+AT103+AT105+AT104</f>
        <v>0</v>
      </c>
      <c r="AU106" s="246">
        <f t="shared" si="266"/>
        <v>0</v>
      </c>
      <c r="AV106" s="82">
        <f t="shared" ref="AV106:AX106" si="379">AV102+AV103+AV105+AV104</f>
        <v>0</v>
      </c>
      <c r="AW106" s="83">
        <f t="shared" si="379"/>
        <v>0</v>
      </c>
      <c r="AX106" s="382">
        <f t="shared" si="379"/>
        <v>0</v>
      </c>
      <c r="AY106" s="83">
        <f t="shared" ref="AY106:AZ106" si="380">AY102+AY103+AY105+AY104</f>
        <v>0</v>
      </c>
      <c r="AZ106" s="112">
        <f t="shared" si="380"/>
        <v>0</v>
      </c>
      <c r="BA106" s="382">
        <f t="shared" ref="BA106:BC106" si="381">BA102+BA103+BA105+BA104</f>
        <v>0</v>
      </c>
      <c r="BB106" s="83">
        <f t="shared" si="381"/>
        <v>0</v>
      </c>
      <c r="BC106" s="382">
        <f t="shared" si="381"/>
        <v>0</v>
      </c>
      <c r="BD106" s="382">
        <f t="shared" ref="BD106:BE106" si="382">BD102+BD103+BD105+BD104</f>
        <v>0</v>
      </c>
      <c r="BE106" s="83">
        <f t="shared" si="382"/>
        <v>0</v>
      </c>
      <c r="BF106" s="386">
        <f>AV106+AS106+AO106+AK106+AG106+AC106+Y106+V106+S106+O106+L106+I106+AY106</f>
        <v>0</v>
      </c>
      <c r="BG106" s="83">
        <f t="shared" ref="BG106" si="383">BG102+BG103+BG105+BG104</f>
        <v>860</v>
      </c>
      <c r="BH106" s="76">
        <v>3233</v>
      </c>
    </row>
    <row r="107" spans="1:60" s="6" customFormat="1" x14ac:dyDescent="0.25">
      <c r="A107" s="74">
        <v>323411</v>
      </c>
      <c r="B107" s="471" t="s">
        <v>65</v>
      </c>
      <c r="C107" s="75">
        <f t="shared" si="350"/>
        <v>2343.61</v>
      </c>
      <c r="D107" s="75"/>
      <c r="E107" s="122">
        <f t="shared" si="351"/>
        <v>2128.42</v>
      </c>
      <c r="F107" s="234">
        <f t="shared" si="290"/>
        <v>90.818011529222005</v>
      </c>
      <c r="G107" s="235">
        <f t="shared" si="291"/>
        <v>0</v>
      </c>
      <c r="H107" s="124"/>
      <c r="I107" s="124"/>
      <c r="J107" s="172">
        <f>'izvršenje PO IZVORIMA-detaljno'!E107</f>
        <v>0</v>
      </c>
      <c r="K107" s="1182">
        <f t="shared" si="352"/>
        <v>0</v>
      </c>
      <c r="L107" s="52"/>
      <c r="M107" s="51"/>
      <c r="N107" s="1313">
        <f>'izvršenje PO IZVORIMA-detaljno'!V107</f>
        <v>2186.42</v>
      </c>
      <c r="O107" s="1209"/>
      <c r="P107" s="1221">
        <f>'izvršenje PO IZVORIMA-detaljno'!X107</f>
        <v>2128.42</v>
      </c>
      <c r="Q107" s="1204">
        <f t="shared" ref="Q107:Q139" si="384">IF(O107&lt;&gt;0,P107/O107*100,0)</f>
        <v>0</v>
      </c>
      <c r="R107" s="1221">
        <f>'izvršenje PO IZVORIMA-detaljno'!Y107</f>
        <v>0</v>
      </c>
      <c r="S107" s="1209"/>
      <c r="T107" s="1221">
        <f>'izvršenje PO IZVORIMA-detaljno'!AA107</f>
        <v>0</v>
      </c>
      <c r="U107" s="1204">
        <f t="shared" ref="U107:U139" si="385">IF(S107&lt;&gt;0,T107/S107*100,0)</f>
        <v>0</v>
      </c>
      <c r="V107" s="1209"/>
      <c r="W107" s="1210"/>
      <c r="X107" s="1207">
        <f>'izvršenje PO IZVORIMA-detaljno'!AK107+'izvršenje PO IZVORIMA-detaljno'!AH107+'izvršenje PO IZVORIMA-detaljno'!AB107</f>
        <v>0</v>
      </c>
      <c r="Y107" s="1900"/>
      <c r="Z107" s="1221">
        <f>'izvršenje PO IZVORIMA-detaljno'!AM107+'izvršenje PO IZVORIMA-detaljno'!AJ107+'izvršenje PO IZVORIMA-detaljno'!AC107</f>
        <v>0</v>
      </c>
      <c r="AA107" s="1204">
        <f t="shared" ref="AA107:AA139" si="386">IF(Y107&lt;&gt;0,Z107/Y107*100,0)</f>
        <v>0</v>
      </c>
      <c r="AB107" s="1266">
        <f>'izvršenje PO IZVORIMA-detaljno'!F107+'izvršenje PO IZVORIMA-detaljno'!L107</f>
        <v>0</v>
      </c>
      <c r="AC107" s="1251"/>
      <c r="AD107" s="1266">
        <f>'izvršenje PO IZVORIMA-detaljno'!H107+'izvršenje PO IZVORIMA-detaljno'!N107</f>
        <v>0</v>
      </c>
      <c r="AE107" s="1244">
        <f t="shared" ref="AE107:AE139" si="387">IF(AC107&lt;&gt;0,AD107/AC107*100,0)</f>
        <v>0</v>
      </c>
      <c r="AF107" s="1266">
        <f>'izvršenje PO IZVORIMA-detaljno'!I107+'izvršenje PO IZVORIMA-detaljno'!O107</f>
        <v>157.19</v>
      </c>
      <c r="AG107" s="1251"/>
      <c r="AH107" s="1266">
        <f>'izvršenje PO IZVORIMA-detaljno'!K107+'izvršenje PO IZVORIMA-detaljno'!Q107</f>
        <v>0</v>
      </c>
      <c r="AI107" s="1244">
        <f>IF(AG107&lt;&gt;0,AH107/AG107*100,0)</f>
        <v>0</v>
      </c>
      <c r="AJ107" s="1266">
        <f>'izvršenje PO IZVORIMA-detaljno'!R107</f>
        <v>0</v>
      </c>
      <c r="AK107" s="1251"/>
      <c r="AL107" s="1277">
        <f>'izvršenje PO IZVORIMA-detaljno'!T107+'izvršenje PO IZVORIMA-detaljno'!U107</f>
        <v>0</v>
      </c>
      <c r="AM107" s="1244">
        <f t="shared" ref="AM107:AM139" si="388">IF(AK107&lt;&gt;0,AL107/AK107*100,0)</f>
        <v>0</v>
      </c>
      <c r="AN107" s="1266">
        <f>'izvršenje PO IZVORIMA-detaljno'!AN107</f>
        <v>0</v>
      </c>
      <c r="AO107" s="1251"/>
      <c r="AP107" s="1266">
        <f>'izvršenje PO IZVORIMA-detaljno'!AP107</f>
        <v>0</v>
      </c>
      <c r="AQ107" s="1244">
        <f t="shared" ref="AQ107:AQ139" si="389">IF(AO107&lt;&gt;0,AP107/AO107*100,0)</f>
        <v>0</v>
      </c>
      <c r="AR107" s="1251"/>
      <c r="AS107" s="1251"/>
      <c r="AT107" s="1264"/>
      <c r="AU107" s="1244">
        <f t="shared" ref="AU107:AU139" si="390">IF(AS107&lt;&gt;0,AT107/AS107*100,0)</f>
        <v>0</v>
      </c>
      <c r="AV107" s="1251"/>
      <c r="AW107" s="1252"/>
      <c r="AX107" s="1327"/>
      <c r="AY107" s="1295"/>
      <c r="AZ107" s="1336"/>
      <c r="BA107" s="176"/>
      <c r="BB107" s="174"/>
      <c r="BC107" s="1921">
        <f>'izvršenje PO IZVORIMA-detaljno'!BA107</f>
        <v>0</v>
      </c>
      <c r="BD107" s="1921">
        <f>'izvršenje PO IZVORIMA-detaljno'!BB107</f>
        <v>0</v>
      </c>
      <c r="BE107" s="1921">
        <f>'izvršenje PO IZVORIMA-detaljno'!BC107</f>
        <v>0</v>
      </c>
      <c r="BF107" s="57"/>
      <c r="BG107" s="126">
        <f>J107+M107+P107+T107+W107+Z107+AD107+AH107+AL107+AP107+AT107+AW107+BE107</f>
        <v>2128.42</v>
      </c>
      <c r="BH107" s="74">
        <v>323411</v>
      </c>
    </row>
    <row r="108" spans="1:60" x14ac:dyDescent="0.25">
      <c r="A108" s="45">
        <v>323421</v>
      </c>
      <c r="B108" s="472" t="s">
        <v>66</v>
      </c>
      <c r="C108" s="75">
        <f t="shared" si="350"/>
        <v>3220.9</v>
      </c>
      <c r="D108" s="13"/>
      <c r="E108" s="122">
        <f t="shared" si="351"/>
        <v>3332.4100000000003</v>
      </c>
      <c r="F108" s="230">
        <f t="shared" si="290"/>
        <v>103.46207581731815</v>
      </c>
      <c r="G108" s="232">
        <f t="shared" si="291"/>
        <v>0</v>
      </c>
      <c r="H108" s="124"/>
      <c r="I108" s="124"/>
      <c r="J108" s="172">
        <f>'izvršenje PO IZVORIMA-detaljno'!E108</f>
        <v>0</v>
      </c>
      <c r="K108" s="1183">
        <f t="shared" si="352"/>
        <v>0</v>
      </c>
      <c r="L108" s="52"/>
      <c r="M108" s="51"/>
      <c r="N108" s="1313">
        <f>'izvršenje PO IZVORIMA-detaljno'!V108</f>
        <v>2508.3200000000002</v>
      </c>
      <c r="O108" s="1209"/>
      <c r="P108" s="1221">
        <f>'izvršenje PO IZVORIMA-detaljno'!X108</f>
        <v>2408.1400000000003</v>
      </c>
      <c r="Q108" s="1208">
        <f t="shared" si="384"/>
        <v>0</v>
      </c>
      <c r="R108" s="1221">
        <f>'izvršenje PO IZVORIMA-detaljno'!Y108</f>
        <v>0</v>
      </c>
      <c r="S108" s="1209"/>
      <c r="T108" s="1221">
        <f>'izvršenje PO IZVORIMA-detaljno'!AA108</f>
        <v>0</v>
      </c>
      <c r="U108" s="1208">
        <f t="shared" si="385"/>
        <v>0</v>
      </c>
      <c r="V108" s="1209"/>
      <c r="W108" s="1210"/>
      <c r="X108" s="1207">
        <f>'izvršenje PO IZVORIMA-detaljno'!AK108+'izvršenje PO IZVORIMA-detaljno'!AH108+'izvršenje PO IZVORIMA-detaljno'!AB108</f>
        <v>0</v>
      </c>
      <c r="Y108" s="1900"/>
      <c r="Z108" s="1221">
        <f>'izvršenje PO IZVORIMA-detaljno'!AM108+'izvršenje PO IZVORIMA-detaljno'!AJ108+'izvršenje PO IZVORIMA-detaljno'!AC108</f>
        <v>0</v>
      </c>
      <c r="AA108" s="1208">
        <f t="shared" si="386"/>
        <v>0</v>
      </c>
      <c r="AB108" s="1266">
        <f>'izvršenje PO IZVORIMA-detaljno'!F108+'izvršenje PO IZVORIMA-detaljno'!L108</f>
        <v>0</v>
      </c>
      <c r="AC108" s="1251"/>
      <c r="AD108" s="1266">
        <f>'izvršenje PO IZVORIMA-detaljno'!H108+'izvršenje PO IZVORIMA-detaljno'!N108</f>
        <v>0</v>
      </c>
      <c r="AE108" s="1249">
        <f t="shared" si="387"/>
        <v>0</v>
      </c>
      <c r="AF108" s="1266">
        <f>'izvršenje PO IZVORIMA-detaljno'!I108+'izvršenje PO IZVORIMA-detaljno'!O108</f>
        <v>0</v>
      </c>
      <c r="AG108" s="1251"/>
      <c r="AH108" s="1266">
        <f>'izvršenje PO IZVORIMA-detaljno'!K108+'izvršenje PO IZVORIMA-detaljno'!Q108</f>
        <v>0</v>
      </c>
      <c r="AI108" s="1249">
        <f t="shared" ref="AI108:AI139" si="391">IF(AG108&lt;&gt;0,AH108/AG108*100,0)</f>
        <v>0</v>
      </c>
      <c r="AJ108" s="1266">
        <f>'izvršenje PO IZVORIMA-detaljno'!R108</f>
        <v>0</v>
      </c>
      <c r="AK108" s="1251"/>
      <c r="AL108" s="1277">
        <f>'izvršenje PO IZVORIMA-detaljno'!T108+'izvršenje PO IZVORIMA-detaljno'!U108</f>
        <v>0</v>
      </c>
      <c r="AM108" s="1249">
        <f t="shared" si="388"/>
        <v>0</v>
      </c>
      <c r="AN108" s="1266">
        <f>'izvršenje PO IZVORIMA-detaljno'!AN108</f>
        <v>0</v>
      </c>
      <c r="AO108" s="1251"/>
      <c r="AP108" s="1266">
        <f>'izvršenje PO IZVORIMA-detaljno'!AP108</f>
        <v>231.2699999999999</v>
      </c>
      <c r="AQ108" s="1249">
        <f t="shared" si="389"/>
        <v>0</v>
      </c>
      <c r="AR108" s="1251"/>
      <c r="AS108" s="1251"/>
      <c r="AT108" s="1264"/>
      <c r="AU108" s="1249">
        <f t="shared" si="390"/>
        <v>0</v>
      </c>
      <c r="AV108" s="1251"/>
      <c r="AW108" s="1252"/>
      <c r="AX108" s="1327"/>
      <c r="AY108" s="1295"/>
      <c r="AZ108" s="1336"/>
      <c r="BA108" s="176"/>
      <c r="BB108" s="174"/>
      <c r="BC108" s="1921">
        <f>'izvršenje PO IZVORIMA-detaljno'!BA108</f>
        <v>712.58</v>
      </c>
      <c r="BD108" s="1921">
        <f>'izvršenje PO IZVORIMA-detaljno'!BB108</f>
        <v>0</v>
      </c>
      <c r="BE108" s="1921">
        <f>'izvršenje PO IZVORIMA-detaljno'!BC108</f>
        <v>693</v>
      </c>
      <c r="BF108" s="57"/>
      <c r="BG108" s="126">
        <f>J108+M108+P108+T108+W108+Z108+AD108+AH108+AL108+AP108+AT108+AW108+BE108</f>
        <v>3332.4100000000003</v>
      </c>
      <c r="BH108" s="45">
        <v>323421</v>
      </c>
    </row>
    <row r="109" spans="1:60" x14ac:dyDescent="0.25">
      <c r="A109" s="45">
        <v>323441</v>
      </c>
      <c r="B109" s="472" t="s">
        <v>67</v>
      </c>
      <c r="C109" s="75">
        <f t="shared" si="350"/>
        <v>0</v>
      </c>
      <c r="D109" s="13"/>
      <c r="E109" s="122">
        <f t="shared" si="351"/>
        <v>0</v>
      </c>
      <c r="F109" s="230">
        <f t="shared" si="290"/>
        <v>0</v>
      </c>
      <c r="G109" s="232">
        <f t="shared" si="291"/>
        <v>0</v>
      </c>
      <c r="H109" s="124"/>
      <c r="I109" s="124"/>
      <c r="J109" s="172">
        <f>'izvršenje PO IZVORIMA-detaljno'!E109</f>
        <v>0</v>
      </c>
      <c r="K109" s="1183">
        <f t="shared" si="352"/>
        <v>0</v>
      </c>
      <c r="L109" s="52"/>
      <c r="M109" s="51"/>
      <c r="N109" s="1313">
        <f>'izvršenje PO IZVORIMA-detaljno'!V109</f>
        <v>0</v>
      </c>
      <c r="O109" s="1209"/>
      <c r="P109" s="1221">
        <f>'izvršenje PO IZVORIMA-detaljno'!X109</f>
        <v>0</v>
      </c>
      <c r="Q109" s="1208">
        <f t="shared" si="384"/>
        <v>0</v>
      </c>
      <c r="R109" s="1221">
        <f>'izvršenje PO IZVORIMA-detaljno'!Y109</f>
        <v>0</v>
      </c>
      <c r="S109" s="1209"/>
      <c r="T109" s="1221">
        <f>'izvršenje PO IZVORIMA-detaljno'!AA109</f>
        <v>0</v>
      </c>
      <c r="U109" s="1208">
        <f t="shared" si="385"/>
        <v>0</v>
      </c>
      <c r="V109" s="1209"/>
      <c r="W109" s="1210"/>
      <c r="X109" s="1207">
        <f>'izvršenje PO IZVORIMA-detaljno'!AK109+'izvršenje PO IZVORIMA-detaljno'!AH109+'izvršenje PO IZVORIMA-detaljno'!AB109</f>
        <v>0</v>
      </c>
      <c r="Y109" s="1900"/>
      <c r="Z109" s="1221">
        <f>'izvršenje PO IZVORIMA-detaljno'!AM109+'izvršenje PO IZVORIMA-detaljno'!AJ109+'izvršenje PO IZVORIMA-detaljno'!AC109</f>
        <v>0</v>
      </c>
      <c r="AA109" s="1208">
        <f t="shared" si="386"/>
        <v>0</v>
      </c>
      <c r="AB109" s="1266">
        <f>'izvršenje PO IZVORIMA-detaljno'!F109+'izvršenje PO IZVORIMA-detaljno'!L109</f>
        <v>0</v>
      </c>
      <c r="AC109" s="1251"/>
      <c r="AD109" s="1266">
        <f>'izvršenje PO IZVORIMA-detaljno'!H109+'izvršenje PO IZVORIMA-detaljno'!N109</f>
        <v>0</v>
      </c>
      <c r="AE109" s="1249">
        <f t="shared" si="387"/>
        <v>0</v>
      </c>
      <c r="AF109" s="1266">
        <f>'izvršenje PO IZVORIMA-detaljno'!I109+'izvršenje PO IZVORIMA-detaljno'!O109</f>
        <v>0</v>
      </c>
      <c r="AG109" s="1251"/>
      <c r="AH109" s="1266">
        <f>'izvršenje PO IZVORIMA-detaljno'!K109+'izvršenje PO IZVORIMA-detaljno'!Q109</f>
        <v>0</v>
      </c>
      <c r="AI109" s="1249">
        <f>IF(AG109&lt;&gt;0,AH109/AG109*100,0)</f>
        <v>0</v>
      </c>
      <c r="AJ109" s="1266">
        <f>'izvršenje PO IZVORIMA-detaljno'!R109</f>
        <v>0</v>
      </c>
      <c r="AK109" s="1251"/>
      <c r="AL109" s="1277">
        <f>'izvršenje PO IZVORIMA-detaljno'!T109+'izvršenje PO IZVORIMA-detaljno'!U109</f>
        <v>0</v>
      </c>
      <c r="AM109" s="1249">
        <f t="shared" si="388"/>
        <v>0</v>
      </c>
      <c r="AN109" s="1266">
        <f>'izvršenje PO IZVORIMA-detaljno'!AN109</f>
        <v>0</v>
      </c>
      <c r="AO109" s="1251"/>
      <c r="AP109" s="1266">
        <f>'izvršenje PO IZVORIMA-detaljno'!AP109</f>
        <v>0</v>
      </c>
      <c r="AQ109" s="1249">
        <f t="shared" si="389"/>
        <v>0</v>
      </c>
      <c r="AR109" s="1251"/>
      <c r="AS109" s="1251"/>
      <c r="AT109" s="1264"/>
      <c r="AU109" s="1249">
        <f t="shared" si="390"/>
        <v>0</v>
      </c>
      <c r="AV109" s="1251"/>
      <c r="AW109" s="1252"/>
      <c r="AX109" s="1327"/>
      <c r="AY109" s="1295"/>
      <c r="AZ109" s="1336"/>
      <c r="BA109" s="176"/>
      <c r="BB109" s="174"/>
      <c r="BC109" s="1921">
        <f>'izvršenje PO IZVORIMA-detaljno'!BA109</f>
        <v>0</v>
      </c>
      <c r="BD109" s="1921">
        <f>'izvršenje PO IZVORIMA-detaljno'!BB109</f>
        <v>0</v>
      </c>
      <c r="BE109" s="1921">
        <f>'izvršenje PO IZVORIMA-detaljno'!BC109</f>
        <v>0</v>
      </c>
      <c r="BF109" s="57"/>
      <c r="BG109" s="126">
        <f>J109+M109+P109+T109+W109+Z109+AD109+AH109+AL109+AP109+AT109+AW109+BE109</f>
        <v>0</v>
      </c>
      <c r="BH109" s="45">
        <v>323441</v>
      </c>
    </row>
    <row r="110" spans="1:60" s="2" customFormat="1" ht="15.75" thickBot="1" x14ac:dyDescent="0.3">
      <c r="A110" s="46">
        <v>323491</v>
      </c>
      <c r="B110" s="469" t="s">
        <v>68</v>
      </c>
      <c r="C110" s="75">
        <f t="shared" si="350"/>
        <v>4175.88</v>
      </c>
      <c r="D110" s="14"/>
      <c r="E110" s="122">
        <f t="shared" si="351"/>
        <v>4175.88</v>
      </c>
      <c r="F110" s="236">
        <f t="shared" si="290"/>
        <v>100</v>
      </c>
      <c r="G110" s="237">
        <f t="shared" si="291"/>
        <v>0</v>
      </c>
      <c r="H110" s="125"/>
      <c r="I110" s="125"/>
      <c r="J110" s="172">
        <f>'izvršenje PO IZVORIMA-detaljno'!E110</f>
        <v>0</v>
      </c>
      <c r="K110" s="1184">
        <f t="shared" si="352"/>
        <v>0</v>
      </c>
      <c r="L110" s="59"/>
      <c r="M110" s="60"/>
      <c r="N110" s="1313">
        <f>'izvršenje PO IZVORIMA-detaljno'!V110</f>
        <v>4175.88</v>
      </c>
      <c r="O110" s="1223"/>
      <c r="P110" s="1221">
        <f>'izvršenje PO IZVORIMA-detaljno'!X110</f>
        <v>4175.88</v>
      </c>
      <c r="Q110" s="1211">
        <f t="shared" si="384"/>
        <v>0</v>
      </c>
      <c r="R110" s="1221">
        <f>'izvršenje PO IZVORIMA-detaljno'!Y110</f>
        <v>0</v>
      </c>
      <c r="S110" s="1223"/>
      <c r="T110" s="1221">
        <f>'izvršenje PO IZVORIMA-detaljno'!AA110</f>
        <v>0</v>
      </c>
      <c r="U110" s="1211">
        <f t="shared" si="385"/>
        <v>0</v>
      </c>
      <c r="V110" s="1223"/>
      <c r="W110" s="1224"/>
      <c r="X110" s="1207">
        <f>'izvršenje PO IZVORIMA-detaljno'!AK110+'izvršenje PO IZVORIMA-detaljno'!AH110+'izvršenje PO IZVORIMA-detaljno'!AB110</f>
        <v>0</v>
      </c>
      <c r="Y110" s="1900"/>
      <c r="Z110" s="1221">
        <f>'izvršenje PO IZVORIMA-detaljno'!AM110+'izvršenje PO IZVORIMA-detaljno'!AJ110+'izvršenje PO IZVORIMA-detaljno'!AC110</f>
        <v>0</v>
      </c>
      <c r="AA110" s="1211">
        <f t="shared" si="386"/>
        <v>0</v>
      </c>
      <c r="AB110" s="1266">
        <f>'izvršenje PO IZVORIMA-detaljno'!F110+'izvršenje PO IZVORIMA-detaljno'!L110</f>
        <v>0</v>
      </c>
      <c r="AC110" s="1274"/>
      <c r="AD110" s="1266">
        <f>'izvršenje PO IZVORIMA-detaljno'!H110+'izvršenje PO IZVORIMA-detaljno'!N110</f>
        <v>0</v>
      </c>
      <c r="AE110" s="1253">
        <f t="shared" si="387"/>
        <v>0</v>
      </c>
      <c r="AF110" s="1266">
        <f>'izvršenje PO IZVORIMA-detaljno'!I110+'izvršenje PO IZVORIMA-detaljno'!O110</f>
        <v>0</v>
      </c>
      <c r="AG110" s="1274"/>
      <c r="AH110" s="1266">
        <f>'izvršenje PO IZVORIMA-detaljno'!K110+'izvršenje PO IZVORIMA-detaljno'!Q110</f>
        <v>0</v>
      </c>
      <c r="AI110" s="1253">
        <f t="shared" si="391"/>
        <v>0</v>
      </c>
      <c r="AJ110" s="1266">
        <f>'izvršenje PO IZVORIMA-detaljno'!R110</f>
        <v>0</v>
      </c>
      <c r="AK110" s="1274"/>
      <c r="AL110" s="1277">
        <f>'izvršenje PO IZVORIMA-detaljno'!T110+'izvršenje PO IZVORIMA-detaljno'!U110</f>
        <v>0</v>
      </c>
      <c r="AM110" s="1253">
        <f t="shared" si="388"/>
        <v>0</v>
      </c>
      <c r="AN110" s="1266">
        <f>'izvršenje PO IZVORIMA-detaljno'!AN110</f>
        <v>0</v>
      </c>
      <c r="AO110" s="1274"/>
      <c r="AP110" s="1266">
        <f>'izvršenje PO IZVORIMA-detaljno'!AP110</f>
        <v>0</v>
      </c>
      <c r="AQ110" s="1253">
        <f t="shared" si="389"/>
        <v>0</v>
      </c>
      <c r="AR110" s="1274"/>
      <c r="AS110" s="1274"/>
      <c r="AT110" s="1275"/>
      <c r="AU110" s="1253">
        <f t="shared" si="390"/>
        <v>0</v>
      </c>
      <c r="AV110" s="1274"/>
      <c r="AW110" s="1276"/>
      <c r="AX110" s="1329"/>
      <c r="AY110" s="1297"/>
      <c r="AZ110" s="1342"/>
      <c r="BA110" s="204"/>
      <c r="BB110" s="206"/>
      <c r="BC110" s="1921">
        <f>'izvršenje PO IZVORIMA-detaljno'!BA110</f>
        <v>0</v>
      </c>
      <c r="BD110" s="1921">
        <f>'izvršenje PO IZVORIMA-detaljno'!BB110</f>
        <v>0</v>
      </c>
      <c r="BE110" s="1921">
        <f>'izvršenje PO IZVORIMA-detaljno'!BC110</f>
        <v>0</v>
      </c>
      <c r="BF110" s="61"/>
      <c r="BG110" s="126">
        <f>J110+M110+P110+T110+W110+Z110+AD110+AH110+AL110+AP110+AT110+AW110+BE110</f>
        <v>4175.88</v>
      </c>
      <c r="BH110" s="46">
        <v>323491</v>
      </c>
    </row>
    <row r="111" spans="1:60" s="1429" customFormat="1" ht="15.75" thickBot="1" x14ac:dyDescent="0.3">
      <c r="A111" s="76">
        <v>3234</v>
      </c>
      <c r="B111" s="470" t="s">
        <v>69</v>
      </c>
      <c r="C111" s="82">
        <f>SUM(C107:C110)</f>
        <v>9740.39</v>
      </c>
      <c r="D111" s="82">
        <f t="shared" ref="D111" si="392">SUM(D107:D110)</f>
        <v>0</v>
      </c>
      <c r="E111" s="83">
        <f>SUM(E107:E110)</f>
        <v>9636.7099999999991</v>
      </c>
      <c r="F111" s="247">
        <f t="shared" si="290"/>
        <v>98.935566235027551</v>
      </c>
      <c r="G111" s="246">
        <f t="shared" si="291"/>
        <v>0</v>
      </c>
      <c r="H111" s="386">
        <f t="shared" ref="H111" si="393">SUM(H107:H110)</f>
        <v>0</v>
      </c>
      <c r="I111" s="115">
        <f t="shared" ref="I111:AP111" si="394">SUM(I107:I110)</f>
        <v>0</v>
      </c>
      <c r="J111" s="82">
        <f t="shared" si="394"/>
        <v>0</v>
      </c>
      <c r="K111" s="246">
        <f t="shared" si="352"/>
        <v>0</v>
      </c>
      <c r="L111" s="82">
        <f t="shared" si="394"/>
        <v>0</v>
      </c>
      <c r="M111" s="112">
        <f t="shared" si="394"/>
        <v>0</v>
      </c>
      <c r="N111" s="392">
        <f>SUM(N107:N110)</f>
        <v>8870.619999999999</v>
      </c>
      <c r="O111" s="82">
        <f t="shared" si="394"/>
        <v>0</v>
      </c>
      <c r="P111" s="82">
        <f t="shared" si="394"/>
        <v>8712.44</v>
      </c>
      <c r="Q111" s="246">
        <f t="shared" si="384"/>
        <v>0</v>
      </c>
      <c r="R111" s="82">
        <f t="shared" ref="R111" si="395">SUM(R107:R110)</f>
        <v>0</v>
      </c>
      <c r="S111" s="82">
        <f t="shared" si="394"/>
        <v>0</v>
      </c>
      <c r="T111" s="82">
        <f t="shared" si="394"/>
        <v>0</v>
      </c>
      <c r="U111" s="246">
        <f t="shared" si="385"/>
        <v>0</v>
      </c>
      <c r="V111" s="82">
        <f t="shared" si="394"/>
        <v>0</v>
      </c>
      <c r="W111" s="112">
        <f t="shared" si="394"/>
        <v>0</v>
      </c>
      <c r="X111" s="382">
        <f t="shared" ref="X111" si="396">SUM(X107:X110)</f>
        <v>0</v>
      </c>
      <c r="Y111" s="115">
        <f>'izvršenje PO IZVORIMA-detaljno'!AI111+'izvršenje PO IZVORIMA-detaljno'!AL111+'izvršenje PO IZVORIMA-detaljno'!AB111</f>
        <v>0</v>
      </c>
      <c r="Z111" s="112">
        <f t="shared" si="394"/>
        <v>0</v>
      </c>
      <c r="AA111" s="246">
        <f t="shared" si="386"/>
        <v>0</v>
      </c>
      <c r="AB111" s="392"/>
      <c r="AC111" s="392">
        <f>'izvršenje PO IZVORIMA-detaljno'!G111+'izvršenje PO IZVORIMA-detaljno'!M111</f>
        <v>0</v>
      </c>
      <c r="AD111" s="82">
        <f t="shared" si="394"/>
        <v>0</v>
      </c>
      <c r="AE111" s="246">
        <f t="shared" si="387"/>
        <v>0</v>
      </c>
      <c r="AF111" s="108">
        <f>SUM(AF107:AF110)</f>
        <v>157.19</v>
      </c>
      <c r="AG111" s="108">
        <f>'izvršenje PO IZVORIMA-detaljno'!J111+'izvršenje PO IZVORIMA-detaljno'!P111</f>
        <v>0</v>
      </c>
      <c r="AH111" s="82">
        <f>SUM(AH107:AH110)</f>
        <v>0</v>
      </c>
      <c r="AI111" s="246">
        <f t="shared" si="391"/>
        <v>0</v>
      </c>
      <c r="AJ111" s="82">
        <f t="shared" si="394"/>
        <v>0</v>
      </c>
      <c r="AK111" s="82">
        <f>'izvršenje PO IZVORIMA-detaljno'!S111</f>
        <v>0</v>
      </c>
      <c r="AL111" s="82">
        <f t="shared" si="394"/>
        <v>0</v>
      </c>
      <c r="AM111" s="246">
        <f t="shared" si="388"/>
        <v>0</v>
      </c>
      <c r="AN111" s="82">
        <f>SUM(AN107:AN110)</f>
        <v>0</v>
      </c>
      <c r="AO111" s="82">
        <f>'izvršenje PO IZVORIMA-detaljno'!AO111</f>
        <v>0</v>
      </c>
      <c r="AP111" s="82">
        <f t="shared" si="394"/>
        <v>231.2699999999999</v>
      </c>
      <c r="AQ111" s="246">
        <f t="shared" si="389"/>
        <v>0</v>
      </c>
      <c r="AR111" s="82">
        <f>'izvršenje PO IZVORIMA-detaljno'!AQ111</f>
        <v>0</v>
      </c>
      <c r="AS111" s="82">
        <f>'izvršenje PO IZVORIMA-detaljno'!AR111</f>
        <v>0</v>
      </c>
      <c r="AT111" s="82">
        <f t="shared" ref="AT111" si="397">SUM(AT107:AT110)</f>
        <v>0</v>
      </c>
      <c r="AU111" s="246">
        <f t="shared" si="390"/>
        <v>0</v>
      </c>
      <c r="AV111" s="82">
        <f t="shared" ref="AV111:AX111" si="398">SUM(AV107:AV110)</f>
        <v>0</v>
      </c>
      <c r="AW111" s="83">
        <f t="shared" si="398"/>
        <v>0</v>
      </c>
      <c r="AX111" s="382">
        <f t="shared" si="398"/>
        <v>0</v>
      </c>
      <c r="AY111" s="83">
        <f t="shared" ref="AY111:AZ111" si="399">SUM(AY107:AY110)</f>
        <v>0</v>
      </c>
      <c r="AZ111" s="112">
        <f t="shared" si="399"/>
        <v>0</v>
      </c>
      <c r="BA111" s="382">
        <f t="shared" ref="BA111:BC111" si="400">SUM(BA107:BA110)</f>
        <v>0</v>
      </c>
      <c r="BB111" s="83">
        <f t="shared" si="400"/>
        <v>0</v>
      </c>
      <c r="BC111" s="382">
        <f t="shared" si="400"/>
        <v>712.58</v>
      </c>
      <c r="BD111" s="382">
        <f t="shared" ref="BD111:BE111" si="401">SUM(BD107:BD110)</f>
        <v>0</v>
      </c>
      <c r="BE111" s="83">
        <f t="shared" si="401"/>
        <v>693</v>
      </c>
      <c r="BF111" s="386">
        <f>AV111+AS111+AO111+AK111+AG111+AC111+Y111+V111+S111+O111+L111+I111+AY111</f>
        <v>0</v>
      </c>
      <c r="BG111" s="83">
        <f>SUM(BG107:BG110)</f>
        <v>9636.7099999999991</v>
      </c>
      <c r="BH111" s="76">
        <v>3234</v>
      </c>
    </row>
    <row r="112" spans="1:60" x14ac:dyDescent="0.25">
      <c r="A112" s="74">
        <v>323521</v>
      </c>
      <c r="B112" s="471" t="s">
        <v>70</v>
      </c>
      <c r="C112" s="75">
        <f t="shared" si="350"/>
        <v>365.2</v>
      </c>
      <c r="D112" s="69"/>
      <c r="E112" s="122">
        <f t="shared" si="351"/>
        <v>318.72000000000003</v>
      </c>
      <c r="F112" s="234">
        <f t="shared" si="290"/>
        <v>87.27272727272728</v>
      </c>
      <c r="G112" s="235">
        <f t="shared" si="291"/>
        <v>0</v>
      </c>
      <c r="H112" s="124"/>
      <c r="I112" s="124"/>
      <c r="J112" s="172">
        <f>'izvršenje PO IZVORIMA-detaljno'!E112</f>
        <v>0</v>
      </c>
      <c r="K112" s="1182">
        <f t="shared" si="352"/>
        <v>0</v>
      </c>
      <c r="L112" s="52"/>
      <c r="M112" s="51"/>
      <c r="N112" s="1313">
        <f>'izvršenje PO IZVORIMA-detaljno'!V112</f>
        <v>199.2</v>
      </c>
      <c r="O112" s="1209"/>
      <c r="P112" s="1221">
        <f>'izvršenje PO IZVORIMA-detaljno'!X112</f>
        <v>318.72000000000003</v>
      </c>
      <c r="Q112" s="1204">
        <f t="shared" si="384"/>
        <v>0</v>
      </c>
      <c r="R112" s="1221">
        <f>'izvršenje PO IZVORIMA-detaljno'!Y112</f>
        <v>0</v>
      </c>
      <c r="S112" s="1209"/>
      <c r="T112" s="1221">
        <f>'izvršenje PO IZVORIMA-detaljno'!AA112</f>
        <v>0</v>
      </c>
      <c r="U112" s="1204">
        <f t="shared" si="385"/>
        <v>0</v>
      </c>
      <c r="V112" s="1209"/>
      <c r="W112" s="1210"/>
      <c r="X112" s="1207">
        <f>'izvršenje PO IZVORIMA-detaljno'!AK112+'izvršenje PO IZVORIMA-detaljno'!AH112+'izvršenje PO IZVORIMA-detaljno'!AB112</f>
        <v>0</v>
      </c>
      <c r="Y112" s="1900"/>
      <c r="Z112" s="1221">
        <f>'izvršenje PO IZVORIMA-detaljno'!AM112+'izvršenje PO IZVORIMA-detaljno'!AJ112+'izvršenje PO IZVORIMA-detaljno'!AC112</f>
        <v>0</v>
      </c>
      <c r="AA112" s="1204">
        <f t="shared" si="386"/>
        <v>0</v>
      </c>
      <c r="AB112" s="1266">
        <f>'izvršenje PO IZVORIMA-detaljno'!F112+'izvršenje PO IZVORIMA-detaljno'!L112</f>
        <v>0</v>
      </c>
      <c r="AC112" s="1251"/>
      <c r="AD112" s="1266">
        <f>'izvršenje PO IZVORIMA-detaljno'!H112+'izvršenje PO IZVORIMA-detaljno'!N112</f>
        <v>0</v>
      </c>
      <c r="AE112" s="1244">
        <f t="shared" si="387"/>
        <v>0</v>
      </c>
      <c r="AF112" s="1266"/>
      <c r="AG112" s="1251"/>
      <c r="AH112" s="1266">
        <f>'izvršenje PO IZVORIMA-detaljno'!K112+'izvršenje PO IZVORIMA-detaljno'!Q112</f>
        <v>0</v>
      </c>
      <c r="AI112" s="1244">
        <f t="shared" si="391"/>
        <v>0</v>
      </c>
      <c r="AJ112" s="1266">
        <f>'izvršenje PO IZVORIMA-detaljno'!R112</f>
        <v>0</v>
      </c>
      <c r="AK112" s="1251"/>
      <c r="AL112" s="1277">
        <f>'izvršenje PO IZVORIMA-detaljno'!T112+'izvršenje PO IZVORIMA-detaljno'!U112</f>
        <v>0</v>
      </c>
      <c r="AM112" s="1244">
        <f t="shared" si="388"/>
        <v>0</v>
      </c>
      <c r="AN112" s="1266">
        <f>'izvršenje PO IZVORIMA-detaljno'!AN112</f>
        <v>0</v>
      </c>
      <c r="AO112" s="1251"/>
      <c r="AP112" s="1266">
        <f>'izvršenje PO IZVORIMA-detaljno'!AP112</f>
        <v>0</v>
      </c>
      <c r="AQ112" s="1244">
        <f t="shared" si="389"/>
        <v>0</v>
      </c>
      <c r="AR112" s="1251"/>
      <c r="AS112" s="1251"/>
      <c r="AT112" s="1264"/>
      <c r="AU112" s="1244">
        <f t="shared" si="390"/>
        <v>0</v>
      </c>
      <c r="AV112" s="1251"/>
      <c r="AW112" s="1252"/>
      <c r="AX112" s="1327"/>
      <c r="AY112" s="1295"/>
      <c r="AZ112" s="1336"/>
      <c r="BA112" s="176"/>
      <c r="BB112" s="174"/>
      <c r="BC112" s="1921">
        <f>'izvršenje PO IZVORIMA-detaljno'!BA112</f>
        <v>166</v>
      </c>
      <c r="BD112" s="1921">
        <f>'izvršenje PO IZVORIMA-detaljno'!BB112</f>
        <v>0</v>
      </c>
      <c r="BE112" s="1921">
        <f>'izvršenje PO IZVORIMA-detaljno'!BC112</f>
        <v>0</v>
      </c>
      <c r="BF112" s="57"/>
      <c r="BG112" s="126">
        <f>J112+M112+P112+T112+W112+Z112+AD112+AH112+AL112+AP112+AT112+AW112+BE112</f>
        <v>318.72000000000003</v>
      </c>
      <c r="BH112" s="74">
        <v>323521</v>
      </c>
    </row>
    <row r="113" spans="1:60" s="2" customFormat="1" x14ac:dyDescent="0.25">
      <c r="A113" s="46">
        <v>323541</v>
      </c>
      <c r="B113" s="469" t="s">
        <v>71</v>
      </c>
      <c r="C113" s="75">
        <f t="shared" si="350"/>
        <v>2608.9899999999998</v>
      </c>
      <c r="D113" s="4"/>
      <c r="E113" s="122">
        <f t="shared" si="351"/>
        <v>2952.29</v>
      </c>
      <c r="F113" s="236">
        <f t="shared" si="290"/>
        <v>113.15834863299592</v>
      </c>
      <c r="G113" s="237">
        <f t="shared" si="291"/>
        <v>0</v>
      </c>
      <c r="H113" s="125"/>
      <c r="I113" s="125"/>
      <c r="J113" s="172">
        <f>'izvršenje PO IZVORIMA-detaljno'!E113</f>
        <v>0</v>
      </c>
      <c r="K113" s="1184">
        <f t="shared" si="352"/>
        <v>0</v>
      </c>
      <c r="L113" s="59"/>
      <c r="M113" s="60"/>
      <c r="N113" s="1313">
        <f>'izvršenje PO IZVORIMA-detaljno'!V113</f>
        <v>1951.6</v>
      </c>
      <c r="O113" s="1223"/>
      <c r="P113" s="1221">
        <f>'izvršenje PO IZVORIMA-detaljno'!X113</f>
        <v>2450.4</v>
      </c>
      <c r="Q113" s="1211">
        <f t="shared" si="384"/>
        <v>0</v>
      </c>
      <c r="R113" s="1221">
        <f>'izvršenje PO IZVORIMA-detaljno'!Y113</f>
        <v>0</v>
      </c>
      <c r="S113" s="1223"/>
      <c r="T113" s="1221">
        <f>'izvršenje PO IZVORIMA-detaljno'!AA113</f>
        <v>0</v>
      </c>
      <c r="U113" s="1211">
        <f t="shared" si="385"/>
        <v>0</v>
      </c>
      <c r="V113" s="1223"/>
      <c r="W113" s="1224"/>
      <c r="X113" s="1207">
        <f>'izvršenje PO IZVORIMA-detaljno'!AK113+'izvršenje PO IZVORIMA-detaljno'!AH113+'izvršenje PO IZVORIMA-detaljno'!AB113</f>
        <v>0</v>
      </c>
      <c r="Y113" s="1900"/>
      <c r="Z113" s="1221">
        <f>'izvršenje PO IZVORIMA-detaljno'!AM113+'izvršenje PO IZVORIMA-detaljno'!AJ113+'izvršenje PO IZVORIMA-detaljno'!AC113</f>
        <v>0</v>
      </c>
      <c r="AA113" s="1211">
        <f t="shared" si="386"/>
        <v>0</v>
      </c>
      <c r="AB113" s="1266">
        <f>'izvršenje PO IZVORIMA-detaljno'!F113+'izvršenje PO IZVORIMA-detaljno'!L113</f>
        <v>0</v>
      </c>
      <c r="AC113" s="1274"/>
      <c r="AD113" s="1266">
        <f>'izvršenje PO IZVORIMA-detaljno'!H113+'izvršenje PO IZVORIMA-detaljno'!N113</f>
        <v>0</v>
      </c>
      <c r="AE113" s="1253">
        <f t="shared" si="387"/>
        <v>0</v>
      </c>
      <c r="AF113" s="1277">
        <f>'izvršenje PO IZVORIMA-detaljno'!I113+'izvršenje PO IZVORIMA-detaljno'!O113</f>
        <v>132.65</v>
      </c>
      <c r="AG113" s="1274"/>
      <c r="AH113" s="1266">
        <f>'izvršenje PO IZVORIMA-detaljno'!K113+'izvršenje PO IZVORIMA-detaljno'!Q113</f>
        <v>0</v>
      </c>
      <c r="AI113" s="1253">
        <f t="shared" si="391"/>
        <v>0</v>
      </c>
      <c r="AJ113" s="1266">
        <f>'izvršenje PO IZVORIMA-detaljno'!R113</f>
        <v>0</v>
      </c>
      <c r="AK113" s="1274"/>
      <c r="AL113" s="1277">
        <f>'izvršenje PO IZVORIMA-detaljno'!T113+'izvršenje PO IZVORIMA-detaljno'!U113</f>
        <v>0</v>
      </c>
      <c r="AM113" s="1253">
        <f t="shared" si="388"/>
        <v>0</v>
      </c>
      <c r="AN113" s="1266">
        <f>'izvršenje PO IZVORIMA-detaljno'!AN113</f>
        <v>524.74</v>
      </c>
      <c r="AO113" s="1274"/>
      <c r="AP113" s="1266">
        <f>'izvršenje PO IZVORIMA-detaljno'!AP113</f>
        <v>0</v>
      </c>
      <c r="AQ113" s="1253">
        <f t="shared" si="389"/>
        <v>0</v>
      </c>
      <c r="AR113" s="1274"/>
      <c r="AS113" s="1274"/>
      <c r="AT113" s="1275"/>
      <c r="AU113" s="1253">
        <f t="shared" si="390"/>
        <v>0</v>
      </c>
      <c r="AV113" s="1274"/>
      <c r="AW113" s="1276"/>
      <c r="AX113" s="1329"/>
      <c r="AY113" s="1297"/>
      <c r="AZ113" s="1342"/>
      <c r="BA113" s="204"/>
      <c r="BB113" s="206"/>
      <c r="BC113" s="1921">
        <f>'izvršenje PO IZVORIMA-detaljno'!BA113</f>
        <v>0</v>
      </c>
      <c r="BD113" s="1921">
        <f>'izvršenje PO IZVORIMA-detaljno'!BB113</f>
        <v>0</v>
      </c>
      <c r="BE113" s="1921">
        <f>'izvršenje PO IZVORIMA-detaljno'!BC113</f>
        <v>501.89</v>
      </c>
      <c r="BF113" s="61"/>
      <c r="BG113" s="126">
        <f>J113+M113+P113+T113+W113+Z113+AD113+AH113+AL113+AP113+AT113+AW113+BE113</f>
        <v>2952.29</v>
      </c>
      <c r="BH113" s="46">
        <v>323541</v>
      </c>
    </row>
    <row r="114" spans="1:60" s="2" customFormat="1" ht="15.75" thickBot="1" x14ac:dyDescent="0.3">
      <c r="A114" s="46">
        <v>353591</v>
      </c>
      <c r="B114" s="29" t="s">
        <v>365</v>
      </c>
      <c r="C114" s="75">
        <f t="shared" si="350"/>
        <v>44.82</v>
      </c>
      <c r="D114" s="4"/>
      <c r="E114" s="122">
        <f t="shared" si="351"/>
        <v>146.01</v>
      </c>
      <c r="F114" s="236"/>
      <c r="G114" s="237"/>
      <c r="H114" s="125"/>
      <c r="I114" s="125"/>
      <c r="J114" s="172"/>
      <c r="K114" s="1184"/>
      <c r="L114" s="59"/>
      <c r="M114" s="60"/>
      <c r="N114" s="1313">
        <f>'izvršenje PO IZVORIMA-detaljno'!V114</f>
        <v>44.82</v>
      </c>
      <c r="O114" s="1223"/>
      <c r="P114" s="1221">
        <f>'izvršenje PO IZVORIMA-detaljno'!X114</f>
        <v>146.01</v>
      </c>
      <c r="Q114" s="1211"/>
      <c r="R114" s="1221"/>
      <c r="S114" s="1223"/>
      <c r="T114" s="1221"/>
      <c r="U114" s="1211"/>
      <c r="V114" s="1223"/>
      <c r="W114" s="1224"/>
      <c r="X114" s="1207">
        <f>'izvršenje PO IZVORIMA-detaljno'!AK114+'izvršenje PO IZVORIMA-detaljno'!AH114+'izvršenje PO IZVORIMA-detaljno'!AB114</f>
        <v>0</v>
      </c>
      <c r="Y114" s="1900"/>
      <c r="Z114" s="1221"/>
      <c r="AA114" s="1211"/>
      <c r="AB114" s="1274"/>
      <c r="AC114" s="1274"/>
      <c r="AD114" s="1266"/>
      <c r="AE114" s="1253"/>
      <c r="AF114" s="1277"/>
      <c r="AG114" s="1274"/>
      <c r="AH114" s="1266"/>
      <c r="AI114" s="1253"/>
      <c r="AJ114" s="1266">
        <f>'izvršenje PO IZVORIMA-detaljno'!R114</f>
        <v>0</v>
      </c>
      <c r="AK114" s="1274"/>
      <c r="AL114" s="1277"/>
      <c r="AM114" s="1253"/>
      <c r="AN114" s="1266"/>
      <c r="AO114" s="1274"/>
      <c r="AP114" s="1266"/>
      <c r="AQ114" s="1253"/>
      <c r="AR114" s="1274"/>
      <c r="AS114" s="1274"/>
      <c r="AT114" s="1275"/>
      <c r="AU114" s="1253"/>
      <c r="AV114" s="1274"/>
      <c r="AW114" s="1276"/>
      <c r="AX114" s="1329"/>
      <c r="AY114" s="1297"/>
      <c r="AZ114" s="1342"/>
      <c r="BA114" s="204"/>
      <c r="BB114" s="206"/>
      <c r="BC114" s="1921">
        <f>'izvršenje PO IZVORIMA-detaljno'!BA114</f>
        <v>0</v>
      </c>
      <c r="BD114" s="1921">
        <f>'izvršenje PO IZVORIMA-detaljno'!BB114</f>
        <v>0</v>
      </c>
      <c r="BE114" s="1921">
        <f>'izvršenje PO IZVORIMA-detaljno'!BC114</f>
        <v>0</v>
      </c>
      <c r="BF114" s="61"/>
      <c r="BG114" s="126">
        <f>J114+M114+P114+T114+W114+Z114+AD114+AH114+AL114+AP114+AT114+AW114+BE114</f>
        <v>146.01</v>
      </c>
      <c r="BH114" s="46">
        <v>353591</v>
      </c>
    </row>
    <row r="115" spans="1:60" s="1429" customFormat="1" ht="15.75" thickBot="1" x14ac:dyDescent="0.3">
      <c r="A115" s="76">
        <v>3235</v>
      </c>
      <c r="B115" s="470" t="s">
        <v>72</v>
      </c>
      <c r="C115" s="82">
        <f>SUM(C112:C114)</f>
        <v>3019.0099999999998</v>
      </c>
      <c r="D115" s="82">
        <f>D112+D113</f>
        <v>0</v>
      </c>
      <c r="E115" s="83">
        <f>E112+E113+E114</f>
        <v>3417.0200000000004</v>
      </c>
      <c r="F115" s="247">
        <f t="shared" si="290"/>
        <v>113.18346080337595</v>
      </c>
      <c r="G115" s="246">
        <f t="shared" si="291"/>
        <v>0</v>
      </c>
      <c r="H115" s="386">
        <f>H112+H113</f>
        <v>0</v>
      </c>
      <c r="I115" s="115">
        <f>I112+I113</f>
        <v>0</v>
      </c>
      <c r="J115" s="82">
        <f>J112+J113</f>
        <v>0</v>
      </c>
      <c r="K115" s="246">
        <f t="shared" si="352"/>
        <v>0</v>
      </c>
      <c r="L115" s="82">
        <f>L112+L113</f>
        <v>0</v>
      </c>
      <c r="M115" s="112">
        <f>M112+M113</f>
        <v>0</v>
      </c>
      <c r="N115" s="392">
        <f>N112+N113</f>
        <v>2150.7999999999997</v>
      </c>
      <c r="O115" s="82">
        <f>O112+O113</f>
        <v>0</v>
      </c>
      <c r="P115" s="82">
        <f>P112+P113+P114</f>
        <v>2915.13</v>
      </c>
      <c r="Q115" s="246">
        <f t="shared" si="384"/>
        <v>0</v>
      </c>
      <c r="R115" s="82">
        <f>R112+R113</f>
        <v>0</v>
      </c>
      <c r="S115" s="82">
        <f>S112+S113</f>
        <v>0</v>
      </c>
      <c r="T115" s="82">
        <f>T112+T113</f>
        <v>0</v>
      </c>
      <c r="U115" s="246">
        <f t="shared" si="385"/>
        <v>0</v>
      </c>
      <c r="V115" s="82">
        <f>V112+V113</f>
        <v>0</v>
      </c>
      <c r="W115" s="112">
        <f>W112+W113</f>
        <v>0</v>
      </c>
      <c r="X115" s="382">
        <f>X112+X113</f>
        <v>0</v>
      </c>
      <c r="Y115" s="115">
        <f>'izvršenje PO IZVORIMA-detaljno'!AI115+'izvršenje PO IZVORIMA-detaljno'!AL115+'izvršenje PO IZVORIMA-detaljno'!AB115</f>
        <v>0</v>
      </c>
      <c r="Z115" s="112">
        <f>Z112+Z113</f>
        <v>0</v>
      </c>
      <c r="AA115" s="246">
        <f t="shared" si="386"/>
        <v>0</v>
      </c>
      <c r="AB115" s="392"/>
      <c r="AC115" s="392">
        <f>'izvršenje PO IZVORIMA-detaljno'!G115+'izvršenje PO IZVORIMA-detaljno'!M115</f>
        <v>0</v>
      </c>
      <c r="AD115" s="82">
        <f>AD112+AD113</f>
        <v>0</v>
      </c>
      <c r="AE115" s="246">
        <f t="shared" si="387"/>
        <v>0</v>
      </c>
      <c r="AF115" s="108">
        <f>SUM(AF113)</f>
        <v>132.65</v>
      </c>
      <c r="AG115" s="108">
        <f>'izvršenje PO IZVORIMA-detaljno'!J115+'izvršenje PO IZVORIMA-detaljno'!P115</f>
        <v>0</v>
      </c>
      <c r="AH115" s="82">
        <f>AH112+AH113</f>
        <v>0</v>
      </c>
      <c r="AI115" s="246">
        <f t="shared" si="391"/>
        <v>0</v>
      </c>
      <c r="AJ115" s="82">
        <f>SUM(AJ112:AJ114)</f>
        <v>0</v>
      </c>
      <c r="AK115" s="82">
        <f>'izvršenje PO IZVORIMA-detaljno'!S115</f>
        <v>0</v>
      </c>
      <c r="AL115" s="82">
        <f>AL112+AL113</f>
        <v>0</v>
      </c>
      <c r="AM115" s="246">
        <f t="shared" si="388"/>
        <v>0</v>
      </c>
      <c r="AN115" s="82"/>
      <c r="AO115" s="82">
        <f>'izvršenje PO IZVORIMA-detaljno'!AO115</f>
        <v>0</v>
      </c>
      <c r="AP115" s="82">
        <f>AP112+AP113</f>
        <v>0</v>
      </c>
      <c r="AQ115" s="246">
        <f t="shared" si="389"/>
        <v>0</v>
      </c>
      <c r="AR115" s="82">
        <f>'izvršenje PO IZVORIMA-detaljno'!AQ115</f>
        <v>0</v>
      </c>
      <c r="AS115" s="82">
        <f>'izvršenje PO IZVORIMA-detaljno'!AR115</f>
        <v>0</v>
      </c>
      <c r="AT115" s="82">
        <f>AT112+AT113</f>
        <v>0</v>
      </c>
      <c r="AU115" s="246">
        <f t="shared" si="390"/>
        <v>0</v>
      </c>
      <c r="AV115" s="82">
        <f t="shared" ref="AV115:BC115" si="402">AV112+AV113</f>
        <v>0</v>
      </c>
      <c r="AW115" s="83">
        <f t="shared" si="402"/>
        <v>0</v>
      </c>
      <c r="AX115" s="382">
        <f t="shared" si="402"/>
        <v>0</v>
      </c>
      <c r="AY115" s="83">
        <f t="shared" si="402"/>
        <v>0</v>
      </c>
      <c r="AZ115" s="112">
        <f t="shared" si="402"/>
        <v>0</v>
      </c>
      <c r="BA115" s="382">
        <f t="shared" si="402"/>
        <v>0</v>
      </c>
      <c r="BB115" s="83">
        <f t="shared" si="402"/>
        <v>0</v>
      </c>
      <c r="BC115" s="382">
        <f t="shared" si="402"/>
        <v>166</v>
      </c>
      <c r="BD115" s="382">
        <f t="shared" ref="BD115:BE115" si="403">BD112+BD113</f>
        <v>0</v>
      </c>
      <c r="BE115" s="83">
        <f t="shared" si="403"/>
        <v>501.89</v>
      </c>
      <c r="BF115" s="386">
        <f>AV115+AS115+AO115+AK115+AG115+AC115+Y115+V115+S115+O115+L115+I115+AY115</f>
        <v>0</v>
      </c>
      <c r="BG115" s="83">
        <f>BG112+BG113+BG114</f>
        <v>3417.0200000000004</v>
      </c>
      <c r="BH115" s="76">
        <v>3235</v>
      </c>
    </row>
    <row r="116" spans="1:60" s="2" customFormat="1" x14ac:dyDescent="0.25">
      <c r="A116" s="15">
        <v>323611</v>
      </c>
      <c r="B116" s="474" t="s">
        <v>73</v>
      </c>
      <c r="C116" s="75">
        <f t="shared" si="350"/>
        <v>2428</v>
      </c>
      <c r="D116" s="157"/>
      <c r="E116" s="122">
        <f t="shared" si="351"/>
        <v>2431.5500000000002</v>
      </c>
      <c r="F116" s="234">
        <f t="shared" si="290"/>
        <v>100.14621087314663</v>
      </c>
      <c r="G116" s="235">
        <f t="shared" si="291"/>
        <v>0</v>
      </c>
      <c r="H116" s="125"/>
      <c r="I116" s="125"/>
      <c r="J116" s="172">
        <f>'izvršenje PO IZVORIMA-detaljno'!E116</f>
        <v>30</v>
      </c>
      <c r="K116" s="1182">
        <f t="shared" si="352"/>
        <v>0</v>
      </c>
      <c r="L116" s="59"/>
      <c r="M116" s="60"/>
      <c r="N116" s="1313">
        <f>'izvršenje PO IZVORIMA-detaljno'!V116</f>
        <v>2428</v>
      </c>
      <c r="O116" s="1223"/>
      <c r="P116" s="1221">
        <f>'izvršenje PO IZVORIMA-detaljno'!X116</f>
        <v>2401.5500000000002</v>
      </c>
      <c r="Q116" s="1204">
        <f t="shared" si="384"/>
        <v>0</v>
      </c>
      <c r="R116" s="1221">
        <f>'izvršenje PO IZVORIMA-detaljno'!Y116</f>
        <v>0</v>
      </c>
      <c r="S116" s="1223"/>
      <c r="T116" s="1221">
        <f>'izvršenje PO IZVORIMA-detaljno'!AA116</f>
        <v>0</v>
      </c>
      <c r="U116" s="1204">
        <f t="shared" si="385"/>
        <v>0</v>
      </c>
      <c r="V116" s="1223"/>
      <c r="W116" s="1224"/>
      <c r="X116" s="1207">
        <f>'izvršenje PO IZVORIMA-detaljno'!AK116+'izvršenje PO IZVORIMA-detaljno'!AH116+'izvršenje PO IZVORIMA-detaljno'!AB116</f>
        <v>0</v>
      </c>
      <c r="Y116" s="1900"/>
      <c r="Z116" s="1221">
        <f>'izvršenje PO IZVORIMA-detaljno'!AM116+'izvršenje PO IZVORIMA-detaljno'!AJ116+'izvršenje PO IZVORIMA-detaljno'!AC116</f>
        <v>0</v>
      </c>
      <c r="AA116" s="1204">
        <f t="shared" si="386"/>
        <v>0</v>
      </c>
      <c r="AB116" s="1266">
        <f>'izvršenje PO IZVORIMA-detaljno'!F116+'izvršenje PO IZVORIMA-detaljno'!L116</f>
        <v>0</v>
      </c>
      <c r="AC116" s="1274"/>
      <c r="AD116" s="1266">
        <f>'izvršenje PO IZVORIMA-detaljno'!H116+'izvršenje PO IZVORIMA-detaljno'!N116</f>
        <v>0</v>
      </c>
      <c r="AE116" s="1244">
        <f t="shared" si="387"/>
        <v>0</v>
      </c>
      <c r="AF116" s="1266">
        <f>'izvršenje PO IZVORIMA-detaljno'!I116+'izvršenje PO IZVORIMA-detaljno'!O116</f>
        <v>0</v>
      </c>
      <c r="AG116" s="1274"/>
      <c r="AH116" s="1266">
        <f>'izvršenje PO IZVORIMA-detaljno'!K116+'izvršenje PO IZVORIMA-detaljno'!Q116</f>
        <v>0</v>
      </c>
      <c r="AI116" s="1244">
        <f t="shared" si="391"/>
        <v>0</v>
      </c>
      <c r="AJ116" s="1266">
        <f>'izvršenje PO IZVORIMA-detaljno'!R116</f>
        <v>0</v>
      </c>
      <c r="AK116" s="1274"/>
      <c r="AL116" s="1277">
        <f>'izvršenje PO IZVORIMA-detaljno'!T116+'izvršenje PO IZVORIMA-detaljno'!U116</f>
        <v>0</v>
      </c>
      <c r="AM116" s="1244">
        <f t="shared" si="388"/>
        <v>0</v>
      </c>
      <c r="AN116" s="1266">
        <f>'izvršenje PO IZVORIMA-detaljno'!AN116</f>
        <v>0</v>
      </c>
      <c r="AO116" s="1274"/>
      <c r="AP116" s="1266">
        <f>'izvršenje PO IZVORIMA-detaljno'!AP116</f>
        <v>0</v>
      </c>
      <c r="AQ116" s="1244">
        <f t="shared" si="389"/>
        <v>0</v>
      </c>
      <c r="AR116" s="1274"/>
      <c r="AS116" s="1274"/>
      <c r="AT116" s="1275"/>
      <c r="AU116" s="1244">
        <f t="shared" si="390"/>
        <v>0</v>
      </c>
      <c r="AV116" s="1274"/>
      <c r="AW116" s="1276"/>
      <c r="AX116" s="1329"/>
      <c r="AY116" s="1297"/>
      <c r="AZ116" s="1342"/>
      <c r="BA116" s="204"/>
      <c r="BB116" s="206"/>
      <c r="BC116" s="1921">
        <f>'izvršenje PO IZVORIMA-detaljno'!BA116</f>
        <v>0</v>
      </c>
      <c r="BD116" s="1921">
        <f>'izvršenje PO IZVORIMA-detaljno'!BB116</f>
        <v>0</v>
      </c>
      <c r="BE116" s="1921">
        <f>'izvršenje PO IZVORIMA-detaljno'!BC116</f>
        <v>0</v>
      </c>
      <c r="BF116" s="61"/>
      <c r="BG116" s="126">
        <f>J116+M116+P116+T116+W116+Z116+AD116+AH116+AL116+AP116+AT116+AW116+BE116</f>
        <v>2431.5500000000002</v>
      </c>
      <c r="BH116" s="15">
        <v>323611</v>
      </c>
    </row>
    <row r="117" spans="1:60" s="2" customFormat="1" ht="15.75" thickBot="1" x14ac:dyDescent="0.3">
      <c r="A117" s="77">
        <v>323631</v>
      </c>
      <c r="B117" s="467" t="s">
        <v>207</v>
      </c>
      <c r="C117" s="75">
        <f t="shared" si="350"/>
        <v>216</v>
      </c>
      <c r="D117" s="71"/>
      <c r="E117" s="122">
        <f t="shared" si="351"/>
        <v>1188.1500000000001</v>
      </c>
      <c r="F117" s="236">
        <f t="shared" si="290"/>
        <v>550.06944444444446</v>
      </c>
      <c r="G117" s="237">
        <f t="shared" si="291"/>
        <v>0</v>
      </c>
      <c r="H117" s="125"/>
      <c r="I117" s="125"/>
      <c r="J117" s="172">
        <f>'izvršenje PO IZVORIMA-detaljno'!E117</f>
        <v>0</v>
      </c>
      <c r="K117" s="1184">
        <f t="shared" si="352"/>
        <v>0</v>
      </c>
      <c r="L117" s="59"/>
      <c r="M117" s="60"/>
      <c r="N117" s="1313">
        <f>'izvršenje PO IZVORIMA-detaljno'!V117</f>
        <v>216</v>
      </c>
      <c r="O117" s="1223"/>
      <c r="P117" s="1221">
        <f>'izvršenje PO IZVORIMA-detaljno'!X117</f>
        <v>685.5</v>
      </c>
      <c r="Q117" s="1211">
        <f t="shared" si="384"/>
        <v>0</v>
      </c>
      <c r="R117" s="1221">
        <f>'izvršenje PO IZVORIMA-detaljno'!Y117</f>
        <v>0</v>
      </c>
      <c r="S117" s="1223"/>
      <c r="T117" s="1221">
        <f>'izvršenje PO IZVORIMA-detaljno'!AA117</f>
        <v>0</v>
      </c>
      <c r="U117" s="1211">
        <f t="shared" si="385"/>
        <v>0</v>
      </c>
      <c r="V117" s="1223"/>
      <c r="W117" s="1224"/>
      <c r="X117" s="1207">
        <f>'izvršenje PO IZVORIMA-detaljno'!AK117+'izvršenje PO IZVORIMA-detaljno'!AH117+'izvršenje PO IZVORIMA-detaljno'!AB117</f>
        <v>0</v>
      </c>
      <c r="Y117" s="1900"/>
      <c r="Z117" s="1221">
        <f>'izvršenje PO IZVORIMA-detaljno'!AM117+'izvršenje PO IZVORIMA-detaljno'!AJ117+'izvršenje PO IZVORIMA-detaljno'!AC117</f>
        <v>0</v>
      </c>
      <c r="AA117" s="1211">
        <f t="shared" si="386"/>
        <v>0</v>
      </c>
      <c r="AB117" s="1266">
        <f>'izvršenje PO IZVORIMA-detaljno'!F117+'izvršenje PO IZVORIMA-detaljno'!L117</f>
        <v>0</v>
      </c>
      <c r="AC117" s="1274"/>
      <c r="AD117" s="1266">
        <f>'izvršenje PO IZVORIMA-detaljno'!H117+'izvršenje PO IZVORIMA-detaljno'!N117</f>
        <v>0</v>
      </c>
      <c r="AE117" s="1253">
        <f t="shared" si="387"/>
        <v>0</v>
      </c>
      <c r="AF117" s="1266">
        <f>'izvršenje PO IZVORIMA-detaljno'!I117+'izvršenje PO IZVORIMA-detaljno'!O117</f>
        <v>0</v>
      </c>
      <c r="AG117" s="1274"/>
      <c r="AH117" s="1266">
        <f>'izvršenje PO IZVORIMA-detaljno'!K117+'izvršenje PO IZVORIMA-detaljno'!Q117</f>
        <v>0</v>
      </c>
      <c r="AI117" s="1253">
        <f t="shared" si="391"/>
        <v>0</v>
      </c>
      <c r="AJ117" s="1266">
        <f>'izvršenje PO IZVORIMA-detaljno'!R117</f>
        <v>0</v>
      </c>
      <c r="AK117" s="1274"/>
      <c r="AL117" s="1277">
        <f>'izvršenje PO IZVORIMA-detaljno'!T117+'izvršenje PO IZVORIMA-detaljno'!U117</f>
        <v>502.65</v>
      </c>
      <c r="AM117" s="1253">
        <f t="shared" si="388"/>
        <v>0</v>
      </c>
      <c r="AN117" s="1266">
        <f>'izvršenje PO IZVORIMA-detaljno'!AN117</f>
        <v>0</v>
      </c>
      <c r="AO117" s="1274"/>
      <c r="AP117" s="1266">
        <f>'izvršenje PO IZVORIMA-detaljno'!AP117</f>
        <v>0</v>
      </c>
      <c r="AQ117" s="1253">
        <f t="shared" si="389"/>
        <v>0</v>
      </c>
      <c r="AR117" s="1274"/>
      <c r="AS117" s="1274"/>
      <c r="AT117" s="1275"/>
      <c r="AU117" s="1253">
        <f t="shared" si="390"/>
        <v>0</v>
      </c>
      <c r="AV117" s="1274"/>
      <c r="AW117" s="1276"/>
      <c r="AX117" s="1329"/>
      <c r="AY117" s="1297"/>
      <c r="AZ117" s="1342"/>
      <c r="BA117" s="204"/>
      <c r="BB117" s="206"/>
      <c r="BC117" s="1921">
        <f>'izvršenje PO IZVORIMA-detaljno'!BA117</f>
        <v>0</v>
      </c>
      <c r="BD117" s="1921">
        <f>'izvršenje PO IZVORIMA-detaljno'!BB117</f>
        <v>0</v>
      </c>
      <c r="BE117" s="1921">
        <f>'izvršenje PO IZVORIMA-detaljno'!BC117</f>
        <v>0</v>
      </c>
      <c r="BF117" s="61"/>
      <c r="BG117" s="126">
        <f>J117+M117+P117+T117+W117+Z117+AD117+AH117+AL117+AP117+AT117+AW117+BE117</f>
        <v>1188.1500000000001</v>
      </c>
      <c r="BH117" s="77">
        <v>323631</v>
      </c>
    </row>
    <row r="118" spans="1:60" s="1429" customFormat="1" ht="15.75" thickBot="1" x14ac:dyDescent="0.3">
      <c r="A118" s="76">
        <v>3236</v>
      </c>
      <c r="B118" s="470" t="s">
        <v>74</v>
      </c>
      <c r="C118" s="82">
        <f>SUM(C116:C117)</f>
        <v>2644</v>
      </c>
      <c r="D118" s="90"/>
      <c r="E118" s="83">
        <f>E116+E117</f>
        <v>3619.7000000000003</v>
      </c>
      <c r="F118" s="247">
        <f t="shared" si="290"/>
        <v>136.90242057488655</v>
      </c>
      <c r="G118" s="246">
        <f t="shared" si="291"/>
        <v>0</v>
      </c>
      <c r="H118" s="386">
        <f t="shared" ref="H118" si="404">H116</f>
        <v>0</v>
      </c>
      <c r="I118" s="115">
        <f t="shared" ref="I118:AH118" si="405">I116</f>
        <v>0</v>
      </c>
      <c r="J118" s="82">
        <f t="shared" si="405"/>
        <v>30</v>
      </c>
      <c r="K118" s="246">
        <f t="shared" si="352"/>
        <v>0</v>
      </c>
      <c r="L118" s="82">
        <f t="shared" si="405"/>
        <v>0</v>
      </c>
      <c r="M118" s="112">
        <f t="shared" si="405"/>
        <v>0</v>
      </c>
      <c r="N118" s="392">
        <f>N116+N117</f>
        <v>2644</v>
      </c>
      <c r="O118" s="82">
        <f t="shared" si="405"/>
        <v>0</v>
      </c>
      <c r="P118" s="82">
        <f>P116+P117</f>
        <v>3087.05</v>
      </c>
      <c r="Q118" s="246">
        <f t="shared" si="384"/>
        <v>0</v>
      </c>
      <c r="R118" s="82">
        <f t="shared" ref="R118" si="406">R116</f>
        <v>0</v>
      </c>
      <c r="S118" s="82">
        <f t="shared" si="405"/>
        <v>0</v>
      </c>
      <c r="T118" s="82">
        <f t="shared" si="405"/>
        <v>0</v>
      </c>
      <c r="U118" s="246">
        <f t="shared" si="385"/>
        <v>0</v>
      </c>
      <c r="V118" s="82">
        <f t="shared" si="405"/>
        <v>0</v>
      </c>
      <c r="W118" s="112">
        <f t="shared" si="405"/>
        <v>0</v>
      </c>
      <c r="X118" s="382">
        <f t="shared" ref="X118" si="407">X116</f>
        <v>0</v>
      </c>
      <c r="Y118" s="115">
        <f>'izvršenje PO IZVORIMA-detaljno'!AI118+'izvršenje PO IZVORIMA-detaljno'!AL118+'izvršenje PO IZVORIMA-detaljno'!AB118</f>
        <v>0</v>
      </c>
      <c r="Z118" s="112">
        <f t="shared" si="405"/>
        <v>0</v>
      </c>
      <c r="AA118" s="246">
        <f t="shared" si="386"/>
        <v>0</v>
      </c>
      <c r="AB118" s="392"/>
      <c r="AC118" s="392">
        <f>'izvršenje PO IZVORIMA-detaljno'!G118+'izvršenje PO IZVORIMA-detaljno'!M118</f>
        <v>0</v>
      </c>
      <c r="AD118" s="82">
        <f t="shared" si="405"/>
        <v>0</v>
      </c>
      <c r="AE118" s="246">
        <f t="shared" si="387"/>
        <v>0</v>
      </c>
      <c r="AF118" s="108"/>
      <c r="AG118" s="108">
        <f>'izvršenje PO IZVORIMA-detaljno'!J118+'izvršenje PO IZVORIMA-detaljno'!P118</f>
        <v>0</v>
      </c>
      <c r="AH118" s="82">
        <f t="shared" si="405"/>
        <v>0</v>
      </c>
      <c r="AI118" s="246">
        <f t="shared" si="391"/>
        <v>0</v>
      </c>
      <c r="AJ118" s="82">
        <f>SUM(AJ116:AJ117)</f>
        <v>0</v>
      </c>
      <c r="AK118" s="82">
        <f>'izvršenje PO IZVORIMA-detaljno'!S118</f>
        <v>0</v>
      </c>
      <c r="AL118" s="82">
        <f>SUM(AL116:AL117)</f>
        <v>502.65</v>
      </c>
      <c r="AM118" s="246">
        <f t="shared" si="388"/>
        <v>0</v>
      </c>
      <c r="AN118" s="203">
        <f>SUM(AN116:AN117)</f>
        <v>0</v>
      </c>
      <c r="AO118" s="82">
        <f>'izvršenje PO IZVORIMA-detaljno'!AO118</f>
        <v>0</v>
      </c>
      <c r="AP118" s="82">
        <f>AP116+AP117</f>
        <v>0</v>
      </c>
      <c r="AQ118" s="246">
        <f t="shared" si="389"/>
        <v>0</v>
      </c>
      <c r="AR118" s="82">
        <f>'izvršenje PO IZVORIMA-detaljno'!AQ118</f>
        <v>0</v>
      </c>
      <c r="AS118" s="82">
        <f>'izvršenje PO IZVORIMA-detaljno'!AR118</f>
        <v>0</v>
      </c>
      <c r="AT118" s="82">
        <f t="shared" ref="AT118" si="408">AT116</f>
        <v>0</v>
      </c>
      <c r="AU118" s="246">
        <f t="shared" si="390"/>
        <v>0</v>
      </c>
      <c r="AV118" s="82">
        <f t="shared" ref="AV118:AX118" si="409">AV116</f>
        <v>0</v>
      </c>
      <c r="AW118" s="83">
        <f t="shared" si="409"/>
        <v>0</v>
      </c>
      <c r="AX118" s="382">
        <f t="shared" si="409"/>
        <v>0</v>
      </c>
      <c r="AY118" s="83">
        <f t="shared" ref="AY118:AZ118" si="410">AY116</f>
        <v>0</v>
      </c>
      <c r="AZ118" s="112">
        <f t="shared" si="410"/>
        <v>0</v>
      </c>
      <c r="BA118" s="382">
        <f t="shared" ref="BA118:BC118" si="411">BA116</f>
        <v>0</v>
      </c>
      <c r="BB118" s="83">
        <f t="shared" si="411"/>
        <v>0</v>
      </c>
      <c r="BC118" s="382">
        <f t="shared" si="411"/>
        <v>0</v>
      </c>
      <c r="BD118" s="382">
        <f t="shared" ref="BD118:BE118" si="412">BD116</f>
        <v>0</v>
      </c>
      <c r="BE118" s="83">
        <f t="shared" si="412"/>
        <v>0</v>
      </c>
      <c r="BF118" s="386">
        <f>AV118+AS118+AO118+AK118+AG118+AC118+Y118+V118+S118+O118+L118+I118+AY118</f>
        <v>0</v>
      </c>
      <c r="BG118" s="83">
        <f>BG116+BG117</f>
        <v>3619.7000000000003</v>
      </c>
      <c r="BH118" s="76">
        <v>3236</v>
      </c>
    </row>
    <row r="119" spans="1:60" x14ac:dyDescent="0.25">
      <c r="A119" s="74">
        <v>323711</v>
      </c>
      <c r="B119" s="471" t="s">
        <v>75</v>
      </c>
      <c r="C119" s="75">
        <f t="shared" si="350"/>
        <v>0</v>
      </c>
      <c r="D119" s="75"/>
      <c r="E119" s="122">
        <f t="shared" si="351"/>
        <v>0</v>
      </c>
      <c r="F119" s="234">
        <f t="shared" si="290"/>
        <v>0</v>
      </c>
      <c r="G119" s="235">
        <f t="shared" si="291"/>
        <v>0</v>
      </c>
      <c r="H119" s="123">
        <f>'izvršenje PO IZVORIMA-detaljno'!C119</f>
        <v>0</v>
      </c>
      <c r="I119" s="124"/>
      <c r="J119" s="172">
        <f>'izvršenje PO IZVORIMA-detaljno'!E119</f>
        <v>0</v>
      </c>
      <c r="K119" s="1182">
        <f t="shared" si="352"/>
        <v>0</v>
      </c>
      <c r="L119" s="52"/>
      <c r="M119" s="51"/>
      <c r="N119" s="1313">
        <f>'izvršenje PO IZVORIMA-detaljno'!V119</f>
        <v>0</v>
      </c>
      <c r="O119" s="1209"/>
      <c r="P119" s="1221">
        <f>'izvršenje PO IZVORIMA-detaljno'!X119</f>
        <v>0</v>
      </c>
      <c r="Q119" s="1204">
        <f t="shared" si="384"/>
        <v>0</v>
      </c>
      <c r="R119" s="1221">
        <f>'izvršenje PO IZVORIMA-detaljno'!Y119</f>
        <v>0</v>
      </c>
      <c r="S119" s="1209"/>
      <c r="T119" s="1221">
        <f>'izvršenje PO IZVORIMA-detaljno'!AA119</f>
        <v>0</v>
      </c>
      <c r="U119" s="1204">
        <f t="shared" si="385"/>
        <v>0</v>
      </c>
      <c r="V119" s="1209"/>
      <c r="W119" s="1210"/>
      <c r="X119" s="1207">
        <f>'izvršenje PO IZVORIMA-detaljno'!AK119+'izvršenje PO IZVORIMA-detaljno'!AH119+'izvršenje PO IZVORIMA-detaljno'!AB119</f>
        <v>0</v>
      </c>
      <c r="Y119" s="1900"/>
      <c r="Z119" s="1221">
        <f>'izvršenje PO IZVORIMA-detaljno'!AM119+'izvršenje PO IZVORIMA-detaljno'!AJ119+'izvršenje PO IZVORIMA-detaljno'!AC119</f>
        <v>0</v>
      </c>
      <c r="AA119" s="1204">
        <f t="shared" si="386"/>
        <v>0</v>
      </c>
      <c r="AB119" s="1266">
        <f>'izvršenje PO IZVORIMA-detaljno'!F119+'izvršenje PO IZVORIMA-detaljno'!L119</f>
        <v>0</v>
      </c>
      <c r="AC119" s="1251"/>
      <c r="AD119" s="1266">
        <f>'izvršenje PO IZVORIMA-detaljno'!H119+'izvršenje PO IZVORIMA-detaljno'!N119</f>
        <v>0</v>
      </c>
      <c r="AE119" s="1244">
        <f t="shared" si="387"/>
        <v>0</v>
      </c>
      <c r="AF119" s="1266">
        <f>'izvršenje PO IZVORIMA-detaljno'!I119+'izvršenje PO IZVORIMA-detaljno'!O119</f>
        <v>0</v>
      </c>
      <c r="AG119" s="1251"/>
      <c r="AH119" s="1266">
        <f>'izvršenje PO IZVORIMA-detaljno'!K119+'izvršenje PO IZVORIMA-detaljno'!Q119</f>
        <v>0</v>
      </c>
      <c r="AI119" s="1244">
        <f t="shared" si="391"/>
        <v>0</v>
      </c>
      <c r="AJ119" s="1266">
        <f>'izvršenje PO IZVORIMA-detaljno'!R119</f>
        <v>0</v>
      </c>
      <c r="AK119" s="1251"/>
      <c r="AL119" s="1277">
        <f>'izvršenje PO IZVORIMA-detaljno'!T119+'izvršenje PO IZVORIMA-detaljno'!U119</f>
        <v>0</v>
      </c>
      <c r="AM119" s="1244">
        <f t="shared" si="388"/>
        <v>0</v>
      </c>
      <c r="AN119" s="1266">
        <f>'izvršenje PO IZVORIMA-detaljno'!AN119</f>
        <v>0</v>
      </c>
      <c r="AO119" s="1251"/>
      <c r="AP119" s="1266">
        <f>'izvršenje PO IZVORIMA-detaljno'!AP119</f>
        <v>0</v>
      </c>
      <c r="AQ119" s="1244">
        <f t="shared" si="389"/>
        <v>0</v>
      </c>
      <c r="AR119" s="1251"/>
      <c r="AS119" s="1251"/>
      <c r="AT119" s="1264"/>
      <c r="AU119" s="1244">
        <f t="shared" si="390"/>
        <v>0</v>
      </c>
      <c r="AV119" s="1251"/>
      <c r="AW119" s="1252"/>
      <c r="AX119" s="1327"/>
      <c r="AY119" s="1295"/>
      <c r="AZ119" s="1336"/>
      <c r="BA119" s="176"/>
      <c r="BB119" s="174"/>
      <c r="BC119" s="1921">
        <f>'izvršenje PO IZVORIMA-detaljno'!BA119</f>
        <v>0</v>
      </c>
      <c r="BD119" s="1921">
        <f>'izvršenje PO IZVORIMA-detaljno'!BB119</f>
        <v>0</v>
      </c>
      <c r="BE119" s="1921">
        <f>'izvršenje PO IZVORIMA-detaljno'!BC119</f>
        <v>0</v>
      </c>
      <c r="BF119" s="57"/>
      <c r="BG119" s="126">
        <f>J119+M119+P119+T119+W119+Z119+AD119+AH119+AL119+AP119+AT119+AW119+BE119</f>
        <v>0</v>
      </c>
      <c r="BH119" s="74">
        <v>323711</v>
      </c>
    </row>
    <row r="120" spans="1:60" s="6" customFormat="1" x14ac:dyDescent="0.25">
      <c r="A120" s="45">
        <v>323721</v>
      </c>
      <c r="B120" s="472" t="s">
        <v>76</v>
      </c>
      <c r="C120" s="75">
        <f t="shared" si="350"/>
        <v>2130.59</v>
      </c>
      <c r="D120" s="13"/>
      <c r="E120" s="122">
        <f t="shared" si="351"/>
        <v>8800.2900000000009</v>
      </c>
      <c r="F120" s="230">
        <f t="shared" si="290"/>
        <v>413.04474347481215</v>
      </c>
      <c r="G120" s="232">
        <f t="shared" si="291"/>
        <v>0</v>
      </c>
      <c r="H120" s="123">
        <f>'izvršenje PO IZVORIMA-detaljno'!C120</f>
        <v>2130.59</v>
      </c>
      <c r="I120" s="124"/>
      <c r="J120" s="172">
        <f>'izvršenje PO IZVORIMA-detaljno'!E120</f>
        <v>1698.16</v>
      </c>
      <c r="K120" s="1183">
        <f t="shared" si="352"/>
        <v>0</v>
      </c>
      <c r="L120" s="52"/>
      <c r="M120" s="51"/>
      <c r="N120" s="1313">
        <f>'izvršenje PO IZVORIMA-detaljno'!V120</f>
        <v>0</v>
      </c>
      <c r="O120" s="1209"/>
      <c r="P120" s="1221">
        <f>'izvršenje PO IZVORIMA-detaljno'!X120</f>
        <v>0</v>
      </c>
      <c r="Q120" s="1208">
        <f t="shared" si="384"/>
        <v>0</v>
      </c>
      <c r="R120" s="1221">
        <f>'izvršenje PO IZVORIMA-detaljno'!Y120</f>
        <v>0</v>
      </c>
      <c r="S120" s="1209"/>
      <c r="T120" s="1221">
        <f>'izvršenje PO IZVORIMA-detaljno'!AA120</f>
        <v>0</v>
      </c>
      <c r="U120" s="1208">
        <f t="shared" si="385"/>
        <v>0</v>
      </c>
      <c r="V120" s="1209"/>
      <c r="W120" s="1210"/>
      <c r="X120" s="1207">
        <f>'izvršenje PO IZVORIMA-detaljno'!AK120+'izvršenje PO IZVORIMA-detaljno'!AH120+'izvršenje PO IZVORIMA-detaljno'!AB120</f>
        <v>0</v>
      </c>
      <c r="Y120" s="1900"/>
      <c r="Z120" s="1221">
        <f>'izvršenje PO IZVORIMA-detaljno'!AM120+'izvršenje PO IZVORIMA-detaljno'!AJ120+'izvršenje PO IZVORIMA-detaljno'!AC120</f>
        <v>0</v>
      </c>
      <c r="AA120" s="1208">
        <f t="shared" si="386"/>
        <v>0</v>
      </c>
      <c r="AB120" s="1266">
        <f>'izvršenje PO IZVORIMA-detaljno'!F120+'izvršenje PO IZVORIMA-detaljno'!L120</f>
        <v>0</v>
      </c>
      <c r="AC120" s="1251"/>
      <c r="AD120" s="1266">
        <f>'izvršenje PO IZVORIMA-detaljno'!H120+'izvršenje PO IZVORIMA-detaljno'!N120</f>
        <v>0</v>
      </c>
      <c r="AE120" s="1249">
        <f t="shared" si="387"/>
        <v>0</v>
      </c>
      <c r="AF120" s="1266">
        <f>'izvršenje PO IZVORIMA-detaljno'!I120+'izvršenje PO IZVORIMA-detaljno'!O120</f>
        <v>0</v>
      </c>
      <c r="AG120" s="1251"/>
      <c r="AH120" s="1266">
        <f>'izvršenje PO IZVORIMA-detaljno'!K120+'izvršenje PO IZVORIMA-detaljno'!Q120</f>
        <v>0</v>
      </c>
      <c r="AI120" s="1249">
        <f t="shared" si="391"/>
        <v>0</v>
      </c>
      <c r="AJ120" s="1266">
        <f>'izvršenje PO IZVORIMA-detaljno'!R120</f>
        <v>0</v>
      </c>
      <c r="AK120" s="1251"/>
      <c r="AL120" s="1277">
        <f>'izvršenje PO IZVORIMA-detaljno'!T120+'izvršenje PO IZVORIMA-detaljno'!U120</f>
        <v>0</v>
      </c>
      <c r="AM120" s="1249">
        <f t="shared" si="388"/>
        <v>0</v>
      </c>
      <c r="AN120" s="1266">
        <f>'izvršenje PO IZVORIMA-detaljno'!AN120</f>
        <v>0</v>
      </c>
      <c r="AO120" s="1251"/>
      <c r="AP120" s="1266">
        <f>'izvršenje PO IZVORIMA-detaljno'!AP120</f>
        <v>7102.13</v>
      </c>
      <c r="AQ120" s="1249">
        <f t="shared" si="389"/>
        <v>0</v>
      </c>
      <c r="AR120" s="1251"/>
      <c r="AS120" s="1251"/>
      <c r="AT120" s="1264"/>
      <c r="AU120" s="1249">
        <f t="shared" si="390"/>
        <v>0</v>
      </c>
      <c r="AV120" s="1251"/>
      <c r="AW120" s="1252"/>
      <c r="AX120" s="1327"/>
      <c r="AY120" s="1295"/>
      <c r="AZ120" s="1336"/>
      <c r="BA120" s="176"/>
      <c r="BB120" s="174"/>
      <c r="BC120" s="1921">
        <f>'izvršenje PO IZVORIMA-detaljno'!BA120</f>
        <v>0</v>
      </c>
      <c r="BD120" s="1921">
        <f>'izvršenje PO IZVORIMA-detaljno'!BB120</f>
        <v>0</v>
      </c>
      <c r="BE120" s="1921">
        <f>'izvršenje PO IZVORIMA-detaljno'!BC120</f>
        <v>0</v>
      </c>
      <c r="BF120" s="57"/>
      <c r="BG120" s="126">
        <f>J120+M120+P120+T120+W120+Z120+AD120+AH120+AL120+AP120+AT120+AW120+BE120</f>
        <v>8800.2900000000009</v>
      </c>
      <c r="BH120" s="45">
        <v>323721</v>
      </c>
    </row>
    <row r="121" spans="1:60" s="6" customFormat="1" x14ac:dyDescent="0.25">
      <c r="A121" s="45">
        <v>323731</v>
      </c>
      <c r="B121" s="472" t="s">
        <v>77</v>
      </c>
      <c r="C121" s="75">
        <f t="shared" si="350"/>
        <v>0</v>
      </c>
      <c r="D121" s="13"/>
      <c r="E121" s="122">
        <f t="shared" si="351"/>
        <v>0</v>
      </c>
      <c r="F121" s="230">
        <f t="shared" si="290"/>
        <v>0</v>
      </c>
      <c r="G121" s="232">
        <f t="shared" si="291"/>
        <v>0</v>
      </c>
      <c r="H121" s="123">
        <f>'izvršenje PO IZVORIMA-detaljno'!C121</f>
        <v>0</v>
      </c>
      <c r="I121" s="124"/>
      <c r="J121" s="172">
        <f>'izvršenje PO IZVORIMA-detaljno'!E121</f>
        <v>0</v>
      </c>
      <c r="K121" s="1183">
        <f t="shared" si="352"/>
        <v>0</v>
      </c>
      <c r="L121" s="52"/>
      <c r="M121" s="51"/>
      <c r="N121" s="1313">
        <f>'izvršenje PO IZVORIMA-detaljno'!V121</f>
        <v>0</v>
      </c>
      <c r="O121" s="1209"/>
      <c r="P121" s="1221">
        <f>'izvršenje PO IZVORIMA-detaljno'!X121</f>
        <v>0</v>
      </c>
      <c r="Q121" s="1208">
        <f t="shared" si="384"/>
        <v>0</v>
      </c>
      <c r="R121" s="1221">
        <f>'izvršenje PO IZVORIMA-detaljno'!Y121</f>
        <v>0</v>
      </c>
      <c r="S121" s="1209"/>
      <c r="T121" s="1221">
        <f>'izvršenje PO IZVORIMA-detaljno'!AA121</f>
        <v>0</v>
      </c>
      <c r="U121" s="1208">
        <f t="shared" si="385"/>
        <v>0</v>
      </c>
      <c r="V121" s="1209"/>
      <c r="W121" s="1210"/>
      <c r="X121" s="1207">
        <f>'izvršenje PO IZVORIMA-detaljno'!AK121+'izvršenje PO IZVORIMA-detaljno'!AH121+'izvršenje PO IZVORIMA-detaljno'!AB121</f>
        <v>0</v>
      </c>
      <c r="Y121" s="1900"/>
      <c r="Z121" s="1221">
        <f>'izvršenje PO IZVORIMA-detaljno'!AM121+'izvršenje PO IZVORIMA-detaljno'!AJ121+'izvršenje PO IZVORIMA-detaljno'!AC121</f>
        <v>0</v>
      </c>
      <c r="AA121" s="1208">
        <f t="shared" si="386"/>
        <v>0</v>
      </c>
      <c r="AB121" s="1266">
        <f>'izvršenje PO IZVORIMA-detaljno'!F121+'izvršenje PO IZVORIMA-detaljno'!L121</f>
        <v>0</v>
      </c>
      <c r="AC121" s="1251"/>
      <c r="AD121" s="1266">
        <f>'izvršenje PO IZVORIMA-detaljno'!H121+'izvršenje PO IZVORIMA-detaljno'!N121</f>
        <v>0</v>
      </c>
      <c r="AE121" s="1249">
        <f t="shared" si="387"/>
        <v>0</v>
      </c>
      <c r="AF121" s="1266">
        <f>'izvršenje PO IZVORIMA-detaljno'!I121+'izvršenje PO IZVORIMA-detaljno'!O121</f>
        <v>0</v>
      </c>
      <c r="AG121" s="1251"/>
      <c r="AH121" s="1266">
        <f>'izvršenje PO IZVORIMA-detaljno'!K121+'izvršenje PO IZVORIMA-detaljno'!Q121</f>
        <v>0</v>
      </c>
      <c r="AI121" s="1249">
        <f t="shared" si="391"/>
        <v>0</v>
      </c>
      <c r="AJ121" s="1266">
        <f>'izvršenje PO IZVORIMA-detaljno'!R121</f>
        <v>0</v>
      </c>
      <c r="AK121" s="1251"/>
      <c r="AL121" s="1277">
        <f>'izvršenje PO IZVORIMA-detaljno'!T121+'izvršenje PO IZVORIMA-detaljno'!U121</f>
        <v>0</v>
      </c>
      <c r="AM121" s="1249">
        <f t="shared" si="388"/>
        <v>0</v>
      </c>
      <c r="AN121" s="1266">
        <f>'izvršenje PO IZVORIMA-detaljno'!AN121</f>
        <v>0</v>
      </c>
      <c r="AO121" s="1251"/>
      <c r="AP121" s="1266">
        <f>'izvršenje PO IZVORIMA-detaljno'!AP121</f>
        <v>0</v>
      </c>
      <c r="AQ121" s="1249">
        <f t="shared" si="389"/>
        <v>0</v>
      </c>
      <c r="AR121" s="1251"/>
      <c r="AS121" s="1251"/>
      <c r="AT121" s="1264"/>
      <c r="AU121" s="1249">
        <f t="shared" si="390"/>
        <v>0</v>
      </c>
      <c r="AV121" s="1251"/>
      <c r="AW121" s="1252"/>
      <c r="AX121" s="1327"/>
      <c r="AY121" s="1295"/>
      <c r="AZ121" s="1336"/>
      <c r="BA121" s="176"/>
      <c r="BB121" s="174"/>
      <c r="BC121" s="1921">
        <f>'izvršenje PO IZVORIMA-detaljno'!BA121</f>
        <v>0</v>
      </c>
      <c r="BD121" s="1921">
        <f>'izvršenje PO IZVORIMA-detaljno'!BB121</f>
        <v>0</v>
      </c>
      <c r="BE121" s="1921">
        <f>'izvršenje PO IZVORIMA-detaljno'!BC121</f>
        <v>0</v>
      </c>
      <c r="BF121" s="57"/>
      <c r="BG121" s="126">
        <f>J121+M121+P121+T121+W121+Z121+AD121+AH121+AL121+AP121+AT121+AW121+BE121</f>
        <v>0</v>
      </c>
      <c r="BH121" s="45">
        <v>323731</v>
      </c>
    </row>
    <row r="122" spans="1:60" s="2" customFormat="1" ht="15.75" thickBot="1" x14ac:dyDescent="0.3">
      <c r="A122" s="46">
        <v>323791</v>
      </c>
      <c r="B122" s="469" t="s">
        <v>78</v>
      </c>
      <c r="C122" s="75">
        <f t="shared" si="350"/>
        <v>4381.25</v>
      </c>
      <c r="D122" s="14"/>
      <c r="E122" s="122">
        <f t="shared" si="351"/>
        <v>8867</v>
      </c>
      <c r="F122" s="236">
        <f t="shared" si="290"/>
        <v>202.38516405135522</v>
      </c>
      <c r="G122" s="237">
        <f t="shared" si="291"/>
        <v>0</v>
      </c>
      <c r="H122" s="123">
        <f>'izvršenje PO IZVORIMA-detaljno'!C122</f>
        <v>0</v>
      </c>
      <c r="I122" s="125"/>
      <c r="J122" s="172">
        <f>'izvršenje PO IZVORIMA-detaljno'!E122</f>
        <v>0</v>
      </c>
      <c r="K122" s="1184">
        <f t="shared" si="352"/>
        <v>0</v>
      </c>
      <c r="L122" s="59"/>
      <c r="M122" s="60"/>
      <c r="N122" s="1313">
        <f>'izvršenje PO IZVORIMA-detaljno'!V122</f>
        <v>4381.25</v>
      </c>
      <c r="O122" s="1223"/>
      <c r="P122" s="1221">
        <f>'izvršenje PO IZVORIMA-detaljno'!X122</f>
        <v>6375</v>
      </c>
      <c r="Q122" s="1211">
        <f t="shared" si="384"/>
        <v>0</v>
      </c>
      <c r="R122" s="1221">
        <f>'izvršenje PO IZVORIMA-detaljno'!Y122</f>
        <v>0</v>
      </c>
      <c r="S122" s="1223"/>
      <c r="T122" s="1221">
        <f>'izvršenje PO IZVORIMA-detaljno'!AA122</f>
        <v>0</v>
      </c>
      <c r="U122" s="1211">
        <f t="shared" si="385"/>
        <v>0</v>
      </c>
      <c r="V122" s="1223"/>
      <c r="W122" s="1224"/>
      <c r="X122" s="1207">
        <f>'izvršenje PO IZVORIMA-detaljno'!AK122+'izvršenje PO IZVORIMA-detaljno'!AH122+'izvršenje PO IZVORIMA-detaljno'!AB122</f>
        <v>0</v>
      </c>
      <c r="Y122" s="1900"/>
      <c r="Z122" s="1221">
        <f>'izvršenje PO IZVORIMA-detaljno'!AM122+'izvršenje PO IZVORIMA-detaljno'!AJ122+'izvršenje PO IZVORIMA-detaljno'!AC122</f>
        <v>0</v>
      </c>
      <c r="AA122" s="1211">
        <f t="shared" si="386"/>
        <v>0</v>
      </c>
      <c r="AB122" s="1266">
        <f>'izvršenje PO IZVORIMA-detaljno'!F122+'izvršenje PO IZVORIMA-detaljno'!L122</f>
        <v>0</v>
      </c>
      <c r="AC122" s="1274"/>
      <c r="AD122" s="1266">
        <f>'izvršenje PO IZVORIMA-detaljno'!H122+'izvršenje PO IZVORIMA-detaljno'!N122</f>
        <v>0</v>
      </c>
      <c r="AE122" s="1253">
        <f t="shared" si="387"/>
        <v>0</v>
      </c>
      <c r="AF122" s="1266">
        <f>'izvršenje PO IZVORIMA-detaljno'!I122+'izvršenje PO IZVORIMA-detaljno'!O122</f>
        <v>0</v>
      </c>
      <c r="AG122" s="1274"/>
      <c r="AH122" s="1266">
        <f>'izvršenje PO IZVORIMA-detaljno'!K122+'izvršenje PO IZVORIMA-detaljno'!Q122</f>
        <v>0</v>
      </c>
      <c r="AI122" s="1253">
        <f t="shared" si="391"/>
        <v>0</v>
      </c>
      <c r="AJ122" s="1266">
        <f>'izvršenje PO IZVORIMA-detaljno'!R122</f>
        <v>0</v>
      </c>
      <c r="AK122" s="1274"/>
      <c r="AL122" s="1277">
        <f>'izvršenje PO IZVORIMA-detaljno'!T122+'izvršenje PO IZVORIMA-detaljno'!U122</f>
        <v>0</v>
      </c>
      <c r="AM122" s="1253">
        <f t="shared" si="388"/>
        <v>0</v>
      </c>
      <c r="AN122" s="1266">
        <f>'izvršenje PO IZVORIMA-detaljno'!AN122</f>
        <v>0</v>
      </c>
      <c r="AO122" s="1274"/>
      <c r="AP122" s="1266">
        <f>'izvršenje PO IZVORIMA-detaljno'!AP122</f>
        <v>0</v>
      </c>
      <c r="AQ122" s="1253">
        <f t="shared" si="389"/>
        <v>0</v>
      </c>
      <c r="AR122" s="1274"/>
      <c r="AS122" s="1274"/>
      <c r="AT122" s="1275"/>
      <c r="AU122" s="1253">
        <f t="shared" si="390"/>
        <v>0</v>
      </c>
      <c r="AV122" s="1274"/>
      <c r="AW122" s="1276"/>
      <c r="AX122" s="1329"/>
      <c r="AY122" s="1297"/>
      <c r="AZ122" s="1342"/>
      <c r="BA122" s="204"/>
      <c r="BB122" s="206"/>
      <c r="BC122" s="1921">
        <f>'izvršenje PO IZVORIMA-detaljno'!BA122</f>
        <v>0</v>
      </c>
      <c r="BD122" s="1921">
        <f>'izvršenje PO IZVORIMA-detaljno'!BB122</f>
        <v>0</v>
      </c>
      <c r="BE122" s="1921">
        <f>'izvršenje PO IZVORIMA-detaljno'!BC122</f>
        <v>2492</v>
      </c>
      <c r="BF122" s="61"/>
      <c r="BG122" s="126">
        <f>J122+M122+P122+T122+W122+Z122+AD122+AH122+AL122+AP122+AT122+AW122+BE122</f>
        <v>8867</v>
      </c>
      <c r="BH122" s="46">
        <v>323791</v>
      </c>
    </row>
    <row r="123" spans="1:60" s="22" customFormat="1" ht="15.75" thickBot="1" x14ac:dyDescent="0.3">
      <c r="A123" s="76">
        <v>3237</v>
      </c>
      <c r="B123" s="470" t="s">
        <v>79</v>
      </c>
      <c r="C123" s="82">
        <f>SUM(C119:C122)</f>
        <v>6511.84</v>
      </c>
      <c r="D123" s="82">
        <f t="shared" ref="D123" si="413">SUM(D119:D122)</f>
        <v>0</v>
      </c>
      <c r="E123" s="83">
        <f>SUM(E119:E122)</f>
        <v>17667.29</v>
      </c>
      <c r="F123" s="247">
        <f t="shared" si="290"/>
        <v>271.31025946583452</v>
      </c>
      <c r="G123" s="246">
        <f t="shared" si="291"/>
        <v>0</v>
      </c>
      <c r="H123" s="386">
        <f t="shared" ref="H123" si="414">SUM(H119:H122)</f>
        <v>2130.59</v>
      </c>
      <c r="I123" s="115">
        <f t="shared" ref="I123:AP123" si="415">SUM(I119:I122)</f>
        <v>0</v>
      </c>
      <c r="J123" s="82">
        <f>SUM(J119:J122)</f>
        <v>1698.16</v>
      </c>
      <c r="K123" s="246">
        <f t="shared" si="352"/>
        <v>0</v>
      </c>
      <c r="L123" s="82">
        <f t="shared" si="415"/>
        <v>0</v>
      </c>
      <c r="M123" s="112">
        <f t="shared" si="415"/>
        <v>0</v>
      </c>
      <c r="N123" s="392">
        <f t="shared" ref="N123" si="416">SUM(N119:N122)</f>
        <v>4381.25</v>
      </c>
      <c r="O123" s="82">
        <f t="shared" si="415"/>
        <v>0</v>
      </c>
      <c r="P123" s="82">
        <f>SUM(P119:P122)</f>
        <v>6375</v>
      </c>
      <c r="Q123" s="246">
        <f t="shared" si="384"/>
        <v>0</v>
      </c>
      <c r="R123" s="82">
        <f>SUM(R119:R122)</f>
        <v>0</v>
      </c>
      <c r="S123" s="82">
        <f t="shared" si="415"/>
        <v>0</v>
      </c>
      <c r="T123" s="82">
        <f t="shared" si="415"/>
        <v>0</v>
      </c>
      <c r="U123" s="246">
        <f t="shared" si="385"/>
        <v>0</v>
      </c>
      <c r="V123" s="82">
        <f t="shared" si="415"/>
        <v>0</v>
      </c>
      <c r="W123" s="112">
        <f t="shared" si="415"/>
        <v>0</v>
      </c>
      <c r="X123" s="382">
        <f t="shared" ref="X123" si="417">SUM(X119:X122)</f>
        <v>0</v>
      </c>
      <c r="Y123" s="115">
        <f>'izvršenje PO IZVORIMA-detaljno'!AI123+'izvršenje PO IZVORIMA-detaljno'!AL123+'izvršenje PO IZVORIMA-detaljno'!AB123</f>
        <v>0</v>
      </c>
      <c r="Z123" s="112">
        <f t="shared" si="415"/>
        <v>0</v>
      </c>
      <c r="AA123" s="246">
        <f t="shared" si="386"/>
        <v>0</v>
      </c>
      <c r="AB123" s="392">
        <f t="shared" si="415"/>
        <v>0</v>
      </c>
      <c r="AC123" s="392">
        <f>'izvršenje PO IZVORIMA-detaljno'!G123+'izvršenje PO IZVORIMA-detaljno'!M123</f>
        <v>0</v>
      </c>
      <c r="AD123" s="82">
        <f t="shared" si="415"/>
        <v>0</v>
      </c>
      <c r="AE123" s="246">
        <f t="shared" si="387"/>
        <v>0</v>
      </c>
      <c r="AF123" s="108">
        <f>SUM(AF119:AF122)</f>
        <v>0</v>
      </c>
      <c r="AG123" s="108">
        <f>'izvršenje PO IZVORIMA-detaljno'!J123+'izvršenje PO IZVORIMA-detaljno'!P123</f>
        <v>0</v>
      </c>
      <c r="AH123" s="82">
        <f t="shared" si="415"/>
        <v>0</v>
      </c>
      <c r="AI123" s="246">
        <f t="shared" si="391"/>
        <v>0</v>
      </c>
      <c r="AJ123" s="82">
        <f>SUM(AJ119:AJ122)</f>
        <v>0</v>
      </c>
      <c r="AK123" s="82">
        <f>'izvršenje PO IZVORIMA-detaljno'!S123</f>
        <v>0</v>
      </c>
      <c r="AL123" s="82">
        <f t="shared" si="415"/>
        <v>0</v>
      </c>
      <c r="AM123" s="246">
        <f t="shared" si="388"/>
        <v>0</v>
      </c>
      <c r="AN123" s="82">
        <f>SUM(AN119:AN122)</f>
        <v>0</v>
      </c>
      <c r="AO123" s="82">
        <f>'izvršenje PO IZVORIMA-detaljno'!AO123</f>
        <v>0</v>
      </c>
      <c r="AP123" s="82">
        <f t="shared" si="415"/>
        <v>7102.13</v>
      </c>
      <c r="AQ123" s="246">
        <f t="shared" si="389"/>
        <v>0</v>
      </c>
      <c r="AR123" s="82">
        <f>'izvršenje PO IZVORIMA-detaljno'!AQ123</f>
        <v>0</v>
      </c>
      <c r="AS123" s="82">
        <f>'izvršenje PO IZVORIMA-detaljno'!AR123</f>
        <v>0</v>
      </c>
      <c r="AT123" s="82">
        <f t="shared" ref="AT123" si="418">SUM(AT119:AT122)</f>
        <v>0</v>
      </c>
      <c r="AU123" s="246">
        <f t="shared" si="390"/>
        <v>0</v>
      </c>
      <c r="AV123" s="82">
        <f t="shared" ref="AV123:AX123" si="419">SUM(AV119:AV122)</f>
        <v>0</v>
      </c>
      <c r="AW123" s="83">
        <f t="shared" si="419"/>
        <v>0</v>
      </c>
      <c r="AX123" s="382">
        <f t="shared" si="419"/>
        <v>0</v>
      </c>
      <c r="AY123" s="83">
        <f t="shared" ref="AY123:AZ123" si="420">SUM(AY119:AY122)</f>
        <v>0</v>
      </c>
      <c r="AZ123" s="112">
        <f t="shared" si="420"/>
        <v>0</v>
      </c>
      <c r="BA123" s="382">
        <f t="shared" ref="BA123:BC123" si="421">SUM(BA119:BA122)</f>
        <v>0</v>
      </c>
      <c r="BB123" s="83">
        <f t="shared" si="421"/>
        <v>0</v>
      </c>
      <c r="BC123" s="382">
        <f t="shared" si="421"/>
        <v>0</v>
      </c>
      <c r="BD123" s="382">
        <f t="shared" ref="BD123:BE123" si="422">SUM(BD119:BD122)</f>
        <v>0</v>
      </c>
      <c r="BE123" s="83">
        <f t="shared" si="422"/>
        <v>2492</v>
      </c>
      <c r="BF123" s="386">
        <f>AV123+AS123+AO123+AK123+AG123+AC123+Y123+V123+S123+O123+L123+I123+AY123</f>
        <v>0</v>
      </c>
      <c r="BG123" s="83">
        <f t="shared" ref="BG123" si="423">SUM(BG119:BG122)</f>
        <v>17667.29</v>
      </c>
      <c r="BH123" s="76">
        <v>3237</v>
      </c>
    </row>
    <row r="124" spans="1:60" x14ac:dyDescent="0.25">
      <c r="A124" s="77">
        <v>323811</v>
      </c>
      <c r="B124" s="467" t="s">
        <v>80</v>
      </c>
      <c r="C124" s="75">
        <f t="shared" si="350"/>
        <v>49.78</v>
      </c>
      <c r="D124" s="71"/>
      <c r="E124" s="122">
        <f t="shared" si="351"/>
        <v>62.5</v>
      </c>
      <c r="F124" s="234">
        <f t="shared" si="290"/>
        <v>125.55243069505826</v>
      </c>
      <c r="G124" s="235">
        <f t="shared" si="291"/>
        <v>0</v>
      </c>
      <c r="H124" s="124"/>
      <c r="I124" s="124"/>
      <c r="J124" s="51"/>
      <c r="K124" s="1182">
        <f t="shared" si="352"/>
        <v>0</v>
      </c>
      <c r="L124" s="52"/>
      <c r="M124" s="51"/>
      <c r="N124" s="1313">
        <f>'izvršenje PO IZVORIMA-detaljno'!V124</f>
        <v>49.78</v>
      </c>
      <c r="O124" s="1209"/>
      <c r="P124" s="1221">
        <f>'izvršenje PO IZVORIMA-detaljno'!X124</f>
        <v>62.5</v>
      </c>
      <c r="Q124" s="1204">
        <f t="shared" si="384"/>
        <v>0</v>
      </c>
      <c r="R124" s="1221">
        <f>'izvršenje PO IZVORIMA-detaljno'!Y124</f>
        <v>0</v>
      </c>
      <c r="S124" s="1209"/>
      <c r="T124" s="1221">
        <f>'izvršenje PO IZVORIMA-detaljno'!AA124</f>
        <v>0</v>
      </c>
      <c r="U124" s="1204">
        <f t="shared" si="385"/>
        <v>0</v>
      </c>
      <c r="V124" s="1209"/>
      <c r="W124" s="1210"/>
      <c r="X124" s="1207">
        <f>'izvršenje PO IZVORIMA-detaljno'!AK124+'izvršenje PO IZVORIMA-detaljno'!AH124+'izvršenje PO IZVORIMA-detaljno'!AB124</f>
        <v>0</v>
      </c>
      <c r="Y124" s="1900"/>
      <c r="Z124" s="1221">
        <f>'izvršenje PO IZVORIMA-detaljno'!AM124+'izvršenje PO IZVORIMA-detaljno'!AJ124+'izvršenje PO IZVORIMA-detaljno'!AC124</f>
        <v>0</v>
      </c>
      <c r="AA124" s="1204">
        <f t="shared" si="386"/>
        <v>0</v>
      </c>
      <c r="AB124" s="1266">
        <f>'izvršenje PO IZVORIMA-detaljno'!F124+'izvršenje PO IZVORIMA-detaljno'!L124</f>
        <v>0</v>
      </c>
      <c r="AC124" s="1251"/>
      <c r="AD124" s="1266">
        <f>'izvršenje PO IZVORIMA-detaljno'!H124+'izvršenje PO IZVORIMA-detaljno'!N124</f>
        <v>0</v>
      </c>
      <c r="AE124" s="1244">
        <f t="shared" si="387"/>
        <v>0</v>
      </c>
      <c r="AF124" s="1251"/>
      <c r="AG124" s="1251"/>
      <c r="AH124" s="1266">
        <f>'izvršenje PO IZVORIMA-detaljno'!K124+'izvršenje PO IZVORIMA-detaljno'!Q124</f>
        <v>0</v>
      </c>
      <c r="AI124" s="1244">
        <f t="shared" si="391"/>
        <v>0</v>
      </c>
      <c r="AJ124" s="1266">
        <f>'izvršenje PO IZVORIMA-detaljno'!R124</f>
        <v>0</v>
      </c>
      <c r="AK124" s="1251"/>
      <c r="AL124" s="1277">
        <f>'izvršenje PO IZVORIMA-detaljno'!T124+'izvršenje PO IZVORIMA-detaljno'!U124</f>
        <v>0</v>
      </c>
      <c r="AM124" s="1244">
        <f t="shared" si="388"/>
        <v>0</v>
      </c>
      <c r="AN124" s="1266">
        <f>'izvršenje PO IZVORIMA-detaljno'!AN124</f>
        <v>0</v>
      </c>
      <c r="AO124" s="1251"/>
      <c r="AP124" s="1266">
        <f>'izvršenje PO IZVORIMA-detaljno'!AP124</f>
        <v>0</v>
      </c>
      <c r="AQ124" s="1244">
        <f t="shared" si="389"/>
        <v>0</v>
      </c>
      <c r="AR124" s="1251"/>
      <c r="AS124" s="1251"/>
      <c r="AT124" s="1264"/>
      <c r="AU124" s="1244">
        <f t="shared" si="390"/>
        <v>0</v>
      </c>
      <c r="AV124" s="1251"/>
      <c r="AW124" s="1252"/>
      <c r="AX124" s="1327"/>
      <c r="AY124" s="1295"/>
      <c r="AZ124" s="1336"/>
      <c r="BA124" s="176"/>
      <c r="BB124" s="174"/>
      <c r="BC124" s="1921">
        <f>'izvršenje PO IZVORIMA-detaljno'!BA124</f>
        <v>0</v>
      </c>
      <c r="BD124" s="1921">
        <f>'izvršenje PO IZVORIMA-detaljno'!BB124</f>
        <v>0</v>
      </c>
      <c r="BE124" s="1921">
        <f>'izvršenje PO IZVORIMA-detaljno'!BC124</f>
        <v>0</v>
      </c>
      <c r="BF124" s="57"/>
      <c r="BG124" s="126">
        <f>J124+M124+P124+T124+W124+Z124+AD124+AH124+AL124+AP124+AT124+AW124+BE124</f>
        <v>62.5</v>
      </c>
      <c r="BH124" s="77">
        <v>323811</v>
      </c>
    </row>
    <row r="125" spans="1:60" x14ac:dyDescent="0.25">
      <c r="A125" s="47">
        <v>323821</v>
      </c>
      <c r="B125" s="465" t="s">
        <v>159</v>
      </c>
      <c r="C125" s="75">
        <f t="shared" si="350"/>
        <v>0</v>
      </c>
      <c r="D125" s="4"/>
      <c r="E125" s="122">
        <f t="shared" si="351"/>
        <v>0</v>
      </c>
      <c r="F125" s="230">
        <f t="shared" si="290"/>
        <v>0</v>
      </c>
      <c r="G125" s="232">
        <f t="shared" si="291"/>
        <v>0</v>
      </c>
      <c r="H125" s="124"/>
      <c r="I125" s="124"/>
      <c r="J125" s="51"/>
      <c r="K125" s="1183">
        <f t="shared" si="352"/>
        <v>0</v>
      </c>
      <c r="L125" s="52"/>
      <c r="M125" s="51"/>
      <c r="N125" s="1313">
        <f>'izvršenje PO IZVORIMA-detaljno'!V125</f>
        <v>0</v>
      </c>
      <c r="O125" s="1209"/>
      <c r="P125" s="1221">
        <f>'izvršenje PO IZVORIMA-detaljno'!X125</f>
        <v>0</v>
      </c>
      <c r="Q125" s="1208">
        <f t="shared" si="384"/>
        <v>0</v>
      </c>
      <c r="R125" s="1221">
        <f>'izvršenje PO IZVORIMA-detaljno'!Y125</f>
        <v>0</v>
      </c>
      <c r="S125" s="1209"/>
      <c r="T125" s="1221">
        <f>'izvršenje PO IZVORIMA-detaljno'!AA125</f>
        <v>0</v>
      </c>
      <c r="U125" s="1208">
        <f t="shared" si="385"/>
        <v>0</v>
      </c>
      <c r="V125" s="1209"/>
      <c r="W125" s="1210"/>
      <c r="X125" s="1207">
        <f>'izvršenje PO IZVORIMA-detaljno'!AK125+'izvršenje PO IZVORIMA-detaljno'!AH125+'izvršenje PO IZVORIMA-detaljno'!AB125</f>
        <v>0</v>
      </c>
      <c r="Y125" s="1900"/>
      <c r="Z125" s="1221">
        <f>'izvršenje PO IZVORIMA-detaljno'!AM125+'izvršenje PO IZVORIMA-detaljno'!AJ125+'izvršenje PO IZVORIMA-detaljno'!AC125</f>
        <v>0</v>
      </c>
      <c r="AA125" s="1208">
        <f t="shared" si="386"/>
        <v>0</v>
      </c>
      <c r="AB125" s="1266">
        <f>'izvršenje PO IZVORIMA-detaljno'!F125+'izvršenje PO IZVORIMA-detaljno'!L125</f>
        <v>0</v>
      </c>
      <c r="AC125" s="1251"/>
      <c r="AD125" s="1266">
        <f>'izvršenje PO IZVORIMA-detaljno'!H125+'izvršenje PO IZVORIMA-detaljno'!N125</f>
        <v>0</v>
      </c>
      <c r="AE125" s="1249">
        <f t="shared" si="387"/>
        <v>0</v>
      </c>
      <c r="AF125" s="1251"/>
      <c r="AG125" s="1251"/>
      <c r="AH125" s="1266">
        <f>'izvršenje PO IZVORIMA-detaljno'!K125+'izvršenje PO IZVORIMA-detaljno'!Q125</f>
        <v>0</v>
      </c>
      <c r="AI125" s="1249">
        <f t="shared" si="391"/>
        <v>0</v>
      </c>
      <c r="AJ125" s="1266">
        <f>'izvršenje PO IZVORIMA-detaljno'!R125</f>
        <v>0</v>
      </c>
      <c r="AK125" s="1251"/>
      <c r="AL125" s="1277">
        <f>'izvršenje PO IZVORIMA-detaljno'!T125+'izvršenje PO IZVORIMA-detaljno'!U125</f>
        <v>0</v>
      </c>
      <c r="AM125" s="1249">
        <f t="shared" si="388"/>
        <v>0</v>
      </c>
      <c r="AN125" s="1266">
        <f>'izvršenje PO IZVORIMA-detaljno'!AN125</f>
        <v>0</v>
      </c>
      <c r="AO125" s="1251"/>
      <c r="AP125" s="1266">
        <f>'izvršenje PO IZVORIMA-detaljno'!AP125</f>
        <v>0</v>
      </c>
      <c r="AQ125" s="1249">
        <f t="shared" si="389"/>
        <v>0</v>
      </c>
      <c r="AR125" s="1251"/>
      <c r="AS125" s="1251"/>
      <c r="AT125" s="1264"/>
      <c r="AU125" s="1249">
        <f t="shared" si="390"/>
        <v>0</v>
      </c>
      <c r="AV125" s="1251"/>
      <c r="AW125" s="1252"/>
      <c r="AX125" s="1327"/>
      <c r="AY125" s="1295"/>
      <c r="AZ125" s="1336"/>
      <c r="BA125" s="176"/>
      <c r="BB125" s="174"/>
      <c r="BC125" s="1921">
        <f>'izvršenje PO IZVORIMA-detaljno'!BA125</f>
        <v>0</v>
      </c>
      <c r="BD125" s="1921">
        <f>'izvršenje PO IZVORIMA-detaljno'!BB125</f>
        <v>0</v>
      </c>
      <c r="BE125" s="1921">
        <f>'izvršenje PO IZVORIMA-detaljno'!BC125</f>
        <v>0</v>
      </c>
      <c r="BF125" s="57"/>
      <c r="BG125" s="126">
        <f>J125+M125+P125+T125+W125+Z125+AD125+AH125+AL125+AP125+AT125+AW125+BE125</f>
        <v>0</v>
      </c>
      <c r="BH125" s="47">
        <v>323821</v>
      </c>
    </row>
    <row r="126" spans="1:60" s="2" customFormat="1" ht="15.75" thickBot="1" x14ac:dyDescent="0.3">
      <c r="A126" s="47">
        <v>323891</v>
      </c>
      <c r="B126" s="465" t="s">
        <v>81</v>
      </c>
      <c r="C126" s="75">
        <f t="shared" si="350"/>
        <v>530</v>
      </c>
      <c r="D126" s="4"/>
      <c r="E126" s="122">
        <f t="shared" si="351"/>
        <v>0</v>
      </c>
      <c r="F126" s="236">
        <f t="shared" si="290"/>
        <v>0</v>
      </c>
      <c r="G126" s="237">
        <f t="shared" si="291"/>
        <v>0</v>
      </c>
      <c r="H126" s="125"/>
      <c r="I126" s="125"/>
      <c r="J126" s="60"/>
      <c r="K126" s="1184">
        <f t="shared" si="352"/>
        <v>0</v>
      </c>
      <c r="L126" s="59"/>
      <c r="M126" s="60"/>
      <c r="N126" s="1313">
        <f>'izvršenje PO IZVORIMA-detaljno'!V126</f>
        <v>530</v>
      </c>
      <c r="O126" s="1223"/>
      <c r="P126" s="1221">
        <f>'izvršenje PO IZVORIMA-detaljno'!X126</f>
        <v>0</v>
      </c>
      <c r="Q126" s="1211">
        <f t="shared" si="384"/>
        <v>0</v>
      </c>
      <c r="R126" s="1221">
        <f>'izvršenje PO IZVORIMA-detaljno'!Y126</f>
        <v>0</v>
      </c>
      <c r="S126" s="1223"/>
      <c r="T126" s="1221">
        <f>'izvršenje PO IZVORIMA-detaljno'!AA126</f>
        <v>0</v>
      </c>
      <c r="U126" s="1211">
        <f t="shared" si="385"/>
        <v>0</v>
      </c>
      <c r="V126" s="1223"/>
      <c r="W126" s="1224"/>
      <c r="X126" s="1207">
        <f>'izvršenje PO IZVORIMA-detaljno'!AK126+'izvršenje PO IZVORIMA-detaljno'!AH126+'izvršenje PO IZVORIMA-detaljno'!AB126</f>
        <v>0</v>
      </c>
      <c r="Y126" s="1900"/>
      <c r="Z126" s="1221">
        <f>'izvršenje PO IZVORIMA-detaljno'!AM126+'izvršenje PO IZVORIMA-detaljno'!AJ126+'izvršenje PO IZVORIMA-detaljno'!AC126</f>
        <v>0</v>
      </c>
      <c r="AA126" s="1211">
        <f t="shared" si="386"/>
        <v>0</v>
      </c>
      <c r="AB126" s="1266">
        <f>'izvršenje PO IZVORIMA-detaljno'!F126+'izvršenje PO IZVORIMA-detaljno'!L126</f>
        <v>0</v>
      </c>
      <c r="AC126" s="1274"/>
      <c r="AD126" s="1266">
        <f>'izvršenje PO IZVORIMA-detaljno'!H126+'izvršenje PO IZVORIMA-detaljno'!N126</f>
        <v>0</v>
      </c>
      <c r="AE126" s="1253">
        <f t="shared" si="387"/>
        <v>0</v>
      </c>
      <c r="AF126" s="1274"/>
      <c r="AG126" s="1274"/>
      <c r="AH126" s="1266">
        <f>'izvršenje PO IZVORIMA-detaljno'!K126+'izvršenje PO IZVORIMA-detaljno'!Q126</f>
        <v>0</v>
      </c>
      <c r="AI126" s="1253">
        <f t="shared" si="391"/>
        <v>0</v>
      </c>
      <c r="AJ126" s="1266">
        <f>'izvršenje PO IZVORIMA-detaljno'!R126</f>
        <v>0</v>
      </c>
      <c r="AK126" s="1274"/>
      <c r="AL126" s="1277">
        <f>'izvršenje PO IZVORIMA-detaljno'!T126+'izvršenje PO IZVORIMA-detaljno'!U126</f>
        <v>0</v>
      </c>
      <c r="AM126" s="1253">
        <f t="shared" si="388"/>
        <v>0</v>
      </c>
      <c r="AN126" s="1266">
        <f>'izvršenje PO IZVORIMA-detaljno'!AN126</f>
        <v>0</v>
      </c>
      <c r="AO126" s="1274"/>
      <c r="AP126" s="1266">
        <f>'izvršenje PO IZVORIMA-detaljno'!AP126</f>
        <v>0</v>
      </c>
      <c r="AQ126" s="1253">
        <f t="shared" si="389"/>
        <v>0</v>
      </c>
      <c r="AR126" s="1274"/>
      <c r="AS126" s="1274"/>
      <c r="AT126" s="1275"/>
      <c r="AU126" s="1253">
        <f t="shared" si="390"/>
        <v>0</v>
      </c>
      <c r="AV126" s="1274"/>
      <c r="AW126" s="1276"/>
      <c r="AX126" s="1329"/>
      <c r="AY126" s="1297"/>
      <c r="AZ126" s="1342"/>
      <c r="BA126" s="204"/>
      <c r="BB126" s="206"/>
      <c r="BC126" s="1921">
        <f>'izvršenje PO IZVORIMA-detaljno'!BA126</f>
        <v>0</v>
      </c>
      <c r="BD126" s="1921">
        <f>'izvršenje PO IZVORIMA-detaljno'!BB126</f>
        <v>0</v>
      </c>
      <c r="BE126" s="1921">
        <f>'izvršenje PO IZVORIMA-detaljno'!BC126</f>
        <v>0</v>
      </c>
      <c r="BF126" s="61"/>
      <c r="BG126" s="126">
        <f>J126+M126+P126+T126+W126+Z126+AD126+AH126+AL126+AP126+AT126+AW126+BE126</f>
        <v>0</v>
      </c>
      <c r="BH126" s="47">
        <v>323891</v>
      </c>
    </row>
    <row r="127" spans="1:60" s="22" customFormat="1" ht="15.75" thickBot="1" x14ac:dyDescent="0.3">
      <c r="A127" s="76">
        <v>3238</v>
      </c>
      <c r="B127" s="473" t="s">
        <v>82</v>
      </c>
      <c r="C127" s="88">
        <f>SUM(C124:C126)</f>
        <v>579.78</v>
      </c>
      <c r="D127" s="88">
        <f t="shared" ref="D127" si="424">SUM(D124:D126)</f>
        <v>0</v>
      </c>
      <c r="E127" s="89">
        <f>SUM(E124:E126)</f>
        <v>62.5</v>
      </c>
      <c r="F127" s="247">
        <f t="shared" si="290"/>
        <v>10.779951015902585</v>
      </c>
      <c r="G127" s="246">
        <f t="shared" si="291"/>
        <v>0</v>
      </c>
      <c r="H127" s="1323">
        <f t="shared" ref="H127" si="425">SUM(H124:H126)</f>
        <v>0</v>
      </c>
      <c r="I127" s="116">
        <f t="shared" ref="I127:AP127" si="426">SUM(I124:I126)</f>
        <v>0</v>
      </c>
      <c r="J127" s="88">
        <f t="shared" si="426"/>
        <v>0</v>
      </c>
      <c r="K127" s="246">
        <f t="shared" ref="K127:K159" si="427">IF(I127&lt;&gt;0,J127/I127*100,0)</f>
        <v>0</v>
      </c>
      <c r="L127" s="88">
        <f t="shared" si="426"/>
        <v>0</v>
      </c>
      <c r="M127" s="113">
        <f t="shared" si="426"/>
        <v>0</v>
      </c>
      <c r="N127" s="1491">
        <f t="shared" ref="N127" si="428">SUM(N124:N126)</f>
        <v>579.78</v>
      </c>
      <c r="O127" s="88">
        <f t="shared" si="426"/>
        <v>0</v>
      </c>
      <c r="P127" s="88">
        <f>SUM(P124:P126)</f>
        <v>62.5</v>
      </c>
      <c r="Q127" s="246">
        <f t="shared" si="384"/>
        <v>0</v>
      </c>
      <c r="R127" s="88">
        <f t="shared" ref="R127" si="429">SUM(R124:R126)</f>
        <v>0</v>
      </c>
      <c r="S127" s="88">
        <f t="shared" si="426"/>
        <v>0</v>
      </c>
      <c r="T127" s="88">
        <f t="shared" si="426"/>
        <v>0</v>
      </c>
      <c r="U127" s="246">
        <f t="shared" si="385"/>
        <v>0</v>
      </c>
      <c r="V127" s="88">
        <f t="shared" si="426"/>
        <v>0</v>
      </c>
      <c r="W127" s="113">
        <f t="shared" si="426"/>
        <v>0</v>
      </c>
      <c r="X127" s="1351">
        <f t="shared" ref="X127" si="430">SUM(X124:X126)</f>
        <v>0</v>
      </c>
      <c r="Y127" s="115">
        <f>'izvršenje PO IZVORIMA-detaljno'!AI127+'izvršenje PO IZVORIMA-detaljno'!AL127+'izvršenje PO IZVORIMA-detaljno'!AB127</f>
        <v>0</v>
      </c>
      <c r="Z127" s="113">
        <f t="shared" si="426"/>
        <v>0</v>
      </c>
      <c r="AA127" s="246">
        <f t="shared" si="386"/>
        <v>0</v>
      </c>
      <c r="AB127" s="392"/>
      <c r="AC127" s="392">
        <f>'izvršenje PO IZVORIMA-detaljno'!G127+'izvršenje PO IZVORIMA-detaljno'!M127</f>
        <v>0</v>
      </c>
      <c r="AD127" s="88">
        <f t="shared" si="426"/>
        <v>0</v>
      </c>
      <c r="AE127" s="246">
        <f t="shared" si="387"/>
        <v>0</v>
      </c>
      <c r="AF127" s="108"/>
      <c r="AG127" s="108">
        <f>'izvršenje PO IZVORIMA-detaljno'!J127+'izvršenje PO IZVORIMA-detaljno'!P127</f>
        <v>0</v>
      </c>
      <c r="AH127" s="88">
        <f t="shared" si="426"/>
        <v>0</v>
      </c>
      <c r="AI127" s="246">
        <f t="shared" si="391"/>
        <v>0</v>
      </c>
      <c r="AJ127" s="82">
        <f>SUM(AJ124:AJ126)</f>
        <v>0</v>
      </c>
      <c r="AK127" s="82">
        <f>'izvršenje PO IZVORIMA-detaljno'!S127</f>
        <v>0</v>
      </c>
      <c r="AL127" s="88">
        <f t="shared" si="426"/>
        <v>0</v>
      </c>
      <c r="AM127" s="246">
        <f t="shared" si="388"/>
        <v>0</v>
      </c>
      <c r="AN127" s="82"/>
      <c r="AO127" s="82">
        <f>'izvršenje PO IZVORIMA-detaljno'!AO127</f>
        <v>0</v>
      </c>
      <c r="AP127" s="88">
        <f t="shared" si="426"/>
        <v>0</v>
      </c>
      <c r="AQ127" s="246">
        <f t="shared" si="389"/>
        <v>0</v>
      </c>
      <c r="AR127" s="82">
        <f>'izvršenje PO IZVORIMA-detaljno'!AQ127</f>
        <v>0</v>
      </c>
      <c r="AS127" s="82">
        <f>'izvršenje PO IZVORIMA-detaljno'!AR127</f>
        <v>0</v>
      </c>
      <c r="AT127" s="88">
        <f t="shared" ref="AT127" si="431">SUM(AT124:AT126)</f>
        <v>0</v>
      </c>
      <c r="AU127" s="246">
        <f t="shared" si="390"/>
        <v>0</v>
      </c>
      <c r="AV127" s="88">
        <f t="shared" ref="AV127:AX127" si="432">SUM(AV124:AV126)</f>
        <v>0</v>
      </c>
      <c r="AW127" s="89">
        <f t="shared" si="432"/>
        <v>0</v>
      </c>
      <c r="AX127" s="1351">
        <f t="shared" si="432"/>
        <v>0</v>
      </c>
      <c r="AY127" s="89">
        <f t="shared" ref="AY127:AZ127" si="433">SUM(AY124:AY126)</f>
        <v>0</v>
      </c>
      <c r="AZ127" s="113">
        <f t="shared" si="433"/>
        <v>0</v>
      </c>
      <c r="BA127" s="1351">
        <f t="shared" ref="BA127:BC127" si="434">SUM(BA124:BA126)</f>
        <v>0</v>
      </c>
      <c r="BB127" s="89">
        <f t="shared" si="434"/>
        <v>0</v>
      </c>
      <c r="BC127" s="1351">
        <f t="shared" si="434"/>
        <v>0</v>
      </c>
      <c r="BD127" s="1351">
        <f t="shared" ref="BD127:BE127" si="435">SUM(BD124:BD126)</f>
        <v>0</v>
      </c>
      <c r="BE127" s="89">
        <f t="shared" si="435"/>
        <v>0</v>
      </c>
      <c r="BF127" s="386">
        <f>AV127+AS127+AO127+AK127+AG127+AC127+Y127+V127+S127+O127+L127+I127+AY127</f>
        <v>0</v>
      </c>
      <c r="BG127" s="89">
        <f t="shared" ref="BG127" si="436">SUM(BG124:BG126)</f>
        <v>62.5</v>
      </c>
      <c r="BH127" s="76">
        <v>3238</v>
      </c>
    </row>
    <row r="128" spans="1:60" x14ac:dyDescent="0.25">
      <c r="A128" s="74">
        <v>323911</v>
      </c>
      <c r="B128" s="471" t="s">
        <v>83</v>
      </c>
      <c r="C128" s="75">
        <f t="shared" si="350"/>
        <v>3151.55</v>
      </c>
      <c r="D128" s="75"/>
      <c r="E128" s="122">
        <f t="shared" si="351"/>
        <v>603.38</v>
      </c>
      <c r="F128" s="234">
        <f t="shared" si="290"/>
        <v>19.145499833415304</v>
      </c>
      <c r="G128" s="235">
        <f t="shared" si="291"/>
        <v>0</v>
      </c>
      <c r="H128" s="123">
        <f>'izvršenje PO IZVORIMA-detaljno'!C128</f>
        <v>680</v>
      </c>
      <c r="I128" s="124"/>
      <c r="J128" s="172">
        <f>'izvršenje PO IZVORIMA-detaljno'!E128</f>
        <v>0</v>
      </c>
      <c r="K128" s="1182">
        <f t="shared" si="427"/>
        <v>0</v>
      </c>
      <c r="L128" s="52"/>
      <c r="M128" s="51"/>
      <c r="N128" s="1313">
        <f>'izvršenje PO IZVORIMA-detaljno'!V128</f>
        <v>1225</v>
      </c>
      <c r="O128" s="1209"/>
      <c r="P128" s="1221">
        <f>'izvršenje PO IZVORIMA-detaljno'!X128</f>
        <v>0</v>
      </c>
      <c r="Q128" s="1204">
        <f t="shared" si="384"/>
        <v>0</v>
      </c>
      <c r="R128" s="1221">
        <f>'izvršenje PO IZVORIMA-detaljno'!Y128</f>
        <v>0</v>
      </c>
      <c r="S128" s="1209"/>
      <c r="T128" s="1221">
        <f>'izvršenje PO IZVORIMA-detaljno'!AA128</f>
        <v>0</v>
      </c>
      <c r="U128" s="1204">
        <f t="shared" si="385"/>
        <v>0</v>
      </c>
      <c r="V128" s="1209"/>
      <c r="W128" s="1210"/>
      <c r="X128" s="1207">
        <f>'izvršenje PO IZVORIMA-detaljno'!AK128+'izvršenje PO IZVORIMA-detaljno'!AH128+'izvršenje PO IZVORIMA-detaljno'!AB128</f>
        <v>0</v>
      </c>
      <c r="Y128" s="1900"/>
      <c r="Z128" s="1221">
        <f>'izvršenje PO IZVORIMA-detaljno'!AM128+'izvršenje PO IZVORIMA-detaljno'!AJ128+'izvršenje PO IZVORIMA-detaljno'!AC128</f>
        <v>0</v>
      </c>
      <c r="AA128" s="1204">
        <f t="shared" si="386"/>
        <v>0</v>
      </c>
      <c r="AB128" s="1266">
        <f>'izvršenje PO IZVORIMA-detaljno'!F128+'izvršenje PO IZVORIMA-detaljno'!L128</f>
        <v>0</v>
      </c>
      <c r="AC128" s="1251"/>
      <c r="AD128" s="1266">
        <f>'izvršenje PO IZVORIMA-detaljno'!H128+'izvršenje PO IZVORIMA-detaljno'!N128</f>
        <v>0</v>
      </c>
      <c r="AE128" s="1244">
        <f t="shared" si="387"/>
        <v>0</v>
      </c>
      <c r="AF128" s="1266">
        <f>'izvršenje PO IZVORIMA-detaljno'!I128+'izvršenje PO IZVORIMA-detaljno'!O128</f>
        <v>0</v>
      </c>
      <c r="AG128" s="1251"/>
      <c r="AH128" s="1266">
        <f>'izvršenje PO IZVORIMA-detaljno'!K128+'izvršenje PO IZVORIMA-detaljno'!Q128</f>
        <v>0</v>
      </c>
      <c r="AI128" s="1244">
        <f t="shared" si="391"/>
        <v>0</v>
      </c>
      <c r="AJ128" s="1266">
        <f>'izvršenje PO IZVORIMA-detaljno'!R128</f>
        <v>99.52</v>
      </c>
      <c r="AK128" s="1251"/>
      <c r="AL128" s="1277">
        <f>'izvršenje PO IZVORIMA-detaljno'!T128+'izvršenje PO IZVORIMA-detaljno'!U128</f>
        <v>340.88</v>
      </c>
      <c r="AM128" s="1244">
        <f t="shared" si="388"/>
        <v>0</v>
      </c>
      <c r="AN128" s="1266">
        <f>'izvršenje PO IZVORIMA-detaljno'!AN128</f>
        <v>1147.03</v>
      </c>
      <c r="AO128" s="1251"/>
      <c r="AP128" s="1266">
        <f>'izvršenje PO IZVORIMA-detaljno'!AP128</f>
        <v>262.5</v>
      </c>
      <c r="AQ128" s="1244">
        <f t="shared" si="389"/>
        <v>0</v>
      </c>
      <c r="AR128" s="1251"/>
      <c r="AS128" s="1251"/>
      <c r="AT128" s="1264"/>
      <c r="AU128" s="1244">
        <f t="shared" si="390"/>
        <v>0</v>
      </c>
      <c r="AV128" s="1251"/>
      <c r="AW128" s="1252"/>
      <c r="AX128" s="1327"/>
      <c r="AY128" s="1295"/>
      <c r="AZ128" s="1336"/>
      <c r="BA128" s="176"/>
      <c r="BB128" s="174"/>
      <c r="BC128" s="1921">
        <f>'izvršenje PO IZVORIMA-detaljno'!BA128</f>
        <v>0</v>
      </c>
      <c r="BD128" s="1921">
        <f>'izvršenje PO IZVORIMA-detaljno'!BB128</f>
        <v>0</v>
      </c>
      <c r="BE128" s="1921">
        <f>'izvršenje PO IZVORIMA-detaljno'!BC128</f>
        <v>0</v>
      </c>
      <c r="BF128" s="57"/>
      <c r="BG128" s="126">
        <f t="shared" ref="BG128:BG134" si="437">J128+M128+P128+T128+W128+Z128+AD128+AH128+AL128+AP128+AT128+AW128+BE128</f>
        <v>603.38</v>
      </c>
      <c r="BH128" s="74">
        <v>323911</v>
      </c>
    </row>
    <row r="129" spans="1:60" x14ac:dyDescent="0.25">
      <c r="A129" s="45">
        <v>323921</v>
      </c>
      <c r="B129" s="472" t="s">
        <v>84</v>
      </c>
      <c r="C129" s="75">
        <f t="shared" si="350"/>
        <v>0</v>
      </c>
      <c r="D129" s="13"/>
      <c r="E129" s="122">
        <f t="shared" si="351"/>
        <v>0</v>
      </c>
      <c r="F129" s="230">
        <f t="shared" si="290"/>
        <v>0</v>
      </c>
      <c r="G129" s="232">
        <f t="shared" si="291"/>
        <v>0</v>
      </c>
      <c r="H129" s="124"/>
      <c r="I129" s="124"/>
      <c r="J129" s="51"/>
      <c r="K129" s="1183">
        <f t="shared" si="427"/>
        <v>0</v>
      </c>
      <c r="L129" s="52"/>
      <c r="M129" s="51"/>
      <c r="N129" s="1313">
        <f>'izvršenje PO IZVORIMA-detaljno'!V129</f>
        <v>0</v>
      </c>
      <c r="O129" s="1209"/>
      <c r="P129" s="1221">
        <f>'izvršenje PO IZVORIMA-detaljno'!X129</f>
        <v>0</v>
      </c>
      <c r="Q129" s="1208">
        <f t="shared" si="384"/>
        <v>0</v>
      </c>
      <c r="R129" s="1221">
        <f>'izvršenje PO IZVORIMA-detaljno'!Y129</f>
        <v>0</v>
      </c>
      <c r="S129" s="1209"/>
      <c r="T129" s="1221">
        <f>'izvršenje PO IZVORIMA-detaljno'!AA129</f>
        <v>0</v>
      </c>
      <c r="U129" s="1208">
        <f t="shared" si="385"/>
        <v>0</v>
      </c>
      <c r="V129" s="1209"/>
      <c r="W129" s="1210"/>
      <c r="X129" s="1207">
        <f>'izvršenje PO IZVORIMA-detaljno'!AK129+'izvršenje PO IZVORIMA-detaljno'!AH129+'izvršenje PO IZVORIMA-detaljno'!AB129</f>
        <v>0</v>
      </c>
      <c r="Y129" s="1900"/>
      <c r="Z129" s="1221">
        <f>'izvršenje PO IZVORIMA-detaljno'!AM129+'izvršenje PO IZVORIMA-detaljno'!AJ129+'izvršenje PO IZVORIMA-detaljno'!AC129</f>
        <v>0</v>
      </c>
      <c r="AA129" s="1208">
        <f t="shared" si="386"/>
        <v>0</v>
      </c>
      <c r="AB129" s="1266">
        <f>'izvršenje PO IZVORIMA-detaljno'!F129+'izvršenje PO IZVORIMA-detaljno'!L129</f>
        <v>0</v>
      </c>
      <c r="AC129" s="1251"/>
      <c r="AD129" s="1266">
        <f>'izvršenje PO IZVORIMA-detaljno'!H129+'izvršenje PO IZVORIMA-detaljno'!N129</f>
        <v>0</v>
      </c>
      <c r="AE129" s="1249">
        <f t="shared" si="387"/>
        <v>0</v>
      </c>
      <c r="AF129" s="1266">
        <f>'izvršenje PO IZVORIMA-detaljno'!I129+'izvršenje PO IZVORIMA-detaljno'!O129</f>
        <v>0</v>
      </c>
      <c r="AG129" s="1251"/>
      <c r="AH129" s="1266">
        <f>'izvršenje PO IZVORIMA-detaljno'!K129+'izvršenje PO IZVORIMA-detaljno'!Q129</f>
        <v>0</v>
      </c>
      <c r="AI129" s="1249">
        <f t="shared" si="391"/>
        <v>0</v>
      </c>
      <c r="AJ129" s="1266">
        <f>'izvršenje PO IZVORIMA-detaljno'!R129</f>
        <v>0</v>
      </c>
      <c r="AK129" s="1251"/>
      <c r="AL129" s="1277">
        <f>'izvršenje PO IZVORIMA-detaljno'!T129+'izvršenje PO IZVORIMA-detaljno'!U129</f>
        <v>0</v>
      </c>
      <c r="AM129" s="1249">
        <f t="shared" si="388"/>
        <v>0</v>
      </c>
      <c r="AN129" s="1266">
        <f>'izvršenje PO IZVORIMA-detaljno'!AN129</f>
        <v>0</v>
      </c>
      <c r="AO129" s="1251"/>
      <c r="AP129" s="1266">
        <f>'izvršenje PO IZVORIMA-detaljno'!AP129</f>
        <v>0</v>
      </c>
      <c r="AQ129" s="1249">
        <f t="shared" si="389"/>
        <v>0</v>
      </c>
      <c r="AR129" s="1251"/>
      <c r="AS129" s="1251"/>
      <c r="AT129" s="1264"/>
      <c r="AU129" s="1249">
        <f t="shared" si="390"/>
        <v>0</v>
      </c>
      <c r="AV129" s="1251"/>
      <c r="AW129" s="1252"/>
      <c r="AX129" s="1327"/>
      <c r="AY129" s="1295"/>
      <c r="AZ129" s="1336"/>
      <c r="BA129" s="176"/>
      <c r="BB129" s="174"/>
      <c r="BC129" s="1921">
        <f>'izvršenje PO IZVORIMA-detaljno'!BA129</f>
        <v>0</v>
      </c>
      <c r="BD129" s="1921">
        <f>'izvršenje PO IZVORIMA-detaljno'!BB129</f>
        <v>0</v>
      </c>
      <c r="BE129" s="1921">
        <f>'izvršenje PO IZVORIMA-detaljno'!BC129</f>
        <v>0</v>
      </c>
      <c r="BF129" s="57"/>
      <c r="BG129" s="126">
        <f t="shared" si="437"/>
        <v>0</v>
      </c>
      <c r="BH129" s="45">
        <v>323921</v>
      </c>
    </row>
    <row r="130" spans="1:60" s="6" customFormat="1" x14ac:dyDescent="0.25">
      <c r="A130" s="45">
        <v>323931</v>
      </c>
      <c r="B130" s="472" t="s">
        <v>85</v>
      </c>
      <c r="C130" s="75">
        <f t="shared" si="350"/>
        <v>0</v>
      </c>
      <c r="D130" s="13"/>
      <c r="E130" s="122">
        <f t="shared" si="351"/>
        <v>0</v>
      </c>
      <c r="F130" s="230">
        <f t="shared" si="290"/>
        <v>0</v>
      </c>
      <c r="G130" s="232">
        <f t="shared" si="291"/>
        <v>0</v>
      </c>
      <c r="H130" s="124"/>
      <c r="I130" s="124"/>
      <c r="J130" s="51"/>
      <c r="K130" s="1183">
        <f t="shared" si="427"/>
        <v>0</v>
      </c>
      <c r="L130" s="52"/>
      <c r="M130" s="51"/>
      <c r="N130" s="1313">
        <f>'izvršenje PO IZVORIMA-detaljno'!V130</f>
        <v>0</v>
      </c>
      <c r="O130" s="1209"/>
      <c r="P130" s="1221">
        <f>'izvršenje PO IZVORIMA-detaljno'!X130</f>
        <v>0</v>
      </c>
      <c r="Q130" s="1208">
        <f t="shared" si="384"/>
        <v>0</v>
      </c>
      <c r="R130" s="1221">
        <f>'izvršenje PO IZVORIMA-detaljno'!Y130</f>
        <v>0</v>
      </c>
      <c r="S130" s="1209"/>
      <c r="T130" s="1221">
        <f>'izvršenje PO IZVORIMA-detaljno'!AA130</f>
        <v>0</v>
      </c>
      <c r="U130" s="1208">
        <f t="shared" si="385"/>
        <v>0</v>
      </c>
      <c r="V130" s="1209"/>
      <c r="W130" s="1210"/>
      <c r="X130" s="1207">
        <f>'izvršenje PO IZVORIMA-detaljno'!AK130+'izvršenje PO IZVORIMA-detaljno'!AH130+'izvršenje PO IZVORIMA-detaljno'!AB130</f>
        <v>0</v>
      </c>
      <c r="Y130" s="1900"/>
      <c r="Z130" s="1221">
        <f>'izvršenje PO IZVORIMA-detaljno'!AM130+'izvršenje PO IZVORIMA-detaljno'!AJ130+'izvršenje PO IZVORIMA-detaljno'!AC130</f>
        <v>0</v>
      </c>
      <c r="AA130" s="1208">
        <f t="shared" si="386"/>
        <v>0</v>
      </c>
      <c r="AB130" s="1266">
        <f>'izvršenje PO IZVORIMA-detaljno'!F130+'izvršenje PO IZVORIMA-detaljno'!L130</f>
        <v>0</v>
      </c>
      <c r="AC130" s="1251"/>
      <c r="AD130" s="1266">
        <f>'izvršenje PO IZVORIMA-detaljno'!H130+'izvršenje PO IZVORIMA-detaljno'!N130</f>
        <v>0</v>
      </c>
      <c r="AE130" s="1249">
        <f t="shared" si="387"/>
        <v>0</v>
      </c>
      <c r="AF130" s="1266">
        <f>'izvršenje PO IZVORIMA-detaljno'!I130+'izvršenje PO IZVORIMA-detaljno'!O130</f>
        <v>0</v>
      </c>
      <c r="AG130" s="1251"/>
      <c r="AH130" s="1266">
        <f>'izvršenje PO IZVORIMA-detaljno'!K130+'izvršenje PO IZVORIMA-detaljno'!Q130</f>
        <v>0</v>
      </c>
      <c r="AI130" s="1249">
        <f t="shared" si="391"/>
        <v>0</v>
      </c>
      <c r="AJ130" s="1266">
        <f>'izvršenje PO IZVORIMA-detaljno'!R130</f>
        <v>0</v>
      </c>
      <c r="AK130" s="1251"/>
      <c r="AL130" s="1277">
        <f>'izvršenje PO IZVORIMA-detaljno'!T130+'izvršenje PO IZVORIMA-detaljno'!U130</f>
        <v>0</v>
      </c>
      <c r="AM130" s="1249">
        <f t="shared" si="388"/>
        <v>0</v>
      </c>
      <c r="AN130" s="1266">
        <f>'izvršenje PO IZVORIMA-detaljno'!AN130</f>
        <v>0</v>
      </c>
      <c r="AO130" s="1251"/>
      <c r="AP130" s="1266">
        <f>'izvršenje PO IZVORIMA-detaljno'!AP130</f>
        <v>0</v>
      </c>
      <c r="AQ130" s="1249">
        <f t="shared" si="389"/>
        <v>0</v>
      </c>
      <c r="AR130" s="1251"/>
      <c r="AS130" s="1251"/>
      <c r="AT130" s="1264"/>
      <c r="AU130" s="1249">
        <f t="shared" si="390"/>
        <v>0</v>
      </c>
      <c r="AV130" s="1251"/>
      <c r="AW130" s="1252"/>
      <c r="AX130" s="1327"/>
      <c r="AY130" s="1295"/>
      <c r="AZ130" s="1336"/>
      <c r="BA130" s="176"/>
      <c r="BB130" s="174"/>
      <c r="BC130" s="1921">
        <f>'izvršenje PO IZVORIMA-detaljno'!BA130</f>
        <v>0</v>
      </c>
      <c r="BD130" s="1921">
        <f>'izvršenje PO IZVORIMA-detaljno'!BB130</f>
        <v>0</v>
      </c>
      <c r="BE130" s="1921">
        <f>'izvršenje PO IZVORIMA-detaljno'!BC130</f>
        <v>0</v>
      </c>
      <c r="BF130" s="57"/>
      <c r="BG130" s="126">
        <f t="shared" si="437"/>
        <v>0</v>
      </c>
      <c r="BH130" s="45">
        <v>323931</v>
      </c>
    </row>
    <row r="131" spans="1:60" x14ac:dyDescent="0.25">
      <c r="A131" s="45">
        <v>323951</v>
      </c>
      <c r="B131" s="472" t="s">
        <v>86</v>
      </c>
      <c r="C131" s="75">
        <f t="shared" si="350"/>
        <v>39.06</v>
      </c>
      <c r="D131" s="13"/>
      <c r="E131" s="122">
        <f t="shared" si="351"/>
        <v>203.48</v>
      </c>
      <c r="F131" s="230">
        <f t="shared" si="290"/>
        <v>520.94214029697901</v>
      </c>
      <c r="G131" s="232">
        <f t="shared" si="291"/>
        <v>0</v>
      </c>
      <c r="H131" s="124"/>
      <c r="I131" s="124"/>
      <c r="J131" s="51"/>
      <c r="K131" s="1183">
        <f t="shared" si="427"/>
        <v>0</v>
      </c>
      <c r="L131" s="52"/>
      <c r="M131" s="51"/>
      <c r="N131" s="1313">
        <f>'izvršenje PO IZVORIMA-detaljno'!V131</f>
        <v>39.06</v>
      </c>
      <c r="O131" s="1209"/>
      <c r="P131" s="1221">
        <f>'izvršenje PO IZVORIMA-detaljno'!X131</f>
        <v>203.48</v>
      </c>
      <c r="Q131" s="1208">
        <f t="shared" si="384"/>
        <v>0</v>
      </c>
      <c r="R131" s="1221">
        <f>'izvršenje PO IZVORIMA-detaljno'!Y131</f>
        <v>0</v>
      </c>
      <c r="S131" s="1209"/>
      <c r="T131" s="1221">
        <f>'izvršenje PO IZVORIMA-detaljno'!AA131</f>
        <v>0</v>
      </c>
      <c r="U131" s="1208">
        <f t="shared" si="385"/>
        <v>0</v>
      </c>
      <c r="V131" s="1209"/>
      <c r="W131" s="1210"/>
      <c r="X131" s="1207">
        <f>'izvršenje PO IZVORIMA-detaljno'!AK131+'izvršenje PO IZVORIMA-detaljno'!AH131+'izvršenje PO IZVORIMA-detaljno'!AB131</f>
        <v>0</v>
      </c>
      <c r="Y131" s="1900"/>
      <c r="Z131" s="1221">
        <f>'izvršenje PO IZVORIMA-detaljno'!AM131+'izvršenje PO IZVORIMA-detaljno'!AJ131+'izvršenje PO IZVORIMA-detaljno'!AC131</f>
        <v>0</v>
      </c>
      <c r="AA131" s="1208">
        <f t="shared" si="386"/>
        <v>0</v>
      </c>
      <c r="AB131" s="1266">
        <f>'izvršenje PO IZVORIMA-detaljno'!F131+'izvršenje PO IZVORIMA-detaljno'!L131</f>
        <v>0</v>
      </c>
      <c r="AC131" s="1251"/>
      <c r="AD131" s="1266">
        <f>'izvršenje PO IZVORIMA-detaljno'!H131+'izvršenje PO IZVORIMA-detaljno'!N131</f>
        <v>0</v>
      </c>
      <c r="AE131" s="1249">
        <f t="shared" si="387"/>
        <v>0</v>
      </c>
      <c r="AF131" s="1266">
        <f>'izvršenje PO IZVORIMA-detaljno'!I131+'izvršenje PO IZVORIMA-detaljno'!O131</f>
        <v>0</v>
      </c>
      <c r="AG131" s="1251"/>
      <c r="AH131" s="1266">
        <f>'izvršenje PO IZVORIMA-detaljno'!K131+'izvršenje PO IZVORIMA-detaljno'!Q131</f>
        <v>0</v>
      </c>
      <c r="AI131" s="1249">
        <f t="shared" si="391"/>
        <v>0</v>
      </c>
      <c r="AJ131" s="1266">
        <f>'izvršenje PO IZVORIMA-detaljno'!R131</f>
        <v>0</v>
      </c>
      <c r="AK131" s="1251"/>
      <c r="AL131" s="1277">
        <f>'izvršenje PO IZVORIMA-detaljno'!T131+'izvršenje PO IZVORIMA-detaljno'!U131</f>
        <v>0</v>
      </c>
      <c r="AM131" s="1249">
        <f t="shared" si="388"/>
        <v>0</v>
      </c>
      <c r="AN131" s="1266">
        <f>'izvršenje PO IZVORIMA-detaljno'!AN131</f>
        <v>0</v>
      </c>
      <c r="AO131" s="1251"/>
      <c r="AP131" s="1266">
        <f>'izvršenje PO IZVORIMA-detaljno'!AP131</f>
        <v>0</v>
      </c>
      <c r="AQ131" s="1249">
        <f t="shared" si="389"/>
        <v>0</v>
      </c>
      <c r="AR131" s="1251"/>
      <c r="AS131" s="1251"/>
      <c r="AT131" s="1264"/>
      <c r="AU131" s="1249">
        <f t="shared" si="390"/>
        <v>0</v>
      </c>
      <c r="AV131" s="1251"/>
      <c r="AW131" s="1252"/>
      <c r="AX131" s="1327"/>
      <c r="AY131" s="1295"/>
      <c r="AZ131" s="1336"/>
      <c r="BA131" s="176"/>
      <c r="BB131" s="174"/>
      <c r="BC131" s="1921">
        <f>'izvršenje PO IZVORIMA-detaljno'!BA131</f>
        <v>0</v>
      </c>
      <c r="BD131" s="1921">
        <f>'izvršenje PO IZVORIMA-detaljno'!BB131</f>
        <v>0</v>
      </c>
      <c r="BE131" s="1921">
        <f>'izvršenje PO IZVORIMA-detaljno'!BC131</f>
        <v>0</v>
      </c>
      <c r="BF131" s="57"/>
      <c r="BG131" s="126">
        <f t="shared" si="437"/>
        <v>203.48</v>
      </c>
      <c r="BH131" s="45">
        <v>323951</v>
      </c>
    </row>
    <row r="132" spans="1:60" x14ac:dyDescent="0.25">
      <c r="A132" s="45">
        <v>323961</v>
      </c>
      <c r="B132" s="472" t="s">
        <v>87</v>
      </c>
      <c r="C132" s="75">
        <f t="shared" si="350"/>
        <v>13686.82</v>
      </c>
      <c r="D132" s="13"/>
      <c r="E132" s="122">
        <f t="shared" si="351"/>
        <v>1991.58</v>
      </c>
      <c r="F132" s="230">
        <f t="shared" si="290"/>
        <v>14.551079067307088</v>
      </c>
      <c r="G132" s="232">
        <f t="shared" si="291"/>
        <v>0</v>
      </c>
      <c r="H132" s="124"/>
      <c r="I132" s="124"/>
      <c r="J132" s="51"/>
      <c r="K132" s="1183">
        <f t="shared" si="427"/>
        <v>0</v>
      </c>
      <c r="L132" s="52"/>
      <c r="M132" s="51"/>
      <c r="N132" s="1313">
        <f>'izvršenje PO IZVORIMA-detaljno'!V132</f>
        <v>199.08</v>
      </c>
      <c r="O132" s="1209"/>
      <c r="P132" s="1221">
        <f>'izvršenje PO IZVORIMA-detaljno'!X132</f>
        <v>199.08</v>
      </c>
      <c r="Q132" s="1208">
        <f t="shared" si="384"/>
        <v>0</v>
      </c>
      <c r="R132" s="1221">
        <f>'izvršenje PO IZVORIMA-detaljno'!Y132</f>
        <v>0</v>
      </c>
      <c r="S132" s="1209"/>
      <c r="T132" s="1221">
        <f>'izvršenje PO IZVORIMA-detaljno'!AA132</f>
        <v>0</v>
      </c>
      <c r="U132" s="1208">
        <f t="shared" si="385"/>
        <v>0</v>
      </c>
      <c r="V132" s="1209"/>
      <c r="W132" s="1210"/>
      <c r="X132" s="1207">
        <f>'izvršenje PO IZVORIMA-detaljno'!AK132+'izvršenje PO IZVORIMA-detaljno'!AH132+'izvršenje PO IZVORIMA-detaljno'!AB132</f>
        <v>0</v>
      </c>
      <c r="Y132" s="1900"/>
      <c r="Z132" s="1221">
        <f>'izvršenje PO IZVORIMA-detaljno'!AM132+'izvršenje PO IZVORIMA-detaljno'!AJ132+'izvršenje PO IZVORIMA-detaljno'!AC132</f>
        <v>0</v>
      </c>
      <c r="AA132" s="1208">
        <f t="shared" si="386"/>
        <v>0</v>
      </c>
      <c r="AB132" s="1266">
        <f>'izvršenje PO IZVORIMA-detaljno'!F132+'izvršenje PO IZVORIMA-detaljno'!L132</f>
        <v>0</v>
      </c>
      <c r="AC132" s="1251"/>
      <c r="AD132" s="1266">
        <f>'izvršenje PO IZVORIMA-detaljno'!H132+'izvršenje PO IZVORIMA-detaljno'!N132</f>
        <v>0</v>
      </c>
      <c r="AE132" s="1249">
        <f t="shared" si="387"/>
        <v>0</v>
      </c>
      <c r="AF132" s="1266">
        <f>'izvršenje PO IZVORIMA-detaljno'!I132+'izvršenje PO IZVORIMA-detaljno'!O132</f>
        <v>13487.74</v>
      </c>
      <c r="AG132" s="1251"/>
      <c r="AH132" s="1266">
        <f>'izvršenje PO IZVORIMA-detaljno'!K132+'izvršenje PO IZVORIMA-detaljno'!Q132</f>
        <v>0</v>
      </c>
      <c r="AI132" s="1249">
        <f t="shared" si="391"/>
        <v>0</v>
      </c>
      <c r="AJ132" s="1266">
        <f>'izvršenje PO IZVORIMA-detaljno'!R132</f>
        <v>0</v>
      </c>
      <c r="AK132" s="1251"/>
      <c r="AL132" s="1277">
        <f>'izvršenje PO IZVORIMA-detaljno'!T132+'izvršenje PO IZVORIMA-detaljno'!U132</f>
        <v>0</v>
      </c>
      <c r="AM132" s="1249">
        <f t="shared" si="388"/>
        <v>0</v>
      </c>
      <c r="AN132" s="1266">
        <f>'izvršenje PO IZVORIMA-detaljno'!AN132</f>
        <v>0</v>
      </c>
      <c r="AO132" s="1251"/>
      <c r="AP132" s="1266">
        <f>'izvršenje PO IZVORIMA-detaljno'!AP132</f>
        <v>1792.5</v>
      </c>
      <c r="AQ132" s="1249">
        <f t="shared" si="389"/>
        <v>0</v>
      </c>
      <c r="AR132" s="1251"/>
      <c r="AS132" s="1251"/>
      <c r="AT132" s="1264"/>
      <c r="AU132" s="1249">
        <f t="shared" si="390"/>
        <v>0</v>
      </c>
      <c r="AV132" s="1251"/>
      <c r="AW132" s="1252"/>
      <c r="AX132" s="1327"/>
      <c r="AY132" s="1295"/>
      <c r="AZ132" s="1336"/>
      <c r="BA132" s="176"/>
      <c r="BB132" s="174"/>
      <c r="BC132" s="1921">
        <f>'izvršenje PO IZVORIMA-detaljno'!BA132</f>
        <v>0</v>
      </c>
      <c r="BD132" s="1921">
        <f>'izvršenje PO IZVORIMA-detaljno'!BB132</f>
        <v>0</v>
      </c>
      <c r="BE132" s="1921">
        <f>'izvršenje PO IZVORIMA-detaljno'!BC132</f>
        <v>0</v>
      </c>
      <c r="BF132" s="57"/>
      <c r="BG132" s="126">
        <f t="shared" si="437"/>
        <v>1991.58</v>
      </c>
      <c r="BH132" s="45">
        <v>323961</v>
      </c>
    </row>
    <row r="133" spans="1:60" x14ac:dyDescent="0.25">
      <c r="A133" s="45">
        <v>323981</v>
      </c>
      <c r="B133" s="472" t="s">
        <v>211</v>
      </c>
      <c r="C133" s="75">
        <f t="shared" si="350"/>
        <v>0</v>
      </c>
      <c r="D133" s="13"/>
      <c r="E133" s="122">
        <f t="shared" ref="E133" si="438">BG133</f>
        <v>0</v>
      </c>
      <c r="F133" s="230">
        <f t="shared" si="290"/>
        <v>0</v>
      </c>
      <c r="G133" s="232">
        <f t="shared" si="291"/>
        <v>0</v>
      </c>
      <c r="H133" s="124"/>
      <c r="I133" s="124"/>
      <c r="J133" s="51"/>
      <c r="K133" s="1183">
        <f t="shared" si="427"/>
        <v>0</v>
      </c>
      <c r="L133" s="52"/>
      <c r="M133" s="51"/>
      <c r="N133" s="1313">
        <f>'izvršenje PO IZVORIMA-detaljno'!V133</f>
        <v>0</v>
      </c>
      <c r="O133" s="1209"/>
      <c r="P133" s="1221">
        <f>'izvršenje PO IZVORIMA-detaljno'!X133</f>
        <v>0</v>
      </c>
      <c r="Q133" s="1208">
        <f t="shared" si="384"/>
        <v>0</v>
      </c>
      <c r="R133" s="1221">
        <f>'izvršenje PO IZVORIMA-detaljno'!Y133</f>
        <v>0</v>
      </c>
      <c r="S133" s="1209"/>
      <c r="T133" s="1221">
        <f>'izvršenje PO IZVORIMA-detaljno'!AA133</f>
        <v>0</v>
      </c>
      <c r="U133" s="1208">
        <f t="shared" si="385"/>
        <v>0</v>
      </c>
      <c r="V133" s="1209"/>
      <c r="W133" s="1210"/>
      <c r="X133" s="1207">
        <f>'izvršenje PO IZVORIMA-detaljno'!AK133+'izvršenje PO IZVORIMA-detaljno'!AH133+'izvršenje PO IZVORIMA-detaljno'!AB133</f>
        <v>0</v>
      </c>
      <c r="Y133" s="1900"/>
      <c r="Z133" s="1221">
        <f>'izvršenje PO IZVORIMA-detaljno'!AM133+'izvršenje PO IZVORIMA-detaljno'!AJ133+'izvršenje PO IZVORIMA-detaljno'!AC133</f>
        <v>0</v>
      </c>
      <c r="AA133" s="1208">
        <f t="shared" si="386"/>
        <v>0</v>
      </c>
      <c r="AB133" s="1266">
        <f>'izvršenje PO IZVORIMA-detaljno'!F133+'izvršenje PO IZVORIMA-detaljno'!L133</f>
        <v>0</v>
      </c>
      <c r="AC133" s="1251"/>
      <c r="AD133" s="1266">
        <f>'izvršenje PO IZVORIMA-detaljno'!H133+'izvršenje PO IZVORIMA-detaljno'!N133</f>
        <v>0</v>
      </c>
      <c r="AE133" s="1249">
        <f t="shared" si="387"/>
        <v>0</v>
      </c>
      <c r="AF133" s="1266">
        <f>'izvršenje PO IZVORIMA-detaljno'!I133+'izvršenje PO IZVORIMA-detaljno'!O133</f>
        <v>0</v>
      </c>
      <c r="AG133" s="1251"/>
      <c r="AH133" s="1266">
        <f>'izvršenje PO IZVORIMA-detaljno'!K133+'izvršenje PO IZVORIMA-detaljno'!Q133</f>
        <v>0</v>
      </c>
      <c r="AI133" s="1249">
        <f t="shared" si="391"/>
        <v>0</v>
      </c>
      <c r="AJ133" s="1266">
        <f>'izvršenje PO IZVORIMA-detaljno'!R133</f>
        <v>0</v>
      </c>
      <c r="AK133" s="1251"/>
      <c r="AL133" s="1277">
        <f>'izvršenje PO IZVORIMA-detaljno'!T133+'izvršenje PO IZVORIMA-detaljno'!U133</f>
        <v>0</v>
      </c>
      <c r="AM133" s="1249">
        <f t="shared" si="388"/>
        <v>0</v>
      </c>
      <c r="AN133" s="1266">
        <f>'izvršenje PO IZVORIMA-detaljno'!AN133</f>
        <v>0</v>
      </c>
      <c r="AO133" s="1251"/>
      <c r="AP133" s="1266">
        <f>'izvršenje PO IZVORIMA-detaljno'!AP133</f>
        <v>0</v>
      </c>
      <c r="AQ133" s="1249">
        <f t="shared" si="389"/>
        <v>0</v>
      </c>
      <c r="AR133" s="1251"/>
      <c r="AS133" s="1251"/>
      <c r="AT133" s="1264"/>
      <c r="AU133" s="1249">
        <f t="shared" si="390"/>
        <v>0</v>
      </c>
      <c r="AV133" s="1251"/>
      <c r="AW133" s="1252"/>
      <c r="AX133" s="1327"/>
      <c r="AY133" s="1295"/>
      <c r="AZ133" s="1336"/>
      <c r="BA133" s="176"/>
      <c r="BB133" s="174"/>
      <c r="BC133" s="1921">
        <f>'izvršenje PO IZVORIMA-detaljno'!BA133</f>
        <v>0</v>
      </c>
      <c r="BD133" s="1921">
        <f>'izvršenje PO IZVORIMA-detaljno'!BB133</f>
        <v>0</v>
      </c>
      <c r="BE133" s="1921">
        <f>'izvršenje PO IZVORIMA-detaljno'!BC133</f>
        <v>0</v>
      </c>
      <c r="BF133" s="57"/>
      <c r="BG133" s="126">
        <f t="shared" si="437"/>
        <v>0</v>
      </c>
      <c r="BH133" s="45">
        <v>323961</v>
      </c>
    </row>
    <row r="134" spans="1:60" ht="15.75" thickBot="1" x14ac:dyDescent="0.3">
      <c r="A134" s="46">
        <v>323991</v>
      </c>
      <c r="B134" s="469" t="s">
        <v>88</v>
      </c>
      <c r="C134" s="75">
        <f t="shared" si="350"/>
        <v>26897.41</v>
      </c>
      <c r="D134" s="14"/>
      <c r="E134" s="122">
        <f t="shared" si="351"/>
        <v>40268.9</v>
      </c>
      <c r="F134" s="236">
        <f t="shared" si="290"/>
        <v>149.71292775029269</v>
      </c>
      <c r="G134" s="237">
        <f t="shared" si="291"/>
        <v>0</v>
      </c>
      <c r="H134" s="124"/>
      <c r="I134" s="124"/>
      <c r="J134" s="51"/>
      <c r="K134" s="1184">
        <f t="shared" si="427"/>
        <v>0</v>
      </c>
      <c r="L134" s="52"/>
      <c r="M134" s="51"/>
      <c r="N134" s="1313">
        <f>'izvršenje PO IZVORIMA-detaljno'!V134</f>
        <v>262.55</v>
      </c>
      <c r="O134" s="1209"/>
      <c r="P134" s="1221">
        <f>'izvršenje PO IZVORIMA-detaljno'!X134</f>
        <v>326.89999999999992</v>
      </c>
      <c r="Q134" s="1211">
        <f t="shared" si="384"/>
        <v>0</v>
      </c>
      <c r="R134" s="1221">
        <f>'izvršenje PO IZVORIMA-detaljno'!Y134</f>
        <v>0</v>
      </c>
      <c r="S134" s="1209"/>
      <c r="T134" s="1221">
        <f>'izvršenje PO IZVORIMA-detaljno'!AA134</f>
        <v>0</v>
      </c>
      <c r="U134" s="1211">
        <f t="shared" si="385"/>
        <v>0</v>
      </c>
      <c r="V134" s="1209"/>
      <c r="W134" s="1210"/>
      <c r="X134" s="1207">
        <f>'izvršenje PO IZVORIMA-detaljno'!AK134+'izvršenje PO IZVORIMA-detaljno'!AH134+'izvršenje PO IZVORIMA-detaljno'!AB134</f>
        <v>0</v>
      </c>
      <c r="Y134" s="1900"/>
      <c r="Z134" s="1221">
        <f>'izvršenje PO IZVORIMA-detaljno'!AM134+'izvršenje PO IZVORIMA-detaljno'!AJ134+'izvršenje PO IZVORIMA-detaljno'!AC134</f>
        <v>0</v>
      </c>
      <c r="AA134" s="1211">
        <f t="shared" si="386"/>
        <v>0</v>
      </c>
      <c r="AB134" s="1266">
        <f>'izvršenje PO IZVORIMA-detaljno'!F134+'izvršenje PO IZVORIMA-detaljno'!L134</f>
        <v>0</v>
      </c>
      <c r="AC134" s="1251"/>
      <c r="AD134" s="1266">
        <f>'izvršenje PO IZVORIMA-detaljno'!H134+'izvršenje PO IZVORIMA-detaljno'!N134</f>
        <v>0</v>
      </c>
      <c r="AE134" s="1253">
        <f t="shared" si="387"/>
        <v>0</v>
      </c>
      <c r="AF134" s="1266">
        <f>'izvršenje PO IZVORIMA-detaljno'!I134+'izvršenje PO IZVORIMA-detaljno'!O134</f>
        <v>6250</v>
      </c>
      <c r="AG134" s="1251"/>
      <c r="AH134" s="1266">
        <f>'izvršenje PO IZVORIMA-detaljno'!K134+'izvršenje PO IZVORIMA-detaljno'!Q134</f>
        <v>0</v>
      </c>
      <c r="AI134" s="1253">
        <f t="shared" si="391"/>
        <v>0</v>
      </c>
      <c r="AJ134" s="1266">
        <f>'izvršenje PO IZVORIMA-detaljno'!R134</f>
        <v>18202.5</v>
      </c>
      <c r="AK134" s="1251"/>
      <c r="AL134" s="1277">
        <f>'izvršenje PO IZVORIMA-detaljno'!T134+'izvršenje PO IZVORIMA-detaljno'!U134</f>
        <v>39912</v>
      </c>
      <c r="AM134" s="1253">
        <f t="shared" si="388"/>
        <v>0</v>
      </c>
      <c r="AN134" s="1266">
        <f>'izvršenje PO IZVORIMA-detaljno'!AN134</f>
        <v>100.36</v>
      </c>
      <c r="AO134" s="1251"/>
      <c r="AP134" s="1266">
        <f>'izvršenje PO IZVORIMA-detaljno'!AP134</f>
        <v>0</v>
      </c>
      <c r="AQ134" s="1253">
        <f t="shared" si="389"/>
        <v>0</v>
      </c>
      <c r="AR134" s="1250">
        <f>'izvršenje PO IZVORIMA-detaljno'!AQ134</f>
        <v>2082</v>
      </c>
      <c r="AS134" s="1251"/>
      <c r="AT134" s="1266">
        <f>'izvršenje PO IZVORIMA-detaljno'!AS134</f>
        <v>0</v>
      </c>
      <c r="AU134" s="1253">
        <f t="shared" si="390"/>
        <v>0</v>
      </c>
      <c r="AV134" s="1251"/>
      <c r="AW134" s="1252"/>
      <c r="AX134" s="1327"/>
      <c r="AY134" s="1295"/>
      <c r="AZ134" s="1336"/>
      <c r="BA134" s="176"/>
      <c r="BB134" s="174"/>
      <c r="BC134" s="1921">
        <f>'izvršenje PO IZVORIMA-detaljno'!BA134</f>
        <v>0</v>
      </c>
      <c r="BD134" s="1921">
        <f>'izvršenje PO IZVORIMA-detaljno'!BB134</f>
        <v>0</v>
      </c>
      <c r="BE134" s="1921">
        <f>'izvršenje PO IZVORIMA-detaljno'!BC134</f>
        <v>30</v>
      </c>
      <c r="BF134" s="57"/>
      <c r="BG134" s="126">
        <f t="shared" si="437"/>
        <v>40268.9</v>
      </c>
      <c r="BH134" s="46">
        <v>323991</v>
      </c>
    </row>
    <row r="135" spans="1:60" s="24" customFormat="1" ht="15.75" thickBot="1" x14ac:dyDescent="0.3">
      <c r="A135" s="76">
        <v>3239</v>
      </c>
      <c r="B135" s="470" t="s">
        <v>89</v>
      </c>
      <c r="C135" s="82">
        <f>SUM(C128:C134)</f>
        <v>43774.84</v>
      </c>
      <c r="D135" s="82">
        <f t="shared" ref="D135" si="439">SUM(D128:D134)</f>
        <v>0</v>
      </c>
      <c r="E135" s="83">
        <f>SUM(E128:E134)</f>
        <v>43067.340000000004</v>
      </c>
      <c r="F135" s="247">
        <f t="shared" si="290"/>
        <v>98.383774789353907</v>
      </c>
      <c r="G135" s="246">
        <f t="shared" si="291"/>
        <v>0</v>
      </c>
      <c r="H135" s="386">
        <f t="shared" ref="H135" si="440">SUM(H128:H134)</f>
        <v>680</v>
      </c>
      <c r="I135" s="115">
        <f t="shared" ref="I135:AL135" si="441">SUM(I128:I134)</f>
        <v>0</v>
      </c>
      <c r="J135" s="82">
        <f>SUM(J128:J134)</f>
        <v>0</v>
      </c>
      <c r="K135" s="246">
        <f t="shared" si="427"/>
        <v>0</v>
      </c>
      <c r="L135" s="82">
        <f t="shared" si="441"/>
        <v>0</v>
      </c>
      <c r="M135" s="112">
        <f t="shared" si="441"/>
        <v>0</v>
      </c>
      <c r="N135" s="392">
        <f>SUM(N128:N134)</f>
        <v>1725.6899999999998</v>
      </c>
      <c r="O135" s="82">
        <f t="shared" si="441"/>
        <v>0</v>
      </c>
      <c r="P135" s="82">
        <f>SUM(P128:P134)</f>
        <v>729.45999999999992</v>
      </c>
      <c r="Q135" s="246">
        <f t="shared" si="384"/>
        <v>0</v>
      </c>
      <c r="R135" s="82">
        <f>SUM(R128:R134)</f>
        <v>0</v>
      </c>
      <c r="S135" s="82">
        <f t="shared" si="441"/>
        <v>0</v>
      </c>
      <c r="T135" s="82">
        <f>SUM(T128:T134)</f>
        <v>0</v>
      </c>
      <c r="U135" s="246">
        <f t="shared" si="385"/>
        <v>0</v>
      </c>
      <c r="V135" s="82">
        <f t="shared" si="441"/>
        <v>0</v>
      </c>
      <c r="W135" s="112">
        <f t="shared" si="441"/>
        <v>0</v>
      </c>
      <c r="X135" s="382">
        <f t="shared" ref="X135" si="442">SUM(X128:X134)</f>
        <v>0</v>
      </c>
      <c r="Y135" s="115">
        <f>'izvršenje PO IZVORIMA-detaljno'!AI135+'izvršenje PO IZVORIMA-detaljno'!AL135+'izvršenje PO IZVORIMA-detaljno'!AB135</f>
        <v>0</v>
      </c>
      <c r="Z135" s="112">
        <f t="shared" si="441"/>
        <v>0</v>
      </c>
      <c r="AA135" s="246">
        <f t="shared" si="386"/>
        <v>0</v>
      </c>
      <c r="AB135" s="392">
        <f>SUM(AB128:AB134)</f>
        <v>0</v>
      </c>
      <c r="AC135" s="392">
        <f>'izvršenje PO IZVORIMA-detaljno'!G135+'izvršenje PO IZVORIMA-detaljno'!M135</f>
        <v>0</v>
      </c>
      <c r="AD135" s="82">
        <f>SUM(AD128:AD134)</f>
        <v>0</v>
      </c>
      <c r="AE135" s="246">
        <f t="shared" si="387"/>
        <v>0</v>
      </c>
      <c r="AF135" s="108">
        <f>SUM(AF128:AF134)</f>
        <v>19737.739999999998</v>
      </c>
      <c r="AG135" s="108">
        <f>'izvršenje PO IZVORIMA-detaljno'!J135+'izvršenje PO IZVORIMA-detaljno'!P135</f>
        <v>0</v>
      </c>
      <c r="AH135" s="82">
        <f t="shared" si="441"/>
        <v>0</v>
      </c>
      <c r="AI135" s="246">
        <f t="shared" si="391"/>
        <v>0</v>
      </c>
      <c r="AJ135" s="82">
        <f>SUM(AJ128:AJ134)</f>
        <v>18302.02</v>
      </c>
      <c r="AK135" s="82">
        <f>'izvršenje PO IZVORIMA-detaljno'!S135</f>
        <v>0</v>
      </c>
      <c r="AL135" s="82">
        <f t="shared" si="441"/>
        <v>40252.879999999997</v>
      </c>
      <c r="AM135" s="246">
        <f t="shared" si="388"/>
        <v>0</v>
      </c>
      <c r="AN135" s="82">
        <f>SUM(AN128:AN134)</f>
        <v>1247.3899999999999</v>
      </c>
      <c r="AO135" s="82">
        <f>'izvršenje PO IZVORIMA-detaljno'!AO135</f>
        <v>0</v>
      </c>
      <c r="AP135" s="82">
        <f>SUM(AP128:AP134)</f>
        <v>2055</v>
      </c>
      <c r="AQ135" s="246">
        <f t="shared" si="389"/>
        <v>0</v>
      </c>
      <c r="AR135" s="82">
        <f>'izvršenje PO IZVORIMA-detaljno'!AQ135</f>
        <v>2082</v>
      </c>
      <c r="AS135" s="82">
        <f>'izvršenje PO IZVORIMA-detaljno'!AR135</f>
        <v>0</v>
      </c>
      <c r="AT135" s="82">
        <f t="shared" ref="AT135" si="443">SUM(AT128:AT134)</f>
        <v>0</v>
      </c>
      <c r="AU135" s="246">
        <f t="shared" si="390"/>
        <v>0</v>
      </c>
      <c r="AV135" s="82">
        <f t="shared" ref="AV135:AX135" si="444">SUM(AV128:AV134)</f>
        <v>0</v>
      </c>
      <c r="AW135" s="83">
        <f t="shared" si="444"/>
        <v>0</v>
      </c>
      <c r="AX135" s="382">
        <f t="shared" si="444"/>
        <v>0</v>
      </c>
      <c r="AY135" s="83">
        <f t="shared" ref="AY135:AZ135" si="445">SUM(AY128:AY134)</f>
        <v>0</v>
      </c>
      <c r="AZ135" s="112">
        <f t="shared" si="445"/>
        <v>0</v>
      </c>
      <c r="BA135" s="382">
        <f t="shared" ref="BA135:BC135" si="446">SUM(BA128:BA134)</f>
        <v>0</v>
      </c>
      <c r="BB135" s="83">
        <f t="shared" si="446"/>
        <v>0</v>
      </c>
      <c r="BC135" s="382">
        <f t="shared" si="446"/>
        <v>0</v>
      </c>
      <c r="BD135" s="382">
        <f t="shared" ref="BD135:BE135" si="447">SUM(BD128:BD134)</f>
        <v>0</v>
      </c>
      <c r="BE135" s="83">
        <f t="shared" si="447"/>
        <v>30</v>
      </c>
      <c r="BF135" s="386">
        <f>AV135+AS135+AO135+AK135+AG135+AC135+Y135+V135+S135+O135+L135+I135+AY135</f>
        <v>0</v>
      </c>
      <c r="BG135" s="83">
        <f t="shared" ref="BG135" si="448">SUM(BG128:BG134)</f>
        <v>43067.340000000004</v>
      </c>
      <c r="BH135" s="76">
        <v>3239</v>
      </c>
    </row>
    <row r="136" spans="1:60" s="22" customFormat="1" ht="15.75" thickBot="1" x14ac:dyDescent="0.3">
      <c r="A136" s="76">
        <v>323</v>
      </c>
      <c r="B136" s="470" t="s">
        <v>90</v>
      </c>
      <c r="C136" s="91">
        <f>C97+C101+C106+C111+C115+C118+C123+C127+C135</f>
        <v>111510.23</v>
      </c>
      <c r="D136" s="82">
        <f>BF136</f>
        <v>112250</v>
      </c>
      <c r="E136" s="91">
        <f>E97+E101+E106+E111+E115+E118+E123+E127+E135</f>
        <v>140780.83000000002</v>
      </c>
      <c r="F136" s="247">
        <f t="shared" si="290"/>
        <v>126.24925085348673</v>
      </c>
      <c r="G136" s="246">
        <f t="shared" si="291"/>
        <v>125.41722048997774</v>
      </c>
      <c r="H136" s="1322">
        <f>H97+H101+H106+H111+H115+H118+H123+H127+H135</f>
        <v>2810.59</v>
      </c>
      <c r="I136" s="117">
        <f>'izvršenje PO IZVORIMA-detaljno'!D136</f>
        <v>4000</v>
      </c>
      <c r="J136" s="90">
        <f>J97+J101+J106+J111+J115+J118+J123+J127+J135</f>
        <v>1729.78</v>
      </c>
      <c r="K136" s="246">
        <f t="shared" si="427"/>
        <v>43.244499999999995</v>
      </c>
      <c r="L136" s="90">
        <f>L97+L101+L106+L111+L115+L118+L123+L127+L135</f>
        <v>0</v>
      </c>
      <c r="M136" s="114">
        <f>M97+M101+M106+M111+M115+M118+M123+M127+M135</f>
        <v>0</v>
      </c>
      <c r="N136" s="1477">
        <f>N97+N101+N106+N111+N115+N118+N123+N127+N135</f>
        <v>34660.79</v>
      </c>
      <c r="O136" s="90">
        <f>'izvršenje PO IZVORIMA-detaljno'!W136</f>
        <v>38300</v>
      </c>
      <c r="P136" s="90">
        <f>P97+P101+P106+P111+P115+P118+P123+P127+P135</f>
        <v>38522.75</v>
      </c>
      <c r="Q136" s="246">
        <f t="shared" si="384"/>
        <v>100.58159268929504</v>
      </c>
      <c r="R136" s="90">
        <f>R97+R101+R106+R111+R115+R118+R123+R127+R135</f>
        <v>8621.5</v>
      </c>
      <c r="S136" s="90">
        <f>'izvršenje PO IZVORIMA-detaljno'!Z136</f>
        <v>0</v>
      </c>
      <c r="T136" s="90">
        <f>T97+T101+T106+T111+T115+T118+T123+T127+T135</f>
        <v>0</v>
      </c>
      <c r="U136" s="246">
        <f t="shared" si="385"/>
        <v>0</v>
      </c>
      <c r="V136" s="90">
        <f>V97+V101+V106+V111+V115+V118+V123+V127+V135</f>
        <v>0</v>
      </c>
      <c r="W136" s="114">
        <f>W97+W101+W106+W111+W115+W118+W123+W127+W135</f>
        <v>0</v>
      </c>
      <c r="X136" s="1350">
        <f>X97+X101+X106+X111+X115+X118+X123+X127+X135</f>
        <v>560.71</v>
      </c>
      <c r="Y136" s="115">
        <f>'izvršenje PO IZVORIMA-detaljno'!AI136+'izvršenje PO IZVORIMA-detaljno'!AL136+'izvršenje PO IZVORIMA-detaljno'!AC136+'izvršenje PO IZVORIMA-detaljno'!AF136</f>
        <v>950</v>
      </c>
      <c r="Z136" s="114">
        <f>Z97+Z101+Z106+Z111+Z115+Z118+Z123+Z127+Z135</f>
        <v>933.28</v>
      </c>
      <c r="AA136" s="246">
        <f t="shared" si="386"/>
        <v>98.24</v>
      </c>
      <c r="AB136" s="1477">
        <f>AB97+AB101+AB106+AB111+AB115+AB118+AB123+AB127+AB135</f>
        <v>0</v>
      </c>
      <c r="AC136" s="392">
        <f>'izvršenje PO IZVORIMA-detaljno'!G136+'izvršenje PO IZVORIMA-detaljno'!M136</f>
        <v>0</v>
      </c>
      <c r="AD136" s="90">
        <f>AD97+AD101+AD106+AD111+AD115+AD118+AD123+AD127+AD135</f>
        <v>0</v>
      </c>
      <c r="AE136" s="246">
        <f t="shared" si="387"/>
        <v>0</v>
      </c>
      <c r="AF136" s="90">
        <f>AF97+AF101+AF106+AF111+AF115+AF118+AF123+AF127+AF135</f>
        <v>20222.289999999997</v>
      </c>
      <c r="AG136" s="108">
        <f>'izvršenje PO IZVORIMA-detaljno'!J136+'izvršenje PO IZVORIMA-detaljno'!P136</f>
        <v>0</v>
      </c>
      <c r="AH136" s="90">
        <f>AH97+AH101+AH106+AH111+AH115+AH118+AH123+AH127+AH135</f>
        <v>0</v>
      </c>
      <c r="AI136" s="246">
        <f t="shared" si="391"/>
        <v>0</v>
      </c>
      <c r="AJ136" s="90">
        <f>AJ97+AJ101+AJ106+AJ111+AJ115+AJ118+AJ123+AJ127+AJ135</f>
        <v>33526.29</v>
      </c>
      <c r="AK136" s="82">
        <f>'izvršenje PO IZVORIMA-detaljno'!S136</f>
        <v>40000</v>
      </c>
      <c r="AL136" s="90">
        <f>AL97+AL101+AL106+AL111+AL115+AL118+AL123+AL127+AL135</f>
        <v>72418.73</v>
      </c>
      <c r="AM136" s="246">
        <f t="shared" si="388"/>
        <v>181.04682500000001</v>
      </c>
      <c r="AN136" s="90">
        <f>AN97+AN101+AN106+AN111+AN115+AN118+AN123+AN127+AN135</f>
        <v>1302.4199999999998</v>
      </c>
      <c r="AO136" s="82">
        <f>'izvršenje PO IZVORIMA-detaljno'!AO136</f>
        <v>12000</v>
      </c>
      <c r="AP136" s="90">
        <f>AP97+AP101+AP106+AP111+AP115+AP118+AP123+AP127+AP135</f>
        <v>10679.9</v>
      </c>
      <c r="AQ136" s="246">
        <f t="shared" si="389"/>
        <v>88.999166666666667</v>
      </c>
      <c r="AR136" s="82">
        <f>'izvršenje PO IZVORIMA-detaljno'!AQ136</f>
        <v>7559.5</v>
      </c>
      <c r="AS136" s="82">
        <f>'izvršenje PO IZVORIMA-detaljno'!AR136</f>
        <v>1000</v>
      </c>
      <c r="AT136" s="90">
        <f>AT97+AT101+AT106+AT111+AT115+AT118+AT123+AT127+AT135</f>
        <v>0</v>
      </c>
      <c r="AU136" s="246">
        <f t="shared" si="390"/>
        <v>0</v>
      </c>
      <c r="AV136" s="90">
        <f t="shared" ref="AV136:BB136" si="449">AV97+AV101+AV106+AV111+AV115+AV118+AV123+AV127+AV135</f>
        <v>0</v>
      </c>
      <c r="AW136" s="91">
        <f t="shared" si="449"/>
        <v>0</v>
      </c>
      <c r="AX136" s="1350">
        <f t="shared" si="449"/>
        <v>0</v>
      </c>
      <c r="AY136" s="91">
        <f t="shared" si="449"/>
        <v>0</v>
      </c>
      <c r="AZ136" s="114">
        <f t="shared" si="449"/>
        <v>0</v>
      </c>
      <c r="BA136" s="1350">
        <f t="shared" si="449"/>
        <v>0</v>
      </c>
      <c r="BB136" s="91">
        <f t="shared" si="449"/>
        <v>0</v>
      </c>
      <c r="BC136" s="1350">
        <f>'izvršenje PO IZVORIMA-detaljno'!AZ136</f>
        <v>0</v>
      </c>
      <c r="BD136" s="1350">
        <f>'izvršenje PO IZVORIMA-detaljno'!BB136</f>
        <v>16000</v>
      </c>
      <c r="BE136" s="91">
        <f t="shared" ref="BE136" si="450">BE97+BE101+BE106+BE111+BE115+BE118+BE123+BE127+BE135</f>
        <v>16496.39</v>
      </c>
      <c r="BF136" s="386">
        <f>AV136+AS136+AO136+AK136+AG136+AC136+Y136+V136+S136+O136+L136+I136+AY136+BD136</f>
        <v>112250</v>
      </c>
      <c r="BG136" s="91">
        <f>BG97+BG101+BG106+BG111+BG115+BG118+BG123+BG127+BG135</f>
        <v>140780.83000000002</v>
      </c>
      <c r="BH136" s="76">
        <v>323</v>
      </c>
    </row>
    <row r="137" spans="1:60" x14ac:dyDescent="0.25">
      <c r="A137" s="62">
        <v>324111</v>
      </c>
      <c r="B137" s="463" t="s">
        <v>91</v>
      </c>
      <c r="C137" s="75">
        <f t="shared" ref="C137:C141" si="451">H137+N137+R137+X137+AB137+AF137+AJ137+AN137+AR137+AX137+BC137</f>
        <v>7448</v>
      </c>
      <c r="D137" s="69"/>
      <c r="E137" s="122">
        <f t="shared" ref="E137:E155" si="452">BG137</f>
        <v>42830</v>
      </c>
      <c r="F137" s="234">
        <f t="shared" si="290"/>
        <v>575.05370569280342</v>
      </c>
      <c r="G137" s="235">
        <f t="shared" si="291"/>
        <v>0</v>
      </c>
      <c r="H137" s="124"/>
      <c r="I137" s="124"/>
      <c r="J137" s="51"/>
      <c r="K137" s="1182">
        <f t="shared" si="427"/>
        <v>0</v>
      </c>
      <c r="L137" s="52"/>
      <c r="M137" s="51"/>
      <c r="N137" s="1313">
        <f>'izvršenje PO IZVORIMA-detaljno'!V137</f>
        <v>0</v>
      </c>
      <c r="O137" s="1209"/>
      <c r="P137" s="1221">
        <f>'izvršenje PO IZVORIMA-detaljno'!X137</f>
        <v>0</v>
      </c>
      <c r="Q137" s="1204">
        <f t="shared" si="384"/>
        <v>0</v>
      </c>
      <c r="R137" s="1221">
        <f>'izvršenje PO IZVORIMA-detaljno'!Y137</f>
        <v>0</v>
      </c>
      <c r="S137" s="1209"/>
      <c r="T137" s="1221">
        <f>'izvršenje PO IZVORIMA-detaljno'!AA137</f>
        <v>0</v>
      </c>
      <c r="U137" s="1204">
        <f t="shared" si="385"/>
        <v>0</v>
      </c>
      <c r="V137" s="1209"/>
      <c r="W137" s="1210"/>
      <c r="X137" s="1207">
        <f>'izvršenje PO IZVORIMA-detaljno'!AK137+'izvršenje PO IZVORIMA-detaljno'!AH137+'izvršenje PO IZVORIMA-detaljno'!AB137</f>
        <v>0</v>
      </c>
      <c r="Y137" s="1900"/>
      <c r="Z137" s="1221">
        <f>'izvršenje PO IZVORIMA-detaljno'!AM137+'izvršenje PO IZVORIMA-detaljno'!AJ137+'izvršenje PO IZVORIMA-detaljno'!AC137</f>
        <v>0</v>
      </c>
      <c r="AA137" s="1204">
        <f t="shared" si="386"/>
        <v>0</v>
      </c>
      <c r="AB137" s="1266">
        <f>'izvršenje PO IZVORIMA-detaljno'!F137+'izvršenje PO IZVORIMA-detaljno'!L137</f>
        <v>0</v>
      </c>
      <c r="AC137" s="1251"/>
      <c r="AD137" s="1266">
        <f>'izvršenje PO IZVORIMA-detaljno'!H137+'izvršenje PO IZVORIMA-detaljno'!N137</f>
        <v>0</v>
      </c>
      <c r="AE137" s="1244">
        <f t="shared" si="387"/>
        <v>0</v>
      </c>
      <c r="AF137" s="1266">
        <f>'izvršenje PO IZVORIMA-detaljno'!I137+'izvršenje PO IZVORIMA-detaljno'!O137</f>
        <v>0</v>
      </c>
      <c r="AG137" s="1251"/>
      <c r="AH137" s="1266">
        <f>'izvršenje PO IZVORIMA-detaljno'!K137+'izvršenje PO IZVORIMA-detaljno'!Q137</f>
        <v>0</v>
      </c>
      <c r="AI137" s="1244">
        <f t="shared" si="391"/>
        <v>0</v>
      </c>
      <c r="AJ137" s="1266">
        <f>'izvršenje PO IZVORIMA-detaljno'!R137</f>
        <v>7448</v>
      </c>
      <c r="AK137" s="1251"/>
      <c r="AL137" s="1277">
        <f>'izvršenje PO IZVORIMA-detaljno'!T137+'izvršenje PO IZVORIMA-detaljno'!U137</f>
        <v>42830</v>
      </c>
      <c r="AM137" s="1244">
        <f t="shared" si="388"/>
        <v>0</v>
      </c>
      <c r="AN137" s="1266">
        <f>'izvršenje PO IZVORIMA-detaljno'!AN137</f>
        <v>0</v>
      </c>
      <c r="AO137" s="1251"/>
      <c r="AP137" s="1266">
        <f>'izvršenje PO IZVORIMA-detaljno'!AP137</f>
        <v>0</v>
      </c>
      <c r="AQ137" s="1244">
        <f t="shared" si="389"/>
        <v>0</v>
      </c>
      <c r="AR137" s="1251"/>
      <c r="AS137" s="1251"/>
      <c r="AT137" s="1264"/>
      <c r="AU137" s="1244">
        <f t="shared" si="390"/>
        <v>0</v>
      </c>
      <c r="AV137" s="1251"/>
      <c r="AW137" s="1252"/>
      <c r="AX137" s="1327"/>
      <c r="AY137" s="1295"/>
      <c r="AZ137" s="1336"/>
      <c r="BA137" s="176"/>
      <c r="BB137" s="174"/>
      <c r="BC137" s="1921">
        <f>'izvršenje PO IZVORIMA-detaljno'!BA137</f>
        <v>0</v>
      </c>
      <c r="BD137" s="1921">
        <f>'izvršenje PO IZVORIMA-detaljno'!BB137</f>
        <v>0</v>
      </c>
      <c r="BE137" s="1921">
        <f>'izvršenje PO IZVORIMA-detaljno'!BC137</f>
        <v>0</v>
      </c>
      <c r="BF137" s="57"/>
      <c r="BG137" s="126">
        <f>J137+M137+P137+T137+W137+Z137+AD137+AH137+AL137+AP137+AT137+AW137+BE137</f>
        <v>42830</v>
      </c>
      <c r="BH137" s="62">
        <v>324111</v>
      </c>
    </row>
    <row r="138" spans="1:60" s="2" customFormat="1" ht="15.75" thickBot="1" x14ac:dyDescent="0.3">
      <c r="A138" s="47">
        <v>324121</v>
      </c>
      <c r="B138" s="465" t="s">
        <v>92</v>
      </c>
      <c r="C138" s="75">
        <f t="shared" si="451"/>
        <v>0</v>
      </c>
      <c r="D138" s="4"/>
      <c r="E138" s="122">
        <f t="shared" si="452"/>
        <v>0</v>
      </c>
      <c r="F138" s="236">
        <f t="shared" si="290"/>
        <v>0</v>
      </c>
      <c r="G138" s="237">
        <f t="shared" si="291"/>
        <v>0</v>
      </c>
      <c r="H138" s="125"/>
      <c r="I138" s="125"/>
      <c r="J138" s="60"/>
      <c r="K138" s="1184">
        <f t="shared" si="427"/>
        <v>0</v>
      </c>
      <c r="L138" s="59"/>
      <c r="M138" s="60"/>
      <c r="N138" s="1313">
        <f>'izvršenje PO IZVORIMA-detaljno'!V138</f>
        <v>0</v>
      </c>
      <c r="O138" s="1223"/>
      <c r="P138" s="1221">
        <f>'izvršenje PO IZVORIMA-detaljno'!X138</f>
        <v>0</v>
      </c>
      <c r="Q138" s="1211">
        <f t="shared" si="384"/>
        <v>0</v>
      </c>
      <c r="R138" s="1221">
        <f>'izvršenje PO IZVORIMA-detaljno'!Y138</f>
        <v>0</v>
      </c>
      <c r="S138" s="1223"/>
      <c r="T138" s="1221">
        <f>'izvršenje PO IZVORIMA-detaljno'!AA138</f>
        <v>0</v>
      </c>
      <c r="U138" s="1211">
        <f t="shared" si="385"/>
        <v>0</v>
      </c>
      <c r="V138" s="1223"/>
      <c r="W138" s="1224"/>
      <c r="X138" s="1207">
        <f>'izvršenje PO IZVORIMA-detaljno'!AK138+'izvršenje PO IZVORIMA-detaljno'!AH138+'izvršenje PO IZVORIMA-detaljno'!AB138</f>
        <v>0</v>
      </c>
      <c r="Y138" s="1900"/>
      <c r="Z138" s="1221">
        <f>'izvršenje PO IZVORIMA-detaljno'!AM138+'izvršenje PO IZVORIMA-detaljno'!AJ138+'izvršenje PO IZVORIMA-detaljno'!AC138</f>
        <v>0</v>
      </c>
      <c r="AA138" s="1211">
        <f t="shared" si="386"/>
        <v>0</v>
      </c>
      <c r="AB138" s="1266">
        <f>'izvršenje PO IZVORIMA-detaljno'!F138+'izvršenje PO IZVORIMA-detaljno'!L138</f>
        <v>0</v>
      </c>
      <c r="AC138" s="1274"/>
      <c r="AD138" s="1266">
        <f>'izvršenje PO IZVORIMA-detaljno'!H138+'izvršenje PO IZVORIMA-detaljno'!N138</f>
        <v>0</v>
      </c>
      <c r="AE138" s="1253">
        <f t="shared" si="387"/>
        <v>0</v>
      </c>
      <c r="AF138" s="1266">
        <f>'izvršenje PO IZVORIMA-detaljno'!I138+'izvršenje PO IZVORIMA-detaljno'!O138</f>
        <v>0</v>
      </c>
      <c r="AG138" s="1274"/>
      <c r="AH138" s="1266">
        <f>'izvršenje PO IZVORIMA-detaljno'!K138+'izvršenje PO IZVORIMA-detaljno'!Q138</f>
        <v>0</v>
      </c>
      <c r="AI138" s="1253">
        <f t="shared" si="391"/>
        <v>0</v>
      </c>
      <c r="AJ138" s="1266">
        <f>'izvršenje PO IZVORIMA-detaljno'!R138</f>
        <v>0</v>
      </c>
      <c r="AK138" s="1274"/>
      <c r="AL138" s="1277">
        <f>'izvršenje PO IZVORIMA-detaljno'!T138+'izvršenje PO IZVORIMA-detaljno'!U138</f>
        <v>0</v>
      </c>
      <c r="AM138" s="1253">
        <f t="shared" si="388"/>
        <v>0</v>
      </c>
      <c r="AN138" s="1266">
        <f>'izvršenje PO IZVORIMA-detaljno'!AN138</f>
        <v>0</v>
      </c>
      <c r="AO138" s="1274"/>
      <c r="AP138" s="1266">
        <f>'izvršenje PO IZVORIMA-detaljno'!AP138</f>
        <v>0</v>
      </c>
      <c r="AQ138" s="1253">
        <f t="shared" si="389"/>
        <v>0</v>
      </c>
      <c r="AR138" s="1274"/>
      <c r="AS138" s="1274"/>
      <c r="AT138" s="1275"/>
      <c r="AU138" s="1253">
        <f t="shared" si="390"/>
        <v>0</v>
      </c>
      <c r="AV138" s="1274"/>
      <c r="AW138" s="1276"/>
      <c r="AX138" s="1329"/>
      <c r="AY138" s="1297"/>
      <c r="AZ138" s="1342"/>
      <c r="BA138" s="204"/>
      <c r="BB138" s="206"/>
      <c r="BC138" s="1921">
        <f>'izvršenje PO IZVORIMA-detaljno'!BA138</f>
        <v>0</v>
      </c>
      <c r="BD138" s="1921">
        <f>'izvršenje PO IZVORIMA-detaljno'!BB138</f>
        <v>0</v>
      </c>
      <c r="BE138" s="1921">
        <f>'izvršenje PO IZVORIMA-detaljno'!BC138</f>
        <v>0</v>
      </c>
      <c r="BF138" s="61"/>
      <c r="BG138" s="126">
        <f>J138+M138+P138+T138+W138+Z138+AD138+AH138+AL138+AP138+AT138+AW138+BE138</f>
        <v>0</v>
      </c>
      <c r="BH138" s="47">
        <v>324121</v>
      </c>
    </row>
    <row r="139" spans="1:60" s="1429" customFormat="1" ht="15.75" thickBot="1" x14ac:dyDescent="0.3">
      <c r="A139" s="76">
        <v>324</v>
      </c>
      <c r="B139" s="470" t="s">
        <v>93</v>
      </c>
      <c r="C139" s="82">
        <f>SUM(C137:C138)</f>
        <v>7448</v>
      </c>
      <c r="D139" s="82">
        <f>BF139</f>
        <v>49500</v>
      </c>
      <c r="E139" s="83">
        <f>E137+E138</f>
        <v>42830</v>
      </c>
      <c r="F139" s="247">
        <f t="shared" si="290"/>
        <v>575.05370569280342</v>
      </c>
      <c r="G139" s="246">
        <f t="shared" si="291"/>
        <v>86.525252525252526</v>
      </c>
      <c r="H139" s="386">
        <f t="shared" ref="H139" si="453">H137+H138</f>
        <v>0</v>
      </c>
      <c r="I139" s="115">
        <f>'izvršenje PO IZVORIMA-detaljno'!D139</f>
        <v>0</v>
      </c>
      <c r="J139" s="82">
        <f t="shared" ref="J139:AP139" si="454">J137+J138</f>
        <v>0</v>
      </c>
      <c r="K139" s="246">
        <f t="shared" si="427"/>
        <v>0</v>
      </c>
      <c r="L139" s="82">
        <f t="shared" si="454"/>
        <v>0</v>
      </c>
      <c r="M139" s="112">
        <f t="shared" si="454"/>
        <v>0</v>
      </c>
      <c r="N139" s="392">
        <f>'izvršenje PO IZVORIMA-detaljno'!V139</f>
        <v>0</v>
      </c>
      <c r="O139" s="82">
        <f>'izvršenje PO IZVORIMA-detaljno'!W139</f>
        <v>0</v>
      </c>
      <c r="P139" s="82">
        <f t="shared" si="454"/>
        <v>0</v>
      </c>
      <c r="Q139" s="246">
        <f t="shared" si="384"/>
        <v>0</v>
      </c>
      <c r="R139" s="82">
        <f t="shared" ref="R139" si="455">R137+R138</f>
        <v>0</v>
      </c>
      <c r="S139" s="82">
        <f t="shared" si="454"/>
        <v>0</v>
      </c>
      <c r="T139" s="82">
        <f t="shared" si="454"/>
        <v>0</v>
      </c>
      <c r="U139" s="246">
        <f t="shared" si="385"/>
        <v>0</v>
      </c>
      <c r="V139" s="82">
        <f t="shared" si="454"/>
        <v>0</v>
      </c>
      <c r="W139" s="112">
        <f t="shared" si="454"/>
        <v>0</v>
      </c>
      <c r="X139" s="382">
        <f t="shared" ref="X139" si="456">X137+X138</f>
        <v>0</v>
      </c>
      <c r="Y139" s="115">
        <f>'izvršenje PO IZVORIMA-detaljno'!AI139+'izvršenje PO IZVORIMA-detaljno'!AL139+'izvršenje PO IZVORIMA-detaljno'!AB139</f>
        <v>0</v>
      </c>
      <c r="Z139" s="112">
        <f t="shared" si="454"/>
        <v>0</v>
      </c>
      <c r="AA139" s="246">
        <f t="shared" si="386"/>
        <v>0</v>
      </c>
      <c r="AB139" s="392"/>
      <c r="AC139" s="392">
        <f>'izvršenje PO IZVORIMA-detaljno'!G139+'izvršenje PO IZVORIMA-detaljno'!M139</f>
        <v>0</v>
      </c>
      <c r="AD139" s="82">
        <f t="shared" si="454"/>
        <v>0</v>
      </c>
      <c r="AE139" s="246">
        <f t="shared" si="387"/>
        <v>0</v>
      </c>
      <c r="AF139" s="108"/>
      <c r="AG139" s="108">
        <f>'izvršenje PO IZVORIMA-detaljno'!J139+'izvršenje PO IZVORIMA-detaljno'!P139</f>
        <v>0</v>
      </c>
      <c r="AH139" s="82">
        <f t="shared" si="454"/>
        <v>0</v>
      </c>
      <c r="AI139" s="246">
        <f t="shared" si="391"/>
        <v>0</v>
      </c>
      <c r="AJ139" s="82">
        <f>SUM(AJ137:AJ138)</f>
        <v>7448</v>
      </c>
      <c r="AK139" s="82">
        <f>'izvršenje PO IZVORIMA-detaljno'!S139</f>
        <v>47500</v>
      </c>
      <c r="AL139" s="82">
        <f t="shared" si="454"/>
        <v>42830</v>
      </c>
      <c r="AM139" s="246">
        <f t="shared" si="388"/>
        <v>90.168421052631572</v>
      </c>
      <c r="AN139" s="82"/>
      <c r="AO139" s="82">
        <f>'izvršenje PO IZVORIMA-detaljno'!AO139</f>
        <v>2000</v>
      </c>
      <c r="AP139" s="82">
        <f t="shared" si="454"/>
        <v>0</v>
      </c>
      <c r="AQ139" s="246">
        <f t="shared" si="389"/>
        <v>0</v>
      </c>
      <c r="AR139" s="82">
        <f>'izvršenje PO IZVORIMA-detaljno'!AQ139</f>
        <v>0</v>
      </c>
      <c r="AS139" s="82">
        <f>'izvršenje PO IZVORIMA-detaljno'!AR139</f>
        <v>0</v>
      </c>
      <c r="AT139" s="82">
        <f t="shared" ref="AT139" si="457">AT137+AT138</f>
        <v>0</v>
      </c>
      <c r="AU139" s="246">
        <f t="shared" si="390"/>
        <v>0</v>
      </c>
      <c r="AV139" s="82">
        <f t="shared" ref="AV139:AX139" si="458">AV137+AV138</f>
        <v>0</v>
      </c>
      <c r="AW139" s="83">
        <f t="shared" si="458"/>
        <v>0</v>
      </c>
      <c r="AX139" s="382">
        <f t="shared" si="458"/>
        <v>0</v>
      </c>
      <c r="AY139" s="83">
        <f t="shared" ref="AY139:AZ139" si="459">AY137+AY138</f>
        <v>0</v>
      </c>
      <c r="AZ139" s="112">
        <f t="shared" si="459"/>
        <v>0</v>
      </c>
      <c r="BA139" s="382">
        <f t="shared" ref="BA139:BC139" si="460">BA137+BA138</f>
        <v>0</v>
      </c>
      <c r="BB139" s="83">
        <f t="shared" si="460"/>
        <v>0</v>
      </c>
      <c r="BC139" s="382">
        <f t="shared" si="460"/>
        <v>0</v>
      </c>
      <c r="BD139" s="382">
        <f t="shared" ref="BD139:BE139" si="461">BD137+BD138</f>
        <v>0</v>
      </c>
      <c r="BE139" s="83">
        <f t="shared" si="461"/>
        <v>0</v>
      </c>
      <c r="BF139" s="386">
        <f>AV139+AS139+AO139+AK139+AG139+AC139+Y139+V139+S139+O139+L139+I139+AY139</f>
        <v>49500</v>
      </c>
      <c r="BG139" s="83">
        <f t="shared" ref="BG139" si="462">BG137+BG138</f>
        <v>42830</v>
      </c>
      <c r="BH139" s="76">
        <v>324</v>
      </c>
    </row>
    <row r="140" spans="1:60" s="1429" customFormat="1" ht="15.75" thickTop="1" x14ac:dyDescent="0.25">
      <c r="A140" s="167">
        <v>329231</v>
      </c>
      <c r="B140" s="168" t="s">
        <v>95</v>
      </c>
      <c r="C140" s="75">
        <f>H140+N140+R140+X140+AB140+AF140+AJ140+AN140+AR140+AX140+BC140</f>
        <v>2074.29</v>
      </c>
      <c r="D140" s="1857"/>
      <c r="E140" s="208">
        <f t="shared" si="452"/>
        <v>3283.73</v>
      </c>
      <c r="F140" s="1858"/>
      <c r="G140" s="1859"/>
      <c r="H140" s="1860"/>
      <c r="I140" s="1861"/>
      <c r="J140" s="1861"/>
      <c r="K140" s="1859"/>
      <c r="L140" s="1861"/>
      <c r="M140" s="1861"/>
      <c r="N140" s="1867"/>
      <c r="O140" s="1868"/>
      <c r="P140" s="1868"/>
      <c r="Q140" s="1869"/>
      <c r="R140" s="1868"/>
      <c r="S140" s="1868"/>
      <c r="T140" s="1868"/>
      <c r="U140" s="1869"/>
      <c r="V140" s="1868"/>
      <c r="W140" s="1868"/>
      <c r="X140" s="1207">
        <f>'izvršenje PO IZVORIMA-detaljno'!AK140+'izvršenje PO IZVORIMA-detaljno'!AH140+'izvršenje PO IZVORIMA-detaljno'!AB140</f>
        <v>184.88</v>
      </c>
      <c r="Y140" s="1868"/>
      <c r="Z140" s="1868">
        <f>'izvršenje PO IZVORIMA-detaljno'!AD140+'izvršenje PO IZVORIMA-detaljno'!AG140+'izvršenje PO IZVORIMA-detaljno'!AJ140+'izvršenje PO IZVORIMA-detaljno'!AM140</f>
        <v>-48.78</v>
      </c>
      <c r="AA140" s="1869"/>
      <c r="AB140" s="1864"/>
      <c r="AC140" s="1863"/>
      <c r="AD140" s="1864"/>
      <c r="AE140" s="1865"/>
      <c r="AF140" s="1864"/>
      <c r="AG140" s="1245"/>
      <c r="AH140" s="1864"/>
      <c r="AI140" s="1865"/>
      <c r="AJ140" s="1266">
        <f>'izvršenje PO IZVORIMA-detaljno'!R140</f>
        <v>662.41</v>
      </c>
      <c r="AK140" s="1864"/>
      <c r="AL140" s="1864">
        <f>'izvršenje PO IZVORIMA-detaljno'!U140+'izvršenje PO IZVORIMA-detaljno'!T140</f>
        <v>2168.5100000000002</v>
      </c>
      <c r="AM140" s="1865"/>
      <c r="AN140" s="1864"/>
      <c r="AO140" s="1864"/>
      <c r="AP140" s="1864"/>
      <c r="AQ140" s="1865"/>
      <c r="AR140" s="1864"/>
      <c r="AS140" s="1864"/>
      <c r="AT140" s="1864"/>
      <c r="AU140" s="1865"/>
      <c r="AV140" s="1864"/>
      <c r="AW140" s="1866"/>
      <c r="AX140" s="1862"/>
      <c r="AY140" s="1860"/>
      <c r="AZ140" s="1861"/>
      <c r="BA140" s="1862"/>
      <c r="BB140" s="1860"/>
      <c r="BC140" s="1921">
        <f>'izvršenje PO IZVORIMA-detaljno'!BA140</f>
        <v>1227</v>
      </c>
      <c r="BD140" s="1921">
        <f>'izvršenje PO IZVORIMA-detaljno'!BB140</f>
        <v>0</v>
      </c>
      <c r="BE140" s="1921">
        <f>'izvršenje PO IZVORIMA-detaljno'!BC140</f>
        <v>1164</v>
      </c>
      <c r="BF140" s="1860"/>
      <c r="BG140" s="126">
        <f>J140+M140+P140+T140+W140+Z140+AD140+AH140+AL140+AP140+AT140+AW140+BE140</f>
        <v>3283.73</v>
      </c>
      <c r="BH140" s="173">
        <v>329231</v>
      </c>
    </row>
    <row r="141" spans="1:60" s="2" customFormat="1" ht="15.75" thickBot="1" x14ac:dyDescent="0.3">
      <c r="A141" s="78">
        <v>329221</v>
      </c>
      <c r="B141" s="79" t="s">
        <v>378</v>
      </c>
      <c r="C141" s="75">
        <f t="shared" si="451"/>
        <v>1404.68</v>
      </c>
      <c r="D141" s="71"/>
      <c r="E141" s="208">
        <f>BG141</f>
        <v>1405.43</v>
      </c>
      <c r="F141" s="240">
        <f t="shared" si="290"/>
        <v>100.05339294358858</v>
      </c>
      <c r="G141" s="241">
        <f t="shared" si="291"/>
        <v>0</v>
      </c>
      <c r="H141" s="1851"/>
      <c r="I141" s="1851"/>
      <c r="J141" s="103"/>
      <c r="K141" s="1188">
        <f t="shared" si="427"/>
        <v>0</v>
      </c>
      <c r="L141" s="102"/>
      <c r="M141" s="103"/>
      <c r="N141" s="1852">
        <f>'izvršenje PO IZVORIMA-detaljno'!V140</f>
        <v>0</v>
      </c>
      <c r="O141" s="1218"/>
      <c r="P141" s="1217">
        <f>'izvršenje PO IZVORIMA-detaljno'!X140</f>
        <v>0</v>
      </c>
      <c r="Q141" s="1220">
        <f t="shared" ref="Q141:Q172" si="463">IF(O141&lt;&gt;0,P141/O141*100,0)</f>
        <v>0</v>
      </c>
      <c r="R141" s="1203">
        <f>'izvršenje PO IZVORIMA-detaljno'!Y140</f>
        <v>0</v>
      </c>
      <c r="S141" s="1218"/>
      <c r="T141" s="1203">
        <f>'izvršenje PO IZVORIMA-detaljno'!AA140</f>
        <v>0</v>
      </c>
      <c r="U141" s="1220">
        <f t="shared" ref="U141:U172" si="464">IF(S141&lt;&gt;0,T141/S141*100,0)</f>
        <v>0</v>
      </c>
      <c r="V141" s="1218"/>
      <c r="W141" s="1219"/>
      <c r="X141" s="1207">
        <f>'izvršenje PO IZVORIMA-detaljno'!AK141+'izvršenje PO IZVORIMA-detaljno'!AH141+'izvršenje PO IZVORIMA-detaljno'!AB141</f>
        <v>1404.68</v>
      </c>
      <c r="Y141" s="1900"/>
      <c r="Z141" s="1868">
        <f>'izvršenje PO IZVORIMA-detaljno'!AD141+'izvršenje PO IZVORIMA-detaljno'!AG141+'izvršenje PO IZVORIMA-detaljno'!AJ141+'izvršenje PO IZVORIMA-detaljno'!AM141</f>
        <v>1405.43</v>
      </c>
      <c r="AA141" s="1220">
        <f t="shared" ref="AA141:AA172" si="465">IF(Y141&lt;&gt;0,Z141/Y141*100,0)</f>
        <v>0</v>
      </c>
      <c r="AB141" s="1242">
        <f>'izvršenje PO IZVORIMA-detaljno'!F140+'izvršenje PO IZVORIMA-detaljno'!L140</f>
        <v>0</v>
      </c>
      <c r="AC141" s="1262"/>
      <c r="AD141" s="1242">
        <f>'izvršenje PO IZVORIMA-detaljno'!H140+'izvršenje PO IZVORIMA-detaljno'!N140</f>
        <v>0</v>
      </c>
      <c r="AE141" s="1265">
        <f t="shared" ref="AE141:AE172" si="466">IF(AC141&lt;&gt;0,AD141/AC141*100,0)</f>
        <v>0</v>
      </c>
      <c r="AF141" s="1242">
        <f>'izvršenje PO IZVORIMA-detaljno'!I140+'izvršenje PO IZVORIMA-detaljno'!O140</f>
        <v>0</v>
      </c>
      <c r="AG141" s="1262"/>
      <c r="AH141" s="1242">
        <f>'izvršenje PO IZVORIMA-detaljno'!K140+'izvršenje PO IZVORIMA-detaljno'!Q140</f>
        <v>0</v>
      </c>
      <c r="AI141" s="1265">
        <f t="shared" ref="AI141:AI172" si="467">IF(AG141&lt;&gt;0,AH141/AG141*100,0)</f>
        <v>0</v>
      </c>
      <c r="AJ141" s="1266">
        <f>'izvršenje PO IZVORIMA-detaljno'!R141</f>
        <v>0</v>
      </c>
      <c r="AK141" s="1262"/>
      <c r="AL141" s="1266">
        <f>'izvršenje PO IZVORIMA-detaljno'!U141</f>
        <v>0</v>
      </c>
      <c r="AM141" s="1265">
        <f t="shared" ref="AM141:AM172" si="468">IF(AK141&lt;&gt;0,AL141/AK141*100,0)</f>
        <v>0</v>
      </c>
      <c r="AN141" s="1260">
        <f>'izvršenje PO IZVORIMA-detaljno'!AN140</f>
        <v>0</v>
      </c>
      <c r="AO141" s="1262"/>
      <c r="AP141" s="1260">
        <f>'izvršenje PO IZVORIMA-detaljno'!AP140</f>
        <v>0</v>
      </c>
      <c r="AQ141" s="1265">
        <f t="shared" ref="AQ141:AQ172" si="469">IF(AO141&lt;&gt;0,AP141/AO141*100,0)</f>
        <v>0</v>
      </c>
      <c r="AR141" s="1262"/>
      <c r="AS141" s="1262"/>
      <c r="AT141" s="1261"/>
      <c r="AU141" s="1265">
        <f t="shared" ref="AU141:AU172" si="470">IF(AS141&lt;&gt;0,AT141/AS141*100,0)</f>
        <v>0</v>
      </c>
      <c r="AV141" s="1262"/>
      <c r="AW141" s="1263"/>
      <c r="AX141" s="1853"/>
      <c r="AY141" s="1854"/>
      <c r="AZ141" s="1339"/>
      <c r="BA141" s="1855"/>
      <c r="BB141" s="1302"/>
      <c r="BC141" s="1921">
        <f>'izvršenje PO IZVORIMA-detaljno'!BA141</f>
        <v>0</v>
      </c>
      <c r="BD141" s="1921">
        <f>'izvršenje PO IZVORIMA-detaljno'!BB141</f>
        <v>0</v>
      </c>
      <c r="BE141" s="1921">
        <f>'izvršenje PO IZVORIMA-detaljno'!BC141</f>
        <v>0</v>
      </c>
      <c r="BF141" s="1856"/>
      <c r="BG141" s="126">
        <f>J141+M141+P141+T141+W141+Z141+AD141+AH141+AL141+AP141+AT141+AW141+BE141</f>
        <v>1405.43</v>
      </c>
      <c r="BH141" s="77">
        <v>329221</v>
      </c>
    </row>
    <row r="142" spans="1:60" s="22" customFormat="1" ht="15.75" thickBot="1" x14ac:dyDescent="0.3">
      <c r="A142" s="76">
        <v>3292</v>
      </c>
      <c r="B142" s="470" t="s">
        <v>96</v>
      </c>
      <c r="C142" s="82">
        <f>SUM(C140:C141)</f>
        <v>3478.9700000000003</v>
      </c>
      <c r="D142" s="82">
        <f t="shared" ref="D142" si="471">D141</f>
        <v>0</v>
      </c>
      <c r="E142" s="83">
        <f>SUM(E140:E141)</f>
        <v>4689.16</v>
      </c>
      <c r="F142" s="247">
        <f t="shared" si="290"/>
        <v>134.78587053064555</v>
      </c>
      <c r="G142" s="246">
        <f t="shared" si="291"/>
        <v>0</v>
      </c>
      <c r="H142" s="386">
        <f t="shared" ref="H142" si="472">H141</f>
        <v>0</v>
      </c>
      <c r="I142" s="115">
        <f t="shared" ref="I142:AP142" si="473">I141</f>
        <v>0</v>
      </c>
      <c r="J142" s="82">
        <f t="shared" si="473"/>
        <v>0</v>
      </c>
      <c r="K142" s="246">
        <f t="shared" si="427"/>
        <v>0</v>
      </c>
      <c r="L142" s="82">
        <f t="shared" si="473"/>
        <v>0</v>
      </c>
      <c r="M142" s="112">
        <f t="shared" si="473"/>
        <v>0</v>
      </c>
      <c r="N142" s="392">
        <f t="shared" ref="N142" si="474">N141</f>
        <v>0</v>
      </c>
      <c r="O142" s="82">
        <f t="shared" si="473"/>
        <v>0</v>
      </c>
      <c r="P142" s="82">
        <f t="shared" si="473"/>
        <v>0</v>
      </c>
      <c r="Q142" s="246">
        <f t="shared" si="463"/>
        <v>0</v>
      </c>
      <c r="R142" s="82">
        <f t="shared" ref="R142" si="475">R141</f>
        <v>0</v>
      </c>
      <c r="S142" s="82">
        <f t="shared" si="473"/>
        <v>0</v>
      </c>
      <c r="T142" s="82">
        <f t="shared" si="473"/>
        <v>0</v>
      </c>
      <c r="U142" s="246">
        <f t="shared" si="464"/>
        <v>0</v>
      </c>
      <c r="V142" s="82">
        <f t="shared" si="473"/>
        <v>0</v>
      </c>
      <c r="W142" s="112">
        <f t="shared" si="473"/>
        <v>0</v>
      </c>
      <c r="X142" s="382">
        <f>SUM(X140:X141)</f>
        <v>1589.56</v>
      </c>
      <c r="Y142" s="115">
        <f>'izvršenje PO IZVORIMA-detaljno'!AI142+'izvršenje PO IZVORIMA-detaljno'!AL142+'izvršenje PO IZVORIMA-detaljno'!AB142</f>
        <v>1589.56</v>
      </c>
      <c r="Z142" s="112">
        <f>SUM(Z140:Z141)</f>
        <v>1356.65</v>
      </c>
      <c r="AA142" s="246">
        <f t="shared" si="465"/>
        <v>85.347517552026986</v>
      </c>
      <c r="AB142" s="392"/>
      <c r="AC142" s="392">
        <f>'izvršenje PO IZVORIMA-detaljno'!G142+'izvršenje PO IZVORIMA-detaljno'!M142</f>
        <v>0</v>
      </c>
      <c r="AD142" s="82">
        <f t="shared" si="473"/>
        <v>0</v>
      </c>
      <c r="AE142" s="246">
        <f t="shared" si="466"/>
        <v>0</v>
      </c>
      <c r="AF142" s="108"/>
      <c r="AG142" s="108">
        <f>'izvršenje PO IZVORIMA-detaljno'!J142+'izvršenje PO IZVORIMA-detaljno'!P142</f>
        <v>0</v>
      </c>
      <c r="AH142" s="82">
        <f t="shared" si="473"/>
        <v>0</v>
      </c>
      <c r="AI142" s="246">
        <f t="shared" si="467"/>
        <v>0</v>
      </c>
      <c r="AJ142" s="82">
        <f>SUM(AJ140:AJ141)</f>
        <v>662.41</v>
      </c>
      <c r="AK142" s="82">
        <f>'izvršenje PO IZVORIMA-detaljno'!S142</f>
        <v>0</v>
      </c>
      <c r="AL142" s="82">
        <f>SUM(AL140:AL141)</f>
        <v>2168.5100000000002</v>
      </c>
      <c r="AM142" s="246">
        <f t="shared" si="468"/>
        <v>0</v>
      </c>
      <c r="AN142" s="82">
        <f>SUM(AN141)</f>
        <v>0</v>
      </c>
      <c r="AO142" s="82">
        <f>'izvršenje PO IZVORIMA-detaljno'!AO142</f>
        <v>0</v>
      </c>
      <c r="AP142" s="82">
        <f t="shared" si="473"/>
        <v>0</v>
      </c>
      <c r="AQ142" s="246">
        <f t="shared" si="469"/>
        <v>0</v>
      </c>
      <c r="AR142" s="82">
        <f>'izvršenje PO IZVORIMA-detaljno'!AQ142</f>
        <v>0</v>
      </c>
      <c r="AS142" s="82">
        <f>'izvršenje PO IZVORIMA-detaljno'!AR142</f>
        <v>0</v>
      </c>
      <c r="AT142" s="82">
        <f t="shared" ref="AT142" si="476">AT141</f>
        <v>0</v>
      </c>
      <c r="AU142" s="246">
        <f t="shared" si="470"/>
        <v>0</v>
      </c>
      <c r="AV142" s="82">
        <f t="shared" ref="AV142:AX142" si="477">AV141</f>
        <v>0</v>
      </c>
      <c r="AW142" s="83">
        <f t="shared" si="477"/>
        <v>0</v>
      </c>
      <c r="AX142" s="382">
        <f t="shared" si="477"/>
        <v>0</v>
      </c>
      <c r="AY142" s="83">
        <f t="shared" ref="AY142:AZ142" si="478">AY141</f>
        <v>0</v>
      </c>
      <c r="AZ142" s="112">
        <f t="shared" si="478"/>
        <v>0</v>
      </c>
      <c r="BA142" s="382">
        <f t="shared" ref="BA142:BB142" si="479">BA141</f>
        <v>0</v>
      </c>
      <c r="BB142" s="83">
        <f t="shared" si="479"/>
        <v>0</v>
      </c>
      <c r="BC142" s="382">
        <f t="shared" ref="BC142:BD142" si="480">BC141</f>
        <v>0</v>
      </c>
      <c r="BD142" s="382">
        <f t="shared" si="480"/>
        <v>0</v>
      </c>
      <c r="BE142" s="83">
        <f>SUM(BE140:BE141)</f>
        <v>1164</v>
      </c>
      <c r="BF142" s="386"/>
      <c r="BG142" s="83">
        <f>SUM(BG140:BG141)</f>
        <v>4689.16</v>
      </c>
      <c r="BH142" s="76">
        <v>3292</v>
      </c>
    </row>
    <row r="143" spans="1:60" ht="15.75" thickBot="1" x14ac:dyDescent="0.3">
      <c r="A143" s="77">
        <v>329311</v>
      </c>
      <c r="B143" s="467" t="s">
        <v>94</v>
      </c>
      <c r="C143" s="75">
        <f>H143+N143+R143+X143+AB143+AF143+AJ143+AN143+AR143+AX143+BC143</f>
        <v>1468.48</v>
      </c>
      <c r="D143" s="71"/>
      <c r="E143" s="122">
        <f t="shared" si="452"/>
        <v>369.83</v>
      </c>
      <c r="F143" s="240">
        <f t="shared" si="290"/>
        <v>25.184544563085637</v>
      </c>
      <c r="G143" s="241">
        <f t="shared" si="291"/>
        <v>0</v>
      </c>
      <c r="H143" s="123">
        <f>'izvršenje PO IZVORIMA-detaljno'!C143</f>
        <v>60</v>
      </c>
      <c r="I143" s="124"/>
      <c r="J143" s="172">
        <f>'izvršenje PO IZVORIMA-detaljno'!E143</f>
        <v>0</v>
      </c>
      <c r="K143" s="1188">
        <f t="shared" si="427"/>
        <v>0</v>
      </c>
      <c r="L143" s="52"/>
      <c r="M143" s="51"/>
      <c r="N143" s="1313">
        <f>'izvršenje PO IZVORIMA-detaljno'!V143</f>
        <v>553.46</v>
      </c>
      <c r="O143" s="1209"/>
      <c r="P143" s="1221">
        <f>'izvršenje PO IZVORIMA-detaljno'!X143</f>
        <v>219.82999999999998</v>
      </c>
      <c r="Q143" s="1220">
        <f t="shared" si="463"/>
        <v>0</v>
      </c>
      <c r="R143" s="1221">
        <f>'izvršenje PO IZVORIMA-detaljno'!Y143</f>
        <v>0</v>
      </c>
      <c r="S143" s="1209"/>
      <c r="T143" s="1221">
        <f>'izvršenje PO IZVORIMA-detaljno'!AA143</f>
        <v>0</v>
      </c>
      <c r="U143" s="1220">
        <f t="shared" si="464"/>
        <v>0</v>
      </c>
      <c r="V143" s="1209"/>
      <c r="W143" s="1210"/>
      <c r="X143" s="1207">
        <f>'izvršenje PO IZVORIMA-detaljno'!AK143+'izvršenje PO IZVORIMA-detaljno'!AH143+'izvršenje PO IZVORIMA-detaljno'!AB143</f>
        <v>0</v>
      </c>
      <c r="Y143" s="1900"/>
      <c r="Z143" s="1221">
        <f>'izvršenje PO IZVORIMA-detaljno'!AM143+'izvršenje PO IZVORIMA-detaljno'!AJ143+'izvršenje PO IZVORIMA-detaljno'!AC143</f>
        <v>0</v>
      </c>
      <c r="AA143" s="1220">
        <f t="shared" si="465"/>
        <v>0</v>
      </c>
      <c r="AB143" s="1266">
        <f>'izvršenje PO IZVORIMA-detaljno'!F143+'izvršenje PO IZVORIMA-detaljno'!L143</f>
        <v>0</v>
      </c>
      <c r="AC143" s="1251"/>
      <c r="AD143" s="1266">
        <f>'izvršenje PO IZVORIMA-detaljno'!H143+'izvršenje PO IZVORIMA-detaljno'!N143</f>
        <v>0</v>
      </c>
      <c r="AE143" s="1265">
        <f t="shared" si="466"/>
        <v>0</v>
      </c>
      <c r="AF143" s="1266">
        <f>'izvršenje PO IZVORIMA-detaljno'!I143+'izvršenje PO IZVORIMA-detaljno'!O143</f>
        <v>0</v>
      </c>
      <c r="AG143" s="1251"/>
      <c r="AH143" s="1266">
        <f>'izvršenje PO IZVORIMA-detaljno'!K143+'izvršenje PO IZVORIMA-detaljno'!Q143</f>
        <v>0</v>
      </c>
      <c r="AI143" s="1265">
        <f t="shared" si="467"/>
        <v>0</v>
      </c>
      <c r="AJ143" s="1266">
        <f>'izvršenje PO IZVORIMA-detaljno'!R143</f>
        <v>0</v>
      </c>
      <c r="AK143" s="1251"/>
      <c r="AL143" s="1277">
        <f>'izvršenje PO IZVORIMA-detaljno'!T143+'izvršenje PO IZVORIMA-detaljno'!U143</f>
        <v>0</v>
      </c>
      <c r="AM143" s="1265">
        <f t="shared" si="468"/>
        <v>0</v>
      </c>
      <c r="AN143" s="1266">
        <f>'izvršenje PO IZVORIMA-detaljno'!AN143</f>
        <v>30</v>
      </c>
      <c r="AO143" s="1251"/>
      <c r="AP143" s="1266">
        <f>'izvršenje PO IZVORIMA-detaljno'!AP143</f>
        <v>150</v>
      </c>
      <c r="AQ143" s="1265">
        <f t="shared" si="469"/>
        <v>0</v>
      </c>
      <c r="AR143" s="1251"/>
      <c r="AS143" s="1251"/>
      <c r="AT143" s="1264"/>
      <c r="AU143" s="1265">
        <f t="shared" si="470"/>
        <v>0</v>
      </c>
      <c r="AV143" s="1251"/>
      <c r="AW143" s="1252"/>
      <c r="AX143" s="1327"/>
      <c r="AY143" s="1295"/>
      <c r="AZ143" s="1336"/>
      <c r="BA143" s="176"/>
      <c r="BB143" s="174"/>
      <c r="BC143" s="1921">
        <f>'izvršenje PO IZVORIMA-detaljno'!BA143</f>
        <v>825.02</v>
      </c>
      <c r="BD143" s="1921">
        <f>'izvršenje PO IZVORIMA-detaljno'!BB143</f>
        <v>0</v>
      </c>
      <c r="BE143" s="1921">
        <f>'izvršenje PO IZVORIMA-detaljno'!BC143</f>
        <v>0</v>
      </c>
      <c r="BF143" s="57"/>
      <c r="BG143" s="126">
        <f>J143+M143+P143+T143+W143+Z143+AD143+AH143+AL143+AP143+AT143+AW143+BE143</f>
        <v>369.83</v>
      </c>
      <c r="BH143" s="77">
        <v>329311</v>
      </c>
    </row>
    <row r="144" spans="1:60" s="22" customFormat="1" ht="15.75" thickBot="1" x14ac:dyDescent="0.3">
      <c r="A144" s="76">
        <v>3293</v>
      </c>
      <c r="B144" s="470" t="s">
        <v>94</v>
      </c>
      <c r="C144" s="82">
        <f>SUM(C143)</f>
        <v>1468.48</v>
      </c>
      <c r="D144" s="82">
        <f t="shared" ref="D144" si="481">D143</f>
        <v>0</v>
      </c>
      <c r="E144" s="83">
        <f>E143</f>
        <v>369.83</v>
      </c>
      <c r="F144" s="247">
        <f t="shared" si="290"/>
        <v>25.184544563085637</v>
      </c>
      <c r="G144" s="246">
        <f t="shared" si="291"/>
        <v>0</v>
      </c>
      <c r="H144" s="386">
        <f t="shared" ref="H144" si="482">H143</f>
        <v>60</v>
      </c>
      <c r="I144" s="115">
        <f t="shared" ref="I144:AP144" si="483">I143</f>
        <v>0</v>
      </c>
      <c r="J144" s="82">
        <f t="shared" si="483"/>
        <v>0</v>
      </c>
      <c r="K144" s="246">
        <f t="shared" si="427"/>
        <v>0</v>
      </c>
      <c r="L144" s="82">
        <f t="shared" si="483"/>
        <v>0</v>
      </c>
      <c r="M144" s="112">
        <f t="shared" si="483"/>
        <v>0</v>
      </c>
      <c r="N144" s="392">
        <f>N143</f>
        <v>553.46</v>
      </c>
      <c r="O144" s="82">
        <f t="shared" si="483"/>
        <v>0</v>
      </c>
      <c r="P144" s="82">
        <f t="shared" si="483"/>
        <v>219.82999999999998</v>
      </c>
      <c r="Q144" s="246">
        <f t="shared" si="463"/>
        <v>0</v>
      </c>
      <c r="R144" s="82">
        <f>R143</f>
        <v>0</v>
      </c>
      <c r="S144" s="82">
        <f t="shared" si="483"/>
        <v>0</v>
      </c>
      <c r="T144" s="82">
        <f>T143</f>
        <v>0</v>
      </c>
      <c r="U144" s="246">
        <f t="shared" si="464"/>
        <v>0</v>
      </c>
      <c r="V144" s="82">
        <f t="shared" si="483"/>
        <v>0</v>
      </c>
      <c r="W144" s="112">
        <f t="shared" si="483"/>
        <v>0</v>
      </c>
      <c r="X144" s="382">
        <f>X143</f>
        <v>0</v>
      </c>
      <c r="Y144" s="115">
        <f>'izvršenje PO IZVORIMA-detaljno'!AI144+'izvršenje PO IZVORIMA-detaljno'!AL144+'izvršenje PO IZVORIMA-detaljno'!AB144</f>
        <v>0</v>
      </c>
      <c r="Z144" s="112">
        <f>Z143</f>
        <v>0</v>
      </c>
      <c r="AA144" s="246">
        <f t="shared" si="465"/>
        <v>0</v>
      </c>
      <c r="AB144" s="82">
        <f>AB143</f>
        <v>0</v>
      </c>
      <c r="AC144" s="392">
        <f>'izvršenje PO IZVORIMA-detaljno'!G144+'izvršenje PO IZVORIMA-detaljno'!M144</f>
        <v>0</v>
      </c>
      <c r="AD144" s="82">
        <f t="shared" si="483"/>
        <v>0</v>
      </c>
      <c r="AE144" s="246">
        <f t="shared" si="466"/>
        <v>0</v>
      </c>
      <c r="AF144" s="108">
        <f>SUM(AF143)</f>
        <v>0</v>
      </c>
      <c r="AG144" s="108">
        <f>'izvršenje PO IZVORIMA-detaljno'!J144+'izvršenje PO IZVORIMA-detaljno'!P144</f>
        <v>0</v>
      </c>
      <c r="AH144" s="82">
        <f t="shared" si="483"/>
        <v>0</v>
      </c>
      <c r="AI144" s="246">
        <f t="shared" si="467"/>
        <v>0</v>
      </c>
      <c r="AJ144" s="82"/>
      <c r="AK144" s="82">
        <f>'izvršenje PO IZVORIMA-detaljno'!S144</f>
        <v>0</v>
      </c>
      <c r="AL144" s="82">
        <f t="shared" si="483"/>
        <v>0</v>
      </c>
      <c r="AM144" s="246">
        <f t="shared" si="468"/>
        <v>0</v>
      </c>
      <c r="AN144" s="82">
        <f>SUM(AN143)</f>
        <v>30</v>
      </c>
      <c r="AO144" s="82">
        <f>'izvršenje PO IZVORIMA-detaljno'!AO144</f>
        <v>0</v>
      </c>
      <c r="AP144" s="82">
        <f t="shared" si="483"/>
        <v>150</v>
      </c>
      <c r="AQ144" s="246">
        <f t="shared" si="469"/>
        <v>0</v>
      </c>
      <c r="AR144" s="82">
        <f>'izvršenje PO IZVORIMA-detaljno'!AQ144</f>
        <v>0</v>
      </c>
      <c r="AS144" s="82">
        <f>'izvršenje PO IZVORIMA-detaljno'!AR144</f>
        <v>0</v>
      </c>
      <c r="AT144" s="82">
        <f t="shared" ref="AT144" si="484">AT143</f>
        <v>0</v>
      </c>
      <c r="AU144" s="246">
        <f t="shared" si="470"/>
        <v>0</v>
      </c>
      <c r="AV144" s="82">
        <f t="shared" ref="AV144:AX144" si="485">AV143</f>
        <v>0</v>
      </c>
      <c r="AW144" s="83">
        <f t="shared" si="485"/>
        <v>0</v>
      </c>
      <c r="AX144" s="382">
        <f t="shared" si="485"/>
        <v>0</v>
      </c>
      <c r="AY144" s="83">
        <f t="shared" ref="AY144:AZ144" si="486">AY143</f>
        <v>0</v>
      </c>
      <c r="AZ144" s="112">
        <f t="shared" si="486"/>
        <v>0</v>
      </c>
      <c r="BA144" s="382">
        <f t="shared" ref="BA144:BC144" si="487">BA143</f>
        <v>0</v>
      </c>
      <c r="BB144" s="83">
        <f t="shared" si="487"/>
        <v>0</v>
      </c>
      <c r="BC144" s="382">
        <f t="shared" si="487"/>
        <v>825.02</v>
      </c>
      <c r="BD144" s="382">
        <f t="shared" ref="BD144:BE144" si="488">BD143</f>
        <v>0</v>
      </c>
      <c r="BE144" s="83">
        <f t="shared" si="488"/>
        <v>0</v>
      </c>
      <c r="BF144" s="386">
        <f>AV144+AS144+AO144+AK144+AG144+AC144+Y144+V144+S144+O144+L144+I144+AY144</f>
        <v>0</v>
      </c>
      <c r="BG144" s="83">
        <f t="shared" ref="BG144" si="489">BG143</f>
        <v>369.83</v>
      </c>
      <c r="BH144" s="76">
        <v>3293</v>
      </c>
    </row>
    <row r="145" spans="1:60" s="2" customFormat="1" ht="15.75" thickBot="1" x14ac:dyDescent="0.3">
      <c r="A145" s="77">
        <v>329411</v>
      </c>
      <c r="B145" s="467" t="s">
        <v>97</v>
      </c>
      <c r="C145" s="75">
        <f>H145+N145+R145+X145+AB145+AF145+AJ145+AN145+AR145+AX145+BC145</f>
        <v>566</v>
      </c>
      <c r="D145" s="71"/>
      <c r="E145" s="122">
        <f t="shared" si="452"/>
        <v>571</v>
      </c>
      <c r="F145" s="240">
        <f t="shared" si="290"/>
        <v>100.88339222614842</v>
      </c>
      <c r="G145" s="241">
        <f t="shared" si="291"/>
        <v>0</v>
      </c>
      <c r="H145" s="125"/>
      <c r="I145" s="125"/>
      <c r="J145" s="60"/>
      <c r="K145" s="1188">
        <f t="shared" si="427"/>
        <v>0</v>
      </c>
      <c r="L145" s="59"/>
      <c r="M145" s="60"/>
      <c r="N145" s="1314">
        <f>'izvršenje PO IZVORIMA-detaljno'!V145</f>
        <v>35</v>
      </c>
      <c r="O145" s="1223"/>
      <c r="P145" s="1225">
        <f>'izvršenje PO IZVORIMA-detaljno'!X145</f>
        <v>40</v>
      </c>
      <c r="Q145" s="1220">
        <f t="shared" si="463"/>
        <v>0</v>
      </c>
      <c r="R145" s="1221">
        <f>'izvršenje PO IZVORIMA-detaljno'!Y145</f>
        <v>0</v>
      </c>
      <c r="S145" s="1223"/>
      <c r="T145" s="1221">
        <f>'izvršenje PO IZVORIMA-detaljno'!AA145</f>
        <v>0</v>
      </c>
      <c r="U145" s="1220">
        <f t="shared" si="464"/>
        <v>0</v>
      </c>
      <c r="V145" s="1223"/>
      <c r="W145" s="1224"/>
      <c r="X145" s="1207">
        <f>'izvršenje PO IZVORIMA-detaljno'!AK145+'izvršenje PO IZVORIMA-detaljno'!AH145+'izvršenje PO IZVORIMA-detaljno'!AB145</f>
        <v>0</v>
      </c>
      <c r="Y145" s="1900"/>
      <c r="Z145" s="1221">
        <f>'izvršenje PO IZVORIMA-detaljno'!AM145+'izvršenje PO IZVORIMA-detaljno'!AJ145+'izvršenje PO IZVORIMA-detaljno'!AC145</f>
        <v>0</v>
      </c>
      <c r="AA145" s="1220">
        <f t="shared" si="465"/>
        <v>0</v>
      </c>
      <c r="AB145" s="1266">
        <f>'izvršenje PO IZVORIMA-detaljno'!F145+'izvršenje PO IZVORIMA-detaljno'!L145</f>
        <v>0</v>
      </c>
      <c r="AC145" s="1274"/>
      <c r="AD145" s="1266">
        <f>'izvršenje PO IZVORIMA-detaljno'!H145+'izvršenje PO IZVORIMA-detaljno'!N145</f>
        <v>0</v>
      </c>
      <c r="AE145" s="1265">
        <f t="shared" si="466"/>
        <v>0</v>
      </c>
      <c r="AF145" s="1266">
        <f>'izvršenje PO IZVORIMA-detaljno'!I145+'izvršenje PO IZVORIMA-detaljno'!O145</f>
        <v>0</v>
      </c>
      <c r="AG145" s="1274"/>
      <c r="AH145" s="1266">
        <f>'izvršenje PO IZVORIMA-detaljno'!K145+'izvršenje PO IZVORIMA-detaljno'!Q145</f>
        <v>0</v>
      </c>
      <c r="AI145" s="1265">
        <f t="shared" si="467"/>
        <v>0</v>
      </c>
      <c r="AJ145" s="1266">
        <f>'izvršenje PO IZVORIMA-detaljno'!R145</f>
        <v>0</v>
      </c>
      <c r="AK145" s="1274"/>
      <c r="AL145" s="1275"/>
      <c r="AM145" s="1265">
        <f t="shared" si="468"/>
        <v>0</v>
      </c>
      <c r="AN145" s="1277">
        <f>'izvršenje PO IZVORIMA-detaljno'!AN145</f>
        <v>531</v>
      </c>
      <c r="AO145" s="1274"/>
      <c r="AP145" s="1277">
        <f>'izvršenje PO IZVORIMA-detaljno'!AP145</f>
        <v>531</v>
      </c>
      <c r="AQ145" s="1265">
        <f t="shared" si="469"/>
        <v>0</v>
      </c>
      <c r="AR145" s="1274"/>
      <c r="AS145" s="1274"/>
      <c r="AT145" s="1275"/>
      <c r="AU145" s="1265">
        <f t="shared" si="470"/>
        <v>0</v>
      </c>
      <c r="AV145" s="1274"/>
      <c r="AW145" s="1276"/>
      <c r="AX145" s="1329"/>
      <c r="AY145" s="1297"/>
      <c r="AZ145" s="1342"/>
      <c r="BA145" s="204"/>
      <c r="BB145" s="206"/>
      <c r="BC145" s="204"/>
      <c r="BD145" s="204"/>
      <c r="BE145" s="201">
        <f>'izvršenje PO IZVORIMA-detaljno'!BC145</f>
        <v>0</v>
      </c>
      <c r="BF145" s="61"/>
      <c r="BG145" s="126">
        <f>J145+M145+P145+T145+W145+Z145+AD145+AH145+AL145+AP145+AT145+AW145+BE145</f>
        <v>571</v>
      </c>
      <c r="BH145" s="77">
        <v>329411</v>
      </c>
    </row>
    <row r="146" spans="1:60" s="22" customFormat="1" ht="15.75" thickBot="1" x14ac:dyDescent="0.3">
      <c r="A146" s="76">
        <v>3294</v>
      </c>
      <c r="B146" s="470" t="s">
        <v>98</v>
      </c>
      <c r="C146" s="82">
        <f>SUM(C145)</f>
        <v>566</v>
      </c>
      <c r="D146" s="82">
        <f t="shared" ref="D146" si="490">D145</f>
        <v>0</v>
      </c>
      <c r="E146" s="83">
        <f>E145</f>
        <v>571</v>
      </c>
      <c r="F146" s="247">
        <f t="shared" si="290"/>
        <v>100.88339222614842</v>
      </c>
      <c r="G146" s="246">
        <f t="shared" si="291"/>
        <v>0</v>
      </c>
      <c r="H146" s="386">
        <f t="shared" ref="H146" si="491">H145</f>
        <v>0</v>
      </c>
      <c r="I146" s="115">
        <f t="shared" ref="I146:AL146" si="492">I145</f>
        <v>0</v>
      </c>
      <c r="J146" s="82">
        <f t="shared" si="492"/>
        <v>0</v>
      </c>
      <c r="K146" s="246">
        <f t="shared" si="427"/>
        <v>0</v>
      </c>
      <c r="L146" s="82">
        <f t="shared" si="492"/>
        <v>0</v>
      </c>
      <c r="M146" s="112">
        <f t="shared" si="492"/>
        <v>0</v>
      </c>
      <c r="N146" s="392">
        <f>N145</f>
        <v>35</v>
      </c>
      <c r="O146" s="82">
        <f t="shared" si="492"/>
        <v>0</v>
      </c>
      <c r="P146" s="82">
        <f t="shared" si="492"/>
        <v>40</v>
      </c>
      <c r="Q146" s="246">
        <f t="shared" si="463"/>
        <v>0</v>
      </c>
      <c r="R146" s="82">
        <f t="shared" ref="R146" si="493">R145</f>
        <v>0</v>
      </c>
      <c r="S146" s="82">
        <f t="shared" si="492"/>
        <v>0</v>
      </c>
      <c r="T146" s="82">
        <f t="shared" si="492"/>
        <v>0</v>
      </c>
      <c r="U146" s="246">
        <f t="shared" si="464"/>
        <v>0</v>
      </c>
      <c r="V146" s="82">
        <f t="shared" si="492"/>
        <v>0</v>
      </c>
      <c r="W146" s="112">
        <f t="shared" si="492"/>
        <v>0</v>
      </c>
      <c r="X146" s="382">
        <f t="shared" ref="X146" si="494">X145</f>
        <v>0</v>
      </c>
      <c r="Y146" s="115">
        <f>'izvršenje PO IZVORIMA-detaljno'!AI146+'izvršenje PO IZVORIMA-detaljno'!AL146+'izvršenje PO IZVORIMA-detaljno'!AB146</f>
        <v>0</v>
      </c>
      <c r="Z146" s="112">
        <f t="shared" si="492"/>
        <v>0</v>
      </c>
      <c r="AA146" s="246">
        <f t="shared" si="465"/>
        <v>0</v>
      </c>
      <c r="AB146" s="392"/>
      <c r="AC146" s="392">
        <f>'izvršenje PO IZVORIMA-detaljno'!G146+'izvršenje PO IZVORIMA-detaljno'!M146</f>
        <v>0</v>
      </c>
      <c r="AD146" s="82">
        <f t="shared" si="492"/>
        <v>0</v>
      </c>
      <c r="AE146" s="246">
        <f t="shared" si="466"/>
        <v>0</v>
      </c>
      <c r="AF146" s="108"/>
      <c r="AG146" s="108">
        <f>'izvršenje PO IZVORIMA-detaljno'!J146+'izvršenje PO IZVORIMA-detaljno'!P146</f>
        <v>0</v>
      </c>
      <c r="AH146" s="82">
        <f t="shared" si="492"/>
        <v>0</v>
      </c>
      <c r="AI146" s="246">
        <f t="shared" si="467"/>
        <v>0</v>
      </c>
      <c r="AJ146" s="82"/>
      <c r="AK146" s="82">
        <f>'izvršenje PO IZVORIMA-detaljno'!S146</f>
        <v>0</v>
      </c>
      <c r="AL146" s="82">
        <f t="shared" si="492"/>
        <v>0</v>
      </c>
      <c r="AM146" s="246">
        <f t="shared" si="468"/>
        <v>0</v>
      </c>
      <c r="AN146" s="82">
        <f>SUM(AN145)</f>
        <v>531</v>
      </c>
      <c r="AO146" s="82">
        <f>'izvršenje PO IZVORIMA-detaljno'!AO146</f>
        <v>0</v>
      </c>
      <c r="AP146" s="82">
        <f>AP145</f>
        <v>531</v>
      </c>
      <c r="AQ146" s="246">
        <f t="shared" si="469"/>
        <v>0</v>
      </c>
      <c r="AR146" s="82">
        <f>'izvršenje PO IZVORIMA-detaljno'!AQ146</f>
        <v>0</v>
      </c>
      <c r="AS146" s="82">
        <f>'izvršenje PO IZVORIMA-detaljno'!AR146</f>
        <v>0</v>
      </c>
      <c r="AT146" s="82">
        <f t="shared" ref="AT146" si="495">AT145</f>
        <v>0</v>
      </c>
      <c r="AU146" s="246">
        <f t="shared" si="470"/>
        <v>0</v>
      </c>
      <c r="AV146" s="82">
        <f t="shared" ref="AV146:AX146" si="496">AV145</f>
        <v>0</v>
      </c>
      <c r="AW146" s="83">
        <f t="shared" si="496"/>
        <v>0</v>
      </c>
      <c r="AX146" s="382">
        <f t="shared" si="496"/>
        <v>0</v>
      </c>
      <c r="AY146" s="83">
        <f t="shared" ref="AY146:AZ146" si="497">AY145</f>
        <v>0</v>
      </c>
      <c r="AZ146" s="112">
        <f t="shared" si="497"/>
        <v>0</v>
      </c>
      <c r="BA146" s="382">
        <f t="shared" ref="BA146:BC146" si="498">BA145</f>
        <v>0</v>
      </c>
      <c r="BB146" s="83">
        <f t="shared" si="498"/>
        <v>0</v>
      </c>
      <c r="BC146" s="382">
        <f t="shared" si="498"/>
        <v>0</v>
      </c>
      <c r="BD146" s="382">
        <f t="shared" ref="BD146:BE146" si="499">BD145</f>
        <v>0</v>
      </c>
      <c r="BE146" s="83">
        <f t="shared" si="499"/>
        <v>0</v>
      </c>
      <c r="BF146" s="386">
        <f>AV146+AS146+AO146+AK146+AG146+AC146+Y146+V146+S146+O146+L146+I146+AY146</f>
        <v>0</v>
      </c>
      <c r="BG146" s="83">
        <f t="shared" ref="BG146" si="500">BG145</f>
        <v>571</v>
      </c>
      <c r="BH146" s="76">
        <v>3294</v>
      </c>
    </row>
    <row r="147" spans="1:60" x14ac:dyDescent="0.25">
      <c r="A147" s="62">
        <v>329521</v>
      </c>
      <c r="B147" s="463" t="s">
        <v>99</v>
      </c>
      <c r="C147" s="75">
        <f t="shared" ref="C147:C150" si="501">H147+N147+R147+X147+AB147+AF147+AJ147+AN147+AR147+AX147+BC147</f>
        <v>33.18</v>
      </c>
      <c r="D147" s="69"/>
      <c r="E147" s="122">
        <f t="shared" si="452"/>
        <v>0</v>
      </c>
      <c r="F147" s="234">
        <f t="shared" si="290"/>
        <v>0</v>
      </c>
      <c r="G147" s="235">
        <f t="shared" si="291"/>
        <v>0</v>
      </c>
      <c r="H147" s="123">
        <f>'izvršenje PO IZVORIMA-detaljno'!C147</f>
        <v>0</v>
      </c>
      <c r="I147" s="124"/>
      <c r="J147" s="172">
        <f>'izvršenje PO IZVORIMA-detaljno'!E147</f>
        <v>0</v>
      </c>
      <c r="K147" s="1182">
        <f t="shared" si="427"/>
        <v>0</v>
      </c>
      <c r="L147" s="52"/>
      <c r="M147" s="51"/>
      <c r="N147" s="1313">
        <f>'izvršenje PO IZVORIMA-detaljno'!V147</f>
        <v>33.18</v>
      </c>
      <c r="O147" s="1209"/>
      <c r="P147" s="1221">
        <f>'izvršenje PO IZVORIMA-detaljno'!X147</f>
        <v>0</v>
      </c>
      <c r="Q147" s="1204">
        <f t="shared" si="463"/>
        <v>0</v>
      </c>
      <c r="R147" s="1221">
        <f>'izvršenje PO IZVORIMA-detaljno'!Y147</f>
        <v>0</v>
      </c>
      <c r="S147" s="1209"/>
      <c r="T147" s="1221">
        <f>'izvršenje PO IZVORIMA-detaljno'!AA147</f>
        <v>0</v>
      </c>
      <c r="U147" s="1204">
        <f t="shared" si="464"/>
        <v>0</v>
      </c>
      <c r="V147" s="1209"/>
      <c r="W147" s="1210"/>
      <c r="X147" s="1207">
        <f>'izvršenje PO IZVORIMA-detaljno'!AK147+'izvršenje PO IZVORIMA-detaljno'!AH147+'izvršenje PO IZVORIMA-detaljno'!AB147</f>
        <v>0</v>
      </c>
      <c r="Y147" s="1900"/>
      <c r="Z147" s="1221">
        <f>'izvršenje PO IZVORIMA-detaljno'!AM147+'izvršenje PO IZVORIMA-detaljno'!AJ147+'izvršenje PO IZVORIMA-detaljno'!AC147</f>
        <v>0</v>
      </c>
      <c r="AA147" s="1204">
        <f t="shared" si="465"/>
        <v>0</v>
      </c>
      <c r="AB147" s="1266">
        <f>'izvršenje PO IZVORIMA-detaljno'!F147+'izvršenje PO IZVORIMA-detaljno'!L147</f>
        <v>0</v>
      </c>
      <c r="AC147" s="1251"/>
      <c r="AD147" s="1266">
        <f>'izvršenje PO IZVORIMA-detaljno'!H147+'izvršenje PO IZVORIMA-detaljno'!N147</f>
        <v>0</v>
      </c>
      <c r="AE147" s="1244">
        <f t="shared" si="466"/>
        <v>0</v>
      </c>
      <c r="AF147" s="1266">
        <f>'izvršenje PO IZVORIMA-detaljno'!I147+'izvršenje PO IZVORIMA-detaljno'!O147</f>
        <v>0</v>
      </c>
      <c r="AG147" s="1251"/>
      <c r="AH147" s="1266">
        <f>'izvršenje PO IZVORIMA-detaljno'!K147+'izvršenje PO IZVORIMA-detaljno'!Q147</f>
        <v>0</v>
      </c>
      <c r="AI147" s="1244">
        <f t="shared" si="467"/>
        <v>0</v>
      </c>
      <c r="AJ147" s="1266">
        <f>'izvršenje PO IZVORIMA-detaljno'!R147</f>
        <v>0</v>
      </c>
      <c r="AK147" s="1251"/>
      <c r="AL147" s="1277">
        <f>'izvršenje PO IZVORIMA-detaljno'!T147+'izvršenje PO IZVORIMA-detaljno'!U147</f>
        <v>0</v>
      </c>
      <c r="AM147" s="1244">
        <f t="shared" si="468"/>
        <v>0</v>
      </c>
      <c r="AN147" s="1266">
        <f>'izvršenje PO IZVORIMA-detaljno'!AN147</f>
        <v>0</v>
      </c>
      <c r="AO147" s="1251"/>
      <c r="AP147" s="1266">
        <f>'izvršenje PO IZVORIMA-detaljno'!AP147</f>
        <v>0</v>
      </c>
      <c r="AQ147" s="1244">
        <f t="shared" si="469"/>
        <v>0</v>
      </c>
      <c r="AR147" s="1251"/>
      <c r="AS147" s="1251"/>
      <c r="AT147" s="1277">
        <f>'izvršenje PO IZVORIMA-detaljno'!AS147</f>
        <v>0</v>
      </c>
      <c r="AU147" s="1244">
        <f t="shared" si="470"/>
        <v>0</v>
      </c>
      <c r="AV147" s="1251"/>
      <c r="AW147" s="1252"/>
      <c r="AX147" s="1327"/>
      <c r="AY147" s="1295"/>
      <c r="AZ147" s="1336"/>
      <c r="BA147" s="176"/>
      <c r="BB147" s="174"/>
      <c r="BC147" s="1921">
        <f>'izvršenje PO IZVORIMA-detaljno'!BA147</f>
        <v>0</v>
      </c>
      <c r="BD147" s="1921">
        <f>'izvršenje PO IZVORIMA-detaljno'!BB147</f>
        <v>0</v>
      </c>
      <c r="BE147" s="1921">
        <f>'izvršenje PO IZVORIMA-detaljno'!BC147</f>
        <v>0</v>
      </c>
      <c r="BF147" s="57"/>
      <c r="BG147" s="126">
        <f>J147+M147+P147+T147+W147+Z147+AD147+AH147+AL147+AP147+AT147+AW147+BE147</f>
        <v>0</v>
      </c>
      <c r="BH147" s="62">
        <v>329521</v>
      </c>
    </row>
    <row r="148" spans="1:60" s="6" customFormat="1" x14ac:dyDescent="0.25">
      <c r="A148" s="44">
        <v>329531</v>
      </c>
      <c r="B148" s="464" t="s">
        <v>100</v>
      </c>
      <c r="C148" s="75">
        <f t="shared" si="501"/>
        <v>44.88</v>
      </c>
      <c r="D148" s="5"/>
      <c r="E148" s="122">
        <f t="shared" si="452"/>
        <v>237.6</v>
      </c>
      <c r="F148" s="230">
        <f t="shared" ref="F148:F213" si="502">IF(C148&lt;&gt;0,E148/C148*100,0)</f>
        <v>529.41176470588232</v>
      </c>
      <c r="G148" s="232">
        <f t="shared" ref="G148:G213" si="503">IF(D148&lt;&gt;0,E148/D148*100,0)</f>
        <v>0</v>
      </c>
      <c r="H148" s="123">
        <f>'izvršenje PO IZVORIMA-detaljno'!C148</f>
        <v>0</v>
      </c>
      <c r="I148" s="124"/>
      <c r="J148" s="172">
        <f>'izvršenje PO IZVORIMA-detaljno'!E148</f>
        <v>0</v>
      </c>
      <c r="K148" s="1183">
        <f t="shared" si="427"/>
        <v>0</v>
      </c>
      <c r="L148" s="52"/>
      <c r="M148" s="51"/>
      <c r="N148" s="1313">
        <f>'izvršenje PO IZVORIMA-detaljno'!V148</f>
        <v>44.88</v>
      </c>
      <c r="O148" s="1209"/>
      <c r="P148" s="1221">
        <f>'izvršenje PO IZVORIMA-detaljno'!X148</f>
        <v>237.6</v>
      </c>
      <c r="Q148" s="1208">
        <f t="shared" si="463"/>
        <v>0</v>
      </c>
      <c r="R148" s="1221">
        <f>'izvršenje PO IZVORIMA-detaljno'!Y148</f>
        <v>0</v>
      </c>
      <c r="S148" s="1209"/>
      <c r="T148" s="1221">
        <f>'izvršenje PO IZVORIMA-detaljno'!AA148</f>
        <v>0</v>
      </c>
      <c r="U148" s="1208">
        <f t="shared" si="464"/>
        <v>0</v>
      </c>
      <c r="V148" s="1209"/>
      <c r="W148" s="1210"/>
      <c r="X148" s="1207">
        <f>'izvršenje PO IZVORIMA-detaljno'!AK148+'izvršenje PO IZVORIMA-detaljno'!AH148+'izvršenje PO IZVORIMA-detaljno'!AB148</f>
        <v>0</v>
      </c>
      <c r="Y148" s="1900"/>
      <c r="Z148" s="1221">
        <f>'izvršenje PO IZVORIMA-detaljno'!AM148+'izvršenje PO IZVORIMA-detaljno'!AJ148+'izvršenje PO IZVORIMA-detaljno'!AC148</f>
        <v>0</v>
      </c>
      <c r="AA148" s="1208">
        <f t="shared" si="465"/>
        <v>0</v>
      </c>
      <c r="AB148" s="1266">
        <f>'izvršenje PO IZVORIMA-detaljno'!F148+'izvršenje PO IZVORIMA-detaljno'!L148</f>
        <v>0</v>
      </c>
      <c r="AC148" s="1251"/>
      <c r="AD148" s="1266">
        <f>'izvršenje PO IZVORIMA-detaljno'!H148+'izvršenje PO IZVORIMA-detaljno'!N148</f>
        <v>0</v>
      </c>
      <c r="AE148" s="1249">
        <f t="shared" si="466"/>
        <v>0</v>
      </c>
      <c r="AF148" s="1266">
        <f>'izvršenje PO IZVORIMA-detaljno'!I148+'izvršenje PO IZVORIMA-detaljno'!O148</f>
        <v>0</v>
      </c>
      <c r="AG148" s="1251"/>
      <c r="AH148" s="1266">
        <f>'izvršenje PO IZVORIMA-detaljno'!K148+'izvršenje PO IZVORIMA-detaljno'!Q148</f>
        <v>0</v>
      </c>
      <c r="AI148" s="1249">
        <f t="shared" si="467"/>
        <v>0</v>
      </c>
      <c r="AJ148" s="1266">
        <f>'izvršenje PO IZVORIMA-detaljno'!R148</f>
        <v>0</v>
      </c>
      <c r="AK148" s="1251"/>
      <c r="AL148" s="1277">
        <f>'izvršenje PO IZVORIMA-detaljno'!T148+'izvršenje PO IZVORIMA-detaljno'!U148</f>
        <v>0</v>
      </c>
      <c r="AM148" s="1249">
        <f t="shared" si="468"/>
        <v>0</v>
      </c>
      <c r="AN148" s="1266">
        <f>'izvršenje PO IZVORIMA-detaljno'!AN148</f>
        <v>0</v>
      </c>
      <c r="AO148" s="1251"/>
      <c r="AP148" s="1266">
        <f>'izvršenje PO IZVORIMA-detaljno'!AP148</f>
        <v>0</v>
      </c>
      <c r="AQ148" s="1249">
        <f t="shared" si="469"/>
        <v>0</v>
      </c>
      <c r="AR148" s="1251"/>
      <c r="AS148" s="1251"/>
      <c r="AT148" s="1277">
        <f>'izvršenje PO IZVORIMA-detaljno'!AS148</f>
        <v>0</v>
      </c>
      <c r="AU148" s="1249">
        <f t="shared" si="470"/>
        <v>0</v>
      </c>
      <c r="AV148" s="1251"/>
      <c r="AW148" s="1252"/>
      <c r="AX148" s="1327"/>
      <c r="AY148" s="1295"/>
      <c r="AZ148" s="1336"/>
      <c r="BA148" s="176"/>
      <c r="BB148" s="174"/>
      <c r="BC148" s="1921">
        <f>'izvršenje PO IZVORIMA-detaljno'!BA148</f>
        <v>0</v>
      </c>
      <c r="BD148" s="1921">
        <f>'izvršenje PO IZVORIMA-detaljno'!BB148</f>
        <v>0</v>
      </c>
      <c r="BE148" s="1921">
        <f>'izvršenje PO IZVORIMA-detaljno'!BC148</f>
        <v>0</v>
      </c>
      <c r="BF148" s="57"/>
      <c r="BG148" s="126">
        <f>J148+M148+P148+T148+W148+Z148+AD148+AH148+AL148+AP148+AT148+AW148+BE148</f>
        <v>237.6</v>
      </c>
      <c r="BH148" s="44">
        <v>329531</v>
      </c>
    </row>
    <row r="149" spans="1:60" x14ac:dyDescent="0.25">
      <c r="A149" s="45">
        <v>329551</v>
      </c>
      <c r="B149" s="472" t="s">
        <v>101</v>
      </c>
      <c r="C149" s="75">
        <f t="shared" si="501"/>
        <v>3976</v>
      </c>
      <c r="D149" s="5"/>
      <c r="E149" s="122">
        <f t="shared" si="452"/>
        <v>4992</v>
      </c>
      <c r="F149" s="230">
        <f t="shared" si="502"/>
        <v>125.55331991951711</v>
      </c>
      <c r="G149" s="232">
        <f t="shared" si="503"/>
        <v>0</v>
      </c>
      <c r="H149" s="123">
        <f>'izvršenje PO IZVORIMA-detaljno'!C149</f>
        <v>3976</v>
      </c>
      <c r="I149" s="124"/>
      <c r="J149" s="172">
        <f>'izvršenje PO IZVORIMA-detaljno'!E149</f>
        <v>4992</v>
      </c>
      <c r="K149" s="1183">
        <f t="shared" si="427"/>
        <v>0</v>
      </c>
      <c r="L149" s="52"/>
      <c r="M149" s="51"/>
      <c r="N149" s="1313">
        <f>'izvršenje PO IZVORIMA-detaljno'!V149</f>
        <v>0</v>
      </c>
      <c r="O149" s="1209"/>
      <c r="P149" s="1221">
        <f>'izvršenje PO IZVORIMA-detaljno'!X149</f>
        <v>0</v>
      </c>
      <c r="Q149" s="1208">
        <f t="shared" si="463"/>
        <v>0</v>
      </c>
      <c r="R149" s="1221">
        <f>'izvršenje PO IZVORIMA-detaljno'!Y149</f>
        <v>0</v>
      </c>
      <c r="S149" s="1209"/>
      <c r="T149" s="1221">
        <f>'izvršenje PO IZVORIMA-detaljno'!AA149</f>
        <v>0</v>
      </c>
      <c r="U149" s="1208">
        <f t="shared" si="464"/>
        <v>0</v>
      </c>
      <c r="V149" s="1209"/>
      <c r="W149" s="1210"/>
      <c r="X149" s="1207">
        <f>'izvršenje PO IZVORIMA-detaljno'!AK149+'izvršenje PO IZVORIMA-detaljno'!AH149+'izvršenje PO IZVORIMA-detaljno'!AB149</f>
        <v>0</v>
      </c>
      <c r="Y149" s="1900"/>
      <c r="Z149" s="1221">
        <f>'izvršenje PO IZVORIMA-detaljno'!AM149+'izvršenje PO IZVORIMA-detaljno'!AJ149+'izvršenje PO IZVORIMA-detaljno'!AC149</f>
        <v>0</v>
      </c>
      <c r="AA149" s="1208">
        <f t="shared" si="465"/>
        <v>0</v>
      </c>
      <c r="AB149" s="1266">
        <f>'izvršenje PO IZVORIMA-detaljno'!F149+'izvršenje PO IZVORIMA-detaljno'!L149</f>
        <v>0</v>
      </c>
      <c r="AC149" s="1251"/>
      <c r="AD149" s="1266">
        <f>'izvršenje PO IZVORIMA-detaljno'!H149+'izvršenje PO IZVORIMA-detaljno'!N149</f>
        <v>0</v>
      </c>
      <c r="AE149" s="1249">
        <f t="shared" si="466"/>
        <v>0</v>
      </c>
      <c r="AF149" s="1266">
        <f>'izvršenje PO IZVORIMA-detaljno'!I149+'izvršenje PO IZVORIMA-detaljno'!O149</f>
        <v>0</v>
      </c>
      <c r="AG149" s="1251"/>
      <c r="AH149" s="1266">
        <f>'izvršenje PO IZVORIMA-detaljno'!K149+'izvršenje PO IZVORIMA-detaljno'!Q149</f>
        <v>0</v>
      </c>
      <c r="AI149" s="1249">
        <f t="shared" si="467"/>
        <v>0</v>
      </c>
      <c r="AJ149" s="1266">
        <f>'izvršenje PO IZVORIMA-detaljno'!R149</f>
        <v>0</v>
      </c>
      <c r="AK149" s="1251"/>
      <c r="AL149" s="1277">
        <f>'izvršenje PO IZVORIMA-detaljno'!T149+'izvršenje PO IZVORIMA-detaljno'!U149</f>
        <v>0</v>
      </c>
      <c r="AM149" s="1249">
        <f t="shared" si="468"/>
        <v>0</v>
      </c>
      <c r="AN149" s="1266">
        <f>'izvršenje PO IZVORIMA-detaljno'!AN149</f>
        <v>0</v>
      </c>
      <c r="AO149" s="1251"/>
      <c r="AP149" s="1266">
        <f>'izvršenje PO IZVORIMA-detaljno'!AP149</f>
        <v>0</v>
      </c>
      <c r="AQ149" s="1249">
        <f t="shared" si="469"/>
        <v>0</v>
      </c>
      <c r="AR149" s="1251"/>
      <c r="AS149" s="1251"/>
      <c r="AT149" s="1277">
        <f>'izvršenje PO IZVORIMA-detaljno'!AS149</f>
        <v>0</v>
      </c>
      <c r="AU149" s="1249">
        <f t="shared" si="470"/>
        <v>0</v>
      </c>
      <c r="AV149" s="1251"/>
      <c r="AW149" s="1252"/>
      <c r="AX149" s="1327"/>
      <c r="AY149" s="1295"/>
      <c r="AZ149" s="1336"/>
      <c r="BA149" s="176"/>
      <c r="BB149" s="174"/>
      <c r="BC149" s="1921">
        <f>'izvršenje PO IZVORIMA-detaljno'!BA149</f>
        <v>0</v>
      </c>
      <c r="BD149" s="1921">
        <f>'izvršenje PO IZVORIMA-detaljno'!BB149</f>
        <v>0</v>
      </c>
      <c r="BE149" s="1921">
        <f>'izvršenje PO IZVORIMA-detaljno'!BC149</f>
        <v>0</v>
      </c>
      <c r="BF149" s="57"/>
      <c r="BG149" s="126">
        <f>J149+M149+P149+T149+W149+Z149+AD149+AH149+AL149+AP149+AT149+AW149+BE149</f>
        <v>4992</v>
      </c>
      <c r="BH149" s="45">
        <v>329551</v>
      </c>
    </row>
    <row r="150" spans="1:60" s="2" customFormat="1" ht="15.75" thickBot="1" x14ac:dyDescent="0.3">
      <c r="A150" s="46">
        <v>329591</v>
      </c>
      <c r="B150" s="469" t="s">
        <v>102</v>
      </c>
      <c r="C150" s="75">
        <f t="shared" si="501"/>
        <v>127.44</v>
      </c>
      <c r="D150" s="4"/>
      <c r="E150" s="122">
        <f t="shared" si="452"/>
        <v>127.44</v>
      </c>
      <c r="F150" s="236">
        <f t="shared" si="502"/>
        <v>100</v>
      </c>
      <c r="G150" s="237">
        <f t="shared" si="503"/>
        <v>0</v>
      </c>
      <c r="H150" s="123">
        <f>'izvršenje PO IZVORIMA-detaljno'!C150</f>
        <v>0</v>
      </c>
      <c r="I150" s="125"/>
      <c r="J150" s="172">
        <f>'izvršenje PO IZVORIMA-detaljno'!E150</f>
        <v>0</v>
      </c>
      <c r="K150" s="1184">
        <f t="shared" si="427"/>
        <v>0</v>
      </c>
      <c r="L150" s="59"/>
      <c r="M150" s="60"/>
      <c r="N150" s="1313">
        <f>'izvršenje PO IZVORIMA-detaljno'!V150</f>
        <v>127.44</v>
      </c>
      <c r="O150" s="1223"/>
      <c r="P150" s="1221">
        <f>'izvršenje PO IZVORIMA-detaljno'!X150</f>
        <v>127.44</v>
      </c>
      <c r="Q150" s="1211">
        <f t="shared" si="463"/>
        <v>0</v>
      </c>
      <c r="R150" s="1221">
        <f>'izvršenje PO IZVORIMA-detaljno'!Y150</f>
        <v>0</v>
      </c>
      <c r="S150" s="1223"/>
      <c r="T150" s="1221">
        <f>'izvršenje PO IZVORIMA-detaljno'!AA150</f>
        <v>0</v>
      </c>
      <c r="U150" s="1211">
        <f t="shared" si="464"/>
        <v>0</v>
      </c>
      <c r="V150" s="1223"/>
      <c r="W150" s="1224"/>
      <c r="X150" s="1207">
        <f>'izvršenje PO IZVORIMA-detaljno'!AK150+'izvršenje PO IZVORIMA-detaljno'!AH150+'izvršenje PO IZVORIMA-detaljno'!AB150</f>
        <v>0</v>
      </c>
      <c r="Y150" s="1900"/>
      <c r="Z150" s="1221">
        <f>'izvršenje PO IZVORIMA-detaljno'!AM150+'izvršenje PO IZVORIMA-detaljno'!AJ150+'izvršenje PO IZVORIMA-detaljno'!AC150</f>
        <v>0</v>
      </c>
      <c r="AA150" s="1211">
        <f t="shared" si="465"/>
        <v>0</v>
      </c>
      <c r="AB150" s="1266">
        <f>'izvršenje PO IZVORIMA-detaljno'!F150+'izvršenje PO IZVORIMA-detaljno'!L150</f>
        <v>0</v>
      </c>
      <c r="AC150" s="1274"/>
      <c r="AD150" s="1266">
        <f>'izvršenje PO IZVORIMA-detaljno'!H150+'izvršenje PO IZVORIMA-detaljno'!N150</f>
        <v>0</v>
      </c>
      <c r="AE150" s="1253">
        <f t="shared" si="466"/>
        <v>0</v>
      </c>
      <c r="AF150" s="1266">
        <f>'izvršenje PO IZVORIMA-detaljno'!I150+'izvršenje PO IZVORIMA-detaljno'!O150</f>
        <v>0</v>
      </c>
      <c r="AG150" s="1274"/>
      <c r="AH150" s="1266">
        <f>'izvršenje PO IZVORIMA-detaljno'!K150+'izvršenje PO IZVORIMA-detaljno'!Q150</f>
        <v>0</v>
      </c>
      <c r="AI150" s="1253">
        <f t="shared" si="467"/>
        <v>0</v>
      </c>
      <c r="AJ150" s="1266">
        <f>'izvršenje PO IZVORIMA-detaljno'!R150</f>
        <v>0</v>
      </c>
      <c r="AK150" s="1274"/>
      <c r="AL150" s="1277">
        <f>'izvršenje PO IZVORIMA-detaljno'!T150+'izvršenje PO IZVORIMA-detaljno'!U150</f>
        <v>0</v>
      </c>
      <c r="AM150" s="1253">
        <f t="shared" si="468"/>
        <v>0</v>
      </c>
      <c r="AN150" s="1266">
        <f>'izvršenje PO IZVORIMA-detaljno'!AN150</f>
        <v>0</v>
      </c>
      <c r="AO150" s="1274"/>
      <c r="AP150" s="1266">
        <f>'izvršenje PO IZVORIMA-detaljno'!AP150</f>
        <v>0</v>
      </c>
      <c r="AQ150" s="1253">
        <f t="shared" si="469"/>
        <v>0</v>
      </c>
      <c r="AR150" s="1274"/>
      <c r="AS150" s="1274"/>
      <c r="AT150" s="1277">
        <f>'izvršenje PO IZVORIMA-detaljno'!AS150</f>
        <v>0</v>
      </c>
      <c r="AU150" s="1253">
        <f t="shared" si="470"/>
        <v>0</v>
      </c>
      <c r="AV150" s="1274"/>
      <c r="AW150" s="1276"/>
      <c r="AX150" s="1329"/>
      <c r="AY150" s="1297"/>
      <c r="AZ150" s="1342"/>
      <c r="BA150" s="204"/>
      <c r="BB150" s="206"/>
      <c r="BC150" s="1921">
        <f>'izvršenje PO IZVORIMA-detaljno'!BA150</f>
        <v>0</v>
      </c>
      <c r="BD150" s="1921">
        <f>'izvršenje PO IZVORIMA-detaljno'!BB150</f>
        <v>0</v>
      </c>
      <c r="BE150" s="1921">
        <f>'izvršenje PO IZVORIMA-detaljno'!BC150</f>
        <v>0</v>
      </c>
      <c r="BF150" s="61"/>
      <c r="BG150" s="126">
        <f>J150+M150+P150+T150+W150+Z150+AD150+AH150+AL150+AP150+AT150+AW150+BE150</f>
        <v>127.44</v>
      </c>
      <c r="BH150" s="46">
        <v>329591</v>
      </c>
    </row>
    <row r="151" spans="1:60" s="1429" customFormat="1" ht="15.75" thickBot="1" x14ac:dyDescent="0.3">
      <c r="A151" s="76">
        <v>3295</v>
      </c>
      <c r="B151" s="470" t="s">
        <v>103</v>
      </c>
      <c r="C151" s="82">
        <f>SUM(C147:C150)</f>
        <v>4181.5</v>
      </c>
      <c r="D151" s="82">
        <f t="shared" ref="D151" si="504">SUM(D147:D150)</f>
        <v>0</v>
      </c>
      <c r="E151" s="83">
        <f>SUM(E147:E150)</f>
        <v>5357.04</v>
      </c>
      <c r="F151" s="247">
        <f t="shared" si="502"/>
        <v>128.11287815377256</v>
      </c>
      <c r="G151" s="246">
        <f t="shared" si="503"/>
        <v>0</v>
      </c>
      <c r="H151" s="386">
        <f>SUM(H147:H150)</f>
        <v>3976</v>
      </c>
      <c r="I151" s="115">
        <f t="shared" ref="I151:AP151" si="505">SUM(I147:I150)</f>
        <v>0</v>
      </c>
      <c r="J151" s="82">
        <f>SUM(J147:J150)</f>
        <v>4992</v>
      </c>
      <c r="K151" s="246">
        <f t="shared" si="427"/>
        <v>0</v>
      </c>
      <c r="L151" s="82">
        <f t="shared" si="505"/>
        <v>0</v>
      </c>
      <c r="M151" s="112">
        <f t="shared" si="505"/>
        <v>0</v>
      </c>
      <c r="N151" s="392">
        <f>SUM(N147:N150)</f>
        <v>205.5</v>
      </c>
      <c r="O151" s="82">
        <f t="shared" si="505"/>
        <v>0</v>
      </c>
      <c r="P151" s="82">
        <f t="shared" si="505"/>
        <v>365.03999999999996</v>
      </c>
      <c r="Q151" s="246">
        <f t="shared" si="463"/>
        <v>0</v>
      </c>
      <c r="R151" s="82">
        <f t="shared" ref="R151" si="506">SUM(R147:R150)</f>
        <v>0</v>
      </c>
      <c r="S151" s="82">
        <f t="shared" si="505"/>
        <v>0</v>
      </c>
      <c r="T151" s="82">
        <f>SUM(T147:T150)</f>
        <v>0</v>
      </c>
      <c r="U151" s="246">
        <f t="shared" si="464"/>
        <v>0</v>
      </c>
      <c r="V151" s="82">
        <f t="shared" si="505"/>
        <v>0</v>
      </c>
      <c r="W151" s="112">
        <f t="shared" si="505"/>
        <v>0</v>
      </c>
      <c r="X151" s="382">
        <f t="shared" ref="X151" si="507">SUM(X147:X150)</f>
        <v>0</v>
      </c>
      <c r="Y151" s="115">
        <f>'izvršenje PO IZVORIMA-detaljno'!AI151+'izvršenje PO IZVORIMA-detaljno'!AL151+'izvršenje PO IZVORIMA-detaljno'!AB151</f>
        <v>0</v>
      </c>
      <c r="Z151" s="112">
        <f t="shared" si="505"/>
        <v>0</v>
      </c>
      <c r="AA151" s="246">
        <f t="shared" si="465"/>
        <v>0</v>
      </c>
      <c r="AB151" s="392"/>
      <c r="AC151" s="392">
        <f>'izvršenje PO IZVORIMA-detaljno'!G151+'izvršenje PO IZVORIMA-detaljno'!M151</f>
        <v>0</v>
      </c>
      <c r="AD151" s="82">
        <f t="shared" si="505"/>
        <v>0</v>
      </c>
      <c r="AE151" s="246">
        <f t="shared" si="466"/>
        <v>0</v>
      </c>
      <c r="AF151" s="108">
        <f>SUM(AF147:AF150)</f>
        <v>0</v>
      </c>
      <c r="AG151" s="108">
        <f>'izvršenje PO IZVORIMA-detaljno'!J151+'izvršenje PO IZVORIMA-detaljno'!P151</f>
        <v>0</v>
      </c>
      <c r="AH151" s="82">
        <f t="shared" si="505"/>
        <v>0</v>
      </c>
      <c r="AI151" s="246">
        <f t="shared" si="467"/>
        <v>0</v>
      </c>
      <c r="AJ151" s="82"/>
      <c r="AK151" s="82">
        <f>'izvršenje PO IZVORIMA-detaljno'!S151</f>
        <v>0</v>
      </c>
      <c r="AL151" s="82">
        <f t="shared" si="505"/>
        <v>0</v>
      </c>
      <c r="AM151" s="246">
        <f t="shared" si="468"/>
        <v>0</v>
      </c>
      <c r="AN151" s="82">
        <f>SUM(AN147:AN150)</f>
        <v>0</v>
      </c>
      <c r="AO151" s="82">
        <f>'izvršenje PO IZVORIMA-detaljno'!AO151</f>
        <v>0</v>
      </c>
      <c r="AP151" s="82">
        <f t="shared" si="505"/>
        <v>0</v>
      </c>
      <c r="AQ151" s="246">
        <f t="shared" si="469"/>
        <v>0</v>
      </c>
      <c r="AR151" s="82">
        <f>'izvršenje PO IZVORIMA-detaljno'!AQ151</f>
        <v>0</v>
      </c>
      <c r="AS151" s="82">
        <f>'izvršenje PO IZVORIMA-detaljno'!AR151</f>
        <v>0</v>
      </c>
      <c r="AT151" s="82">
        <f t="shared" ref="AT151" si="508">SUM(AT147:AT150)</f>
        <v>0</v>
      </c>
      <c r="AU151" s="246">
        <f t="shared" si="470"/>
        <v>0</v>
      </c>
      <c r="AV151" s="82">
        <f t="shared" ref="AV151:AX151" si="509">SUM(AV147:AV150)</f>
        <v>0</v>
      </c>
      <c r="AW151" s="83">
        <f t="shared" si="509"/>
        <v>0</v>
      </c>
      <c r="AX151" s="382">
        <f t="shared" si="509"/>
        <v>0</v>
      </c>
      <c r="AY151" s="83">
        <f t="shared" ref="AY151:AZ151" si="510">SUM(AY147:AY150)</f>
        <v>0</v>
      </c>
      <c r="AZ151" s="112">
        <f t="shared" si="510"/>
        <v>0</v>
      </c>
      <c r="BA151" s="382">
        <f t="shared" ref="BA151:BC151" si="511">SUM(BA147:BA150)</f>
        <v>0</v>
      </c>
      <c r="BB151" s="83">
        <f t="shared" si="511"/>
        <v>0</v>
      </c>
      <c r="BC151" s="382">
        <f t="shared" si="511"/>
        <v>0</v>
      </c>
      <c r="BD151" s="382">
        <f t="shared" ref="BD151:BE151" si="512">SUM(BD147:BD150)</f>
        <v>0</v>
      </c>
      <c r="BE151" s="83">
        <f t="shared" si="512"/>
        <v>0</v>
      </c>
      <c r="BF151" s="386">
        <f>AV151+AS151+AO151+AK151+AG151+AC151+Y151+V151+S151+O151+L151+I151+AY151</f>
        <v>0</v>
      </c>
      <c r="BG151" s="83">
        <f t="shared" ref="BG151" si="513">SUM(BG147:BG150)</f>
        <v>5357.04</v>
      </c>
      <c r="BH151" s="76">
        <v>3295</v>
      </c>
    </row>
    <row r="152" spans="1:60" s="2" customFormat="1" ht="15.75" thickBot="1" x14ac:dyDescent="0.3">
      <c r="A152" s="77">
        <v>329611</v>
      </c>
      <c r="B152" s="467" t="s">
        <v>163</v>
      </c>
      <c r="C152" s="75">
        <f t="shared" ref="C152" si="514">H152+N152+R152+X152+AB152+AF152+AJ152+AN152+AR152+AX152</f>
        <v>0</v>
      </c>
      <c r="D152" s="72"/>
      <c r="E152" s="122">
        <f t="shared" si="452"/>
        <v>0</v>
      </c>
      <c r="F152" s="240">
        <f t="shared" si="502"/>
        <v>0</v>
      </c>
      <c r="G152" s="241">
        <f t="shared" si="503"/>
        <v>0</v>
      </c>
      <c r="H152" s="1192">
        <f>'izvršenje PO IZVORIMA-detaljno'!C152</f>
        <v>0</v>
      </c>
      <c r="I152" s="125"/>
      <c r="J152" s="188">
        <f>'izvršenje PO IZVORIMA-detaljno'!E152</f>
        <v>0</v>
      </c>
      <c r="K152" s="1188">
        <f t="shared" si="427"/>
        <v>0</v>
      </c>
      <c r="L152" s="59"/>
      <c r="M152" s="60"/>
      <c r="N152" s="1314">
        <f>'izvršenje PO IZVORIMA-detaljno'!V152</f>
        <v>0</v>
      </c>
      <c r="O152" s="1223"/>
      <c r="P152" s="1225">
        <f>'izvršenje PO IZVORIMA-detaljno'!X152</f>
        <v>0</v>
      </c>
      <c r="Q152" s="1220">
        <f t="shared" si="463"/>
        <v>0</v>
      </c>
      <c r="R152" s="1221">
        <f>'izvršenje PO IZVORIMA-detaljno'!Y152</f>
        <v>0</v>
      </c>
      <c r="S152" s="1223"/>
      <c r="T152" s="1221">
        <f>'izvršenje PO IZVORIMA-detaljno'!AA152</f>
        <v>0</v>
      </c>
      <c r="U152" s="1220">
        <f t="shared" si="464"/>
        <v>0</v>
      </c>
      <c r="V152" s="1223"/>
      <c r="W152" s="1224"/>
      <c r="X152" s="1207">
        <f>'izvršenje PO IZVORIMA-detaljno'!AK152+'izvršenje PO IZVORIMA-detaljno'!AH152+'izvršenje PO IZVORIMA-detaljno'!AB152</f>
        <v>0</v>
      </c>
      <c r="Y152" s="1900"/>
      <c r="Z152" s="1221">
        <f>'izvršenje PO IZVORIMA-detaljno'!AM152+'izvršenje PO IZVORIMA-detaljno'!AJ152+'izvršenje PO IZVORIMA-detaljno'!AC152</f>
        <v>0</v>
      </c>
      <c r="AA152" s="1220">
        <f t="shared" si="465"/>
        <v>0</v>
      </c>
      <c r="AB152" s="1274"/>
      <c r="AC152" s="1274"/>
      <c r="AD152" s="1266">
        <f>'izvršenje PO IZVORIMA-detaljno'!H152+'izvršenje PO IZVORIMA-detaljno'!N152</f>
        <v>0</v>
      </c>
      <c r="AE152" s="1265">
        <f t="shared" si="466"/>
        <v>0</v>
      </c>
      <c r="AF152" s="1274"/>
      <c r="AG152" s="1274"/>
      <c r="AH152" s="1266">
        <f>'izvršenje PO IZVORIMA-detaljno'!K152+'izvršenje PO IZVORIMA-detaljno'!Q152</f>
        <v>0</v>
      </c>
      <c r="AI152" s="1265">
        <f t="shared" si="467"/>
        <v>0</v>
      </c>
      <c r="AJ152" s="1266">
        <f>'izvršenje PO IZVORIMA-detaljno'!R152</f>
        <v>0</v>
      </c>
      <c r="AK152" s="1274"/>
      <c r="AL152" s="1277">
        <f>'izvršenje PO IZVORIMA-detaljno'!T152+'izvršenje PO IZVORIMA-detaljno'!U152</f>
        <v>0</v>
      </c>
      <c r="AM152" s="1265">
        <f t="shared" si="468"/>
        <v>0</v>
      </c>
      <c r="AN152" s="1266">
        <f>'izvršenje PO IZVORIMA-detaljno'!AN152</f>
        <v>0</v>
      </c>
      <c r="AO152" s="1274"/>
      <c r="AP152" s="1266">
        <f>'izvršenje PO IZVORIMA-detaljno'!AP152</f>
        <v>0</v>
      </c>
      <c r="AQ152" s="1265">
        <f t="shared" si="469"/>
        <v>0</v>
      </c>
      <c r="AR152" s="1274"/>
      <c r="AS152" s="1274"/>
      <c r="AT152" s="1275"/>
      <c r="AU152" s="1265">
        <f t="shared" si="470"/>
        <v>0</v>
      </c>
      <c r="AV152" s="1274"/>
      <c r="AW152" s="1276"/>
      <c r="AX152" s="1329"/>
      <c r="AY152" s="1297"/>
      <c r="AZ152" s="1342"/>
      <c r="BA152" s="204"/>
      <c r="BB152" s="206"/>
      <c r="BC152" s="1921">
        <f>'izvršenje PO IZVORIMA-detaljno'!BA152</f>
        <v>0</v>
      </c>
      <c r="BD152" s="1921">
        <f>'izvršenje PO IZVORIMA-detaljno'!BB152</f>
        <v>0</v>
      </c>
      <c r="BE152" s="1921">
        <f>'izvršenje PO IZVORIMA-detaljno'!BC152</f>
        <v>0</v>
      </c>
      <c r="BF152" s="61"/>
      <c r="BG152" s="126">
        <f>J152+M152+P152+T152+W152+Z152+AD152+AH152+AL152+AP152+AT152+AW152+BE152</f>
        <v>0</v>
      </c>
      <c r="BH152" s="77">
        <v>329611</v>
      </c>
    </row>
    <row r="153" spans="1:60" s="22" customFormat="1" ht="15.75" thickBot="1" x14ac:dyDescent="0.3">
      <c r="A153" s="76">
        <v>3296</v>
      </c>
      <c r="B153" s="470" t="s">
        <v>163</v>
      </c>
      <c r="C153" s="82">
        <f>SUM(C152)</f>
        <v>0</v>
      </c>
      <c r="D153" s="82">
        <f t="shared" ref="D153:E153" si="515">D152</f>
        <v>0</v>
      </c>
      <c r="E153" s="83">
        <f t="shared" si="515"/>
        <v>0</v>
      </c>
      <c r="F153" s="247">
        <f t="shared" si="502"/>
        <v>0</v>
      </c>
      <c r="G153" s="246">
        <f t="shared" si="503"/>
        <v>0</v>
      </c>
      <c r="H153" s="386">
        <f>H152</f>
        <v>0</v>
      </c>
      <c r="I153" s="115">
        <f t="shared" ref="I153:AP153" si="516">I152</f>
        <v>0</v>
      </c>
      <c r="J153" s="82">
        <f t="shared" si="516"/>
        <v>0</v>
      </c>
      <c r="K153" s="246">
        <f t="shared" si="427"/>
        <v>0</v>
      </c>
      <c r="L153" s="82">
        <f t="shared" si="516"/>
        <v>0</v>
      </c>
      <c r="M153" s="112">
        <f t="shared" si="516"/>
        <v>0</v>
      </c>
      <c r="N153" s="392">
        <f t="shared" ref="N153" si="517">N152</f>
        <v>0</v>
      </c>
      <c r="O153" s="82">
        <f t="shared" si="516"/>
        <v>0</v>
      </c>
      <c r="P153" s="82">
        <f t="shared" si="516"/>
        <v>0</v>
      </c>
      <c r="Q153" s="246">
        <f t="shared" si="463"/>
        <v>0</v>
      </c>
      <c r="R153" s="82">
        <f t="shared" ref="R153" si="518">R152</f>
        <v>0</v>
      </c>
      <c r="S153" s="82">
        <f t="shared" si="516"/>
        <v>0</v>
      </c>
      <c r="T153" s="82">
        <f t="shared" si="516"/>
        <v>0</v>
      </c>
      <c r="U153" s="246">
        <f t="shared" si="464"/>
        <v>0</v>
      </c>
      <c r="V153" s="82">
        <f t="shared" si="516"/>
        <v>0</v>
      </c>
      <c r="W153" s="112">
        <f t="shared" si="516"/>
        <v>0</v>
      </c>
      <c r="X153" s="382">
        <f t="shared" ref="X153" si="519">X152</f>
        <v>0</v>
      </c>
      <c r="Y153" s="115">
        <f>'izvršenje PO IZVORIMA-detaljno'!AI153+'izvršenje PO IZVORIMA-detaljno'!AL153+'izvršenje PO IZVORIMA-detaljno'!AB153</f>
        <v>0</v>
      </c>
      <c r="Z153" s="112">
        <f t="shared" si="516"/>
        <v>0</v>
      </c>
      <c r="AA153" s="246">
        <f t="shared" si="465"/>
        <v>0</v>
      </c>
      <c r="AB153" s="392"/>
      <c r="AC153" s="392">
        <f>'izvršenje PO IZVORIMA-detaljno'!G153+'izvršenje PO IZVORIMA-detaljno'!M153</f>
        <v>0</v>
      </c>
      <c r="AD153" s="82">
        <f t="shared" si="516"/>
        <v>0</v>
      </c>
      <c r="AE153" s="246">
        <f t="shared" si="466"/>
        <v>0</v>
      </c>
      <c r="AF153" s="108"/>
      <c r="AG153" s="108">
        <f>'izvršenje PO IZVORIMA-detaljno'!J153+'izvršenje PO IZVORIMA-detaljno'!P153</f>
        <v>0</v>
      </c>
      <c r="AH153" s="82">
        <f t="shared" si="516"/>
        <v>0</v>
      </c>
      <c r="AI153" s="246">
        <f t="shared" si="467"/>
        <v>0</v>
      </c>
      <c r="AJ153" s="82"/>
      <c r="AK153" s="82">
        <f>'izvršenje PO IZVORIMA-detaljno'!S153</f>
        <v>0</v>
      </c>
      <c r="AL153" s="82">
        <f t="shared" si="516"/>
        <v>0</v>
      </c>
      <c r="AM153" s="246">
        <f t="shared" si="468"/>
        <v>0</v>
      </c>
      <c r="AN153" s="82"/>
      <c r="AO153" s="82">
        <f>'izvršenje PO IZVORIMA-detaljno'!AO153</f>
        <v>0</v>
      </c>
      <c r="AP153" s="82">
        <f t="shared" si="516"/>
        <v>0</v>
      </c>
      <c r="AQ153" s="246">
        <f t="shared" si="469"/>
        <v>0</v>
      </c>
      <c r="AR153" s="82">
        <f>'izvršenje PO IZVORIMA-detaljno'!AQ153</f>
        <v>0</v>
      </c>
      <c r="AS153" s="82">
        <f>'izvršenje PO IZVORIMA-detaljno'!AR153</f>
        <v>0</v>
      </c>
      <c r="AT153" s="82">
        <f t="shared" ref="AT153" si="520">AT152</f>
        <v>0</v>
      </c>
      <c r="AU153" s="246">
        <f t="shared" si="470"/>
        <v>0</v>
      </c>
      <c r="AV153" s="82">
        <f t="shared" ref="AV153:AX153" si="521">AV152</f>
        <v>0</v>
      </c>
      <c r="AW153" s="83">
        <f t="shared" si="521"/>
        <v>0</v>
      </c>
      <c r="AX153" s="382">
        <f t="shared" si="521"/>
        <v>0</v>
      </c>
      <c r="AY153" s="83">
        <f t="shared" ref="AY153:AZ153" si="522">AY152</f>
        <v>0</v>
      </c>
      <c r="AZ153" s="112">
        <f t="shared" si="522"/>
        <v>0</v>
      </c>
      <c r="BA153" s="382">
        <f t="shared" ref="BA153:BC153" si="523">BA152</f>
        <v>0</v>
      </c>
      <c r="BB153" s="83">
        <f t="shared" si="523"/>
        <v>0</v>
      </c>
      <c r="BC153" s="382">
        <f t="shared" si="523"/>
        <v>0</v>
      </c>
      <c r="BD153" s="382">
        <f t="shared" ref="BD153:BE153" si="524">BD152</f>
        <v>0</v>
      </c>
      <c r="BE153" s="83">
        <f t="shared" si="524"/>
        <v>0</v>
      </c>
      <c r="BF153" s="386">
        <f>AV153+AS153+AO153+AK153+AG153+AC153+Y153+V153+S153+O153+L153+I153+AY153</f>
        <v>0</v>
      </c>
      <c r="BG153" s="83">
        <f t="shared" ref="BG153" si="525">BG152</f>
        <v>0</v>
      </c>
      <c r="BH153" s="76">
        <v>3296</v>
      </c>
    </row>
    <row r="154" spans="1:60" x14ac:dyDescent="0.25">
      <c r="A154" s="74">
        <v>329911</v>
      </c>
      <c r="B154" s="471" t="s">
        <v>104</v>
      </c>
      <c r="C154" s="75">
        <f t="shared" ref="C154:C155" si="526">H154+N154+R154+X154+AB154+AF154+AJ154+AN154+AR154+AX154+BC154</f>
        <v>0</v>
      </c>
      <c r="D154" s="75"/>
      <c r="E154" s="122">
        <f t="shared" si="452"/>
        <v>0</v>
      </c>
      <c r="F154" s="234">
        <f t="shared" si="502"/>
        <v>0</v>
      </c>
      <c r="G154" s="235">
        <f t="shared" si="503"/>
        <v>0</v>
      </c>
      <c r="H154" s="124"/>
      <c r="I154" s="124"/>
      <c r="J154" s="51"/>
      <c r="K154" s="1182">
        <f t="shared" si="427"/>
        <v>0</v>
      </c>
      <c r="L154" s="52"/>
      <c r="M154" s="51"/>
      <c r="N154" s="1313">
        <f>'izvršenje PO IZVORIMA-detaljno'!V154</f>
        <v>0</v>
      </c>
      <c r="O154" s="1209"/>
      <c r="P154" s="1221">
        <f>'izvršenje PO IZVORIMA-detaljno'!X154</f>
        <v>0</v>
      </c>
      <c r="Q154" s="1204">
        <f t="shared" si="463"/>
        <v>0</v>
      </c>
      <c r="R154" s="1221">
        <f>'izvršenje PO IZVORIMA-detaljno'!Y154</f>
        <v>0</v>
      </c>
      <c r="S154" s="1209"/>
      <c r="T154" s="1221">
        <f>'izvršenje PO IZVORIMA-detaljno'!AA154</f>
        <v>0</v>
      </c>
      <c r="U154" s="1204">
        <f t="shared" si="464"/>
        <v>0</v>
      </c>
      <c r="V154" s="1209"/>
      <c r="W154" s="1210"/>
      <c r="X154" s="1207">
        <f>'izvršenje PO IZVORIMA-detaljno'!AK154+'izvršenje PO IZVORIMA-detaljno'!AH154+'izvršenje PO IZVORIMA-detaljno'!AB154</f>
        <v>0</v>
      </c>
      <c r="Y154" s="1900"/>
      <c r="Z154" s="1221">
        <f>'izvršenje PO IZVORIMA-detaljno'!AM154+'izvršenje PO IZVORIMA-detaljno'!AJ154+'izvršenje PO IZVORIMA-detaljno'!AC154</f>
        <v>0</v>
      </c>
      <c r="AA154" s="1204">
        <f t="shared" si="465"/>
        <v>0</v>
      </c>
      <c r="AB154" s="1251"/>
      <c r="AC154" s="1251"/>
      <c r="AD154" s="1266">
        <f>'izvršenje PO IZVORIMA-detaljno'!H154+'izvršenje PO IZVORIMA-detaljno'!N154</f>
        <v>0</v>
      </c>
      <c r="AE154" s="1244">
        <f t="shared" si="466"/>
        <v>0</v>
      </c>
      <c r="AF154" s="1266">
        <f>'izvršenje PO IZVORIMA-detaljno'!I154+'izvršenje PO IZVORIMA-detaljno'!O154</f>
        <v>0</v>
      </c>
      <c r="AG154" s="1251"/>
      <c r="AH154" s="1266">
        <f>'izvršenje PO IZVORIMA-detaljno'!K154+'izvršenje PO IZVORIMA-detaljno'!Q154</f>
        <v>0</v>
      </c>
      <c r="AI154" s="1244">
        <f t="shared" si="467"/>
        <v>0</v>
      </c>
      <c r="AJ154" s="1266">
        <f>'izvršenje PO IZVORIMA-detaljno'!R154</f>
        <v>0</v>
      </c>
      <c r="AK154" s="1251"/>
      <c r="AL154" s="1277">
        <f>'izvršenje PO IZVORIMA-detaljno'!T154+'izvršenje PO IZVORIMA-detaljno'!U154</f>
        <v>0</v>
      </c>
      <c r="AM154" s="1244">
        <f t="shared" si="468"/>
        <v>0</v>
      </c>
      <c r="AN154" s="1266">
        <f>'izvršenje PO IZVORIMA-detaljno'!AN154</f>
        <v>0</v>
      </c>
      <c r="AO154" s="1251"/>
      <c r="AP154" s="1277">
        <f>'izvršenje PO IZVORIMA-detaljno'!AP154</f>
        <v>0</v>
      </c>
      <c r="AQ154" s="1244">
        <f t="shared" si="469"/>
        <v>0</v>
      </c>
      <c r="AR154" s="1739"/>
      <c r="AS154" s="1251"/>
      <c r="AT154" s="1264"/>
      <c r="AU154" s="1244">
        <f t="shared" si="470"/>
        <v>0</v>
      </c>
      <c r="AV154" s="1251"/>
      <c r="AW154" s="1252"/>
      <c r="AX154" s="1327"/>
      <c r="AY154" s="1295"/>
      <c r="AZ154" s="1336"/>
      <c r="BA154" s="176"/>
      <c r="BB154" s="174"/>
      <c r="BC154" s="1921">
        <f>'izvršenje PO IZVORIMA-detaljno'!BA154</f>
        <v>0</v>
      </c>
      <c r="BD154" s="1921">
        <f>'izvršenje PO IZVORIMA-detaljno'!BB154</f>
        <v>0</v>
      </c>
      <c r="BE154" s="1921">
        <f>'izvršenje PO IZVORIMA-detaljno'!BC154</f>
        <v>0</v>
      </c>
      <c r="BF154" s="57"/>
      <c r="BG154" s="126">
        <f>J154+M154+P154+T154+W154+Z154+AD154+AH154+AL154+AP154+AT154+AW154+BE154</f>
        <v>0</v>
      </c>
      <c r="BH154" s="74">
        <v>329911</v>
      </c>
    </row>
    <row r="155" spans="1:60" s="2" customFormat="1" ht="15.75" thickBot="1" x14ac:dyDescent="0.3">
      <c r="A155" s="46">
        <v>329991</v>
      </c>
      <c r="B155" s="469" t="s">
        <v>105</v>
      </c>
      <c r="C155" s="75">
        <f t="shared" si="526"/>
        <v>13458.11</v>
      </c>
      <c r="D155" s="14"/>
      <c r="E155" s="122">
        <f t="shared" si="452"/>
        <v>28260.889999999996</v>
      </c>
      <c r="F155" s="236">
        <f t="shared" si="502"/>
        <v>209.9915218407339</v>
      </c>
      <c r="G155" s="237">
        <f t="shared" si="503"/>
        <v>0</v>
      </c>
      <c r="H155" s="1192">
        <f>'izvršenje PO IZVORIMA-detaljno'!C155</f>
        <v>699.83</v>
      </c>
      <c r="I155" s="125"/>
      <c r="J155" s="188">
        <f>'izvršenje PO IZVORIMA-detaljno'!E155</f>
        <v>115.8</v>
      </c>
      <c r="K155" s="1184">
        <f t="shared" si="427"/>
        <v>0</v>
      </c>
      <c r="L155" s="59"/>
      <c r="M155" s="60"/>
      <c r="N155" s="1313">
        <f>'izvršenje PO IZVORIMA-detaljno'!V155</f>
        <v>232.11</v>
      </c>
      <c r="O155" s="1223"/>
      <c r="P155" s="1221">
        <f>'izvršenje PO IZVORIMA-detaljno'!X155</f>
        <v>253.06</v>
      </c>
      <c r="Q155" s="1211">
        <f t="shared" si="463"/>
        <v>0</v>
      </c>
      <c r="R155" s="1221">
        <f>'izvršenje PO IZVORIMA-detaljno'!Y155</f>
        <v>0</v>
      </c>
      <c r="S155" s="1223"/>
      <c r="T155" s="1221">
        <f>'izvršenje PO IZVORIMA-detaljno'!AA155</f>
        <v>0</v>
      </c>
      <c r="U155" s="1211">
        <f t="shared" si="464"/>
        <v>0</v>
      </c>
      <c r="V155" s="1223"/>
      <c r="W155" s="1224"/>
      <c r="X155" s="1207">
        <f>'izvršenje PO IZVORIMA-detaljno'!AK155+'izvršenje PO IZVORIMA-detaljno'!AH155+'izvršenje PO IZVORIMA-detaljno'!AB155</f>
        <v>1456.32</v>
      </c>
      <c r="Y155" s="1900"/>
      <c r="Z155" s="1221">
        <f>'izvršenje PO IZVORIMA-detaljno'!AM155+'izvršenje PO IZVORIMA-detaljno'!AJ155+'izvršenje PO IZVORIMA-detaljno'!AC155</f>
        <v>1067.9000000000001</v>
      </c>
      <c r="AA155" s="1211">
        <f t="shared" si="465"/>
        <v>0</v>
      </c>
      <c r="AB155" s="1278">
        <f>'izvršenje PO IZVORIMA-detaljno'!F155+'izvršenje PO IZVORIMA-detaljno'!L155</f>
        <v>0</v>
      </c>
      <c r="AC155" s="1274"/>
      <c r="AD155" s="1266">
        <f>'izvršenje PO IZVORIMA-detaljno'!H155+'izvršenje PO IZVORIMA-detaljno'!N155</f>
        <v>0</v>
      </c>
      <c r="AE155" s="1253">
        <f t="shared" si="466"/>
        <v>0</v>
      </c>
      <c r="AF155" s="1266">
        <f>'izvršenje PO IZVORIMA-detaljno'!I155+'izvršenje PO IZVORIMA-detaljno'!O155</f>
        <v>0</v>
      </c>
      <c r="AG155" s="1274"/>
      <c r="AH155" s="1266">
        <f>'izvršenje PO IZVORIMA-detaljno'!K155+'izvršenje PO IZVORIMA-detaljno'!Q155</f>
        <v>0</v>
      </c>
      <c r="AI155" s="1253">
        <f t="shared" si="467"/>
        <v>0</v>
      </c>
      <c r="AJ155" s="1266">
        <f>'izvršenje PO IZVORIMA-detaljno'!R155</f>
        <v>8298.5</v>
      </c>
      <c r="AK155" s="1274"/>
      <c r="AL155" s="1277">
        <f>'izvršenje PO IZVORIMA-detaljno'!T155+'izvršenje PO IZVORIMA-detaljno'!U155</f>
        <v>25164.609999999997</v>
      </c>
      <c r="AM155" s="1253">
        <f t="shared" si="468"/>
        <v>0</v>
      </c>
      <c r="AN155" s="1277">
        <f>'izvršenje PO IZVORIMA-detaljno'!AN155</f>
        <v>1421.53</v>
      </c>
      <c r="AO155" s="1274"/>
      <c r="AP155" s="1277">
        <f>'izvršenje PO IZVORIMA-detaljno'!AP155</f>
        <v>27</v>
      </c>
      <c r="AQ155" s="1253">
        <f t="shared" si="469"/>
        <v>0</v>
      </c>
      <c r="AR155" s="1738">
        <f>'izvršenje PO IZVORIMA-detaljno'!AQ156</f>
        <v>764.82</v>
      </c>
      <c r="AS155" s="1274"/>
      <c r="AT155" s="1277">
        <f>'izvršenje PO IZVORIMA-detaljno'!AS155</f>
        <v>0</v>
      </c>
      <c r="AU155" s="1253">
        <f t="shared" si="470"/>
        <v>0</v>
      </c>
      <c r="AV155" s="1274"/>
      <c r="AW155" s="1276"/>
      <c r="AX155" s="1329"/>
      <c r="AY155" s="1297"/>
      <c r="AZ155" s="1342"/>
      <c r="BA155" s="204"/>
      <c r="BB155" s="206"/>
      <c r="BC155" s="1921">
        <f>'izvršenje PO IZVORIMA-detaljno'!BA155</f>
        <v>585</v>
      </c>
      <c r="BD155" s="1921">
        <f>'izvršenje PO IZVORIMA-detaljno'!BB155</f>
        <v>0</v>
      </c>
      <c r="BE155" s="1921">
        <f>'izvršenje PO IZVORIMA-detaljno'!BC155</f>
        <v>1632.5200000000002</v>
      </c>
      <c r="BF155" s="61"/>
      <c r="BG155" s="126">
        <f>J155+M155+P155+T155+W155+Z155+AD155+AH155+AL155+AP155+AT155+AW155+BE155</f>
        <v>28260.889999999996</v>
      </c>
      <c r="BH155" s="46">
        <v>329991</v>
      </c>
    </row>
    <row r="156" spans="1:60" s="24" customFormat="1" ht="15.75" thickBot="1" x14ac:dyDescent="0.3">
      <c r="A156" s="76">
        <v>3299</v>
      </c>
      <c r="B156" s="470" t="s">
        <v>105</v>
      </c>
      <c r="C156" s="82">
        <f>SUM(C154:C155)</f>
        <v>13458.11</v>
      </c>
      <c r="D156" s="82">
        <f t="shared" ref="D156" si="527">D154+D155</f>
        <v>0</v>
      </c>
      <c r="E156" s="83">
        <f>E154+E155</f>
        <v>28260.889999999996</v>
      </c>
      <c r="F156" s="247">
        <f t="shared" si="502"/>
        <v>209.9915218407339</v>
      </c>
      <c r="G156" s="246">
        <f t="shared" si="503"/>
        <v>0</v>
      </c>
      <c r="H156" s="386">
        <f t="shared" ref="H156" si="528">H154+H155</f>
        <v>699.83</v>
      </c>
      <c r="I156" s="115">
        <f t="shared" ref="I156:AL156" si="529">I154+I155</f>
        <v>0</v>
      </c>
      <c r="J156" s="82">
        <f t="shared" si="529"/>
        <v>115.8</v>
      </c>
      <c r="K156" s="246">
        <f t="shared" si="427"/>
        <v>0</v>
      </c>
      <c r="L156" s="82">
        <f t="shared" si="529"/>
        <v>0</v>
      </c>
      <c r="M156" s="112">
        <f t="shared" si="529"/>
        <v>0</v>
      </c>
      <c r="N156" s="392">
        <f>N154+N155</f>
        <v>232.11</v>
      </c>
      <c r="O156" s="82">
        <f t="shared" si="529"/>
        <v>0</v>
      </c>
      <c r="P156" s="82">
        <f>P154+P155</f>
        <v>253.06</v>
      </c>
      <c r="Q156" s="246">
        <f t="shared" si="463"/>
        <v>0</v>
      </c>
      <c r="R156" s="82">
        <f t="shared" ref="R156" si="530">R154+R155</f>
        <v>0</v>
      </c>
      <c r="S156" s="82">
        <f t="shared" si="529"/>
        <v>0</v>
      </c>
      <c r="T156" s="82">
        <f t="shared" si="529"/>
        <v>0</v>
      </c>
      <c r="U156" s="246">
        <f t="shared" si="464"/>
        <v>0</v>
      </c>
      <c r="V156" s="82">
        <f t="shared" si="529"/>
        <v>0</v>
      </c>
      <c r="W156" s="112">
        <f t="shared" si="529"/>
        <v>0</v>
      </c>
      <c r="X156" s="382">
        <f t="shared" ref="X156" si="531">X154+X155</f>
        <v>1456.32</v>
      </c>
      <c r="Y156" s="115">
        <f>'izvršenje PO IZVORIMA-detaljno'!AI156+'izvršenje PO IZVORIMA-detaljno'!AL156+'izvršenje PO IZVORIMA-detaljno'!AB156</f>
        <v>0</v>
      </c>
      <c r="Z156" s="112">
        <f t="shared" si="529"/>
        <v>1067.9000000000001</v>
      </c>
      <c r="AA156" s="246">
        <f t="shared" si="465"/>
        <v>0</v>
      </c>
      <c r="AB156" s="392">
        <f>SUM(AB154:AB155)</f>
        <v>0</v>
      </c>
      <c r="AC156" s="392">
        <f>'izvršenje PO IZVORIMA-detaljno'!G156+'izvršenje PO IZVORIMA-detaljno'!M156</f>
        <v>0</v>
      </c>
      <c r="AD156" s="82">
        <f t="shared" si="529"/>
        <v>0</v>
      </c>
      <c r="AE156" s="246">
        <f t="shared" si="466"/>
        <v>0</v>
      </c>
      <c r="AF156" s="108">
        <f>SUM(AF154:AF155)</f>
        <v>0</v>
      </c>
      <c r="AG156" s="108">
        <f>'izvršenje PO IZVORIMA-detaljno'!J156+'izvršenje PO IZVORIMA-detaljno'!P156</f>
        <v>0</v>
      </c>
      <c r="AH156" s="82">
        <f t="shared" si="529"/>
        <v>0</v>
      </c>
      <c r="AI156" s="246">
        <f t="shared" si="467"/>
        <v>0</v>
      </c>
      <c r="AJ156" s="82">
        <f>SUM(AJ155)</f>
        <v>8298.5</v>
      </c>
      <c r="AK156" s="82">
        <f>'izvršenje PO IZVORIMA-detaljno'!S156</f>
        <v>0</v>
      </c>
      <c r="AL156" s="82">
        <f t="shared" si="529"/>
        <v>25164.609999999997</v>
      </c>
      <c r="AM156" s="246">
        <f t="shared" si="468"/>
        <v>0</v>
      </c>
      <c r="AN156" s="82">
        <f>SUM(AN154:AN155)</f>
        <v>1421.53</v>
      </c>
      <c r="AO156" s="82">
        <f>'izvršenje PO IZVORIMA-detaljno'!AO156</f>
        <v>0</v>
      </c>
      <c r="AP156" s="82">
        <f>AP154+AP155</f>
        <v>27</v>
      </c>
      <c r="AQ156" s="246">
        <f t="shared" si="469"/>
        <v>0</v>
      </c>
      <c r="AR156" s="82">
        <f>SUM(AR155)</f>
        <v>764.82</v>
      </c>
      <c r="AS156" s="82">
        <f>'izvršenje PO IZVORIMA-detaljno'!AR156</f>
        <v>0</v>
      </c>
      <c r="AT156" s="82">
        <f t="shared" ref="AT156" si="532">AT154+AT155</f>
        <v>0</v>
      </c>
      <c r="AU156" s="246">
        <f t="shared" si="470"/>
        <v>0</v>
      </c>
      <c r="AV156" s="82">
        <f t="shared" ref="AV156:AX156" si="533">AV154+AV155</f>
        <v>0</v>
      </c>
      <c r="AW156" s="83">
        <f t="shared" si="533"/>
        <v>0</v>
      </c>
      <c r="AX156" s="382">
        <f t="shared" si="533"/>
        <v>0</v>
      </c>
      <c r="AY156" s="83">
        <f t="shared" ref="AY156:AZ156" si="534">AY154+AY155</f>
        <v>0</v>
      </c>
      <c r="AZ156" s="112">
        <f t="shared" si="534"/>
        <v>0</v>
      </c>
      <c r="BA156" s="382">
        <f t="shared" ref="BA156:BC156" si="535">BA154+BA155</f>
        <v>0</v>
      </c>
      <c r="BB156" s="83">
        <f t="shared" si="535"/>
        <v>0</v>
      </c>
      <c r="BC156" s="382">
        <f t="shared" si="535"/>
        <v>585</v>
      </c>
      <c r="BD156" s="382">
        <f t="shared" ref="BD156:BE156" si="536">BD154+BD155</f>
        <v>0</v>
      </c>
      <c r="BE156" s="83">
        <f t="shared" si="536"/>
        <v>1632.5200000000002</v>
      </c>
      <c r="BF156" s="386">
        <f>AV156+AS156+AO156+AK156+AG156+AC156+Y156+V156+S156+O156+L156+I156+AY156</f>
        <v>0</v>
      </c>
      <c r="BG156" s="83">
        <f>BG154+BG155</f>
        <v>28260.889999999996</v>
      </c>
      <c r="BH156" s="76">
        <v>3299</v>
      </c>
    </row>
    <row r="157" spans="1:60" s="1429" customFormat="1" ht="15.75" thickBot="1" x14ac:dyDescent="0.3">
      <c r="A157" s="76">
        <v>329</v>
      </c>
      <c r="B157" s="470" t="s">
        <v>105</v>
      </c>
      <c r="C157" s="91">
        <f>C142+C144+C146+C151+C156+C153</f>
        <v>23153.06</v>
      </c>
      <c r="D157" s="82">
        <f>BF157</f>
        <v>89706</v>
      </c>
      <c r="E157" s="91">
        <f>E142+E144+E146+E151+E156+E153</f>
        <v>39247.919999999998</v>
      </c>
      <c r="F157" s="247">
        <f t="shared" si="502"/>
        <v>169.5150446636427</v>
      </c>
      <c r="G157" s="246">
        <f t="shared" si="503"/>
        <v>43.751722292823217</v>
      </c>
      <c r="H157" s="1322">
        <f>H142+H144+H146+H151+H156+H153</f>
        <v>4735.83</v>
      </c>
      <c r="I157" s="117">
        <f>'izvršenje PO IZVORIMA-detaljno'!D157</f>
        <v>7000</v>
      </c>
      <c r="J157" s="90">
        <f>J142+J144+J146+J151+J156+J153</f>
        <v>5107.8</v>
      </c>
      <c r="K157" s="246">
        <f t="shared" si="427"/>
        <v>72.968571428571423</v>
      </c>
      <c r="L157" s="90">
        <f t="shared" ref="L157:AP157" si="537">L142+L144+L146+L151+L156+L153</f>
        <v>0</v>
      </c>
      <c r="M157" s="114">
        <f t="shared" si="537"/>
        <v>0</v>
      </c>
      <c r="N157" s="1477">
        <f>N142+N144+N146+N151+N156+N153</f>
        <v>1026.0700000000002</v>
      </c>
      <c r="O157" s="90">
        <f>'izvršenje PO IZVORIMA-detaljno'!W157</f>
        <v>900</v>
      </c>
      <c r="P157" s="90">
        <f>P142+P144+P146+P151+P156+P153</f>
        <v>877.92999999999984</v>
      </c>
      <c r="Q157" s="246">
        <f t="shared" si="463"/>
        <v>97.547777777777753</v>
      </c>
      <c r="R157" s="90">
        <f t="shared" si="537"/>
        <v>0</v>
      </c>
      <c r="S157" s="90">
        <f>'izvršenje PO IZVORIMA-detaljno'!Z157</f>
        <v>0</v>
      </c>
      <c r="T157" s="90">
        <f t="shared" si="537"/>
        <v>0</v>
      </c>
      <c r="U157" s="246">
        <f t="shared" si="464"/>
        <v>0</v>
      </c>
      <c r="V157" s="90">
        <f t="shared" si="537"/>
        <v>0</v>
      </c>
      <c r="W157" s="114">
        <f t="shared" si="537"/>
        <v>0</v>
      </c>
      <c r="X157" s="1350">
        <f t="shared" ref="X157" si="538">X142+X144+X146+X151+X156+X153</f>
        <v>3045.88</v>
      </c>
      <c r="Y157" s="115">
        <f>'izvršenje PO IZVORIMA-detaljno'!AI157+'izvršenje PO IZVORIMA-detaljno'!AL157+'izvršenje PO IZVORIMA-detaljno'!AC157+'izvršenje PO IZVORIMA-detaljno'!AF157</f>
        <v>2306</v>
      </c>
      <c r="Z157" s="114">
        <f t="shared" si="537"/>
        <v>2424.5500000000002</v>
      </c>
      <c r="AA157" s="246">
        <f t="shared" si="465"/>
        <v>105.14093668690374</v>
      </c>
      <c r="AB157" s="1477">
        <f t="shared" si="537"/>
        <v>0</v>
      </c>
      <c r="AC157" s="392">
        <f>'izvršenje PO IZVORIMA-detaljno'!G157+'izvršenje PO IZVORIMA-detaljno'!M157</f>
        <v>0</v>
      </c>
      <c r="AD157" s="90">
        <f t="shared" si="537"/>
        <v>0</v>
      </c>
      <c r="AE157" s="246">
        <f t="shared" si="466"/>
        <v>0</v>
      </c>
      <c r="AF157" s="90">
        <f t="shared" si="537"/>
        <v>0</v>
      </c>
      <c r="AG157" s="108">
        <f>'izvršenje PO IZVORIMA-detaljno'!J157+'izvršenje PO IZVORIMA-detaljno'!P157</f>
        <v>0</v>
      </c>
      <c r="AH157" s="90">
        <f>AH142+AH144+AH146+AH151+AH156+AH153</f>
        <v>0</v>
      </c>
      <c r="AI157" s="246">
        <f t="shared" si="467"/>
        <v>0</v>
      </c>
      <c r="AJ157" s="90">
        <f>AJ142+AJ144+AJ146+AJ151+AJ156+AJ153</f>
        <v>8960.91</v>
      </c>
      <c r="AK157" s="82">
        <f>'izvršenje PO IZVORIMA-detaljno'!S157</f>
        <v>73000</v>
      </c>
      <c r="AL157" s="90">
        <f t="shared" si="537"/>
        <v>27333.119999999995</v>
      </c>
      <c r="AM157" s="246">
        <f t="shared" si="468"/>
        <v>37.442630136986295</v>
      </c>
      <c r="AN157" s="90">
        <f t="shared" si="537"/>
        <v>1982.53</v>
      </c>
      <c r="AO157" s="82">
        <f>'izvršenje PO IZVORIMA-detaljno'!AO157</f>
        <v>4000</v>
      </c>
      <c r="AP157" s="90">
        <f t="shared" si="537"/>
        <v>708</v>
      </c>
      <c r="AQ157" s="246">
        <f t="shared" si="469"/>
        <v>17.7</v>
      </c>
      <c r="AR157" s="82">
        <f>'izvršenje PO IZVORIMA-detaljno'!AQ157</f>
        <v>764.82</v>
      </c>
      <c r="AS157" s="82">
        <f>'izvršenje PO IZVORIMA-detaljno'!AR157</f>
        <v>500</v>
      </c>
      <c r="AT157" s="90">
        <f t="shared" ref="AT157" si="539">AT142+AT144+AT146+AT151+AT156+AT153</f>
        <v>0</v>
      </c>
      <c r="AU157" s="246">
        <f t="shared" si="470"/>
        <v>0</v>
      </c>
      <c r="AV157" s="90">
        <f t="shared" ref="AV157:AX157" si="540">AV142+AV144+AV146+AV151+AV156+AV153</f>
        <v>0</v>
      </c>
      <c r="AW157" s="91">
        <f t="shared" si="540"/>
        <v>0</v>
      </c>
      <c r="AX157" s="1350">
        <f t="shared" si="540"/>
        <v>0</v>
      </c>
      <c r="AY157" s="91">
        <f t="shared" ref="AY157:AZ157" si="541">AY142+AY144+AY146+AY151+AY156+AY153</f>
        <v>0</v>
      </c>
      <c r="AZ157" s="114">
        <f t="shared" si="541"/>
        <v>0</v>
      </c>
      <c r="BA157" s="1350">
        <f t="shared" ref="BA157:BB157" si="542">BA142+BA144+BA146+BA151+BA156+BA153</f>
        <v>0</v>
      </c>
      <c r="BB157" s="91">
        <f t="shared" si="542"/>
        <v>0</v>
      </c>
      <c r="BC157" s="1350">
        <f>'izvršenje PO IZVORIMA-detaljno'!AZ157</f>
        <v>0</v>
      </c>
      <c r="BD157" s="1350">
        <f>'izvršenje PO IZVORIMA-detaljno'!BB157</f>
        <v>2000</v>
      </c>
      <c r="BE157" s="91">
        <f t="shared" ref="BE157" si="543">BE142+BE144+BE146+BE151+BE156+BE153</f>
        <v>2796.5200000000004</v>
      </c>
      <c r="BF157" s="386">
        <f>AV157+AS157+AO157+AK157+AG157+AC157+Y157+V157+S157+O157+L157+I157+AY157+BD157</f>
        <v>89706</v>
      </c>
      <c r="BG157" s="91">
        <f>BG142+BG144+BG146+BG151+BG156+BG153</f>
        <v>39247.919999999998</v>
      </c>
      <c r="BH157" s="76">
        <v>329</v>
      </c>
    </row>
    <row r="158" spans="1:60" ht="15.75" thickBot="1" x14ac:dyDescent="0.3">
      <c r="A158" s="219">
        <v>342221</v>
      </c>
      <c r="B158" s="475" t="s">
        <v>212</v>
      </c>
      <c r="C158" s="75">
        <f t="shared" ref="C158" si="544">H158+N158+R158+X158+AB158+AF158+AJ158+AN158+AR158+AX158+BC158</f>
        <v>3600.14</v>
      </c>
      <c r="D158" s="213"/>
      <c r="E158" s="118">
        <f t="shared" ref="E158" si="545">BG158</f>
        <v>0</v>
      </c>
      <c r="F158" s="240">
        <f t="shared" si="502"/>
        <v>0</v>
      </c>
      <c r="G158" s="241">
        <f t="shared" si="503"/>
        <v>0</v>
      </c>
      <c r="H158" s="1195">
        <f>'izvršenje PO IZVORIMA-detaljno'!C158</f>
        <v>0</v>
      </c>
      <c r="I158" s="220"/>
      <c r="J158" s="221">
        <f>'izvršenje PO IZVORIMA-detaljno'!E158</f>
        <v>0</v>
      </c>
      <c r="K158" s="1188">
        <f t="shared" si="427"/>
        <v>0</v>
      </c>
      <c r="L158" s="222"/>
      <c r="M158" s="223"/>
      <c r="N158" s="1315">
        <f>'izvršenje PO IZVORIMA-detaljno'!V158</f>
        <v>0</v>
      </c>
      <c r="O158" s="1230"/>
      <c r="P158" s="1229">
        <f>'izvršenje PO IZVORIMA-detaljno'!X158</f>
        <v>0</v>
      </c>
      <c r="Q158" s="1220">
        <f t="shared" si="463"/>
        <v>0</v>
      </c>
      <c r="R158" s="1229">
        <f>'izvršenje PO IZVORIMA-detaljno'!Y158</f>
        <v>3600.14</v>
      </c>
      <c r="S158" s="1230"/>
      <c r="T158" s="1229">
        <f>'izvršenje PO IZVORIMA-detaljno'!AA158</f>
        <v>0</v>
      </c>
      <c r="U158" s="1220">
        <f t="shared" si="464"/>
        <v>0</v>
      </c>
      <c r="V158" s="1230"/>
      <c r="W158" s="1231"/>
      <c r="X158" s="1221">
        <f>'izvršenje PO IZVORIMA-detaljno'!AK158+'izvršenje PO IZVORIMA-detaljno'!AH158+'izvršenje PO IZVORIMA-detaljno'!AB158</f>
        <v>0</v>
      </c>
      <c r="Y158" s="1901"/>
      <c r="Z158" s="1221">
        <f>'izvršenje PO IZVORIMA-detaljno'!AM158+'izvršenje PO IZVORIMA-detaljno'!AJ158+'izvršenje PO IZVORIMA-detaljno'!AC158</f>
        <v>0</v>
      </c>
      <c r="AA158" s="1220">
        <f t="shared" si="465"/>
        <v>0</v>
      </c>
      <c r="AB158" s="1281"/>
      <c r="AC158" s="1281"/>
      <c r="AD158" s="1266">
        <f>'izvršenje PO IZVORIMA-detaljno'!H158+'izvršenje PO IZVORIMA-detaljno'!N158</f>
        <v>0</v>
      </c>
      <c r="AE158" s="1265">
        <f t="shared" si="466"/>
        <v>0</v>
      </c>
      <c r="AF158" s="1266">
        <f>'izvršenje PO IZVORIMA-detaljno'!I158+'izvršenje PO IZVORIMA-detaljno'!O158</f>
        <v>0</v>
      </c>
      <c r="AG158" s="1281"/>
      <c r="AH158" s="1266">
        <f>'izvršenje PO IZVORIMA-detaljno'!K158+'izvršenje PO IZVORIMA-detaljno'!Q158</f>
        <v>0</v>
      </c>
      <c r="AI158" s="1265">
        <f t="shared" si="467"/>
        <v>0</v>
      </c>
      <c r="AJ158" s="1266">
        <f>'izvršenje PO IZVORIMA-detaljno'!R158</f>
        <v>0</v>
      </c>
      <c r="AK158" s="1281"/>
      <c r="AL158" s="1277">
        <f>'izvršenje PO IZVORIMA-detaljno'!T158+'izvršenje PO IZVORIMA-detaljno'!U158</f>
        <v>0</v>
      </c>
      <c r="AM158" s="1265">
        <f t="shared" si="468"/>
        <v>0</v>
      </c>
      <c r="AN158" s="1282">
        <f>'izvršenje PO IZVORIMA-detaljno'!AN158</f>
        <v>0</v>
      </c>
      <c r="AO158" s="1281"/>
      <c r="AP158" s="1282">
        <f>'izvršenje PO IZVORIMA-detaljno'!AP158</f>
        <v>0</v>
      </c>
      <c r="AQ158" s="1265">
        <f t="shared" si="469"/>
        <v>0</v>
      </c>
      <c r="AR158" s="1281"/>
      <c r="AS158" s="1281"/>
      <c r="AT158" s="1277">
        <f>'izvršenje PO IZVORIMA-detaljno'!AS158</f>
        <v>0</v>
      </c>
      <c r="AU158" s="1265">
        <f t="shared" si="470"/>
        <v>0</v>
      </c>
      <c r="AV158" s="1281"/>
      <c r="AW158" s="1283"/>
      <c r="AX158" s="1331"/>
      <c r="AY158" s="1298"/>
      <c r="AZ158" s="1344"/>
      <c r="BA158" s="393"/>
      <c r="BB158" s="395"/>
      <c r="BC158" s="1921">
        <f>'izvršenje PO IZVORIMA-detaljno'!BA158</f>
        <v>0</v>
      </c>
      <c r="BD158" s="1921">
        <f>'izvršenje PO IZVORIMA-detaljno'!BB158</f>
        <v>0</v>
      </c>
      <c r="BE158" s="1921">
        <f>'izvršenje PO IZVORIMA-detaljno'!BC158</f>
        <v>0</v>
      </c>
      <c r="BF158" s="224"/>
      <c r="BG158" s="126">
        <f>J158+M158+P158+T158+W158+Z158+AD158+AH158+AL158+AP158+AT158+AW158+BE158</f>
        <v>0</v>
      </c>
      <c r="BH158" s="219">
        <v>342221</v>
      </c>
    </row>
    <row r="159" spans="1:60" s="22" customFormat="1" ht="15.75" thickBot="1" x14ac:dyDescent="0.3">
      <c r="A159" s="194">
        <v>342</v>
      </c>
      <c r="B159" s="476" t="s">
        <v>222</v>
      </c>
      <c r="C159" s="270">
        <f>SUM(C158)</f>
        <v>3600.14</v>
      </c>
      <c r="D159" s="213">
        <f>BF159</f>
        <v>0</v>
      </c>
      <c r="E159" s="214">
        <f>SUM(E158)</f>
        <v>0</v>
      </c>
      <c r="F159" s="247">
        <f t="shared" si="502"/>
        <v>0</v>
      </c>
      <c r="G159" s="246">
        <f t="shared" si="503"/>
        <v>0</v>
      </c>
      <c r="H159" s="315"/>
      <c r="I159" s="215"/>
      <c r="J159" s="216"/>
      <c r="K159" s="246">
        <f t="shared" si="427"/>
        <v>0</v>
      </c>
      <c r="L159" s="217"/>
      <c r="M159" s="218"/>
      <c r="N159" s="217"/>
      <c r="O159" s="217"/>
      <c r="P159" s="216">
        <f>SUM(P158)</f>
        <v>0</v>
      </c>
      <c r="Q159" s="246">
        <f t="shared" si="463"/>
        <v>0</v>
      </c>
      <c r="R159" s="212">
        <f>'izvršenje PO IZVORIMA-detaljno'!Y159</f>
        <v>3600.14</v>
      </c>
      <c r="S159" s="212">
        <f>'izvršenje PO IZVORIMA-detaljno'!Z159</f>
        <v>0</v>
      </c>
      <c r="T159" s="216">
        <f>SUM(T158)</f>
        <v>0</v>
      </c>
      <c r="U159" s="246">
        <f t="shared" si="464"/>
        <v>0</v>
      </c>
      <c r="V159" s="217"/>
      <c r="W159" s="218"/>
      <c r="X159" s="217"/>
      <c r="Y159" s="315"/>
      <c r="Z159" s="218"/>
      <c r="AA159" s="246">
        <f t="shared" si="465"/>
        <v>0</v>
      </c>
      <c r="AB159" s="217"/>
      <c r="AC159" s="217"/>
      <c r="AD159" s="218"/>
      <c r="AE159" s="246">
        <f t="shared" si="466"/>
        <v>0</v>
      </c>
      <c r="AF159" s="217"/>
      <c r="AG159" s="217"/>
      <c r="AH159" s="218"/>
      <c r="AI159" s="246">
        <f t="shared" si="467"/>
        <v>0</v>
      </c>
      <c r="AJ159" s="212">
        <f>SUM(AJ158)</f>
        <v>0</v>
      </c>
      <c r="AK159" s="217"/>
      <c r="AL159" s="218"/>
      <c r="AM159" s="246">
        <f t="shared" si="468"/>
        <v>0</v>
      </c>
      <c r="AN159" s="217"/>
      <c r="AO159" s="217"/>
      <c r="AP159" s="218"/>
      <c r="AQ159" s="246">
        <f t="shared" si="469"/>
        <v>0</v>
      </c>
      <c r="AR159" s="217"/>
      <c r="AS159" s="217"/>
      <c r="AT159" s="218"/>
      <c r="AU159" s="246">
        <f t="shared" si="470"/>
        <v>0</v>
      </c>
      <c r="AV159" s="217"/>
      <c r="AW159" s="215"/>
      <c r="AX159" s="217"/>
      <c r="AY159" s="215"/>
      <c r="AZ159" s="218"/>
      <c r="BA159" s="217"/>
      <c r="BB159" s="215"/>
      <c r="BC159" s="217"/>
      <c r="BD159" s="217"/>
      <c r="BE159" s="215"/>
      <c r="BF159" s="1492">
        <f>AV159+AS159+AO159+AK159+AG159+AC159+Y159+V159+S159+O159+L159+I159+AY159</f>
        <v>0</v>
      </c>
      <c r="BG159" s="225">
        <f>SUM(BG158)</f>
        <v>0</v>
      </c>
      <c r="BH159" s="194">
        <v>342</v>
      </c>
    </row>
    <row r="160" spans="1:60" s="6" customFormat="1" x14ac:dyDescent="0.25">
      <c r="A160" s="74">
        <v>343111</v>
      </c>
      <c r="B160" s="471" t="s">
        <v>106</v>
      </c>
      <c r="C160" s="75">
        <f t="shared" ref="C160:C168" si="546">H160+N160+R160+X160+AB160+AF160+AJ160+AN160+AR160+AX160</f>
        <v>0</v>
      </c>
      <c r="D160" s="75"/>
      <c r="E160" s="208">
        <f t="shared" ref="E160:E168" si="547">BG160</f>
        <v>0</v>
      </c>
      <c r="F160" s="234">
        <f t="shared" si="502"/>
        <v>0</v>
      </c>
      <c r="G160" s="235">
        <f t="shared" si="503"/>
        <v>0</v>
      </c>
      <c r="H160" s="211"/>
      <c r="I160" s="211"/>
      <c r="J160" s="105"/>
      <c r="K160" s="1182">
        <f t="shared" ref="K160:K191" si="548">IF(I160&lt;&gt;0,J160/I160*100,0)</f>
        <v>0</v>
      </c>
      <c r="L160" s="104"/>
      <c r="M160" s="105"/>
      <c r="N160" s="1316">
        <f>'izvršenje PO IZVORIMA-detaljno'!V160</f>
        <v>0</v>
      </c>
      <c r="O160" s="1205"/>
      <c r="P160" s="1203">
        <f>'izvršenje PO IZVORIMA-detaljno'!X160</f>
        <v>0</v>
      </c>
      <c r="Q160" s="1204">
        <f t="shared" si="463"/>
        <v>0</v>
      </c>
      <c r="R160" s="1221">
        <f>'izvršenje PO IZVORIMA-detaljno'!Y160</f>
        <v>0</v>
      </c>
      <c r="S160" s="1205"/>
      <c r="T160" s="1221">
        <f>'izvršenje PO IZVORIMA-detaljno'!AA160</f>
        <v>0</v>
      </c>
      <c r="U160" s="1204">
        <f t="shared" si="464"/>
        <v>0</v>
      </c>
      <c r="V160" s="1205"/>
      <c r="W160" s="1206"/>
      <c r="X160" s="1207">
        <f>'izvršenje PO IZVORIMA-detaljno'!AK160+'izvršenje PO IZVORIMA-detaljno'!AH160+'izvršenje PO IZVORIMA-detaljno'!AB160</f>
        <v>0</v>
      </c>
      <c r="Y160" s="1900"/>
      <c r="Z160" s="1221">
        <f>'izvršenje PO IZVORIMA-detaljno'!AM160+'izvršenje PO IZVORIMA-detaljno'!AJ160+'izvršenje PO IZVORIMA-detaljno'!AC160</f>
        <v>0</v>
      </c>
      <c r="AA160" s="1204">
        <f t="shared" si="465"/>
        <v>0</v>
      </c>
      <c r="AB160" s="1266">
        <f>'izvršenje PO IZVORIMA-detaljno'!F160+'izvršenje PO IZVORIMA-detaljno'!L160</f>
        <v>0</v>
      </c>
      <c r="AC160" s="1246"/>
      <c r="AD160" s="1266">
        <f>'izvršenje PO IZVORIMA-detaljno'!H160+'izvršenje PO IZVORIMA-detaljno'!N160</f>
        <v>0</v>
      </c>
      <c r="AE160" s="1244">
        <f t="shared" si="466"/>
        <v>0</v>
      </c>
      <c r="AF160" s="1266">
        <f>'izvršenje PO IZVORIMA-detaljno'!I160+'izvršenje PO IZVORIMA-detaljno'!O160</f>
        <v>0</v>
      </c>
      <c r="AG160" s="1246"/>
      <c r="AH160" s="1266">
        <f>'izvršenje PO IZVORIMA-detaljno'!K160+'izvršenje PO IZVORIMA-detaljno'!Q160</f>
        <v>0</v>
      </c>
      <c r="AI160" s="1244">
        <f t="shared" si="467"/>
        <v>0</v>
      </c>
      <c r="AJ160" s="1266">
        <f>'izvršenje PO IZVORIMA-detaljno'!R160</f>
        <v>0</v>
      </c>
      <c r="AK160" s="1246"/>
      <c r="AL160" s="1277">
        <f>'izvršenje PO IZVORIMA-detaljno'!T160+'izvršenje PO IZVORIMA-detaljno'!U160</f>
        <v>0</v>
      </c>
      <c r="AM160" s="1244">
        <f t="shared" si="468"/>
        <v>0</v>
      </c>
      <c r="AN160" s="1242">
        <f>'izvršenje PO IZVORIMA-detaljno'!AN160</f>
        <v>0</v>
      </c>
      <c r="AO160" s="1246"/>
      <c r="AP160" s="1242">
        <f>'izvršenje PO IZVORIMA-detaljno'!AP160</f>
        <v>0</v>
      </c>
      <c r="AQ160" s="1244">
        <f t="shared" si="469"/>
        <v>0</v>
      </c>
      <c r="AR160" s="1246"/>
      <c r="AS160" s="1246"/>
      <c r="AT160" s="1277">
        <f>'izvršenje PO IZVORIMA-detaljno'!AS160</f>
        <v>0</v>
      </c>
      <c r="AU160" s="1244">
        <f t="shared" si="470"/>
        <v>0</v>
      </c>
      <c r="AV160" s="1246"/>
      <c r="AW160" s="1247"/>
      <c r="AX160" s="1332"/>
      <c r="AY160" s="1294"/>
      <c r="AZ160" s="1335"/>
      <c r="BA160" s="389"/>
      <c r="BB160" s="384"/>
      <c r="BC160" s="1921">
        <f>'izvršenje PO IZVORIMA-detaljno'!BA160</f>
        <v>0</v>
      </c>
      <c r="BD160" s="1921">
        <f>'izvršenje PO IZVORIMA-detaljno'!BB160</f>
        <v>0</v>
      </c>
      <c r="BE160" s="1921">
        <f>'izvršenje PO IZVORIMA-detaljno'!BC160</f>
        <v>0</v>
      </c>
      <c r="BF160" s="106"/>
      <c r="BG160" s="126">
        <f>J160+M160+P160+T160+W160+Z160+AD160+AH160+AL160+AP160+AT160+AW160+BE160</f>
        <v>0</v>
      </c>
      <c r="BH160" s="74">
        <v>343111</v>
      </c>
    </row>
    <row r="161" spans="1:60" s="2" customFormat="1" ht="15.75" thickBot="1" x14ac:dyDescent="0.3">
      <c r="A161" s="46">
        <v>343121</v>
      </c>
      <c r="B161" s="469" t="s">
        <v>107</v>
      </c>
      <c r="C161" s="75">
        <f t="shared" si="546"/>
        <v>1368.6</v>
      </c>
      <c r="D161" s="14"/>
      <c r="E161" s="122">
        <f t="shared" si="547"/>
        <v>613.9</v>
      </c>
      <c r="F161" s="236">
        <f t="shared" si="502"/>
        <v>44.8560572848166</v>
      </c>
      <c r="G161" s="237">
        <f t="shared" si="503"/>
        <v>0</v>
      </c>
      <c r="H161" s="125"/>
      <c r="I161" s="125"/>
      <c r="J161" s="60"/>
      <c r="K161" s="1184">
        <f t="shared" si="548"/>
        <v>0</v>
      </c>
      <c r="L161" s="59"/>
      <c r="M161" s="60"/>
      <c r="N161" s="1313">
        <f>'izvršenje PO IZVORIMA-detaljno'!V161</f>
        <v>1368.6</v>
      </c>
      <c r="O161" s="1223"/>
      <c r="P161" s="1221">
        <f>'izvršenje PO IZVORIMA-detaljno'!X161</f>
        <v>613.9</v>
      </c>
      <c r="Q161" s="1211">
        <f t="shared" si="463"/>
        <v>0</v>
      </c>
      <c r="R161" s="1221">
        <f>'izvršenje PO IZVORIMA-detaljno'!Y161</f>
        <v>0</v>
      </c>
      <c r="S161" s="1223"/>
      <c r="T161" s="1221">
        <f>'izvršenje PO IZVORIMA-detaljno'!AA161</f>
        <v>0</v>
      </c>
      <c r="U161" s="1211">
        <f t="shared" si="464"/>
        <v>0</v>
      </c>
      <c r="V161" s="1223"/>
      <c r="W161" s="1224"/>
      <c r="X161" s="1207">
        <f>'izvršenje PO IZVORIMA-detaljno'!AK161+'izvršenje PO IZVORIMA-detaljno'!AH161+'izvršenje PO IZVORIMA-detaljno'!AB161</f>
        <v>0</v>
      </c>
      <c r="Y161" s="1900"/>
      <c r="Z161" s="1221">
        <f>'izvršenje PO IZVORIMA-detaljno'!AM161+'izvršenje PO IZVORIMA-detaljno'!AJ161+'izvršenje PO IZVORIMA-detaljno'!AC161</f>
        <v>0</v>
      </c>
      <c r="AA161" s="1211">
        <f t="shared" si="465"/>
        <v>0</v>
      </c>
      <c r="AB161" s="1266">
        <f>'izvršenje PO IZVORIMA-detaljno'!F161+'izvršenje PO IZVORIMA-detaljno'!L161</f>
        <v>0</v>
      </c>
      <c r="AC161" s="1274"/>
      <c r="AD161" s="1266">
        <f>'izvršenje PO IZVORIMA-detaljno'!H161+'izvršenje PO IZVORIMA-detaljno'!N161</f>
        <v>0</v>
      </c>
      <c r="AE161" s="1253">
        <f t="shared" si="466"/>
        <v>0</v>
      </c>
      <c r="AF161" s="1266">
        <f>'izvršenje PO IZVORIMA-detaljno'!I161+'izvršenje PO IZVORIMA-detaljno'!O161</f>
        <v>0</v>
      </c>
      <c r="AG161" s="1274"/>
      <c r="AH161" s="1266">
        <f>'izvršenje PO IZVORIMA-detaljno'!K161+'izvršenje PO IZVORIMA-detaljno'!Q161</f>
        <v>0</v>
      </c>
      <c r="AI161" s="1253">
        <f t="shared" si="467"/>
        <v>0</v>
      </c>
      <c r="AJ161" s="1266">
        <f>'izvršenje PO IZVORIMA-detaljno'!R161</f>
        <v>0</v>
      </c>
      <c r="AK161" s="1274"/>
      <c r="AL161" s="1277">
        <f>'izvršenje PO IZVORIMA-detaljno'!T161+'izvršenje PO IZVORIMA-detaljno'!U161</f>
        <v>0</v>
      </c>
      <c r="AM161" s="1253">
        <f t="shared" si="468"/>
        <v>0</v>
      </c>
      <c r="AN161" s="1242">
        <f>'izvršenje PO IZVORIMA-detaljno'!AN161</f>
        <v>0</v>
      </c>
      <c r="AO161" s="1274"/>
      <c r="AP161" s="1242">
        <f>'izvršenje PO IZVORIMA-detaljno'!AP161</f>
        <v>0</v>
      </c>
      <c r="AQ161" s="1253">
        <f t="shared" si="469"/>
        <v>0</v>
      </c>
      <c r="AR161" s="1274"/>
      <c r="AS161" s="1274"/>
      <c r="AT161" s="1277">
        <f>'izvršenje PO IZVORIMA-detaljno'!AS161</f>
        <v>0</v>
      </c>
      <c r="AU161" s="1253">
        <f t="shared" si="470"/>
        <v>0</v>
      </c>
      <c r="AV161" s="1274"/>
      <c r="AW161" s="1276"/>
      <c r="AX161" s="1329"/>
      <c r="AY161" s="1297"/>
      <c r="AZ161" s="1342"/>
      <c r="BA161" s="204"/>
      <c r="BB161" s="206"/>
      <c r="BC161" s="1921">
        <f>'izvršenje PO IZVORIMA-detaljno'!BA161</f>
        <v>0</v>
      </c>
      <c r="BD161" s="1921">
        <f>'izvršenje PO IZVORIMA-detaljno'!BB161</f>
        <v>0</v>
      </c>
      <c r="BE161" s="1921">
        <f>'izvršenje PO IZVORIMA-detaljno'!BC161</f>
        <v>0</v>
      </c>
      <c r="BF161" s="61"/>
      <c r="BG161" s="126">
        <f>J161+M161+P161+T161+W161+Z161+AD161+AH161+AL161+AP161+AT161+AW161+BE161</f>
        <v>613.9</v>
      </c>
      <c r="BH161" s="46">
        <v>343121</v>
      </c>
    </row>
    <row r="162" spans="1:60" s="22" customFormat="1" ht="15.75" thickBot="1" x14ac:dyDescent="0.3">
      <c r="A162" s="76">
        <v>3431</v>
      </c>
      <c r="B162" s="470" t="s">
        <v>108</v>
      </c>
      <c r="C162" s="82">
        <f>SUM(C160:C161)</f>
        <v>1368.6</v>
      </c>
      <c r="D162" s="82">
        <f t="shared" ref="D162" si="549">D160+D161</f>
        <v>0</v>
      </c>
      <c r="E162" s="83">
        <f>E160+E161</f>
        <v>613.9</v>
      </c>
      <c r="F162" s="247">
        <f t="shared" si="502"/>
        <v>44.8560572848166</v>
      </c>
      <c r="G162" s="246">
        <f t="shared" si="503"/>
        <v>0</v>
      </c>
      <c r="H162" s="386">
        <f t="shared" ref="H162" si="550">H160+H161</f>
        <v>0</v>
      </c>
      <c r="I162" s="115">
        <f t="shared" ref="I162:AP162" si="551">I160+I161</f>
        <v>0</v>
      </c>
      <c r="J162" s="82">
        <f t="shared" si="551"/>
        <v>0</v>
      </c>
      <c r="K162" s="246">
        <f t="shared" si="548"/>
        <v>0</v>
      </c>
      <c r="L162" s="82">
        <f t="shared" si="551"/>
        <v>0</v>
      </c>
      <c r="M162" s="112">
        <f t="shared" si="551"/>
        <v>0</v>
      </c>
      <c r="N162" s="392">
        <f t="shared" ref="N162" si="552">N160+N161</f>
        <v>1368.6</v>
      </c>
      <c r="O162" s="82">
        <f t="shared" si="551"/>
        <v>0</v>
      </c>
      <c r="P162" s="82">
        <f>P160+P161</f>
        <v>613.9</v>
      </c>
      <c r="Q162" s="246">
        <f t="shared" si="463"/>
        <v>0</v>
      </c>
      <c r="R162" s="82">
        <f t="shared" ref="R162" si="553">R160+R161</f>
        <v>0</v>
      </c>
      <c r="S162" s="82">
        <f t="shared" si="551"/>
        <v>0</v>
      </c>
      <c r="T162" s="82">
        <f t="shared" si="551"/>
        <v>0</v>
      </c>
      <c r="U162" s="246">
        <f t="shared" si="464"/>
        <v>0</v>
      </c>
      <c r="V162" s="82">
        <f t="shared" si="551"/>
        <v>0</v>
      </c>
      <c r="W162" s="112">
        <f t="shared" si="551"/>
        <v>0</v>
      </c>
      <c r="X162" s="382">
        <f t="shared" ref="X162" si="554">X160+X161</f>
        <v>0</v>
      </c>
      <c r="Y162" s="115">
        <f>'izvršenje PO IZVORIMA-detaljno'!AI162+'izvršenje PO IZVORIMA-detaljno'!AL162+'izvršenje PO IZVORIMA-detaljno'!AB162</f>
        <v>0</v>
      </c>
      <c r="Z162" s="112">
        <f t="shared" si="551"/>
        <v>0</v>
      </c>
      <c r="AA162" s="246">
        <f t="shared" si="465"/>
        <v>0</v>
      </c>
      <c r="AB162" s="392"/>
      <c r="AC162" s="392">
        <f>'izvršenje PO IZVORIMA-detaljno'!G162+'izvršenje PO IZVORIMA-detaljno'!M162</f>
        <v>0</v>
      </c>
      <c r="AD162" s="82">
        <f t="shared" si="551"/>
        <v>0</v>
      </c>
      <c r="AE162" s="246">
        <f t="shared" si="466"/>
        <v>0</v>
      </c>
      <c r="AF162" s="108"/>
      <c r="AG162" s="108">
        <f>'izvršenje PO IZVORIMA-detaljno'!J162+'izvršenje PO IZVORIMA-detaljno'!P162</f>
        <v>0</v>
      </c>
      <c r="AH162" s="82">
        <f t="shared" si="551"/>
        <v>0</v>
      </c>
      <c r="AI162" s="246">
        <f t="shared" si="467"/>
        <v>0</v>
      </c>
      <c r="AJ162" s="82">
        <f>SUM(AJ160:AJ161)</f>
        <v>0</v>
      </c>
      <c r="AK162" s="82">
        <f>'izvršenje PO IZVORIMA-detaljno'!S162</f>
        <v>0</v>
      </c>
      <c r="AL162" s="82">
        <f t="shared" si="551"/>
        <v>0</v>
      </c>
      <c r="AM162" s="246">
        <f t="shared" si="468"/>
        <v>0</v>
      </c>
      <c r="AN162" s="82">
        <f>SUM(AN160:AN161)</f>
        <v>0</v>
      </c>
      <c r="AO162" s="82">
        <f>'izvršenje PO IZVORIMA-detaljno'!AO162</f>
        <v>0</v>
      </c>
      <c r="AP162" s="82">
        <f t="shared" si="551"/>
        <v>0</v>
      </c>
      <c r="AQ162" s="246">
        <f t="shared" si="469"/>
        <v>0</v>
      </c>
      <c r="AR162" s="82">
        <f>'izvršenje PO IZVORIMA-detaljno'!AQ162</f>
        <v>0</v>
      </c>
      <c r="AS162" s="82">
        <f>'izvršenje PO IZVORIMA-detaljno'!AR162</f>
        <v>0</v>
      </c>
      <c r="AT162" s="82">
        <f t="shared" ref="AT162" si="555">AT160+AT161</f>
        <v>0</v>
      </c>
      <c r="AU162" s="246">
        <f t="shared" si="470"/>
        <v>0</v>
      </c>
      <c r="AV162" s="82">
        <f t="shared" ref="AV162:AX162" si="556">AV160+AV161</f>
        <v>0</v>
      </c>
      <c r="AW162" s="83">
        <f t="shared" si="556"/>
        <v>0</v>
      </c>
      <c r="AX162" s="382">
        <f t="shared" si="556"/>
        <v>0</v>
      </c>
      <c r="AY162" s="83">
        <f t="shared" ref="AY162:AZ162" si="557">AY160+AY161</f>
        <v>0</v>
      </c>
      <c r="AZ162" s="112">
        <f t="shared" si="557"/>
        <v>0</v>
      </c>
      <c r="BA162" s="382">
        <f t="shared" ref="BA162:BC162" si="558">BA160+BA161</f>
        <v>0</v>
      </c>
      <c r="BB162" s="83">
        <f t="shared" si="558"/>
        <v>0</v>
      </c>
      <c r="BC162" s="382">
        <f t="shared" si="558"/>
        <v>0</v>
      </c>
      <c r="BD162" s="382">
        <f t="shared" ref="BD162:BE162" si="559">BD160+BD161</f>
        <v>0</v>
      </c>
      <c r="BE162" s="83">
        <f t="shared" si="559"/>
        <v>0</v>
      </c>
      <c r="BF162" s="386">
        <f>AV162+AS162+AO162+AK162+AG162+AC162+Y162+V162+S162+O162+L162+I162+AY162</f>
        <v>0</v>
      </c>
      <c r="BG162" s="83">
        <f t="shared" ref="BG162" si="560">BG160+BG161</f>
        <v>613.9</v>
      </c>
      <c r="BH162" s="76">
        <v>3431</v>
      </c>
    </row>
    <row r="163" spans="1:60" x14ac:dyDescent="0.25">
      <c r="A163" s="74">
        <v>343311</v>
      </c>
      <c r="B163" s="471" t="s">
        <v>165</v>
      </c>
      <c r="C163" s="75">
        <f t="shared" si="546"/>
        <v>0</v>
      </c>
      <c r="D163" s="75"/>
      <c r="E163" s="122">
        <f t="shared" si="547"/>
        <v>0</v>
      </c>
      <c r="F163" s="234">
        <f t="shared" si="502"/>
        <v>0</v>
      </c>
      <c r="G163" s="235">
        <f t="shared" si="503"/>
        <v>0</v>
      </c>
      <c r="H163" s="123">
        <f>'izvršenje PO IZVORIMA-detaljno'!C163</f>
        <v>0</v>
      </c>
      <c r="I163" s="124"/>
      <c r="J163" s="172">
        <f>'izvršenje PO IZVORIMA-detaljno'!E163</f>
        <v>0</v>
      </c>
      <c r="K163" s="1182">
        <f t="shared" si="548"/>
        <v>0</v>
      </c>
      <c r="L163" s="52"/>
      <c r="M163" s="51"/>
      <c r="N163" s="1313">
        <f>'izvršenje PO IZVORIMA-detaljno'!V163</f>
        <v>0</v>
      </c>
      <c r="O163" s="1209"/>
      <c r="P163" s="1221">
        <f>'izvršenje PO IZVORIMA-detaljno'!X163</f>
        <v>0</v>
      </c>
      <c r="Q163" s="1204">
        <f t="shared" si="463"/>
        <v>0</v>
      </c>
      <c r="R163" s="1221">
        <f>'izvršenje PO IZVORIMA-detaljno'!Y163</f>
        <v>0</v>
      </c>
      <c r="S163" s="1209"/>
      <c r="T163" s="1221">
        <f>'izvršenje PO IZVORIMA-detaljno'!AA163</f>
        <v>0</v>
      </c>
      <c r="U163" s="1204">
        <f t="shared" si="464"/>
        <v>0</v>
      </c>
      <c r="V163" s="1209"/>
      <c r="W163" s="1210"/>
      <c r="X163" s="1207">
        <f>'izvršenje PO IZVORIMA-detaljno'!AK163+'izvršenje PO IZVORIMA-detaljno'!AH163+'izvršenje PO IZVORIMA-detaljno'!AB163</f>
        <v>0</v>
      </c>
      <c r="Y163" s="1900"/>
      <c r="Z163" s="1221">
        <f>'izvršenje PO IZVORIMA-detaljno'!AM163+'izvršenje PO IZVORIMA-detaljno'!AJ163+'izvršenje PO IZVORIMA-detaljno'!AC163</f>
        <v>0</v>
      </c>
      <c r="AA163" s="1204">
        <f t="shared" si="465"/>
        <v>0</v>
      </c>
      <c r="AB163" s="1266">
        <f>'izvršenje PO IZVORIMA-detaljno'!F163+'izvršenje PO IZVORIMA-detaljno'!L163</f>
        <v>0</v>
      </c>
      <c r="AC163" s="1251"/>
      <c r="AD163" s="1266">
        <f>'izvršenje PO IZVORIMA-detaljno'!H163+'izvršenje PO IZVORIMA-detaljno'!N163</f>
        <v>0</v>
      </c>
      <c r="AE163" s="1244">
        <f t="shared" si="466"/>
        <v>0</v>
      </c>
      <c r="AF163" s="1266">
        <f>'izvršenje PO IZVORIMA-detaljno'!I163+'izvršenje PO IZVORIMA-detaljno'!O163</f>
        <v>0</v>
      </c>
      <c r="AG163" s="1251"/>
      <c r="AH163" s="1266">
        <f>'izvršenje PO IZVORIMA-detaljno'!K163+'izvršenje PO IZVORIMA-detaljno'!Q163</f>
        <v>0</v>
      </c>
      <c r="AI163" s="1244">
        <f t="shared" si="467"/>
        <v>0</v>
      </c>
      <c r="AJ163" s="1266">
        <f>'izvršenje PO IZVORIMA-detaljno'!R163</f>
        <v>0</v>
      </c>
      <c r="AK163" s="1251"/>
      <c r="AL163" s="1277">
        <f>'izvršenje PO IZVORIMA-detaljno'!T163+'izvršenje PO IZVORIMA-detaljno'!U163</f>
        <v>0</v>
      </c>
      <c r="AM163" s="1244">
        <f t="shared" si="468"/>
        <v>0</v>
      </c>
      <c r="AN163" s="1266">
        <f>'izvršenje PO IZVORIMA-detaljno'!AN163</f>
        <v>0</v>
      </c>
      <c r="AO163" s="1251"/>
      <c r="AP163" s="1266">
        <f>'izvršenje PO IZVORIMA-detaljno'!AP163</f>
        <v>0</v>
      </c>
      <c r="AQ163" s="1244">
        <f t="shared" si="469"/>
        <v>0</v>
      </c>
      <c r="AR163" s="1251"/>
      <c r="AS163" s="1251"/>
      <c r="AT163" s="1277">
        <f>'izvršenje PO IZVORIMA-detaljno'!AS163</f>
        <v>0</v>
      </c>
      <c r="AU163" s="1244">
        <f t="shared" si="470"/>
        <v>0</v>
      </c>
      <c r="AV163" s="1251"/>
      <c r="AW163" s="1252"/>
      <c r="AX163" s="1327"/>
      <c r="AY163" s="1295"/>
      <c r="AZ163" s="1336"/>
      <c r="BA163" s="176"/>
      <c r="BB163" s="174"/>
      <c r="BC163" s="1921">
        <f>'izvršenje PO IZVORIMA-detaljno'!BA163</f>
        <v>0</v>
      </c>
      <c r="BD163" s="1921">
        <f>'izvršenje PO IZVORIMA-detaljno'!BB163</f>
        <v>0</v>
      </c>
      <c r="BE163" s="1921">
        <f>'izvršenje PO IZVORIMA-detaljno'!BC163</f>
        <v>0</v>
      </c>
      <c r="BF163" s="57"/>
      <c r="BG163" s="126">
        <f>J163+M163+P163+T163+W163+Z163+AD163+AH163+AL163+AP163+AT163+AW163+BE163</f>
        <v>0</v>
      </c>
      <c r="BH163" s="74">
        <v>343311</v>
      </c>
    </row>
    <row r="164" spans="1:60" s="6" customFormat="1" x14ac:dyDescent="0.25">
      <c r="A164" s="45">
        <v>343321</v>
      </c>
      <c r="B164" s="472" t="s">
        <v>166</v>
      </c>
      <c r="C164" s="75">
        <f t="shared" si="546"/>
        <v>0</v>
      </c>
      <c r="D164" s="13"/>
      <c r="E164" s="122">
        <f t="shared" si="547"/>
        <v>0</v>
      </c>
      <c r="F164" s="230">
        <f t="shared" si="502"/>
        <v>0</v>
      </c>
      <c r="G164" s="232">
        <f t="shared" si="503"/>
        <v>0</v>
      </c>
      <c r="H164" s="123">
        <f>'izvršenje PO IZVORIMA-detaljno'!C164</f>
        <v>0</v>
      </c>
      <c r="I164" s="124"/>
      <c r="J164" s="172">
        <f>'izvršenje PO IZVORIMA-detaljno'!E164</f>
        <v>0</v>
      </c>
      <c r="K164" s="1183">
        <f t="shared" si="548"/>
        <v>0</v>
      </c>
      <c r="L164" s="52"/>
      <c r="M164" s="51"/>
      <c r="N164" s="1313">
        <f>'izvršenje PO IZVORIMA-detaljno'!V164</f>
        <v>0</v>
      </c>
      <c r="O164" s="1209"/>
      <c r="P164" s="1221">
        <f>'izvršenje PO IZVORIMA-detaljno'!X164</f>
        <v>0</v>
      </c>
      <c r="Q164" s="1208">
        <f t="shared" si="463"/>
        <v>0</v>
      </c>
      <c r="R164" s="1221">
        <f>'izvršenje PO IZVORIMA-detaljno'!Y164</f>
        <v>0</v>
      </c>
      <c r="S164" s="1209"/>
      <c r="T164" s="1221">
        <f>'izvršenje PO IZVORIMA-detaljno'!AA164</f>
        <v>0</v>
      </c>
      <c r="U164" s="1208">
        <f t="shared" si="464"/>
        <v>0</v>
      </c>
      <c r="V164" s="1209"/>
      <c r="W164" s="1210"/>
      <c r="X164" s="1207">
        <f>'izvršenje PO IZVORIMA-detaljno'!AK164+'izvršenje PO IZVORIMA-detaljno'!AH164+'izvršenje PO IZVORIMA-detaljno'!AB164</f>
        <v>0</v>
      </c>
      <c r="Y164" s="1900"/>
      <c r="Z164" s="1221">
        <f>'izvršenje PO IZVORIMA-detaljno'!AM164+'izvršenje PO IZVORIMA-detaljno'!AJ164+'izvršenje PO IZVORIMA-detaljno'!AC164</f>
        <v>0</v>
      </c>
      <c r="AA164" s="1208">
        <f t="shared" si="465"/>
        <v>0</v>
      </c>
      <c r="AB164" s="1266">
        <f>'izvršenje PO IZVORIMA-detaljno'!F164+'izvršenje PO IZVORIMA-detaljno'!L164</f>
        <v>0</v>
      </c>
      <c r="AC164" s="1251"/>
      <c r="AD164" s="1266">
        <f>'izvršenje PO IZVORIMA-detaljno'!H164+'izvršenje PO IZVORIMA-detaljno'!N164</f>
        <v>0</v>
      </c>
      <c r="AE164" s="1249">
        <f t="shared" si="466"/>
        <v>0</v>
      </c>
      <c r="AF164" s="1266">
        <f>'izvršenje PO IZVORIMA-detaljno'!I164+'izvršenje PO IZVORIMA-detaljno'!O164</f>
        <v>0</v>
      </c>
      <c r="AG164" s="1251"/>
      <c r="AH164" s="1266">
        <f>'izvršenje PO IZVORIMA-detaljno'!K164+'izvršenje PO IZVORIMA-detaljno'!Q164</f>
        <v>0</v>
      </c>
      <c r="AI164" s="1249">
        <f t="shared" si="467"/>
        <v>0</v>
      </c>
      <c r="AJ164" s="1266">
        <f>'izvršenje PO IZVORIMA-detaljno'!R164</f>
        <v>0</v>
      </c>
      <c r="AK164" s="1251"/>
      <c r="AL164" s="1277">
        <f>'izvršenje PO IZVORIMA-detaljno'!T164+'izvršenje PO IZVORIMA-detaljno'!U164</f>
        <v>0</v>
      </c>
      <c r="AM164" s="1249">
        <f t="shared" si="468"/>
        <v>0</v>
      </c>
      <c r="AN164" s="1266">
        <f>'izvršenje PO IZVORIMA-detaljno'!AN164</f>
        <v>0</v>
      </c>
      <c r="AO164" s="1251"/>
      <c r="AP164" s="1266">
        <f>'izvršenje PO IZVORIMA-detaljno'!AP164</f>
        <v>0</v>
      </c>
      <c r="AQ164" s="1249">
        <f t="shared" si="469"/>
        <v>0</v>
      </c>
      <c r="AR164" s="1251"/>
      <c r="AS164" s="1251"/>
      <c r="AT164" s="1277">
        <f>'izvršenje PO IZVORIMA-detaljno'!AS164</f>
        <v>0</v>
      </c>
      <c r="AU164" s="1249">
        <f t="shared" si="470"/>
        <v>0</v>
      </c>
      <c r="AV164" s="1251"/>
      <c r="AW164" s="1252"/>
      <c r="AX164" s="1327"/>
      <c r="AY164" s="1295"/>
      <c r="AZ164" s="1336"/>
      <c r="BA164" s="176"/>
      <c r="BB164" s="174"/>
      <c r="BC164" s="1921">
        <f>'izvršenje PO IZVORIMA-detaljno'!BA164</f>
        <v>0</v>
      </c>
      <c r="BD164" s="1921">
        <f>'izvršenje PO IZVORIMA-detaljno'!BB164</f>
        <v>0</v>
      </c>
      <c r="BE164" s="1921">
        <f>'izvršenje PO IZVORIMA-detaljno'!BC164</f>
        <v>0</v>
      </c>
      <c r="BF164" s="57"/>
      <c r="BG164" s="126">
        <f>J164+M164+P164+T164+W164+Z164+AD164+AH164+AL164+AP164+AT164+AW164+BE164</f>
        <v>0</v>
      </c>
      <c r="BH164" s="45">
        <v>343321</v>
      </c>
    </row>
    <row r="165" spans="1:60" x14ac:dyDescent="0.25">
      <c r="A165" s="44">
        <v>343331</v>
      </c>
      <c r="B165" s="464" t="s">
        <v>109</v>
      </c>
      <c r="C165" s="75">
        <f t="shared" si="546"/>
        <v>9.17</v>
      </c>
      <c r="D165" s="8"/>
      <c r="E165" s="122">
        <f t="shared" si="547"/>
        <v>14.29</v>
      </c>
      <c r="F165" s="230">
        <f t="shared" si="502"/>
        <v>155.83424209378407</v>
      </c>
      <c r="G165" s="232">
        <f t="shared" si="503"/>
        <v>0</v>
      </c>
      <c r="H165" s="123">
        <f>'izvršenje PO IZVORIMA-detaljno'!C165</f>
        <v>0</v>
      </c>
      <c r="I165" s="124"/>
      <c r="J165" s="172">
        <f>'izvršenje PO IZVORIMA-detaljno'!E165</f>
        <v>0</v>
      </c>
      <c r="K165" s="1183">
        <f t="shared" si="548"/>
        <v>0</v>
      </c>
      <c r="L165" s="52"/>
      <c r="M165" s="51"/>
      <c r="N165" s="1313">
        <f>'izvršenje PO IZVORIMA-detaljno'!V165</f>
        <v>9.17</v>
      </c>
      <c r="O165" s="1209"/>
      <c r="P165" s="1221">
        <f>'izvršenje PO IZVORIMA-detaljno'!X165</f>
        <v>14.29</v>
      </c>
      <c r="Q165" s="1208">
        <f t="shared" si="463"/>
        <v>0</v>
      </c>
      <c r="R165" s="1221">
        <f>'izvršenje PO IZVORIMA-detaljno'!Y165</f>
        <v>0</v>
      </c>
      <c r="S165" s="1209"/>
      <c r="T165" s="1221">
        <f>'izvršenje PO IZVORIMA-detaljno'!AA165</f>
        <v>0</v>
      </c>
      <c r="U165" s="1208">
        <f t="shared" si="464"/>
        <v>0</v>
      </c>
      <c r="V165" s="1209"/>
      <c r="W165" s="1210"/>
      <c r="X165" s="1207">
        <f>'izvršenje PO IZVORIMA-detaljno'!AK165+'izvršenje PO IZVORIMA-detaljno'!AH165+'izvršenje PO IZVORIMA-detaljno'!AB165</f>
        <v>0</v>
      </c>
      <c r="Y165" s="1900"/>
      <c r="Z165" s="1221">
        <f>'izvršenje PO IZVORIMA-detaljno'!AM165+'izvršenje PO IZVORIMA-detaljno'!AJ165+'izvršenje PO IZVORIMA-detaljno'!AC165</f>
        <v>0</v>
      </c>
      <c r="AA165" s="1208">
        <f t="shared" si="465"/>
        <v>0</v>
      </c>
      <c r="AB165" s="1266">
        <f>'izvršenje PO IZVORIMA-detaljno'!F165+'izvršenje PO IZVORIMA-detaljno'!L165</f>
        <v>0</v>
      </c>
      <c r="AC165" s="1251"/>
      <c r="AD165" s="1266">
        <f>'izvršenje PO IZVORIMA-detaljno'!H165+'izvršenje PO IZVORIMA-detaljno'!N165</f>
        <v>0</v>
      </c>
      <c r="AE165" s="1249">
        <f t="shared" si="466"/>
        <v>0</v>
      </c>
      <c r="AF165" s="1266">
        <f>'izvršenje PO IZVORIMA-detaljno'!I165+'izvršenje PO IZVORIMA-detaljno'!O165</f>
        <v>0</v>
      </c>
      <c r="AG165" s="1251"/>
      <c r="AH165" s="1266">
        <f>'izvršenje PO IZVORIMA-detaljno'!K165+'izvršenje PO IZVORIMA-detaljno'!Q165</f>
        <v>0</v>
      </c>
      <c r="AI165" s="1249">
        <f t="shared" si="467"/>
        <v>0</v>
      </c>
      <c r="AJ165" s="1266">
        <f>'izvršenje PO IZVORIMA-detaljno'!R165</f>
        <v>0</v>
      </c>
      <c r="AK165" s="1251"/>
      <c r="AL165" s="1277">
        <f>'izvršenje PO IZVORIMA-detaljno'!T165+'izvršenje PO IZVORIMA-detaljno'!U165</f>
        <v>0</v>
      </c>
      <c r="AM165" s="1249">
        <f t="shared" si="468"/>
        <v>0</v>
      </c>
      <c r="AN165" s="1266">
        <f>'izvršenje PO IZVORIMA-detaljno'!AN165</f>
        <v>0</v>
      </c>
      <c r="AO165" s="1251"/>
      <c r="AP165" s="1266">
        <f>'izvršenje PO IZVORIMA-detaljno'!AP165</f>
        <v>0</v>
      </c>
      <c r="AQ165" s="1249">
        <f t="shared" si="469"/>
        <v>0</v>
      </c>
      <c r="AR165" s="1251"/>
      <c r="AS165" s="1251"/>
      <c r="AT165" s="1277">
        <f>'izvršenje PO IZVORIMA-detaljno'!AS165</f>
        <v>0</v>
      </c>
      <c r="AU165" s="1249">
        <f t="shared" si="470"/>
        <v>0</v>
      </c>
      <c r="AV165" s="1251"/>
      <c r="AW165" s="1252"/>
      <c r="AX165" s="1327"/>
      <c r="AY165" s="1295"/>
      <c r="AZ165" s="1336"/>
      <c r="BA165" s="176"/>
      <c r="BB165" s="174"/>
      <c r="BC165" s="1921">
        <f>'izvršenje PO IZVORIMA-detaljno'!BA165</f>
        <v>0</v>
      </c>
      <c r="BD165" s="1921">
        <f>'izvršenje PO IZVORIMA-detaljno'!BB165</f>
        <v>0</v>
      </c>
      <c r="BE165" s="1921">
        <f>'izvršenje PO IZVORIMA-detaljno'!BC165</f>
        <v>0</v>
      </c>
      <c r="BF165" s="57"/>
      <c r="BG165" s="126">
        <f>J165+M165+P165+T165+W165+Z165+AD165+AH165+AL165+AP165+AT165+AW165+BE165</f>
        <v>14.29</v>
      </c>
      <c r="BH165" s="44">
        <v>343331</v>
      </c>
    </row>
    <row r="166" spans="1:60" ht="15.75" thickBot="1" x14ac:dyDescent="0.3">
      <c r="A166" s="47">
        <v>343391</v>
      </c>
      <c r="B166" s="465" t="s">
        <v>150</v>
      </c>
      <c r="C166" s="75">
        <f t="shared" si="546"/>
        <v>0</v>
      </c>
      <c r="D166" s="4"/>
      <c r="E166" s="122">
        <f t="shared" si="547"/>
        <v>0</v>
      </c>
      <c r="F166" s="236">
        <f t="shared" si="502"/>
        <v>0</v>
      </c>
      <c r="G166" s="237">
        <f t="shared" si="503"/>
        <v>0</v>
      </c>
      <c r="H166" s="123">
        <f>'izvršenje PO IZVORIMA-detaljno'!C166</f>
        <v>0</v>
      </c>
      <c r="I166" s="124"/>
      <c r="J166" s="172">
        <f>'izvršenje PO IZVORIMA-detaljno'!E166</f>
        <v>0</v>
      </c>
      <c r="K166" s="1184">
        <f t="shared" si="548"/>
        <v>0</v>
      </c>
      <c r="L166" s="52"/>
      <c r="M166" s="51"/>
      <c r="N166" s="1313">
        <f>'izvršenje PO IZVORIMA-detaljno'!V166</f>
        <v>0</v>
      </c>
      <c r="O166" s="1209"/>
      <c r="P166" s="1221">
        <f>'izvršenje PO IZVORIMA-detaljno'!X166</f>
        <v>0</v>
      </c>
      <c r="Q166" s="1211">
        <f t="shared" si="463"/>
        <v>0</v>
      </c>
      <c r="R166" s="1221">
        <f>'izvršenje PO IZVORIMA-detaljno'!Y166</f>
        <v>0</v>
      </c>
      <c r="S166" s="1209"/>
      <c r="T166" s="1221">
        <f>'izvršenje PO IZVORIMA-detaljno'!AA166</f>
        <v>0</v>
      </c>
      <c r="U166" s="1211">
        <f t="shared" si="464"/>
        <v>0</v>
      </c>
      <c r="V166" s="1209"/>
      <c r="W166" s="1210"/>
      <c r="X166" s="1207">
        <f>'izvršenje PO IZVORIMA-detaljno'!AK166+'izvršenje PO IZVORIMA-detaljno'!AH166+'izvršenje PO IZVORIMA-detaljno'!AB166</f>
        <v>0</v>
      </c>
      <c r="Y166" s="1900"/>
      <c r="Z166" s="1221">
        <f>'izvršenje PO IZVORIMA-detaljno'!AM166+'izvršenje PO IZVORIMA-detaljno'!AJ166+'izvršenje PO IZVORIMA-detaljno'!AC166</f>
        <v>0</v>
      </c>
      <c r="AA166" s="1211">
        <f t="shared" si="465"/>
        <v>0</v>
      </c>
      <c r="AB166" s="1266">
        <f>'izvršenje PO IZVORIMA-detaljno'!F166+'izvršenje PO IZVORIMA-detaljno'!L166</f>
        <v>0</v>
      </c>
      <c r="AC166" s="1251"/>
      <c r="AD166" s="1266">
        <f>'izvršenje PO IZVORIMA-detaljno'!H166+'izvršenje PO IZVORIMA-detaljno'!N166</f>
        <v>0</v>
      </c>
      <c r="AE166" s="1253">
        <f t="shared" si="466"/>
        <v>0</v>
      </c>
      <c r="AF166" s="1266">
        <f>'izvršenje PO IZVORIMA-detaljno'!I166+'izvršenje PO IZVORIMA-detaljno'!O166</f>
        <v>0</v>
      </c>
      <c r="AG166" s="1251"/>
      <c r="AH166" s="1266">
        <f>'izvršenje PO IZVORIMA-detaljno'!K166+'izvršenje PO IZVORIMA-detaljno'!Q166</f>
        <v>0</v>
      </c>
      <c r="AI166" s="1253">
        <f t="shared" si="467"/>
        <v>0</v>
      </c>
      <c r="AJ166" s="1266">
        <f>'izvršenje PO IZVORIMA-detaljno'!R166</f>
        <v>0</v>
      </c>
      <c r="AK166" s="1251"/>
      <c r="AL166" s="1277">
        <f>'izvršenje PO IZVORIMA-detaljno'!T166+'izvršenje PO IZVORIMA-detaljno'!U166</f>
        <v>0</v>
      </c>
      <c r="AM166" s="1253">
        <f t="shared" si="468"/>
        <v>0</v>
      </c>
      <c r="AN166" s="1266">
        <f>'izvršenje PO IZVORIMA-detaljno'!AN166</f>
        <v>0</v>
      </c>
      <c r="AO166" s="1251"/>
      <c r="AP166" s="1266">
        <f>'izvršenje PO IZVORIMA-detaljno'!AP166</f>
        <v>0</v>
      </c>
      <c r="AQ166" s="1253">
        <f t="shared" si="469"/>
        <v>0</v>
      </c>
      <c r="AR166" s="1251"/>
      <c r="AS166" s="1251"/>
      <c r="AT166" s="1277">
        <f>'izvršenje PO IZVORIMA-detaljno'!AS166</f>
        <v>0</v>
      </c>
      <c r="AU166" s="1253">
        <f t="shared" si="470"/>
        <v>0</v>
      </c>
      <c r="AV166" s="1251"/>
      <c r="AW166" s="1252"/>
      <c r="AX166" s="1327"/>
      <c r="AY166" s="1295"/>
      <c r="AZ166" s="1336"/>
      <c r="BA166" s="176"/>
      <c r="BB166" s="174"/>
      <c r="BC166" s="1921">
        <f>'izvršenje PO IZVORIMA-detaljno'!BA166</f>
        <v>0</v>
      </c>
      <c r="BD166" s="1921">
        <f>'izvršenje PO IZVORIMA-detaljno'!BB166</f>
        <v>0</v>
      </c>
      <c r="BE166" s="1921">
        <f>'izvršenje PO IZVORIMA-detaljno'!BC166</f>
        <v>0</v>
      </c>
      <c r="BF166" s="57"/>
      <c r="BG166" s="126">
        <f>J166+M166+P166+T166+W166+Z166+AD166+AH166+AL166+AP166+AT166+AW166+BE166</f>
        <v>0</v>
      </c>
      <c r="BH166" s="47">
        <v>343391</v>
      </c>
    </row>
    <row r="167" spans="1:60" s="24" customFormat="1" ht="15.75" thickBot="1" x14ac:dyDescent="0.3">
      <c r="A167" s="76">
        <v>3433</v>
      </c>
      <c r="B167" s="470" t="s">
        <v>164</v>
      </c>
      <c r="C167" s="82">
        <f>SUM(C163:C166)</f>
        <v>9.17</v>
      </c>
      <c r="D167" s="82">
        <f>SUM(D163:D166)</f>
        <v>0</v>
      </c>
      <c r="E167" s="83">
        <f>SUM(E163:E166)</f>
        <v>14.29</v>
      </c>
      <c r="F167" s="247">
        <f t="shared" si="502"/>
        <v>155.83424209378407</v>
      </c>
      <c r="G167" s="246">
        <f t="shared" si="503"/>
        <v>0</v>
      </c>
      <c r="H167" s="386">
        <f>SUM(H163:H166)</f>
        <v>0</v>
      </c>
      <c r="I167" s="115">
        <f t="shared" ref="I167:W167" si="561">SUM(I163:I166)</f>
        <v>0</v>
      </c>
      <c r="J167" s="82">
        <f t="shared" si="561"/>
        <v>0</v>
      </c>
      <c r="K167" s="246">
        <f t="shared" si="548"/>
        <v>0</v>
      </c>
      <c r="L167" s="82">
        <f t="shared" si="561"/>
        <v>0</v>
      </c>
      <c r="M167" s="112">
        <f t="shared" si="561"/>
        <v>0</v>
      </c>
      <c r="N167" s="392">
        <f t="shared" ref="N167" si="562">SUM(N163:N166)</f>
        <v>9.17</v>
      </c>
      <c r="O167" s="82">
        <f t="shared" si="561"/>
        <v>0</v>
      </c>
      <c r="P167" s="82">
        <f>SUM(P163:P166)</f>
        <v>14.29</v>
      </c>
      <c r="Q167" s="246">
        <f t="shared" si="463"/>
        <v>0</v>
      </c>
      <c r="R167" s="82">
        <f t="shared" ref="R167" si="563">SUM(R163:R166)</f>
        <v>0</v>
      </c>
      <c r="S167" s="82">
        <f t="shared" si="561"/>
        <v>0</v>
      </c>
      <c r="T167" s="82">
        <f t="shared" si="561"/>
        <v>0</v>
      </c>
      <c r="U167" s="246">
        <f t="shared" si="464"/>
        <v>0</v>
      </c>
      <c r="V167" s="82">
        <f t="shared" si="561"/>
        <v>0</v>
      </c>
      <c r="W167" s="112">
        <f t="shared" si="561"/>
        <v>0</v>
      </c>
      <c r="X167" s="382">
        <f>SUM(X163:X166)</f>
        <v>0</v>
      </c>
      <c r="Y167" s="115">
        <f>'izvršenje PO IZVORIMA-detaljno'!AI167+'izvršenje PO IZVORIMA-detaljno'!AL167+'izvršenje PO IZVORIMA-detaljno'!AB167</f>
        <v>0</v>
      </c>
      <c r="Z167" s="112">
        <f>SUM(Z163:Z166)</f>
        <v>0</v>
      </c>
      <c r="AA167" s="246">
        <f t="shared" si="465"/>
        <v>0</v>
      </c>
      <c r="AB167" s="392"/>
      <c r="AC167" s="392">
        <f>'izvršenje PO IZVORIMA-detaljno'!G167+'izvršenje PO IZVORIMA-detaljno'!M167</f>
        <v>0</v>
      </c>
      <c r="AD167" s="82">
        <f>SUM(AD163:AD166)</f>
        <v>0</v>
      </c>
      <c r="AE167" s="246">
        <f t="shared" si="466"/>
        <v>0</v>
      </c>
      <c r="AF167" s="108"/>
      <c r="AG167" s="108">
        <f>'izvršenje PO IZVORIMA-detaljno'!J167+'izvršenje PO IZVORIMA-detaljno'!P167</f>
        <v>0</v>
      </c>
      <c r="AH167" s="82">
        <f>SUM(AH163:AH166)</f>
        <v>0</v>
      </c>
      <c r="AI167" s="246">
        <f t="shared" si="467"/>
        <v>0</v>
      </c>
      <c r="AJ167" s="82">
        <f>SUM(AJ163:AJ166)</f>
        <v>0</v>
      </c>
      <c r="AK167" s="82">
        <f>'izvršenje PO IZVORIMA-detaljno'!S167</f>
        <v>0</v>
      </c>
      <c r="AL167" s="82">
        <f>SUM(AL163:AL166)</f>
        <v>0</v>
      </c>
      <c r="AM167" s="246">
        <f t="shared" si="468"/>
        <v>0</v>
      </c>
      <c r="AN167" s="82">
        <f>SUM(AN163:AN166)</f>
        <v>0</v>
      </c>
      <c r="AO167" s="82">
        <f>'izvršenje PO IZVORIMA-detaljno'!AO167</f>
        <v>0</v>
      </c>
      <c r="AP167" s="82">
        <f>SUM(AP163:AP166)</f>
        <v>0</v>
      </c>
      <c r="AQ167" s="246">
        <f t="shared" si="469"/>
        <v>0</v>
      </c>
      <c r="AR167" s="82">
        <f>'izvršenje PO IZVORIMA-detaljno'!AQ167</f>
        <v>0</v>
      </c>
      <c r="AS167" s="82">
        <f>'izvršenje PO IZVORIMA-detaljno'!AR167</f>
        <v>0</v>
      </c>
      <c r="AT167" s="82">
        <f>SUM(AT163:AT166)</f>
        <v>0</v>
      </c>
      <c r="AU167" s="246">
        <f t="shared" si="470"/>
        <v>0</v>
      </c>
      <c r="AV167" s="82">
        <f t="shared" ref="AV167:BC167" si="564">SUM(AV163:AV166)</f>
        <v>0</v>
      </c>
      <c r="AW167" s="83">
        <f t="shared" si="564"/>
        <v>0</v>
      </c>
      <c r="AX167" s="382">
        <f t="shared" si="564"/>
        <v>0</v>
      </c>
      <c r="AY167" s="83">
        <f t="shared" si="564"/>
        <v>0</v>
      </c>
      <c r="AZ167" s="112">
        <f t="shared" si="564"/>
        <v>0</v>
      </c>
      <c r="BA167" s="382">
        <f t="shared" si="564"/>
        <v>0</v>
      </c>
      <c r="BB167" s="83">
        <f t="shared" si="564"/>
        <v>0</v>
      </c>
      <c r="BC167" s="382">
        <f t="shared" si="564"/>
        <v>0</v>
      </c>
      <c r="BD167" s="382">
        <f t="shared" ref="BD167:BE167" si="565">SUM(BD163:BD166)</f>
        <v>0</v>
      </c>
      <c r="BE167" s="83">
        <f t="shared" si="565"/>
        <v>0</v>
      </c>
      <c r="BF167" s="386">
        <f>AV167+AS167+AO167+AK167+AG167+AC167+Y167+V167+S167+O167+L167+I167+AY167</f>
        <v>0</v>
      </c>
      <c r="BG167" s="83">
        <f>SUM(BG163:BG166)</f>
        <v>14.29</v>
      </c>
      <c r="BH167" s="76">
        <v>3433</v>
      </c>
    </row>
    <row r="168" spans="1:60" ht="15.75" thickBot="1" x14ac:dyDescent="0.3">
      <c r="A168" s="47">
        <v>343391</v>
      </c>
      <c r="B168" s="465" t="s">
        <v>209</v>
      </c>
      <c r="C168" s="75">
        <f t="shared" si="546"/>
        <v>0</v>
      </c>
      <c r="D168" s="4"/>
      <c r="E168" s="122">
        <f t="shared" si="547"/>
        <v>0</v>
      </c>
      <c r="F168" s="240">
        <f t="shared" si="502"/>
        <v>0</v>
      </c>
      <c r="G168" s="241">
        <f t="shared" si="503"/>
        <v>0</v>
      </c>
      <c r="H168" s="124"/>
      <c r="I168" s="124"/>
      <c r="J168" s="51"/>
      <c r="K168" s="1188">
        <f t="shared" si="548"/>
        <v>0</v>
      </c>
      <c r="L168" s="52"/>
      <c r="M168" s="51"/>
      <c r="N168" s="1313">
        <f>'izvršenje PO IZVORIMA-detaljno'!V168</f>
        <v>0</v>
      </c>
      <c r="O168" s="1209"/>
      <c r="P168" s="1221">
        <f>'izvršenje PO IZVORIMA-detaljno'!X168</f>
        <v>0</v>
      </c>
      <c r="Q168" s="1220">
        <f t="shared" si="463"/>
        <v>0</v>
      </c>
      <c r="R168" s="1221">
        <f>'izvršenje PO IZVORIMA-detaljno'!Y169</f>
        <v>0</v>
      </c>
      <c r="S168" s="1209"/>
      <c r="T168" s="1221">
        <f>'izvršenje PO IZVORIMA-detaljno'!AA168</f>
        <v>0</v>
      </c>
      <c r="U168" s="1220">
        <f t="shared" si="464"/>
        <v>0</v>
      </c>
      <c r="V168" s="1209"/>
      <c r="W168" s="1210"/>
      <c r="X168" s="1207">
        <f>'izvršenje PO IZVORIMA-detaljno'!AK168+'izvršenje PO IZVORIMA-detaljno'!AH168+'izvršenje PO IZVORIMA-detaljno'!AB168</f>
        <v>0</v>
      </c>
      <c r="Y168" s="1900"/>
      <c r="Z168" s="1221">
        <f>'izvršenje PO IZVORIMA-detaljno'!AM168+'izvršenje PO IZVORIMA-detaljno'!AJ168+'izvršenje PO IZVORIMA-detaljno'!AC168</f>
        <v>0</v>
      </c>
      <c r="AA168" s="1220">
        <f t="shared" si="465"/>
        <v>0</v>
      </c>
      <c r="AB168" s="1266">
        <f>'izvršenje PO IZVORIMA-detaljno'!F168+'izvršenje PO IZVORIMA-detaljno'!L168</f>
        <v>0</v>
      </c>
      <c r="AC168" s="1251"/>
      <c r="AD168" s="1266">
        <f>'izvršenje PO IZVORIMA-detaljno'!H168+'izvršenje PO IZVORIMA-detaljno'!N168</f>
        <v>0</v>
      </c>
      <c r="AE168" s="1265">
        <f t="shared" si="466"/>
        <v>0</v>
      </c>
      <c r="AF168" s="1266">
        <f>'izvršenje PO IZVORIMA-detaljno'!I168+'izvršenje PO IZVORIMA-detaljno'!O168</f>
        <v>0</v>
      </c>
      <c r="AG168" s="1251"/>
      <c r="AH168" s="1266">
        <f>'izvršenje PO IZVORIMA-detaljno'!K168+'izvršenje PO IZVORIMA-detaljno'!Q168</f>
        <v>0</v>
      </c>
      <c r="AI168" s="1265">
        <f t="shared" si="467"/>
        <v>0</v>
      </c>
      <c r="AJ168" s="1251"/>
      <c r="AK168" s="1251"/>
      <c r="AL168" s="1277">
        <f>'izvršenje PO IZVORIMA-detaljno'!T168+'izvršenje PO IZVORIMA-detaljno'!U168</f>
        <v>0</v>
      </c>
      <c r="AM168" s="1265">
        <f t="shared" si="468"/>
        <v>0</v>
      </c>
      <c r="AN168" s="1266">
        <f>'izvršenje PO IZVORIMA-detaljno'!AN168</f>
        <v>0</v>
      </c>
      <c r="AO168" s="1251"/>
      <c r="AP168" s="1266">
        <f>'izvršenje PO IZVORIMA-detaljno'!AP168</f>
        <v>0</v>
      </c>
      <c r="AQ168" s="1265">
        <f t="shared" si="469"/>
        <v>0</v>
      </c>
      <c r="AR168" s="1251"/>
      <c r="AS168" s="1251"/>
      <c r="AT168" s="1277">
        <f>'izvršenje PO IZVORIMA-detaljno'!AS168</f>
        <v>0</v>
      </c>
      <c r="AU168" s="1265">
        <f t="shared" si="470"/>
        <v>0</v>
      </c>
      <c r="AV168" s="1251"/>
      <c r="AW168" s="1252"/>
      <c r="AX168" s="1327"/>
      <c r="AY168" s="1295"/>
      <c r="AZ168" s="1336"/>
      <c r="BA168" s="176"/>
      <c r="BB168" s="174"/>
      <c r="BC168" s="1921">
        <f>'izvršenje PO IZVORIMA-detaljno'!BA168</f>
        <v>0</v>
      </c>
      <c r="BD168" s="1921">
        <f>'izvršenje PO IZVORIMA-detaljno'!BB168</f>
        <v>0</v>
      </c>
      <c r="BE168" s="1921">
        <f>'izvršenje PO IZVORIMA-detaljno'!BC168</f>
        <v>0</v>
      </c>
      <c r="BF168" s="57"/>
      <c r="BG168" s="126">
        <f>J168+M168+P168+T168+W168+Z168+AD168+AH168+AL168+AP168+AT168+AW168+BE168</f>
        <v>0</v>
      </c>
      <c r="BH168" s="47">
        <v>343391</v>
      </c>
    </row>
    <row r="169" spans="1:60" s="24" customFormat="1" ht="15.75" thickBot="1" x14ac:dyDescent="0.3">
      <c r="A169" s="76">
        <v>3434</v>
      </c>
      <c r="B169" s="470" t="s">
        <v>164</v>
      </c>
      <c r="C169" s="82">
        <f>SUM(C168)</f>
        <v>0</v>
      </c>
      <c r="D169" s="82">
        <f t="shared" ref="D169" si="566">SUM(D165:D168)</f>
        <v>0</v>
      </c>
      <c r="E169" s="83">
        <f>SUM(E168)</f>
        <v>0</v>
      </c>
      <c r="F169" s="247">
        <f t="shared" si="502"/>
        <v>0</v>
      </c>
      <c r="G169" s="246">
        <f t="shared" si="503"/>
        <v>0</v>
      </c>
      <c r="H169" s="386">
        <f>SUM(H168)</f>
        <v>0</v>
      </c>
      <c r="I169" s="115">
        <f>SUM(I165:I168)</f>
        <v>0</v>
      </c>
      <c r="J169" s="83">
        <f>SUM(J168)</f>
        <v>0</v>
      </c>
      <c r="K169" s="246">
        <f t="shared" si="548"/>
        <v>0</v>
      </c>
      <c r="L169" s="83">
        <f>SUM(L168)</f>
        <v>0</v>
      </c>
      <c r="M169" s="112">
        <f t="shared" ref="M169:W169" si="567">SUM(M165:M168)</f>
        <v>0</v>
      </c>
      <c r="N169" s="392">
        <f>SUM(N168)</f>
        <v>0</v>
      </c>
      <c r="O169" s="82">
        <f t="shared" si="567"/>
        <v>0</v>
      </c>
      <c r="P169" s="82">
        <f>SUM(P168)</f>
        <v>0</v>
      </c>
      <c r="Q169" s="246">
        <f t="shared" si="463"/>
        <v>0</v>
      </c>
      <c r="R169" s="82">
        <f t="shared" ref="R169" si="568">SUM(R165:R168)</f>
        <v>0</v>
      </c>
      <c r="S169" s="82">
        <f t="shared" si="567"/>
        <v>0</v>
      </c>
      <c r="T169" s="82">
        <f>SUM(T168)</f>
        <v>0</v>
      </c>
      <c r="U169" s="246">
        <f t="shared" si="464"/>
        <v>0</v>
      </c>
      <c r="V169" s="82">
        <f t="shared" si="567"/>
        <v>0</v>
      </c>
      <c r="W169" s="112">
        <f t="shared" si="567"/>
        <v>0</v>
      </c>
      <c r="X169" s="382">
        <f t="shared" ref="X169:Z169" si="569">SUM(X165:X168)</f>
        <v>0</v>
      </c>
      <c r="Y169" s="115">
        <f>'izvršenje PO IZVORIMA-detaljno'!AI169+'izvršenje PO IZVORIMA-detaljno'!AL169+'izvršenje PO IZVORIMA-detaljno'!AB169</f>
        <v>0</v>
      </c>
      <c r="Z169" s="112">
        <f t="shared" si="569"/>
        <v>0</v>
      </c>
      <c r="AA169" s="246">
        <f t="shared" si="465"/>
        <v>0</v>
      </c>
      <c r="AB169" s="392">
        <f t="shared" ref="AB169:AD169" si="570">SUM(AB165:AB168)</f>
        <v>0</v>
      </c>
      <c r="AC169" s="392">
        <f>'izvršenje PO IZVORIMA-detaljno'!G169+'izvršenje PO IZVORIMA-detaljno'!M169</f>
        <v>0</v>
      </c>
      <c r="AD169" s="82">
        <f t="shared" si="570"/>
        <v>0</v>
      </c>
      <c r="AE169" s="246">
        <f t="shared" si="466"/>
        <v>0</v>
      </c>
      <c r="AF169" s="82">
        <f t="shared" ref="AF169:AH169" si="571">SUM(AF165:AF168)</f>
        <v>0</v>
      </c>
      <c r="AG169" s="108">
        <f>'izvršenje PO IZVORIMA-detaljno'!J169+'izvršenje PO IZVORIMA-detaljno'!P169</f>
        <v>0</v>
      </c>
      <c r="AH169" s="82">
        <f t="shared" si="571"/>
        <v>0</v>
      </c>
      <c r="AI169" s="246">
        <f t="shared" si="467"/>
        <v>0</v>
      </c>
      <c r="AJ169" s="82">
        <f t="shared" ref="AJ169:AL169" si="572">SUM(AJ165:AJ168)</f>
        <v>0</v>
      </c>
      <c r="AK169" s="82">
        <f>'izvršenje PO IZVORIMA-detaljno'!S169</f>
        <v>0</v>
      </c>
      <c r="AL169" s="82">
        <f t="shared" si="572"/>
        <v>0</v>
      </c>
      <c r="AM169" s="246">
        <f t="shared" si="468"/>
        <v>0</v>
      </c>
      <c r="AN169" s="82">
        <f>SUM(AN168)</f>
        <v>0</v>
      </c>
      <c r="AO169" s="82">
        <f>'izvršenje PO IZVORIMA-detaljno'!AO169</f>
        <v>0</v>
      </c>
      <c r="AP169" s="82">
        <f>SUM(AP168)</f>
        <v>0</v>
      </c>
      <c r="AQ169" s="246">
        <f t="shared" si="469"/>
        <v>0</v>
      </c>
      <c r="AR169" s="82">
        <f>'izvršenje PO IZVORIMA-detaljno'!AQ169</f>
        <v>0</v>
      </c>
      <c r="AS169" s="82">
        <f>'izvršenje PO IZVORIMA-detaljno'!AR169</f>
        <v>0</v>
      </c>
      <c r="AT169" s="82">
        <f t="shared" ref="AT169" si="573">SUM(AT165:AT168)</f>
        <v>0</v>
      </c>
      <c r="AU169" s="246">
        <f t="shared" si="470"/>
        <v>0</v>
      </c>
      <c r="AV169" s="82">
        <f t="shared" ref="AV169:AX169" si="574">SUM(AV165:AV168)</f>
        <v>0</v>
      </c>
      <c r="AW169" s="83">
        <f t="shared" si="574"/>
        <v>0</v>
      </c>
      <c r="AX169" s="382">
        <f t="shared" si="574"/>
        <v>0</v>
      </c>
      <c r="AY169" s="83">
        <f t="shared" ref="AY169:AZ169" si="575">SUM(AY165:AY168)</f>
        <v>0</v>
      </c>
      <c r="AZ169" s="112">
        <f t="shared" si="575"/>
        <v>0</v>
      </c>
      <c r="BA169" s="382">
        <f t="shared" ref="BA169:BB169" si="576">SUM(BA165:BA168)</f>
        <v>0</v>
      </c>
      <c r="BB169" s="83">
        <f t="shared" si="576"/>
        <v>0</v>
      </c>
      <c r="BC169" s="382">
        <f>SUM(BC165:BC168)</f>
        <v>0</v>
      </c>
      <c r="BD169" s="382">
        <f t="shared" ref="BD169:BE169" si="577">SUM(BD165:BD168)</f>
        <v>0</v>
      </c>
      <c r="BE169" s="83">
        <f t="shared" si="577"/>
        <v>0</v>
      </c>
      <c r="BF169" s="386">
        <f>AV169+AS169+AO169+AK169+AG169+AC169+Y169+V169+S169+O169+L169+I169</f>
        <v>0</v>
      </c>
      <c r="BG169" s="83">
        <f>SUM(BG168)</f>
        <v>0</v>
      </c>
      <c r="BH169" s="76">
        <v>3434</v>
      </c>
    </row>
    <row r="170" spans="1:60" s="1429" customFormat="1" ht="15.75" thickBot="1" x14ac:dyDescent="0.3">
      <c r="A170" s="76">
        <v>34</v>
      </c>
      <c r="B170" s="470" t="s">
        <v>110</v>
      </c>
      <c r="C170" s="83">
        <f>C162+C167+C169+C159</f>
        <v>4977.91</v>
      </c>
      <c r="D170" s="82">
        <f>BF170</f>
        <v>1000</v>
      </c>
      <c r="E170" s="83">
        <f>E162+E167+E169+E159</f>
        <v>628.18999999999994</v>
      </c>
      <c r="F170" s="247">
        <f>IF(C170&lt;&gt;0,E170/C170*100,0)</f>
        <v>12.61955318597564</v>
      </c>
      <c r="G170" s="246">
        <f t="shared" si="503"/>
        <v>62.818999999999988</v>
      </c>
      <c r="H170" s="386">
        <f>H162+H167+H169</f>
        <v>0</v>
      </c>
      <c r="I170" s="115">
        <f>'izvršenje PO IZVORIMA-detaljno'!D170</f>
        <v>100</v>
      </c>
      <c r="J170" s="82">
        <f>J162+J167</f>
        <v>0</v>
      </c>
      <c r="K170" s="246">
        <f t="shared" si="548"/>
        <v>0</v>
      </c>
      <c r="L170" s="82">
        <f>L162+L167</f>
        <v>0</v>
      </c>
      <c r="M170" s="112">
        <f>M162+M167</f>
        <v>0</v>
      </c>
      <c r="N170" s="392">
        <f>N162+N167</f>
        <v>1377.77</v>
      </c>
      <c r="O170" s="82">
        <f>'izvršenje PO IZVORIMA-detaljno'!W170</f>
        <v>700</v>
      </c>
      <c r="P170" s="82">
        <f>P162+P167</f>
        <v>628.18999999999994</v>
      </c>
      <c r="Q170" s="246">
        <f t="shared" si="463"/>
        <v>89.741428571428557</v>
      </c>
      <c r="R170" s="82">
        <f>R162+R167+R169</f>
        <v>0</v>
      </c>
      <c r="S170" s="82">
        <f>'izvršenje PO IZVORIMA-detaljno'!Z170</f>
        <v>0</v>
      </c>
      <c r="T170" s="82">
        <f>T162+T167+T169</f>
        <v>0</v>
      </c>
      <c r="U170" s="246">
        <f t="shared" si="464"/>
        <v>0</v>
      </c>
      <c r="V170" s="82">
        <f>V162+V167</f>
        <v>0</v>
      </c>
      <c r="W170" s="112">
        <f>W162+W167</f>
        <v>0</v>
      </c>
      <c r="X170" s="382">
        <f>X162+X167</f>
        <v>0</v>
      </c>
      <c r="Y170" s="115">
        <f>'izvršenje PO IZVORIMA-detaljno'!AI170+'izvršenje PO IZVORIMA-detaljno'!AL170+'izvršenje PO IZVORIMA-detaljno'!AB170</f>
        <v>0</v>
      </c>
      <c r="Z170" s="112">
        <f>Z162+Z167</f>
        <v>0</v>
      </c>
      <c r="AA170" s="246">
        <f t="shared" si="465"/>
        <v>0</v>
      </c>
      <c r="AB170" s="392">
        <f>AB162+AB167</f>
        <v>0</v>
      </c>
      <c r="AC170" s="392">
        <f>'izvršenje PO IZVORIMA-detaljno'!G170+'izvršenje PO IZVORIMA-detaljno'!M170</f>
        <v>0</v>
      </c>
      <c r="AD170" s="82">
        <f>AD162+AD167</f>
        <v>0</v>
      </c>
      <c r="AE170" s="246">
        <f t="shared" si="466"/>
        <v>0</v>
      </c>
      <c r="AF170" s="82">
        <f>AF162+AF167</f>
        <v>0</v>
      </c>
      <c r="AG170" s="108">
        <f>'izvršenje PO IZVORIMA-detaljno'!J170+'izvršenje PO IZVORIMA-detaljno'!P170</f>
        <v>0</v>
      </c>
      <c r="AH170" s="82">
        <f>AH162+AH167</f>
        <v>0</v>
      </c>
      <c r="AI170" s="246">
        <f t="shared" si="467"/>
        <v>0</v>
      </c>
      <c r="AJ170" s="82">
        <f>AJ162+AJ167</f>
        <v>0</v>
      </c>
      <c r="AK170" s="82">
        <f>'izvršenje PO IZVORIMA-detaljno'!S170</f>
        <v>0</v>
      </c>
      <c r="AL170" s="82">
        <f>AL162+AL167</f>
        <v>0</v>
      </c>
      <c r="AM170" s="246">
        <f t="shared" si="468"/>
        <v>0</v>
      </c>
      <c r="AN170" s="82">
        <f>AN162+AN167+AN169</f>
        <v>0</v>
      </c>
      <c r="AO170" s="82">
        <f>'izvršenje PO IZVORIMA-detaljno'!AO170</f>
        <v>200</v>
      </c>
      <c r="AP170" s="82">
        <f>AP162+AP167+AP169</f>
        <v>0</v>
      </c>
      <c r="AQ170" s="246">
        <f t="shared" si="469"/>
        <v>0</v>
      </c>
      <c r="AR170" s="82">
        <f>'izvršenje PO IZVORIMA-detaljno'!AQ170</f>
        <v>0</v>
      </c>
      <c r="AS170" s="82">
        <f>'izvršenje PO IZVORIMA-detaljno'!AR170</f>
        <v>0</v>
      </c>
      <c r="AT170" s="82">
        <f>AT162+AT167</f>
        <v>0</v>
      </c>
      <c r="AU170" s="246">
        <f t="shared" si="470"/>
        <v>0</v>
      </c>
      <c r="AV170" s="82">
        <f t="shared" ref="AV170:BC170" si="578">AV162+AV167</f>
        <v>0</v>
      </c>
      <c r="AW170" s="83">
        <f t="shared" si="578"/>
        <v>0</v>
      </c>
      <c r="AX170" s="382">
        <f t="shared" si="578"/>
        <v>0</v>
      </c>
      <c r="AY170" s="83">
        <f t="shared" si="578"/>
        <v>0</v>
      </c>
      <c r="AZ170" s="112">
        <f t="shared" si="578"/>
        <v>0</v>
      </c>
      <c r="BA170" s="382">
        <f t="shared" si="578"/>
        <v>0</v>
      </c>
      <c r="BB170" s="83">
        <f t="shared" si="578"/>
        <v>0</v>
      </c>
      <c r="BC170" s="382">
        <f t="shared" si="578"/>
        <v>0</v>
      </c>
      <c r="BD170" s="382">
        <f t="shared" ref="BD170:BE170" si="579">BD162+BD167</f>
        <v>0</v>
      </c>
      <c r="BE170" s="83">
        <f t="shared" si="579"/>
        <v>0</v>
      </c>
      <c r="BF170" s="386">
        <f>AV170+AS170+AO170+AK170+AG170+AC170+Y170+V170+S170+O170+L170+I170+AY170</f>
        <v>1000</v>
      </c>
      <c r="BG170" s="83">
        <f>BG162+BG167+BG169+BG159</f>
        <v>628.18999999999994</v>
      </c>
      <c r="BH170" s="76">
        <v>34</v>
      </c>
    </row>
    <row r="171" spans="1:60" s="2" customFormat="1" ht="15.75" thickBot="1" x14ac:dyDescent="0.3">
      <c r="A171" s="77">
        <v>353111</v>
      </c>
      <c r="B171" s="467" t="s">
        <v>176</v>
      </c>
      <c r="C171" s="75">
        <f t="shared" ref="C171:C181" si="580">H171+N171+R171+X171+AB171+AF171+AJ171+AN171+AR171+AX171</f>
        <v>213812.04</v>
      </c>
      <c r="D171" s="92"/>
      <c r="E171" s="122">
        <f t="shared" ref="E171:E180" si="581">BG171</f>
        <v>0</v>
      </c>
      <c r="F171" s="240">
        <f t="shared" si="502"/>
        <v>0</v>
      </c>
      <c r="G171" s="241">
        <f t="shared" si="503"/>
        <v>0</v>
      </c>
      <c r="H171" s="125"/>
      <c r="I171" s="125"/>
      <c r="J171" s="60"/>
      <c r="K171" s="1188">
        <f t="shared" si="548"/>
        <v>0</v>
      </c>
      <c r="L171" s="59"/>
      <c r="M171" s="60"/>
      <c r="N171" s="1314">
        <f>'izvršenje PO IZVORIMA-detaljno'!V173</f>
        <v>0</v>
      </c>
      <c r="O171" s="1223"/>
      <c r="P171" s="1225">
        <f>'izvršenje PO IZVORIMA-detaljno'!X173</f>
        <v>0</v>
      </c>
      <c r="Q171" s="1220">
        <f t="shared" si="463"/>
        <v>0</v>
      </c>
      <c r="R171" s="1221">
        <f>'izvršenje PO IZVORIMA-detaljno'!Y171</f>
        <v>0</v>
      </c>
      <c r="S171" s="1223"/>
      <c r="T171" s="1221">
        <f>'izvršenje PO IZVORIMA-detaljno'!AA171</f>
        <v>0</v>
      </c>
      <c r="U171" s="1220">
        <f t="shared" si="464"/>
        <v>0</v>
      </c>
      <c r="V171" s="1223"/>
      <c r="W171" s="1224"/>
      <c r="X171" s="1207">
        <f>'izvršenje PO IZVORIMA-detaljno'!AK171+'izvršenje PO IZVORIMA-detaljno'!AH171+'izvršenje PO IZVORIMA-detaljno'!AB171</f>
        <v>0</v>
      </c>
      <c r="Y171" s="1900"/>
      <c r="Z171" s="1221">
        <f>'izvršenje PO IZVORIMA-detaljno'!AM171+'izvršenje PO IZVORIMA-detaljno'!AJ171+'izvršenje PO IZVORIMA-detaljno'!AC171</f>
        <v>0</v>
      </c>
      <c r="AA171" s="1220">
        <f t="shared" si="465"/>
        <v>0</v>
      </c>
      <c r="AB171" s="1266">
        <f>'izvršenje PO IZVORIMA-detaljno'!F171+'izvršenje PO IZVORIMA-detaljno'!L171</f>
        <v>0</v>
      </c>
      <c r="AC171" s="1274"/>
      <c r="AD171" s="1266">
        <f>'izvršenje PO IZVORIMA-detaljno'!H171+'izvršenje PO IZVORIMA-detaljno'!N171</f>
        <v>0</v>
      </c>
      <c r="AE171" s="1265">
        <f t="shared" si="466"/>
        <v>0</v>
      </c>
      <c r="AF171" s="1277">
        <f>'izvršenje PO IZVORIMA-detaljno'!I171+'izvršenje PO IZVORIMA-detaljno'!O171</f>
        <v>213812.04</v>
      </c>
      <c r="AG171" s="1274"/>
      <c r="AH171" s="1266">
        <f>'izvršenje PO IZVORIMA-detaljno'!K171+'izvršenje PO IZVORIMA-detaljno'!Q171</f>
        <v>0</v>
      </c>
      <c r="AI171" s="1265">
        <f t="shared" si="467"/>
        <v>0</v>
      </c>
      <c r="AJ171" s="1257">
        <f>'izvršenje PO IZVORIMA-detaljno'!R171</f>
        <v>0</v>
      </c>
      <c r="AK171" s="1274"/>
      <c r="AL171" s="1277">
        <f>'izvršenje PO IZVORIMA-detaljno'!T171+'izvršenje PO IZVORIMA-detaljno'!U171</f>
        <v>0</v>
      </c>
      <c r="AM171" s="1265">
        <f t="shared" si="468"/>
        <v>0</v>
      </c>
      <c r="AN171" s="1266">
        <f>'izvršenje PO IZVORIMA-detaljno'!AN171</f>
        <v>0</v>
      </c>
      <c r="AO171" s="1274"/>
      <c r="AP171" s="1266">
        <f>'izvršenje PO IZVORIMA-detaljno'!AP171</f>
        <v>0</v>
      </c>
      <c r="AQ171" s="1265">
        <f t="shared" si="469"/>
        <v>0</v>
      </c>
      <c r="AR171" s="1274"/>
      <c r="AS171" s="1274"/>
      <c r="AT171" s="1277">
        <f>'izvršenje PO IZVORIMA-detaljno'!AS171</f>
        <v>0</v>
      </c>
      <c r="AU171" s="1265">
        <f t="shared" si="470"/>
        <v>0</v>
      </c>
      <c r="AV171" s="1274"/>
      <c r="AW171" s="1276"/>
      <c r="AX171" s="1329"/>
      <c r="AY171" s="1297"/>
      <c r="AZ171" s="1342"/>
      <c r="BA171" s="204"/>
      <c r="BB171" s="206"/>
      <c r="BC171" s="1921">
        <f>'izvršenje PO IZVORIMA-detaljno'!BA171</f>
        <v>0</v>
      </c>
      <c r="BD171" s="204"/>
      <c r="BE171" s="206"/>
      <c r="BF171" s="61"/>
      <c r="BG171" s="126">
        <f>J171+M171+P171+T171+W171+Z171+AD171+AH171+AL171+AP171+AT171+AW171</f>
        <v>0</v>
      </c>
      <c r="BH171" s="77">
        <v>353111</v>
      </c>
    </row>
    <row r="172" spans="1:60" s="1429" customFormat="1" ht="15.75" thickBot="1" x14ac:dyDescent="0.3">
      <c r="A172" s="76">
        <v>353</v>
      </c>
      <c r="B172" s="470" t="s">
        <v>176</v>
      </c>
      <c r="C172" s="82">
        <f>SUM(C171)</f>
        <v>213812.04</v>
      </c>
      <c r="D172" s="82">
        <f>BF172</f>
        <v>0</v>
      </c>
      <c r="E172" s="83">
        <f t="shared" ref="E172" si="582">E171</f>
        <v>0</v>
      </c>
      <c r="F172" s="247">
        <f t="shared" si="502"/>
        <v>0</v>
      </c>
      <c r="G172" s="246">
        <f t="shared" si="503"/>
        <v>0</v>
      </c>
      <c r="H172" s="386">
        <f t="shared" ref="H172" si="583">H171</f>
        <v>0</v>
      </c>
      <c r="I172" s="115">
        <f t="shared" ref="I172:AP172" si="584">I171</f>
        <v>0</v>
      </c>
      <c r="J172" s="82">
        <f t="shared" si="584"/>
        <v>0</v>
      </c>
      <c r="K172" s="246">
        <f t="shared" si="548"/>
        <v>0</v>
      </c>
      <c r="L172" s="82">
        <f t="shared" si="584"/>
        <v>0</v>
      </c>
      <c r="M172" s="112">
        <f t="shared" si="584"/>
        <v>0</v>
      </c>
      <c r="N172" s="392">
        <f t="shared" ref="N172" si="585">N171</f>
        <v>0</v>
      </c>
      <c r="O172" s="82">
        <f t="shared" si="584"/>
        <v>0</v>
      </c>
      <c r="P172" s="82">
        <f t="shared" si="584"/>
        <v>0</v>
      </c>
      <c r="Q172" s="246">
        <f t="shared" si="463"/>
        <v>0</v>
      </c>
      <c r="R172" s="82">
        <f t="shared" ref="R172" si="586">R171</f>
        <v>0</v>
      </c>
      <c r="S172" s="82">
        <f t="shared" si="584"/>
        <v>0</v>
      </c>
      <c r="T172" s="82">
        <f t="shared" si="584"/>
        <v>0</v>
      </c>
      <c r="U172" s="246">
        <f t="shared" si="464"/>
        <v>0</v>
      </c>
      <c r="V172" s="82">
        <f t="shared" si="584"/>
        <v>0</v>
      </c>
      <c r="W172" s="112">
        <f t="shared" si="584"/>
        <v>0</v>
      </c>
      <c r="X172" s="382">
        <f t="shared" ref="X172" si="587">X171</f>
        <v>0</v>
      </c>
      <c r="Y172" s="115">
        <f>'izvršenje PO IZVORIMA-detaljno'!AI172+'izvršenje PO IZVORIMA-detaljno'!AL172+'izvršenje PO IZVORIMA-detaljno'!AB172</f>
        <v>0</v>
      </c>
      <c r="Z172" s="112">
        <f t="shared" si="584"/>
        <v>0</v>
      </c>
      <c r="AA172" s="246">
        <f t="shared" si="465"/>
        <v>0</v>
      </c>
      <c r="AB172" s="392">
        <f t="shared" si="584"/>
        <v>0</v>
      </c>
      <c r="AC172" s="392">
        <f>'izvršenje PO IZVORIMA-detaljno'!G172+'izvršenje PO IZVORIMA-detaljno'!M172</f>
        <v>0</v>
      </c>
      <c r="AD172" s="82">
        <f t="shared" si="584"/>
        <v>0</v>
      </c>
      <c r="AE172" s="246">
        <f t="shared" si="466"/>
        <v>0</v>
      </c>
      <c r="AF172" s="82">
        <f t="shared" si="584"/>
        <v>213812.04</v>
      </c>
      <c r="AG172" s="108">
        <f>'izvršenje PO IZVORIMA-detaljno'!J172+'izvršenje PO IZVORIMA-detaljno'!P172</f>
        <v>0</v>
      </c>
      <c r="AH172" s="82">
        <f t="shared" si="584"/>
        <v>0</v>
      </c>
      <c r="AI172" s="246">
        <f t="shared" si="467"/>
        <v>0</v>
      </c>
      <c r="AJ172" s="82">
        <f>SUM(AJ169)</f>
        <v>0</v>
      </c>
      <c r="AK172" s="82">
        <f>'izvršenje PO IZVORIMA-detaljno'!S172</f>
        <v>0</v>
      </c>
      <c r="AL172" s="82">
        <f t="shared" si="584"/>
        <v>0</v>
      </c>
      <c r="AM172" s="246">
        <f t="shared" si="468"/>
        <v>0</v>
      </c>
      <c r="AN172" s="82"/>
      <c r="AO172" s="82">
        <f>'izvršenje PO IZVORIMA-detaljno'!AO172</f>
        <v>0</v>
      </c>
      <c r="AP172" s="82">
        <f t="shared" si="584"/>
        <v>0</v>
      </c>
      <c r="AQ172" s="246">
        <f t="shared" si="469"/>
        <v>0</v>
      </c>
      <c r="AR172" s="82">
        <f>'izvršenje PO IZVORIMA-detaljno'!AQ172</f>
        <v>0</v>
      </c>
      <c r="AS172" s="82">
        <f>'izvršenje PO IZVORIMA-detaljno'!AR172</f>
        <v>0</v>
      </c>
      <c r="AT172" s="82">
        <f t="shared" ref="AT172" si="588">AT171</f>
        <v>0</v>
      </c>
      <c r="AU172" s="246">
        <f t="shared" si="470"/>
        <v>0</v>
      </c>
      <c r="AV172" s="82">
        <f t="shared" ref="AV172:AX172" si="589">AV171</f>
        <v>0</v>
      </c>
      <c r="AW172" s="83">
        <f t="shared" si="589"/>
        <v>0</v>
      </c>
      <c r="AX172" s="382">
        <f t="shared" si="589"/>
        <v>0</v>
      </c>
      <c r="AY172" s="83">
        <f t="shared" ref="AY172:AZ172" si="590">AY171</f>
        <v>0</v>
      </c>
      <c r="AZ172" s="112">
        <f t="shared" si="590"/>
        <v>0</v>
      </c>
      <c r="BA172" s="382">
        <f t="shared" ref="BA172:BB172" si="591">BA171</f>
        <v>0</v>
      </c>
      <c r="BB172" s="83">
        <f t="shared" si="591"/>
        <v>0</v>
      </c>
      <c r="BC172" s="382">
        <f>BC171</f>
        <v>0</v>
      </c>
      <c r="BD172" s="382">
        <f t="shared" ref="BD172:BE172" si="592">BD171</f>
        <v>0</v>
      </c>
      <c r="BE172" s="83">
        <f t="shared" si="592"/>
        <v>0</v>
      </c>
      <c r="BF172" s="386">
        <f>AV172+AS172+AO172+AK172+AG172+AC172+Y172+V172+S172+O172+L172+I172+AY172</f>
        <v>0</v>
      </c>
      <c r="BG172" s="83">
        <f t="shared" ref="BG172" si="593">BG171</f>
        <v>0</v>
      </c>
      <c r="BH172" s="76">
        <v>353</v>
      </c>
    </row>
    <row r="173" spans="1:60" s="2" customFormat="1" ht="15.75" thickBot="1" x14ac:dyDescent="0.3">
      <c r="A173" s="77">
        <v>368121</v>
      </c>
      <c r="B173" s="467" t="s">
        <v>177</v>
      </c>
      <c r="C173" s="75">
        <f>H173+N173+R173+X173+AB173+AF173+AJ173+AN173+AR173+AX173</f>
        <v>32437.620000000003</v>
      </c>
      <c r="D173" s="71"/>
      <c r="E173" s="122">
        <f t="shared" si="581"/>
        <v>0</v>
      </c>
      <c r="F173" s="240">
        <f t="shared" si="502"/>
        <v>0</v>
      </c>
      <c r="G173" s="241">
        <f t="shared" si="503"/>
        <v>0</v>
      </c>
      <c r="H173" s="125"/>
      <c r="I173" s="125"/>
      <c r="J173" s="60"/>
      <c r="K173" s="1188">
        <f t="shared" si="548"/>
        <v>0</v>
      </c>
      <c r="L173" s="59"/>
      <c r="M173" s="60"/>
      <c r="N173" s="1314">
        <f>'izvršenje PO IZVORIMA-detaljno'!V173</f>
        <v>0</v>
      </c>
      <c r="O173" s="1223"/>
      <c r="P173" s="1225">
        <f>'izvršenje PO IZVORIMA-detaljno'!X173</f>
        <v>0</v>
      </c>
      <c r="Q173" s="1220">
        <f t="shared" ref="Q173:Q206" si="594">IF(O173&lt;&gt;0,P173/O173*100,0)</f>
        <v>0</v>
      </c>
      <c r="R173" s="1221">
        <f>'izvršenje PO IZVORIMA-detaljno'!Y173</f>
        <v>0</v>
      </c>
      <c r="S173" s="1223"/>
      <c r="T173" s="1221">
        <f>'izvršenje PO IZVORIMA-detaljno'!AA173</f>
        <v>0</v>
      </c>
      <c r="U173" s="1220">
        <f t="shared" ref="U173:U206" si="595">IF(S173&lt;&gt;0,T173/S173*100,0)</f>
        <v>0</v>
      </c>
      <c r="V173" s="1223"/>
      <c r="W173" s="1224"/>
      <c r="X173" s="1207">
        <f>'izvršenje PO IZVORIMA-detaljno'!AK173+'izvršenje PO IZVORIMA-detaljno'!AH173+'izvršenje PO IZVORIMA-detaljno'!AB173</f>
        <v>0</v>
      </c>
      <c r="Y173" s="1900"/>
      <c r="Z173" s="1221">
        <f>'izvršenje PO IZVORIMA-detaljno'!AM173+'izvršenje PO IZVORIMA-detaljno'!AJ173+'izvršenje PO IZVORIMA-detaljno'!AC173</f>
        <v>0</v>
      </c>
      <c r="AA173" s="1220">
        <f t="shared" ref="AA173:AA206" si="596">IF(Y173&lt;&gt;0,Z173/Y173*100,0)</f>
        <v>0</v>
      </c>
      <c r="AB173" s="1266">
        <f>'izvršenje PO IZVORIMA-detaljno'!F173+'izvršenje PO IZVORIMA-detaljno'!L173</f>
        <v>0</v>
      </c>
      <c r="AC173" s="1274"/>
      <c r="AD173" s="1266">
        <f>'izvršenje PO IZVORIMA-detaljno'!H173+'izvršenje PO IZVORIMA-detaljno'!N173</f>
        <v>0</v>
      </c>
      <c r="AE173" s="1265">
        <f t="shared" ref="AE173:AE206" si="597">IF(AC173&lt;&gt;0,AD173/AC173*100,0)</f>
        <v>0</v>
      </c>
      <c r="AF173" s="1277">
        <f>'izvršenje PO IZVORIMA-detaljno'!I173+'izvršenje PO IZVORIMA-detaljno'!O173</f>
        <v>32437.620000000003</v>
      </c>
      <c r="AG173" s="1274"/>
      <c r="AH173" s="1277">
        <f>'izvršenje PO IZVORIMA-detaljno'!K173+'izvršenje PO IZVORIMA-detaljno'!Q173</f>
        <v>0</v>
      </c>
      <c r="AI173" s="1265">
        <f t="shared" ref="AI173:AI206" si="598">IF(AG173&lt;&gt;0,AH173/AG173*100,0)</f>
        <v>0</v>
      </c>
      <c r="AJ173" s="1257">
        <f>'izvršenje PO IZVORIMA-detaljno'!R173</f>
        <v>0</v>
      </c>
      <c r="AK173" s="1274"/>
      <c r="AL173" s="1277">
        <f>'izvršenje PO IZVORIMA-detaljno'!T173+'izvršenje PO IZVORIMA-detaljno'!U173</f>
        <v>0</v>
      </c>
      <c r="AM173" s="1265">
        <f t="shared" ref="AM173:AM206" si="599">IF(AK173&lt;&gt;0,AL173/AK173*100,0)</f>
        <v>0</v>
      </c>
      <c r="AN173" s="1266">
        <f>'izvršenje PO IZVORIMA-detaljno'!AN173</f>
        <v>0</v>
      </c>
      <c r="AO173" s="1274"/>
      <c r="AP173" s="1266">
        <f>'izvršenje PO IZVORIMA-detaljno'!AP173</f>
        <v>0</v>
      </c>
      <c r="AQ173" s="1265">
        <f t="shared" ref="AQ173:AQ206" si="600">IF(AO173&lt;&gt;0,AP173/AO173*100,0)</f>
        <v>0</v>
      </c>
      <c r="AR173" s="1274"/>
      <c r="AS173" s="1274"/>
      <c r="AT173" s="1275"/>
      <c r="AU173" s="1265">
        <f t="shared" ref="AU173:AU206" si="601">IF(AS173&lt;&gt;0,AT173/AS173*100,0)</f>
        <v>0</v>
      </c>
      <c r="AV173" s="1274"/>
      <c r="AW173" s="1276"/>
      <c r="AX173" s="1329"/>
      <c r="AY173" s="1297"/>
      <c r="AZ173" s="1342"/>
      <c r="BA173" s="204"/>
      <c r="BB173" s="206"/>
      <c r="BC173" s="1921">
        <f>'izvršenje PO IZVORIMA-detaljno'!BA173</f>
        <v>0</v>
      </c>
      <c r="BD173" s="204"/>
      <c r="BE173" s="206"/>
      <c r="BF173" s="61"/>
      <c r="BG173" s="126">
        <f>J173+M173+P173+T173+W173+Z173+AD173+AH173+AL173+AP173+AT173+AW173</f>
        <v>0</v>
      </c>
      <c r="BH173" s="77">
        <v>368121</v>
      </c>
    </row>
    <row r="174" spans="1:60" s="1429" customFormat="1" ht="15.75" thickBot="1" x14ac:dyDescent="0.3">
      <c r="A174" s="76">
        <v>368</v>
      </c>
      <c r="B174" s="470" t="s">
        <v>178</v>
      </c>
      <c r="C174" s="82">
        <f>SUM(C173)</f>
        <v>32437.620000000003</v>
      </c>
      <c r="D174" s="82">
        <f>BF174</f>
        <v>0</v>
      </c>
      <c r="E174" s="83">
        <f>E173</f>
        <v>0</v>
      </c>
      <c r="F174" s="247">
        <f t="shared" si="502"/>
        <v>0</v>
      </c>
      <c r="G174" s="246">
        <f t="shared" si="503"/>
        <v>0</v>
      </c>
      <c r="H174" s="386">
        <f t="shared" ref="H174" si="602">H173</f>
        <v>0</v>
      </c>
      <c r="I174" s="115">
        <f t="shared" ref="I174:AP174" si="603">I173</f>
        <v>0</v>
      </c>
      <c r="J174" s="82">
        <f t="shared" si="603"/>
        <v>0</v>
      </c>
      <c r="K174" s="246">
        <f t="shared" si="548"/>
        <v>0</v>
      </c>
      <c r="L174" s="82">
        <f t="shared" si="603"/>
        <v>0</v>
      </c>
      <c r="M174" s="112">
        <f t="shared" si="603"/>
        <v>0</v>
      </c>
      <c r="N174" s="392">
        <f t="shared" ref="N174" si="604">N173</f>
        <v>0</v>
      </c>
      <c r="O174" s="82">
        <f t="shared" si="603"/>
        <v>0</v>
      </c>
      <c r="P174" s="82">
        <f t="shared" si="603"/>
        <v>0</v>
      </c>
      <c r="Q174" s="246">
        <f t="shared" si="594"/>
        <v>0</v>
      </c>
      <c r="R174" s="82">
        <f t="shared" ref="R174" si="605">R173</f>
        <v>0</v>
      </c>
      <c r="S174" s="82">
        <f t="shared" si="603"/>
        <v>0</v>
      </c>
      <c r="T174" s="82">
        <f t="shared" si="603"/>
        <v>0</v>
      </c>
      <c r="U174" s="246">
        <f t="shared" si="595"/>
        <v>0</v>
      </c>
      <c r="V174" s="82">
        <f t="shared" si="603"/>
        <v>0</v>
      </c>
      <c r="W174" s="112">
        <f t="shared" si="603"/>
        <v>0</v>
      </c>
      <c r="X174" s="382">
        <f t="shared" ref="X174" si="606">X173</f>
        <v>0</v>
      </c>
      <c r="Y174" s="115">
        <f>'izvršenje PO IZVORIMA-detaljno'!AI174+'izvršenje PO IZVORIMA-detaljno'!AL174+'izvršenje PO IZVORIMA-detaljno'!AB174</f>
        <v>0</v>
      </c>
      <c r="Z174" s="112">
        <f t="shared" si="603"/>
        <v>0</v>
      </c>
      <c r="AA174" s="246">
        <f t="shared" si="596"/>
        <v>0</v>
      </c>
      <c r="AB174" s="392">
        <f t="shared" si="603"/>
        <v>0</v>
      </c>
      <c r="AC174" s="392">
        <f>'izvršenje PO IZVORIMA-detaljno'!G174+'izvršenje PO IZVORIMA-detaljno'!M174</f>
        <v>0</v>
      </c>
      <c r="AD174" s="82">
        <f t="shared" si="603"/>
        <v>0</v>
      </c>
      <c r="AE174" s="246">
        <f t="shared" si="597"/>
        <v>0</v>
      </c>
      <c r="AF174" s="108">
        <f>SUM(AF173)</f>
        <v>32437.620000000003</v>
      </c>
      <c r="AG174" s="108">
        <f>'izvršenje PO IZVORIMA-detaljno'!J174+'izvršenje PO IZVORIMA-detaljno'!P174</f>
        <v>0</v>
      </c>
      <c r="AH174" s="82">
        <f t="shared" si="603"/>
        <v>0</v>
      </c>
      <c r="AI174" s="246">
        <f t="shared" si="598"/>
        <v>0</v>
      </c>
      <c r="AJ174" s="82">
        <f t="shared" si="603"/>
        <v>0</v>
      </c>
      <c r="AK174" s="82">
        <f>'izvršenje PO IZVORIMA-detaljno'!S174</f>
        <v>0</v>
      </c>
      <c r="AL174" s="82">
        <f t="shared" si="603"/>
        <v>0</v>
      </c>
      <c r="AM174" s="246">
        <f t="shared" si="599"/>
        <v>0</v>
      </c>
      <c r="AN174" s="82"/>
      <c r="AO174" s="82">
        <f>'izvršenje PO IZVORIMA-detaljno'!AO174</f>
        <v>0</v>
      </c>
      <c r="AP174" s="82">
        <f t="shared" si="603"/>
        <v>0</v>
      </c>
      <c r="AQ174" s="246">
        <f t="shared" si="600"/>
        <v>0</v>
      </c>
      <c r="AR174" s="82">
        <f>'izvršenje PO IZVORIMA-detaljno'!AQ174</f>
        <v>0</v>
      </c>
      <c r="AS174" s="82">
        <f>'izvršenje PO IZVORIMA-detaljno'!AR174</f>
        <v>0</v>
      </c>
      <c r="AT174" s="82">
        <f t="shared" ref="AT174" si="607">AT173</f>
        <v>0</v>
      </c>
      <c r="AU174" s="246">
        <f t="shared" si="601"/>
        <v>0</v>
      </c>
      <c r="AV174" s="82">
        <f t="shared" ref="AV174:AX174" si="608">AV173</f>
        <v>0</v>
      </c>
      <c r="AW174" s="83">
        <f t="shared" si="608"/>
        <v>0</v>
      </c>
      <c r="AX174" s="382">
        <f t="shared" si="608"/>
        <v>0</v>
      </c>
      <c r="AY174" s="83">
        <f t="shared" ref="AY174:AZ174" si="609">AY173</f>
        <v>0</v>
      </c>
      <c r="AZ174" s="112">
        <f t="shared" si="609"/>
        <v>0</v>
      </c>
      <c r="BA174" s="382">
        <f t="shared" ref="BA174:BC174" si="610">BA173</f>
        <v>0</v>
      </c>
      <c r="BB174" s="83">
        <f t="shared" si="610"/>
        <v>0</v>
      </c>
      <c r="BC174" s="382">
        <f t="shared" si="610"/>
        <v>0</v>
      </c>
      <c r="BD174" s="382">
        <f t="shared" ref="BD174:BE174" si="611">BD173</f>
        <v>0</v>
      </c>
      <c r="BE174" s="83">
        <f t="shared" si="611"/>
        <v>0</v>
      </c>
      <c r="BF174" s="386">
        <f>AV174+AS174+AO174+AK174+AG174+AC174+Y174+V174+S174+O174+L174+I174+AY174</f>
        <v>0</v>
      </c>
      <c r="BG174" s="83">
        <f>BG173</f>
        <v>0</v>
      </c>
      <c r="BH174" s="76">
        <v>368</v>
      </c>
    </row>
    <row r="175" spans="1:60" s="2" customFormat="1" ht="15.75" thickBot="1" x14ac:dyDescent="0.3">
      <c r="A175" s="77">
        <v>369311</v>
      </c>
      <c r="B175" s="467" t="s">
        <v>179</v>
      </c>
      <c r="C175" s="75">
        <f t="shared" si="580"/>
        <v>30104.66</v>
      </c>
      <c r="D175" s="71"/>
      <c r="E175" s="122">
        <f t="shared" si="581"/>
        <v>0</v>
      </c>
      <c r="F175" s="240">
        <f t="shared" si="502"/>
        <v>0</v>
      </c>
      <c r="G175" s="241">
        <f t="shared" si="503"/>
        <v>0</v>
      </c>
      <c r="H175" s="125"/>
      <c r="I175" s="125"/>
      <c r="J175" s="60"/>
      <c r="K175" s="1188">
        <f t="shared" si="548"/>
        <v>0</v>
      </c>
      <c r="L175" s="59"/>
      <c r="M175" s="60"/>
      <c r="N175" s="1314">
        <f>'izvršenje PO IZVORIMA-detaljno'!V175</f>
        <v>0</v>
      </c>
      <c r="O175" s="1223"/>
      <c r="P175" s="1225">
        <f>'izvršenje PO IZVORIMA-detaljno'!X175</f>
        <v>0</v>
      </c>
      <c r="Q175" s="1220">
        <f t="shared" si="594"/>
        <v>0</v>
      </c>
      <c r="R175" s="1221">
        <f>'izvršenje PO IZVORIMA-detaljno'!Y175</f>
        <v>0</v>
      </c>
      <c r="S175" s="1223"/>
      <c r="T175" s="1221">
        <f>'izvršenje PO IZVORIMA-detaljno'!AA175</f>
        <v>0</v>
      </c>
      <c r="U175" s="1220">
        <f t="shared" si="595"/>
        <v>0</v>
      </c>
      <c r="V175" s="1223"/>
      <c r="W175" s="1224"/>
      <c r="X175" s="1207">
        <f>'izvršenje PO IZVORIMA-detaljno'!AK175+'izvršenje PO IZVORIMA-detaljno'!AH175+'izvršenje PO IZVORIMA-detaljno'!AB175</f>
        <v>0</v>
      </c>
      <c r="Y175" s="1900"/>
      <c r="Z175" s="1221">
        <f>'izvršenje PO IZVORIMA-detaljno'!AM175+'izvršenje PO IZVORIMA-detaljno'!AJ175+'izvršenje PO IZVORIMA-detaljno'!AC175</f>
        <v>0</v>
      </c>
      <c r="AA175" s="1220">
        <f t="shared" si="596"/>
        <v>0</v>
      </c>
      <c r="AB175" s="1277">
        <f>'izvršenje PO IZVORIMA-detaljno'!F175+'izvršenje PO IZVORIMA-detaljno'!L175</f>
        <v>0</v>
      </c>
      <c r="AC175" s="1274"/>
      <c r="AD175" s="1277">
        <f>'izvršenje PO IZVORIMA-detaljno'!H175+'izvršenje PO IZVORIMA-detaljno'!N175</f>
        <v>0</v>
      </c>
      <c r="AE175" s="1265">
        <f t="shared" si="597"/>
        <v>0</v>
      </c>
      <c r="AF175" s="1277">
        <f>'izvršenje PO IZVORIMA-detaljno'!I175+'izvršenje PO IZVORIMA-detaljno'!O175</f>
        <v>30104.66</v>
      </c>
      <c r="AG175" s="1274"/>
      <c r="AH175" s="1277">
        <f>'izvršenje PO IZVORIMA-detaljno'!K175+'izvršenje PO IZVORIMA-detaljno'!Q175</f>
        <v>0</v>
      </c>
      <c r="AI175" s="1265">
        <f t="shared" si="598"/>
        <v>0</v>
      </c>
      <c r="AJ175" s="1257">
        <f>'izvršenje PO IZVORIMA-detaljno'!R175</f>
        <v>0</v>
      </c>
      <c r="AK175" s="1274"/>
      <c r="AL175" s="1277">
        <f>'izvršenje PO IZVORIMA-detaljno'!T175+'izvršenje PO IZVORIMA-detaljno'!U175</f>
        <v>0</v>
      </c>
      <c r="AM175" s="1265">
        <f t="shared" si="599"/>
        <v>0</v>
      </c>
      <c r="AN175" s="1266">
        <f>'izvršenje PO IZVORIMA-detaljno'!AN175</f>
        <v>0</v>
      </c>
      <c r="AO175" s="1274"/>
      <c r="AP175" s="1266">
        <f>'izvršenje PO IZVORIMA-detaljno'!AP175</f>
        <v>0</v>
      </c>
      <c r="AQ175" s="1265">
        <f t="shared" si="600"/>
        <v>0</v>
      </c>
      <c r="AR175" s="1274"/>
      <c r="AS175" s="1274"/>
      <c r="AT175" s="1277">
        <f>'izvršenje PO IZVORIMA-detaljno'!AS175</f>
        <v>0</v>
      </c>
      <c r="AU175" s="1265">
        <f t="shared" si="601"/>
        <v>0</v>
      </c>
      <c r="AV175" s="1274"/>
      <c r="AW175" s="1276"/>
      <c r="AX175" s="1329"/>
      <c r="AY175" s="1297"/>
      <c r="AZ175" s="1342"/>
      <c r="BA175" s="204"/>
      <c r="BB175" s="206"/>
      <c r="BC175" s="1921">
        <f>'izvršenje PO IZVORIMA-detaljno'!BA175</f>
        <v>0</v>
      </c>
      <c r="BD175" s="204"/>
      <c r="BE175" s="206"/>
      <c r="BF175" s="61"/>
      <c r="BG175" s="126">
        <f>J175+M175+P175+T175+W175+Z175+AD175+AH175+AL175+AP175+AT175+AW175</f>
        <v>0</v>
      </c>
      <c r="BH175" s="77">
        <v>369311</v>
      </c>
    </row>
    <row r="176" spans="1:60" s="1429" customFormat="1" ht="15.75" thickBot="1" x14ac:dyDescent="0.3">
      <c r="A176" s="76">
        <v>369</v>
      </c>
      <c r="B176" s="470" t="s">
        <v>180</v>
      </c>
      <c r="C176" s="82">
        <f>SUM(C175)</f>
        <v>30104.66</v>
      </c>
      <c r="D176" s="82">
        <f>BF176</f>
        <v>0</v>
      </c>
      <c r="E176" s="83">
        <f>E175</f>
        <v>0</v>
      </c>
      <c r="F176" s="247">
        <f t="shared" si="502"/>
        <v>0</v>
      </c>
      <c r="G176" s="246">
        <f t="shared" si="503"/>
        <v>0</v>
      </c>
      <c r="H176" s="386">
        <f t="shared" ref="H176" si="612">H175</f>
        <v>0</v>
      </c>
      <c r="I176" s="115">
        <f t="shared" ref="I176:AP176" si="613">I175</f>
        <v>0</v>
      </c>
      <c r="J176" s="82">
        <f t="shared" si="613"/>
        <v>0</v>
      </c>
      <c r="K176" s="246">
        <f t="shared" si="548"/>
        <v>0</v>
      </c>
      <c r="L176" s="82">
        <f t="shared" si="613"/>
        <v>0</v>
      </c>
      <c r="M176" s="112">
        <f t="shared" si="613"/>
        <v>0</v>
      </c>
      <c r="N176" s="392">
        <f t="shared" ref="N176" si="614">N175</f>
        <v>0</v>
      </c>
      <c r="O176" s="82">
        <f t="shared" si="613"/>
        <v>0</v>
      </c>
      <c r="P176" s="82">
        <f t="shared" si="613"/>
        <v>0</v>
      </c>
      <c r="Q176" s="246">
        <f t="shared" si="594"/>
        <v>0</v>
      </c>
      <c r="R176" s="82">
        <f t="shared" ref="R176" si="615">R175</f>
        <v>0</v>
      </c>
      <c r="S176" s="82">
        <f t="shared" si="613"/>
        <v>0</v>
      </c>
      <c r="T176" s="82">
        <f t="shared" si="613"/>
        <v>0</v>
      </c>
      <c r="U176" s="246">
        <f t="shared" si="595"/>
        <v>0</v>
      </c>
      <c r="V176" s="82">
        <f t="shared" si="613"/>
        <v>0</v>
      </c>
      <c r="W176" s="112">
        <f t="shared" si="613"/>
        <v>0</v>
      </c>
      <c r="X176" s="382">
        <f t="shared" ref="X176" si="616">X175</f>
        <v>0</v>
      </c>
      <c r="Y176" s="115">
        <f>'izvršenje PO IZVORIMA-detaljno'!AI176+'izvršenje PO IZVORIMA-detaljno'!AL176+'izvršenje PO IZVORIMA-detaljno'!AB176</f>
        <v>0</v>
      </c>
      <c r="Z176" s="112">
        <f t="shared" si="613"/>
        <v>0</v>
      </c>
      <c r="AA176" s="246">
        <f t="shared" si="596"/>
        <v>0</v>
      </c>
      <c r="AB176" s="392">
        <f>SUM(AB175)</f>
        <v>0</v>
      </c>
      <c r="AC176" s="392">
        <f>'izvršenje PO IZVORIMA-detaljno'!G176+'izvršenje PO IZVORIMA-detaljno'!M176</f>
        <v>0</v>
      </c>
      <c r="AD176" s="82">
        <f t="shared" si="613"/>
        <v>0</v>
      </c>
      <c r="AE176" s="246">
        <f t="shared" si="597"/>
        <v>0</v>
      </c>
      <c r="AF176" s="108">
        <f>SUM(AF175)</f>
        <v>30104.66</v>
      </c>
      <c r="AG176" s="108">
        <f>'izvršenje PO IZVORIMA-detaljno'!J176+'izvršenje PO IZVORIMA-detaljno'!P176</f>
        <v>0</v>
      </c>
      <c r="AH176" s="82">
        <f t="shared" si="613"/>
        <v>0</v>
      </c>
      <c r="AI176" s="246">
        <f t="shared" si="598"/>
        <v>0</v>
      </c>
      <c r="AJ176" s="82">
        <f t="shared" si="613"/>
        <v>0</v>
      </c>
      <c r="AK176" s="82">
        <f>'izvršenje PO IZVORIMA-detaljno'!S176</f>
        <v>0</v>
      </c>
      <c r="AL176" s="82">
        <f t="shared" si="613"/>
        <v>0</v>
      </c>
      <c r="AM176" s="246">
        <f t="shared" si="599"/>
        <v>0</v>
      </c>
      <c r="AN176" s="82"/>
      <c r="AO176" s="82">
        <f>'izvršenje PO IZVORIMA-detaljno'!AO176</f>
        <v>0</v>
      </c>
      <c r="AP176" s="82">
        <f t="shared" si="613"/>
        <v>0</v>
      </c>
      <c r="AQ176" s="246">
        <f t="shared" si="600"/>
        <v>0</v>
      </c>
      <c r="AR176" s="82">
        <f>'izvršenje PO IZVORIMA-detaljno'!AQ176</f>
        <v>0</v>
      </c>
      <c r="AS176" s="82">
        <f>'izvršenje PO IZVORIMA-detaljno'!AR176</f>
        <v>0</v>
      </c>
      <c r="AT176" s="82">
        <f t="shared" ref="AT176" si="617">AT175</f>
        <v>0</v>
      </c>
      <c r="AU176" s="246">
        <f t="shared" si="601"/>
        <v>0</v>
      </c>
      <c r="AV176" s="82">
        <f t="shared" ref="AV176:AX176" si="618">AV175</f>
        <v>0</v>
      </c>
      <c r="AW176" s="83">
        <f t="shared" si="618"/>
        <v>0</v>
      </c>
      <c r="AX176" s="382">
        <f t="shared" si="618"/>
        <v>0</v>
      </c>
      <c r="AY176" s="83">
        <f t="shared" ref="AY176:AZ176" si="619">AY175</f>
        <v>0</v>
      </c>
      <c r="AZ176" s="112">
        <f t="shared" si="619"/>
        <v>0</v>
      </c>
      <c r="BA176" s="382">
        <f t="shared" ref="BA176:BC176" si="620">BA175</f>
        <v>0</v>
      </c>
      <c r="BB176" s="83">
        <f t="shared" si="620"/>
        <v>0</v>
      </c>
      <c r="BC176" s="382">
        <f t="shared" si="620"/>
        <v>0</v>
      </c>
      <c r="BD176" s="382">
        <f t="shared" ref="BD176:BE176" si="621">BD175</f>
        <v>0</v>
      </c>
      <c r="BE176" s="83">
        <f t="shared" si="621"/>
        <v>0</v>
      </c>
      <c r="BF176" s="386">
        <f>AV176+AS176+AO176+AK176+AG176+AC176+Y176+V176+S176+O176+L176+I176</f>
        <v>0</v>
      </c>
      <c r="BG176" s="83">
        <f t="shared" ref="BG176" si="622">BG175</f>
        <v>0</v>
      </c>
      <c r="BH176" s="76">
        <v>369</v>
      </c>
    </row>
    <row r="177" spans="1:60" s="6" customFormat="1" ht="15.75" thickBot="1" x14ac:dyDescent="0.3">
      <c r="A177" s="62">
        <v>372191</v>
      </c>
      <c r="B177" s="463" t="s">
        <v>112</v>
      </c>
      <c r="C177" s="75">
        <f t="shared" si="580"/>
        <v>0</v>
      </c>
      <c r="D177" s="64"/>
      <c r="E177" s="122">
        <f t="shared" si="581"/>
        <v>0</v>
      </c>
      <c r="F177" s="234">
        <f t="shared" si="502"/>
        <v>0</v>
      </c>
      <c r="G177" s="235">
        <f t="shared" si="503"/>
        <v>0</v>
      </c>
      <c r="H177" s="124"/>
      <c r="I177" s="124"/>
      <c r="J177" s="51"/>
      <c r="K177" s="1182">
        <f t="shared" si="548"/>
        <v>0</v>
      </c>
      <c r="L177" s="52"/>
      <c r="M177" s="51"/>
      <c r="N177" s="1313">
        <f>'izvršenje PO IZVORIMA-detaljno'!V177</f>
        <v>0</v>
      </c>
      <c r="O177" s="1209"/>
      <c r="P177" s="1221">
        <f>'izvršenje PO IZVORIMA-detaljno'!X177</f>
        <v>0</v>
      </c>
      <c r="Q177" s="1204">
        <f t="shared" si="594"/>
        <v>0</v>
      </c>
      <c r="R177" s="1221">
        <f>'izvršenje PO IZVORIMA-detaljno'!Y177</f>
        <v>0</v>
      </c>
      <c r="S177" s="1209"/>
      <c r="T177" s="1221">
        <f>'izvršenje PO IZVORIMA-detaljno'!AA177</f>
        <v>0</v>
      </c>
      <c r="U177" s="1204">
        <f t="shared" si="595"/>
        <v>0</v>
      </c>
      <c r="V177" s="1209"/>
      <c r="W177" s="1210"/>
      <c r="X177" s="1207">
        <f>'izvršenje PO IZVORIMA-detaljno'!AK177+'izvršenje PO IZVORIMA-detaljno'!AH177+'izvršenje PO IZVORIMA-detaljno'!AB177</f>
        <v>0</v>
      </c>
      <c r="Y177" s="1900"/>
      <c r="Z177" s="1221">
        <f>'izvršenje PO IZVORIMA-detaljno'!AM177+'izvršenje PO IZVORIMA-detaljno'!AJ177+'izvršenje PO IZVORIMA-detaljno'!AC177</f>
        <v>0</v>
      </c>
      <c r="AA177" s="1204">
        <f t="shared" si="596"/>
        <v>0</v>
      </c>
      <c r="AB177" s="1266">
        <f>'izvršenje PO IZVORIMA-detaljno'!F177+'izvršenje PO IZVORIMA-detaljno'!L177</f>
        <v>0</v>
      </c>
      <c r="AC177" s="1251"/>
      <c r="AD177" s="1266">
        <f>'izvršenje PO IZVORIMA-detaljno'!H177+'izvršenje PO IZVORIMA-detaljno'!N177</f>
        <v>0</v>
      </c>
      <c r="AE177" s="1244">
        <f t="shared" si="597"/>
        <v>0</v>
      </c>
      <c r="AF177" s="1266">
        <f>'izvršenje PO IZVORIMA-detaljno'!I177+'izvršenje PO IZVORIMA-detaljno'!O177</f>
        <v>0</v>
      </c>
      <c r="AG177" s="1251"/>
      <c r="AH177" s="1266">
        <f>'izvršenje PO IZVORIMA-detaljno'!K177+'izvršenje PO IZVORIMA-detaljno'!Q177</f>
        <v>0</v>
      </c>
      <c r="AI177" s="1244">
        <f t="shared" si="598"/>
        <v>0</v>
      </c>
      <c r="AJ177" s="1257">
        <f>'izvršenje PO IZVORIMA-detaljno'!R177</f>
        <v>0</v>
      </c>
      <c r="AK177" s="1251"/>
      <c r="AL177" s="1277">
        <f>'izvršenje PO IZVORIMA-detaljno'!T177+'izvršenje PO IZVORIMA-detaljno'!U177</f>
        <v>0</v>
      </c>
      <c r="AM177" s="1244">
        <f t="shared" si="599"/>
        <v>0</v>
      </c>
      <c r="AN177" s="1266">
        <f>'izvršenje PO IZVORIMA-detaljno'!AN177</f>
        <v>0</v>
      </c>
      <c r="AO177" s="1251"/>
      <c r="AP177" s="1266">
        <f>'izvršenje PO IZVORIMA-detaljno'!AP177</f>
        <v>0</v>
      </c>
      <c r="AQ177" s="1244">
        <f t="shared" si="600"/>
        <v>0</v>
      </c>
      <c r="AR177" s="1251"/>
      <c r="AS177" s="1251"/>
      <c r="AT177" s="1277">
        <f>'izvršenje PO IZVORIMA-detaljno'!AS177</f>
        <v>0</v>
      </c>
      <c r="AU177" s="1244">
        <f t="shared" si="601"/>
        <v>0</v>
      </c>
      <c r="AV177" s="1251"/>
      <c r="AW177" s="1252"/>
      <c r="AX177" s="1327"/>
      <c r="AY177" s="1295"/>
      <c r="AZ177" s="1336"/>
      <c r="BA177" s="176"/>
      <c r="BB177" s="174"/>
      <c r="BC177" s="1921">
        <f>'izvršenje PO IZVORIMA-detaljno'!BA177</f>
        <v>0</v>
      </c>
      <c r="BD177" s="176"/>
      <c r="BE177" s="174"/>
      <c r="BF177" s="57"/>
      <c r="BG177" s="126">
        <f>J177+M177+P177+T177+W177+Z177+AD177+AH177+AL177+AP177+AT177+AW177</f>
        <v>0</v>
      </c>
      <c r="BH177" s="62">
        <v>372191</v>
      </c>
    </row>
    <row r="178" spans="1:60" s="2" customFormat="1" ht="15.75" thickBot="1" x14ac:dyDescent="0.3">
      <c r="A178" s="47">
        <v>372291</v>
      </c>
      <c r="B178" s="465" t="s">
        <v>144</v>
      </c>
      <c r="C178" s="75">
        <f t="shared" si="580"/>
        <v>0</v>
      </c>
      <c r="D178" s="4"/>
      <c r="E178" s="122">
        <f t="shared" si="581"/>
        <v>0</v>
      </c>
      <c r="F178" s="236">
        <f t="shared" si="502"/>
        <v>0</v>
      </c>
      <c r="G178" s="237">
        <f t="shared" si="503"/>
        <v>0</v>
      </c>
      <c r="H178" s="125"/>
      <c r="I178" s="125"/>
      <c r="J178" s="60"/>
      <c r="K178" s="1184">
        <f t="shared" si="548"/>
        <v>0</v>
      </c>
      <c r="L178" s="59"/>
      <c r="M178" s="60"/>
      <c r="N178" s="1313">
        <f>'izvršenje PO IZVORIMA-detaljno'!V178</f>
        <v>0</v>
      </c>
      <c r="O178" s="1223"/>
      <c r="P178" s="1221">
        <f>'izvršenje PO IZVORIMA-detaljno'!X178</f>
        <v>0</v>
      </c>
      <c r="Q178" s="1211">
        <f t="shared" si="594"/>
        <v>0</v>
      </c>
      <c r="R178" s="1221">
        <f>'izvršenje PO IZVORIMA-detaljno'!Y178</f>
        <v>0</v>
      </c>
      <c r="S178" s="1223"/>
      <c r="T178" s="1221">
        <f>'izvršenje PO IZVORIMA-detaljno'!AA178</f>
        <v>0</v>
      </c>
      <c r="U178" s="1211">
        <f t="shared" si="595"/>
        <v>0</v>
      </c>
      <c r="V178" s="1223"/>
      <c r="W178" s="1224"/>
      <c r="X178" s="1207">
        <f>'izvršenje PO IZVORIMA-detaljno'!AK178+'izvršenje PO IZVORIMA-detaljno'!AH178+'izvršenje PO IZVORIMA-detaljno'!AB178</f>
        <v>0</v>
      </c>
      <c r="Y178" s="1900"/>
      <c r="Z178" s="1221">
        <f>'izvršenje PO IZVORIMA-detaljno'!AM178+'izvršenje PO IZVORIMA-detaljno'!AJ178+'izvršenje PO IZVORIMA-detaljno'!AC178</f>
        <v>0</v>
      </c>
      <c r="AA178" s="1211">
        <f t="shared" si="596"/>
        <v>0</v>
      </c>
      <c r="AB178" s="1266">
        <f>'izvršenje PO IZVORIMA-detaljno'!F178+'izvršenje PO IZVORIMA-detaljno'!L178</f>
        <v>0</v>
      </c>
      <c r="AC178" s="1274"/>
      <c r="AD178" s="1266">
        <f>'izvršenje PO IZVORIMA-detaljno'!H178+'izvršenje PO IZVORIMA-detaljno'!N178</f>
        <v>0</v>
      </c>
      <c r="AE178" s="1253">
        <f t="shared" si="597"/>
        <v>0</v>
      </c>
      <c r="AF178" s="1266">
        <f>'izvršenje PO IZVORIMA-detaljno'!I178+'izvršenje PO IZVORIMA-detaljno'!O178</f>
        <v>0</v>
      </c>
      <c r="AG178" s="1274"/>
      <c r="AH178" s="1266">
        <f>'izvršenje PO IZVORIMA-detaljno'!K178+'izvršenje PO IZVORIMA-detaljno'!Q178</f>
        <v>0</v>
      </c>
      <c r="AI178" s="1253">
        <f t="shared" si="598"/>
        <v>0</v>
      </c>
      <c r="AJ178" s="1257">
        <f>'izvršenje PO IZVORIMA-detaljno'!R178</f>
        <v>0</v>
      </c>
      <c r="AK178" s="1274"/>
      <c r="AL178" s="1277">
        <f>'izvršenje PO IZVORIMA-detaljno'!T178+'izvršenje PO IZVORIMA-detaljno'!U178</f>
        <v>0</v>
      </c>
      <c r="AM178" s="1253">
        <f t="shared" si="599"/>
        <v>0</v>
      </c>
      <c r="AN178" s="1266">
        <f>'izvršenje PO IZVORIMA-detaljno'!AN178</f>
        <v>0</v>
      </c>
      <c r="AO178" s="1274"/>
      <c r="AP178" s="1266">
        <f>'izvršenje PO IZVORIMA-detaljno'!AP178</f>
        <v>0</v>
      </c>
      <c r="AQ178" s="1253">
        <f t="shared" si="600"/>
        <v>0</v>
      </c>
      <c r="AR178" s="1274"/>
      <c r="AS178" s="1274"/>
      <c r="AT178" s="1277">
        <f>'izvršenje PO IZVORIMA-detaljno'!AS178</f>
        <v>0</v>
      </c>
      <c r="AU178" s="1253">
        <f t="shared" si="601"/>
        <v>0</v>
      </c>
      <c r="AV178" s="1274"/>
      <c r="AW178" s="1276"/>
      <c r="AX178" s="1329"/>
      <c r="AY178" s="1297"/>
      <c r="AZ178" s="1342"/>
      <c r="BA178" s="204"/>
      <c r="BB178" s="206"/>
      <c r="BC178" s="1921">
        <f>'izvršenje PO IZVORIMA-detaljno'!BA178</f>
        <v>0</v>
      </c>
      <c r="BD178" s="204"/>
      <c r="BE178" s="206"/>
      <c r="BF178" s="61"/>
      <c r="BG178" s="126">
        <f>J178+M178+P178+T178+W178+Z178+AD178+AH178+AL178+AP178+AT178+AW178</f>
        <v>0</v>
      </c>
      <c r="BH178" s="47">
        <v>372291</v>
      </c>
    </row>
    <row r="179" spans="1:60" s="1429" customFormat="1" ht="15.75" thickBot="1" x14ac:dyDescent="0.3">
      <c r="A179" s="76">
        <v>372</v>
      </c>
      <c r="B179" s="470" t="s">
        <v>113</v>
      </c>
      <c r="C179" s="82">
        <f>SUM(C177:C178)</f>
        <v>0</v>
      </c>
      <c r="D179" s="82">
        <f>BF179</f>
        <v>0</v>
      </c>
      <c r="E179" s="83">
        <f t="shared" ref="E179" si="623">E177+E178</f>
        <v>0</v>
      </c>
      <c r="F179" s="247">
        <f t="shared" si="502"/>
        <v>0</v>
      </c>
      <c r="G179" s="246">
        <f t="shared" si="503"/>
        <v>0</v>
      </c>
      <c r="H179" s="386">
        <f t="shared" ref="H179" si="624">H177+H178</f>
        <v>0</v>
      </c>
      <c r="I179" s="115">
        <f t="shared" ref="I179:AP179" si="625">I177+I178</f>
        <v>0</v>
      </c>
      <c r="J179" s="82">
        <f t="shared" si="625"/>
        <v>0</v>
      </c>
      <c r="K179" s="246">
        <f t="shared" si="548"/>
        <v>0</v>
      </c>
      <c r="L179" s="82">
        <f t="shared" si="625"/>
        <v>0</v>
      </c>
      <c r="M179" s="112">
        <f t="shared" si="625"/>
        <v>0</v>
      </c>
      <c r="N179" s="392">
        <f t="shared" ref="N179" si="626">N177+N178</f>
        <v>0</v>
      </c>
      <c r="O179" s="82">
        <f t="shared" si="625"/>
        <v>0</v>
      </c>
      <c r="P179" s="82">
        <f t="shared" si="625"/>
        <v>0</v>
      </c>
      <c r="Q179" s="246">
        <f t="shared" si="594"/>
        <v>0</v>
      </c>
      <c r="R179" s="82">
        <f t="shared" ref="R179" si="627">R177+R178</f>
        <v>0</v>
      </c>
      <c r="S179" s="82">
        <f t="shared" si="625"/>
        <v>0</v>
      </c>
      <c r="T179" s="82">
        <f t="shared" si="625"/>
        <v>0</v>
      </c>
      <c r="U179" s="246">
        <f t="shared" si="595"/>
        <v>0</v>
      </c>
      <c r="V179" s="82">
        <f t="shared" si="625"/>
        <v>0</v>
      </c>
      <c r="W179" s="112">
        <f t="shared" si="625"/>
        <v>0</v>
      </c>
      <c r="X179" s="382">
        <f t="shared" ref="X179" si="628">X177+X178</f>
        <v>0</v>
      </c>
      <c r="Y179" s="115">
        <f>'izvršenje PO IZVORIMA-detaljno'!AI179+'izvršenje PO IZVORIMA-detaljno'!AL179+'izvršenje PO IZVORIMA-detaljno'!AB179</f>
        <v>0</v>
      </c>
      <c r="Z179" s="112">
        <f t="shared" si="625"/>
        <v>0</v>
      </c>
      <c r="AA179" s="246">
        <f t="shared" si="596"/>
        <v>0</v>
      </c>
      <c r="AB179" s="392"/>
      <c r="AC179" s="392">
        <f>'izvršenje PO IZVORIMA-detaljno'!G179+'izvršenje PO IZVORIMA-detaljno'!M179</f>
        <v>0</v>
      </c>
      <c r="AD179" s="82">
        <f t="shared" si="625"/>
        <v>0</v>
      </c>
      <c r="AE179" s="246">
        <f t="shared" si="597"/>
        <v>0</v>
      </c>
      <c r="AF179" s="82">
        <f t="shared" si="625"/>
        <v>0</v>
      </c>
      <c r="AG179" s="108">
        <f>'izvršenje PO IZVORIMA-detaljno'!J179+'izvršenje PO IZVORIMA-detaljno'!P179</f>
        <v>0</v>
      </c>
      <c r="AH179" s="82">
        <f t="shared" si="625"/>
        <v>0</v>
      </c>
      <c r="AI179" s="246">
        <f t="shared" si="598"/>
        <v>0</v>
      </c>
      <c r="AJ179" s="82">
        <f>SUM(AJ177:AJ178)</f>
        <v>0</v>
      </c>
      <c r="AK179" s="82">
        <f>'izvršenje PO IZVORIMA-detaljno'!S179</f>
        <v>0</v>
      </c>
      <c r="AL179" s="82">
        <f t="shared" si="625"/>
        <v>0</v>
      </c>
      <c r="AM179" s="246">
        <f t="shared" si="599"/>
        <v>0</v>
      </c>
      <c r="AN179" s="82"/>
      <c r="AO179" s="82">
        <f>'izvršenje PO IZVORIMA-detaljno'!AO179</f>
        <v>0</v>
      </c>
      <c r="AP179" s="82">
        <f t="shared" si="625"/>
        <v>0</v>
      </c>
      <c r="AQ179" s="246">
        <f t="shared" si="600"/>
        <v>0</v>
      </c>
      <c r="AR179" s="82">
        <f>'izvršenje PO IZVORIMA-detaljno'!AQ179</f>
        <v>0</v>
      </c>
      <c r="AS179" s="82">
        <f>'izvršenje PO IZVORIMA-detaljno'!AR179</f>
        <v>0</v>
      </c>
      <c r="AT179" s="82">
        <f t="shared" ref="AT179" si="629">AT177+AT178</f>
        <v>0</v>
      </c>
      <c r="AU179" s="246">
        <f t="shared" si="601"/>
        <v>0</v>
      </c>
      <c r="AV179" s="82">
        <f t="shared" ref="AV179:AX179" si="630">AV177+AV178</f>
        <v>0</v>
      </c>
      <c r="AW179" s="83">
        <f t="shared" si="630"/>
        <v>0</v>
      </c>
      <c r="AX179" s="382">
        <f t="shared" si="630"/>
        <v>0</v>
      </c>
      <c r="AY179" s="83">
        <f t="shared" ref="AY179:AZ179" si="631">AY177+AY178</f>
        <v>0</v>
      </c>
      <c r="AZ179" s="112">
        <f t="shared" si="631"/>
        <v>0</v>
      </c>
      <c r="BA179" s="382">
        <f t="shared" ref="BA179:BC179" si="632">BA177+BA178</f>
        <v>0</v>
      </c>
      <c r="BB179" s="83">
        <f t="shared" si="632"/>
        <v>0</v>
      </c>
      <c r="BC179" s="382">
        <f t="shared" si="632"/>
        <v>0</v>
      </c>
      <c r="BD179" s="382">
        <f t="shared" ref="BD179:BE179" si="633">BD177+BD178</f>
        <v>0</v>
      </c>
      <c r="BE179" s="83">
        <f t="shared" si="633"/>
        <v>0</v>
      </c>
      <c r="BF179" s="386">
        <f>AV179+AS179+AO179+AK179+AG179+AC179+Y179+V179+S179+O179+L179+I179</f>
        <v>0</v>
      </c>
      <c r="BG179" s="83">
        <f t="shared" ref="BG179" si="634">BG177+BG178</f>
        <v>0</v>
      </c>
      <c r="BH179" s="76">
        <v>372</v>
      </c>
    </row>
    <row r="180" spans="1:60" s="9" customFormat="1" ht="15.75" thickBot="1" x14ac:dyDescent="0.3">
      <c r="A180" s="15">
        <v>381311</v>
      </c>
      <c r="B180" s="474" t="s">
        <v>181</v>
      </c>
      <c r="C180" s="75">
        <f>H180+N180+R180+X180+AB180+AF180+AJ180+AN180+AR180+AX180</f>
        <v>243504.03000000003</v>
      </c>
      <c r="D180" s="256"/>
      <c r="E180" s="257">
        <f t="shared" si="581"/>
        <v>0</v>
      </c>
      <c r="F180" s="243">
        <f>IF(C180&lt;&gt;0,E180/C180*100,0)</f>
        <v>0</v>
      </c>
      <c r="G180" s="244">
        <f t="shared" si="503"/>
        <v>0</v>
      </c>
      <c r="H180" s="258"/>
      <c r="I180" s="258"/>
      <c r="J180" s="259"/>
      <c r="K180" s="1193">
        <f t="shared" si="548"/>
        <v>0</v>
      </c>
      <c r="L180" s="260"/>
      <c r="M180" s="259"/>
      <c r="N180" s="1317">
        <f>'izvršenje PO IZVORIMA-detaljno'!V180</f>
        <v>0</v>
      </c>
      <c r="O180" s="1233"/>
      <c r="P180" s="1232">
        <f>'izvršenje PO IZVORIMA-detaljno'!X180</f>
        <v>0</v>
      </c>
      <c r="Q180" s="1226">
        <f t="shared" si="594"/>
        <v>0</v>
      </c>
      <c r="R180" s="1233"/>
      <c r="S180" s="1233"/>
      <c r="T180" s="1234"/>
      <c r="U180" s="1226">
        <f t="shared" si="595"/>
        <v>0</v>
      </c>
      <c r="V180" s="1233"/>
      <c r="W180" s="1234"/>
      <c r="X180" s="1207">
        <f>'izvršenje PO IZVORIMA-detaljno'!AK180+'izvršenje PO IZVORIMA-detaljno'!AH180+'izvršenje PO IZVORIMA-detaljno'!AB180</f>
        <v>0</v>
      </c>
      <c r="Y180" s="1902"/>
      <c r="Z180" s="1234"/>
      <c r="AA180" s="1226">
        <f t="shared" si="596"/>
        <v>0</v>
      </c>
      <c r="AB180" s="1266">
        <f>'izvršenje PO IZVORIMA-detaljno'!F180+'izvršenje PO IZVORIMA-detaljno'!L180</f>
        <v>0</v>
      </c>
      <c r="AC180" s="1284"/>
      <c r="AD180" s="1266">
        <f>'izvršenje PO IZVORIMA-detaljno'!H180+'izvršenje PO IZVORIMA-detaljno'!N180</f>
        <v>0</v>
      </c>
      <c r="AE180" s="1279">
        <f t="shared" si="597"/>
        <v>0</v>
      </c>
      <c r="AF180" s="1285">
        <f>'izvršenje PO IZVORIMA-detaljno'!I180+'izvršenje PO IZVORIMA-detaljno'!O180</f>
        <v>243504.03000000003</v>
      </c>
      <c r="AG180" s="1284"/>
      <c r="AH180" s="1285">
        <f>'izvršenje PO IZVORIMA-detaljno'!K180+'izvršenje PO IZVORIMA-detaljno'!Q180</f>
        <v>0</v>
      </c>
      <c r="AI180" s="1279">
        <f t="shared" si="598"/>
        <v>0</v>
      </c>
      <c r="AJ180" s="1257">
        <f>'izvršenje PO IZVORIMA-detaljno'!R180</f>
        <v>0</v>
      </c>
      <c r="AK180" s="1284"/>
      <c r="AL180" s="1286"/>
      <c r="AM180" s="1279">
        <f t="shared" si="599"/>
        <v>0</v>
      </c>
      <c r="AN180" s="1266">
        <f>'izvršenje PO IZVORIMA-detaljno'!AN180</f>
        <v>0</v>
      </c>
      <c r="AO180" s="1284"/>
      <c r="AP180" s="1266">
        <f>'izvršenje PO IZVORIMA-detaljno'!AP180</f>
        <v>0</v>
      </c>
      <c r="AQ180" s="1279">
        <f t="shared" si="600"/>
        <v>0</v>
      </c>
      <c r="AR180" s="1284"/>
      <c r="AS180" s="1284"/>
      <c r="AT180" s="1286"/>
      <c r="AU180" s="1279">
        <f t="shared" si="601"/>
        <v>0</v>
      </c>
      <c r="AV180" s="1284"/>
      <c r="AW180" s="1287"/>
      <c r="AX180" s="1333"/>
      <c r="AY180" s="1299"/>
      <c r="AZ180" s="1345"/>
      <c r="BA180" s="390"/>
      <c r="BB180" s="385"/>
      <c r="BC180" s="1921">
        <f>'izvršenje PO IZVORIMA-detaljno'!BA180</f>
        <v>0</v>
      </c>
      <c r="BD180" s="390"/>
      <c r="BE180" s="385"/>
      <c r="BF180" s="261"/>
      <c r="BG180" s="1191">
        <f>J180+M180+P180+T180+W180+Z180+AD180+AH180+AL180+AP180+AT180+AW180</f>
        <v>0</v>
      </c>
      <c r="BH180" s="15">
        <v>381311</v>
      </c>
    </row>
    <row r="181" spans="1:60" s="9" customFormat="1" ht="15.75" thickBot="1" x14ac:dyDescent="0.3">
      <c r="A181" s="77">
        <v>381291</v>
      </c>
      <c r="B181" s="467" t="s">
        <v>232</v>
      </c>
      <c r="C181" s="75">
        <f t="shared" si="580"/>
        <v>1488.53</v>
      </c>
      <c r="D181" s="72"/>
      <c r="E181" s="208">
        <f t="shared" ref="E181" si="635">BG181</f>
        <v>1499.05</v>
      </c>
      <c r="F181" s="243">
        <f>IF(C181&lt;&gt;0,E181/C181*100,0)</f>
        <v>100.70673751956629</v>
      </c>
      <c r="G181" s="241">
        <f t="shared" ref="G181" si="636">IF(D181&lt;&gt;0,E181/D181*100,0)</f>
        <v>0</v>
      </c>
      <c r="H181" s="1196">
        <f>'izvršenje PO IZVORIMA-detaljno'!C181</f>
        <v>1488.53</v>
      </c>
      <c r="I181" s="252"/>
      <c r="J181" s="262">
        <f>'izvršenje PO IZVORIMA-detaljno'!E181</f>
        <v>1499.05</v>
      </c>
      <c r="K181" s="1188">
        <f t="shared" si="548"/>
        <v>0</v>
      </c>
      <c r="L181" s="254"/>
      <c r="M181" s="253"/>
      <c r="N181" s="1318">
        <f>'izvršenje PO IZVORIMA-detaljno'!V181</f>
        <v>0</v>
      </c>
      <c r="O181" s="1237"/>
      <c r="P181" s="1236">
        <f>'izvršenje PO IZVORIMA-detaljno'!X181</f>
        <v>0</v>
      </c>
      <c r="Q181" s="1220">
        <f t="shared" ref="Q181" si="637">IF(O181&lt;&gt;0,P181/O181*100,0)</f>
        <v>0</v>
      </c>
      <c r="R181" s="1237"/>
      <c r="S181" s="1237"/>
      <c r="T181" s="1238"/>
      <c r="U181" s="1220">
        <f t="shared" ref="U181" si="638">IF(S181&lt;&gt;0,T181/S181*100,0)</f>
        <v>0</v>
      </c>
      <c r="V181" s="1237"/>
      <c r="W181" s="1238"/>
      <c r="X181" s="1207">
        <f>'izvršenje PO IZVORIMA-detaljno'!AK181+'izvršenje PO IZVORIMA-detaljno'!AH181+'izvršenje PO IZVORIMA-detaljno'!AB181</f>
        <v>0</v>
      </c>
      <c r="Y181" s="1900"/>
      <c r="Z181" s="1238"/>
      <c r="AA181" s="1220">
        <f t="shared" ref="AA181" si="639">IF(Y181&lt;&gt;0,Z181/Y181*100,0)</f>
        <v>0</v>
      </c>
      <c r="AB181" s="1266">
        <f>'izvršenje PO IZVORIMA-detaljno'!F181+'izvršenje PO IZVORIMA-detaljno'!L181</f>
        <v>0</v>
      </c>
      <c r="AC181" s="1288"/>
      <c r="AD181" s="1266">
        <f>'izvršenje PO IZVORIMA-detaljno'!H181+'izvršenje PO IZVORIMA-detaljno'!N181</f>
        <v>0</v>
      </c>
      <c r="AE181" s="1265">
        <f t="shared" ref="AE181" si="640">IF(AC181&lt;&gt;0,AD181/AC181*100,0)</f>
        <v>0</v>
      </c>
      <c r="AF181" s="1289">
        <f>'izvršenje PO IZVORIMA-detaljno'!I181+'izvršenje PO IZVORIMA-detaljno'!O181</f>
        <v>0</v>
      </c>
      <c r="AG181" s="1288"/>
      <c r="AH181" s="1289">
        <f>'izvršenje PO IZVORIMA-detaljno'!K181+'izvršenje PO IZVORIMA-detaljno'!Q181</f>
        <v>0</v>
      </c>
      <c r="AI181" s="1265">
        <f t="shared" ref="AI181" si="641">IF(AG181&lt;&gt;0,AH181/AG181*100,0)</f>
        <v>0</v>
      </c>
      <c r="AJ181" s="1257">
        <f>'izvršenje PO IZVORIMA-detaljno'!R181</f>
        <v>0</v>
      </c>
      <c r="AK181" s="1288"/>
      <c r="AL181" s="1290"/>
      <c r="AM181" s="1265">
        <f t="shared" ref="AM181" si="642">IF(AK181&lt;&gt;0,AL181/AK181*100,0)</f>
        <v>0</v>
      </c>
      <c r="AN181" s="1266">
        <f>'izvršenje PO IZVORIMA-detaljno'!AN181</f>
        <v>0</v>
      </c>
      <c r="AO181" s="1288"/>
      <c r="AP181" s="1266">
        <f>'izvršenje PO IZVORIMA-detaljno'!AP181</f>
        <v>0</v>
      </c>
      <c r="AQ181" s="1265">
        <f t="shared" ref="AQ181" si="643">IF(AO181&lt;&gt;0,AP181/AO181*100,0)</f>
        <v>0</v>
      </c>
      <c r="AR181" s="1288"/>
      <c r="AS181" s="1288"/>
      <c r="AT181" s="1290"/>
      <c r="AU181" s="1265">
        <f t="shared" ref="AU181" si="644">IF(AS181&lt;&gt;0,AT181/AS181*100,0)</f>
        <v>0</v>
      </c>
      <c r="AV181" s="1288"/>
      <c r="AW181" s="1291"/>
      <c r="AX181" s="1334"/>
      <c r="AY181" s="1300"/>
      <c r="AZ181" s="1346"/>
      <c r="BA181" s="391"/>
      <c r="BB181" s="396"/>
      <c r="BC181" s="1921">
        <f>'izvršenje PO IZVORIMA-detaljno'!BA181</f>
        <v>0</v>
      </c>
      <c r="BD181" s="391"/>
      <c r="BE181" s="396"/>
      <c r="BF181" s="255"/>
      <c r="BG181" s="126">
        <f>J181+M181+P181+T181+W181+Z181+AD181+AH181+AL181+AP181+AT181+AW181</f>
        <v>1499.05</v>
      </c>
      <c r="BH181" s="77">
        <v>381291</v>
      </c>
    </row>
    <row r="182" spans="1:60" s="24" customFormat="1" ht="15.75" thickBot="1" x14ac:dyDescent="0.3">
      <c r="A182" s="1493">
        <v>381</v>
      </c>
      <c r="B182" s="1494" t="s">
        <v>182</v>
      </c>
      <c r="C182" s="90">
        <f>SUM(C180:C181)</f>
        <v>244992.56000000003</v>
      </c>
      <c r="D182" s="82">
        <f>BF182</f>
        <v>1700</v>
      </c>
      <c r="E182" s="91">
        <f>E180+E181</f>
        <v>1499.05</v>
      </c>
      <c r="F182" s="247">
        <f>IF(C182&lt;&gt;0,E182/C182*100,0)</f>
        <v>0.61187572389953382</v>
      </c>
      <c r="G182" s="246">
        <f>IF(D182&lt;&gt;0,E182/D182*100,0)</f>
        <v>88.17941176470589</v>
      </c>
      <c r="H182" s="1322">
        <f>SUM(H181)</f>
        <v>1488.53</v>
      </c>
      <c r="I182" s="117">
        <f>'izvršenje PO IZVORIMA-detaljno'!D182</f>
        <v>1700</v>
      </c>
      <c r="J182" s="90">
        <f>SUM(J181)</f>
        <v>1499.05</v>
      </c>
      <c r="K182" s="246">
        <f t="shared" si="548"/>
        <v>88.17941176470589</v>
      </c>
      <c r="L182" s="90">
        <f t="shared" ref="L182:AP182" si="645">L180</f>
        <v>0</v>
      </c>
      <c r="M182" s="114">
        <f t="shared" si="645"/>
        <v>0</v>
      </c>
      <c r="N182" s="1477">
        <f t="shared" ref="N182" si="646">N180</f>
        <v>0</v>
      </c>
      <c r="O182" s="90">
        <f t="shared" si="645"/>
        <v>0</v>
      </c>
      <c r="P182" s="90">
        <f t="shared" si="645"/>
        <v>0</v>
      </c>
      <c r="Q182" s="246">
        <f t="shared" si="594"/>
        <v>0</v>
      </c>
      <c r="R182" s="90">
        <f t="shared" ref="R182" si="647">R180</f>
        <v>0</v>
      </c>
      <c r="S182" s="90">
        <f t="shared" si="645"/>
        <v>0</v>
      </c>
      <c r="T182" s="90">
        <f t="shared" si="645"/>
        <v>0</v>
      </c>
      <c r="U182" s="246">
        <f t="shared" si="595"/>
        <v>0</v>
      </c>
      <c r="V182" s="90">
        <f t="shared" si="645"/>
        <v>0</v>
      </c>
      <c r="W182" s="114">
        <f t="shared" si="645"/>
        <v>0</v>
      </c>
      <c r="X182" s="1350">
        <f t="shared" ref="X182" si="648">X180</f>
        <v>0</v>
      </c>
      <c r="Y182" s="115">
        <f>'izvršenje PO IZVORIMA-detaljno'!AI182+'izvršenje PO IZVORIMA-detaljno'!AL182+'izvršenje PO IZVORIMA-detaljno'!AB182</f>
        <v>0</v>
      </c>
      <c r="Z182" s="114">
        <f t="shared" si="645"/>
        <v>0</v>
      </c>
      <c r="AA182" s="246">
        <f t="shared" si="596"/>
        <v>0</v>
      </c>
      <c r="AB182" s="392">
        <f>'izvršenje PO IZVORIMA-detaljno'!F182+'izvršenje PO IZVORIMA-detaljno'!L182</f>
        <v>0</v>
      </c>
      <c r="AC182" s="392">
        <f>'izvršenje PO IZVORIMA-detaljno'!G182+'izvršenje PO IZVORIMA-detaljno'!M182</f>
        <v>0</v>
      </c>
      <c r="AD182" s="90">
        <f t="shared" si="645"/>
        <v>0</v>
      </c>
      <c r="AE182" s="246">
        <f t="shared" si="597"/>
        <v>0</v>
      </c>
      <c r="AF182" s="108">
        <f>SUM(AF180:AF181)</f>
        <v>243504.03000000003</v>
      </c>
      <c r="AG182" s="108">
        <f>'izvršenje PO IZVORIMA-detaljno'!J182+'izvršenje PO IZVORIMA-detaljno'!P182</f>
        <v>0</v>
      </c>
      <c r="AH182" s="90">
        <f>AH180</f>
        <v>0</v>
      </c>
      <c r="AI182" s="246">
        <f t="shared" si="598"/>
        <v>0</v>
      </c>
      <c r="AJ182" s="82">
        <f>'izvršenje PO IZVORIMA-detaljno'!R182</f>
        <v>0</v>
      </c>
      <c r="AK182" s="82">
        <f>'izvršenje PO IZVORIMA-detaljno'!S182</f>
        <v>0</v>
      </c>
      <c r="AL182" s="90">
        <f t="shared" si="645"/>
        <v>0</v>
      </c>
      <c r="AM182" s="246">
        <f t="shared" si="599"/>
        <v>0</v>
      </c>
      <c r="AN182" s="82">
        <f>'izvršenje PO IZVORIMA-detaljno'!AN182</f>
        <v>0</v>
      </c>
      <c r="AO182" s="82">
        <f>'izvršenje PO IZVORIMA-detaljno'!AO182</f>
        <v>0</v>
      </c>
      <c r="AP182" s="90">
        <f t="shared" si="645"/>
        <v>0</v>
      </c>
      <c r="AQ182" s="246">
        <f t="shared" si="600"/>
        <v>0</v>
      </c>
      <c r="AR182" s="82">
        <f>'izvršenje PO IZVORIMA-detaljno'!AQ182</f>
        <v>0</v>
      </c>
      <c r="AS182" s="82">
        <f>'izvršenje PO IZVORIMA-detaljno'!AR182</f>
        <v>0</v>
      </c>
      <c r="AT182" s="90">
        <f t="shared" ref="AT182" si="649">AT180</f>
        <v>0</v>
      </c>
      <c r="AU182" s="246">
        <f t="shared" si="601"/>
        <v>0</v>
      </c>
      <c r="AV182" s="90">
        <f t="shared" ref="AV182:AX182" si="650">AV180</f>
        <v>0</v>
      </c>
      <c r="AW182" s="91">
        <f t="shared" si="650"/>
        <v>0</v>
      </c>
      <c r="AX182" s="1350">
        <f t="shared" si="650"/>
        <v>0</v>
      </c>
      <c r="AY182" s="91">
        <f t="shared" ref="AY182:AZ182" si="651">AY180</f>
        <v>0</v>
      </c>
      <c r="AZ182" s="114">
        <f t="shared" si="651"/>
        <v>0</v>
      </c>
      <c r="BA182" s="1350">
        <f t="shared" ref="BA182:BC182" si="652">BA180</f>
        <v>0</v>
      </c>
      <c r="BB182" s="91">
        <f t="shared" si="652"/>
        <v>0</v>
      </c>
      <c r="BC182" s="1350">
        <f t="shared" si="652"/>
        <v>0</v>
      </c>
      <c r="BD182" s="1350">
        <f t="shared" ref="BD182:BE182" si="653">BD180</f>
        <v>0</v>
      </c>
      <c r="BE182" s="91">
        <f t="shared" si="653"/>
        <v>0</v>
      </c>
      <c r="BF182" s="386">
        <f>AV182+AS182+AO182+AK182+AG182+AC182+Y182+V182+S182+O182+L182+I182+BD182</f>
        <v>1700</v>
      </c>
      <c r="BG182" s="91">
        <f>BG180+BG181</f>
        <v>1499.05</v>
      </c>
      <c r="BH182" s="1493">
        <v>381</v>
      </c>
    </row>
    <row r="183" spans="1:60" s="24" customFormat="1" ht="15.75" thickBot="1" x14ac:dyDescent="0.3">
      <c r="A183" s="76">
        <v>3</v>
      </c>
      <c r="B183" s="470" t="s">
        <v>111</v>
      </c>
      <c r="C183" s="83">
        <f>C43+C49+C53+C70+C92+C136+C139+C157+C170+C172+C174+C176+C179+C182</f>
        <v>2277514.2799999998</v>
      </c>
      <c r="D183" s="83">
        <f>D43+D49+D53+D70+D92+D136+D139+D157+D170+D172+D174+D176+D179+D182+D159</f>
        <v>2219452</v>
      </c>
      <c r="E183" s="83">
        <f>E43+E49+E53+E70+E92+E136+E139+E157+E170+E172+E174+E176+E179+E182</f>
        <v>2094138.1099999999</v>
      </c>
      <c r="F183" s="247">
        <f t="shared" si="502"/>
        <v>91.94840745411264</v>
      </c>
      <c r="G183" s="246">
        <f t="shared" si="503"/>
        <v>94.353836442509234</v>
      </c>
      <c r="H183" s="386">
        <f>H43+H49+H53+H70+H92+H136+H139+H157+H170+H172+H174+H176+H179+H182+H159</f>
        <v>1483949.6700000002</v>
      </c>
      <c r="I183" s="115">
        <f>I43+I49+I53+I70+I92+I136+I139+I157+I170+I172+I174+I176+I179+I182+I159</f>
        <v>1816500</v>
      </c>
      <c r="J183" s="115">
        <f>J43+J49+J53+J70+J92+J136+J139+J157+J170+J172+J174+J176+J179+J182+J159</f>
        <v>1737451.35</v>
      </c>
      <c r="K183" s="246">
        <f t="shared" si="548"/>
        <v>95.648298926507024</v>
      </c>
      <c r="L183" s="115">
        <f>L43+L49+L53+L70+L92+L136+L139+L157+L170+L172+L174+L176+L179+L182+L159</f>
        <v>0</v>
      </c>
      <c r="M183" s="1380">
        <f>M43+M49+M53+M70+M92+M136+M139+M157+M170+M172+M174+M176+M179+M182+M159</f>
        <v>0</v>
      </c>
      <c r="N183" s="392">
        <f>N43+N49+N53+N70+N92+N136+N139+N157+N170+N172+N174+N176+N179+N182+N159</f>
        <v>120557.89</v>
      </c>
      <c r="O183" s="115">
        <f>O43+O49+O53+O70+O92+O136+O139+O157+O170+O172+O174+O176+O179+O182+O159</f>
        <v>136400</v>
      </c>
      <c r="P183" s="115">
        <f>P43+P49+P53+P70+P92+P136+P139+P157+P170+P172+P174+P176+P179+P182+P159</f>
        <v>136274.46</v>
      </c>
      <c r="Q183" s="246">
        <f t="shared" si="594"/>
        <v>99.907961876832843</v>
      </c>
      <c r="R183" s="115">
        <f>R43+R49+R53+R70+R92+R136+R139+R157+R170+R172+R174+R176+R179+R182+R159</f>
        <v>12221.64</v>
      </c>
      <c r="S183" s="115">
        <f>S43+S49+S53+S70+S92+S136+S139+S157+S170+S172+S174+S176+S179+S182+S159</f>
        <v>0</v>
      </c>
      <c r="T183" s="115">
        <f>T43+T49+T53+T70+T92+T136+T139+T157+T170+T172+T174+T176+T179+T182+T159</f>
        <v>0</v>
      </c>
      <c r="U183" s="246">
        <f t="shared" si="595"/>
        <v>0</v>
      </c>
      <c r="V183" s="115">
        <f>V43+V49+V53+V70+V92+V136+V139+V157+V170+V172+V174+V176+V179+V182+V159</f>
        <v>0</v>
      </c>
      <c r="W183" s="1380">
        <f>W43+W49+W53+W70+W92+W136+W139+W157+W170+W172+W174+W176+W179+W182+W159</f>
        <v>0</v>
      </c>
      <c r="X183" s="382">
        <f>X43+X49+X53+X70+X92+X136+X139+X157+X170+X172+X174+X176+X179+X182+X159</f>
        <v>3606.59</v>
      </c>
      <c r="Y183" s="115">
        <f>Y43+Y49+Y53+Y70+Y92+Y136+Y139+Y157+Y170+Y172+Y174+Y176+Y179+Y182+Y159</f>
        <v>3656</v>
      </c>
      <c r="Z183" s="115">
        <f>Z43+Z49+Z53+Z70+Z92+Z136+Z139+Z157+Z170+Z172+Z174+Z176+Z179+Z182+Z159</f>
        <v>3589.83</v>
      </c>
      <c r="AA183" s="246">
        <f t="shared" si="596"/>
        <v>98.19009846827133</v>
      </c>
      <c r="AB183" s="392">
        <f>AB43+AB49+AB53+AB70+AB92+AB136+AB139+AB157+AB170+AB172+AB174+AB176+AB179+AB182+AB159</f>
        <v>0</v>
      </c>
      <c r="AC183" s="115">
        <f>AC43+AC49+AC53+AC70+AC92+AC136+AC139+AC157+AC170+AC172+AC174+AC176+AC179+AC182+AC159</f>
        <v>0</v>
      </c>
      <c r="AD183" s="115">
        <f>AD43+AD49+AD53+AD70+AD92+AD136+AD139+AD157+AD170+AD172+AD174+AD176+AD179+AD182+AD159</f>
        <v>0</v>
      </c>
      <c r="AE183" s="246">
        <f t="shared" si="597"/>
        <v>0</v>
      </c>
      <c r="AF183" s="115">
        <f>AF43+AF49+AF53+AF70+AF92+AF136+AF139+AF157+AF170+AF172+AF174+AF176+AF179+AF182+AF159</f>
        <v>559144.17999999993</v>
      </c>
      <c r="AG183" s="115">
        <f>AG43+AG49+AG53+AG70+AG92+AG136+AG139+AG157+AG170+AG172+AG174+AG176+AG179+AG182+AG159</f>
        <v>0</v>
      </c>
      <c r="AH183" s="115">
        <f>AH43+AH49+AH53+AH70+AH92+AH136+AH139+AH157+AH170+AH172+AH174+AH176+AH179+AH182+AH159</f>
        <v>0</v>
      </c>
      <c r="AI183" s="246">
        <f t="shared" si="598"/>
        <v>0</v>
      </c>
      <c r="AJ183" s="115">
        <f>AJ43+AJ49+AJ53+AJ70+AJ92+AJ136+AJ139+AJ157+AJ170+AJ172+AJ174+AJ176+AJ179+AJ182+AJ159</f>
        <v>58336.040000000008</v>
      </c>
      <c r="AK183" s="115">
        <f>AK43+AK49+AK53+AK70+AK92+AK136+AK139+AK157+AK170+AK172+AK174+AK176+AK179+AK182+AK159</f>
        <v>198000</v>
      </c>
      <c r="AL183" s="115">
        <f>AL43+AL49+AL53+AL70+AL92+AL136+AL139+AL157+AL170+AL172+AL174+AL176+AL179+AL182+AL159</f>
        <v>177970.84</v>
      </c>
      <c r="AM183" s="246">
        <f t="shared" si="599"/>
        <v>89.884262626262625</v>
      </c>
      <c r="AN183" s="115">
        <f>AN43+AN49+AN53+AN70+AN92+AN136+AN139+AN157+AN170+AN172+AN174+AN176+AN179+AN182+AN159</f>
        <v>4363.08</v>
      </c>
      <c r="AO183" s="115">
        <f>AO43+AO49+AO53+AO70+AO92+AO136+AO139+AO157+AO170+AO172+AO174+AO176+AO179+AO182+AO159</f>
        <v>30250</v>
      </c>
      <c r="AP183" s="115">
        <f>AP43+AP49+AP53+AP70+AP92+AP136+AP139+AP157+AP170+AP172+AP174+AP176+AP179+AP182+AP159</f>
        <v>12786.689999999999</v>
      </c>
      <c r="AQ183" s="246">
        <f t="shared" si="600"/>
        <v>42.270049586776857</v>
      </c>
      <c r="AR183" s="115">
        <f>AR43+AR49+AR53+AR70+AR92+AR136+AR139+AR157+AR170+AR172+AR174+AR176+AR179+AR182+AR159</f>
        <v>8414.92</v>
      </c>
      <c r="AS183" s="115">
        <f>AS43+AS49+AS53+AS70+AS92+AS136+AS139+AS157+AS170+AS172+AS174+AS176+AS179+AS182+AS159</f>
        <v>1500</v>
      </c>
      <c r="AT183" s="115">
        <f>AT43+AT49+AT53+AT70+AT92+AT136+AT139+AT157+AT170+AT172+AT174+AT176+AT179+AT182+AT159</f>
        <v>0</v>
      </c>
      <c r="AU183" s="246">
        <f t="shared" si="601"/>
        <v>0</v>
      </c>
      <c r="AV183" s="115">
        <f t="shared" ref="AV183:BF183" si="654">AV43+AV49+AV53+AV70+AV92+AV136+AV139+AV157+AV170+AV172+AV174+AV176+AV179+AV182+AV159</f>
        <v>0</v>
      </c>
      <c r="AW183" s="386">
        <f t="shared" si="654"/>
        <v>0</v>
      </c>
      <c r="AX183" s="392">
        <f t="shared" si="654"/>
        <v>0</v>
      </c>
      <c r="AY183" s="115">
        <f t="shared" si="654"/>
        <v>0</v>
      </c>
      <c r="AZ183" s="1380">
        <f t="shared" si="654"/>
        <v>0</v>
      </c>
      <c r="BA183" s="392">
        <f t="shared" si="654"/>
        <v>0</v>
      </c>
      <c r="BB183" s="386">
        <f t="shared" si="654"/>
        <v>0</v>
      </c>
      <c r="BC183" s="392">
        <f t="shared" si="654"/>
        <v>0</v>
      </c>
      <c r="BD183" s="392">
        <f t="shared" si="654"/>
        <v>33146</v>
      </c>
      <c r="BE183" s="386">
        <f t="shared" si="654"/>
        <v>26064.94</v>
      </c>
      <c r="BF183" s="115">
        <f t="shared" si="654"/>
        <v>2219452</v>
      </c>
      <c r="BG183" s="115">
        <f>BG43+BG49+BG53+BG70+BG92+BG136+BG139+BG157+BG170+BG172+BG174+BG176+BG179+BG182</f>
        <v>2094138.1099999999</v>
      </c>
      <c r="BH183" s="184">
        <v>3</v>
      </c>
    </row>
    <row r="184" spans="1:60" s="23" customFormat="1" ht="10.5" customHeight="1" thickBot="1" x14ac:dyDescent="0.3">
      <c r="A184" s="1450"/>
      <c r="B184" s="1386"/>
      <c r="C184" s="109"/>
      <c r="D184" s="109"/>
      <c r="E184" s="109"/>
      <c r="F184" s="1387"/>
      <c r="G184" s="1451"/>
      <c r="H184" s="110"/>
      <c r="I184" s="110"/>
      <c r="J184" s="110"/>
      <c r="K184" s="1387"/>
      <c r="L184" s="110"/>
      <c r="M184" s="110"/>
      <c r="N184" s="110"/>
      <c r="O184" s="110"/>
      <c r="P184" s="110"/>
      <c r="Q184" s="1387"/>
      <c r="R184" s="110"/>
      <c r="S184" s="110"/>
      <c r="T184" s="110"/>
      <c r="U184" s="1387"/>
      <c r="V184" s="110"/>
      <c r="W184" s="110"/>
      <c r="X184" s="1835"/>
      <c r="Y184" s="226"/>
      <c r="Z184" s="110"/>
      <c r="AA184" s="1387"/>
      <c r="AB184" s="110"/>
      <c r="AC184" s="110"/>
      <c r="AD184" s="110"/>
      <c r="AE184" s="1387"/>
      <c r="AF184" s="110"/>
      <c r="AG184" s="110"/>
      <c r="AH184" s="110"/>
      <c r="AI184" s="1387"/>
      <c r="AJ184" s="110"/>
      <c r="AK184" s="110"/>
      <c r="AL184" s="110"/>
      <c r="AM184" s="1387"/>
      <c r="AN184" s="110"/>
      <c r="AO184" s="110"/>
      <c r="AP184" s="110"/>
      <c r="AQ184" s="1387"/>
      <c r="AR184" s="110"/>
      <c r="AS184" s="110"/>
      <c r="AT184" s="110"/>
      <c r="AU184" s="1387"/>
      <c r="AV184" s="110"/>
      <c r="AW184" s="110"/>
      <c r="AX184" s="110"/>
      <c r="AY184" s="110"/>
      <c r="AZ184" s="110"/>
      <c r="BA184" s="110"/>
      <c r="BB184" s="110"/>
      <c r="BC184" s="110"/>
      <c r="BD184" s="110"/>
      <c r="BE184" s="110"/>
      <c r="BF184" s="110"/>
      <c r="BG184" s="110"/>
      <c r="BH184" s="1385"/>
    </row>
    <row r="185" spans="1:60" ht="15.75" thickBot="1" x14ac:dyDescent="0.3">
      <c r="A185" s="1388" t="s">
        <v>221</v>
      </c>
      <c r="B185" s="1389" t="s">
        <v>220</v>
      </c>
      <c r="C185" s="264">
        <f>H185+N185+R185+X185+AB185+AF185+AJ185+AN185+AR185+AX185</f>
        <v>0</v>
      </c>
      <c r="D185" s="1361"/>
      <c r="E185" s="257">
        <f t="shared" ref="E185" si="655">BG185</f>
        <v>0</v>
      </c>
      <c r="F185" s="1390">
        <f t="shared" si="502"/>
        <v>0</v>
      </c>
      <c r="G185" s="1391">
        <f t="shared" si="503"/>
        <v>0</v>
      </c>
      <c r="H185" s="1197">
        <f>'izvršenje PO IZVORIMA-detaljno'!C185</f>
        <v>0</v>
      </c>
      <c r="I185" s="1185"/>
      <c r="J185" s="1186">
        <f>'izvršenje PO IZVORIMA-detaljno'!E185</f>
        <v>0</v>
      </c>
      <c r="K185" s="1392">
        <f t="shared" si="548"/>
        <v>0</v>
      </c>
      <c r="L185" s="1186"/>
      <c r="M185" s="1309">
        <f>SUM(M182:M184)</f>
        <v>0</v>
      </c>
      <c r="N185" s="1312"/>
      <c r="O185" s="1214"/>
      <c r="P185" s="1214">
        <f>'izvršenje PO IZVORIMA-detaljno'!X185</f>
        <v>0</v>
      </c>
      <c r="Q185" s="1222">
        <f t="shared" si="594"/>
        <v>0</v>
      </c>
      <c r="R185" s="1214"/>
      <c r="S185" s="1214"/>
      <c r="T185" s="1214">
        <f>'izvršenje PO IZVORIMA-detaljno'!AA185</f>
        <v>0</v>
      </c>
      <c r="U185" s="1222">
        <f t="shared" si="595"/>
        <v>0</v>
      </c>
      <c r="V185" s="1214"/>
      <c r="W185" s="1216"/>
      <c r="X185" s="1905"/>
      <c r="Y185" s="1903"/>
      <c r="Z185" s="1216"/>
      <c r="AA185" s="1393">
        <f t="shared" si="596"/>
        <v>0</v>
      </c>
      <c r="AB185" s="1256">
        <f>'izvršenje PO IZVORIMA-detaljno'!F185+'izvršenje PO IZVORIMA-detaljno'!L185</f>
        <v>0</v>
      </c>
      <c r="AC185" s="1256"/>
      <c r="AD185" s="1394">
        <f>'izvršenje PO IZVORIMA-detaljno'!H185+'izvršenje PO IZVORIMA-detaljno'!N185</f>
        <v>0</v>
      </c>
      <c r="AE185" s="1395">
        <f t="shared" si="597"/>
        <v>0</v>
      </c>
      <c r="AF185" s="1257">
        <f>'izvršenje PO IZVORIMA-detaljno'!I185+'izvršenje PO IZVORIMA-detaljno'!O185</f>
        <v>0</v>
      </c>
      <c r="AG185" s="1271"/>
      <c r="AH185" s="1257">
        <f>'izvršenje PO IZVORIMA-detaljno'!K185+'izvršenje PO IZVORIMA-detaljno'!Q185</f>
        <v>0</v>
      </c>
      <c r="AI185" s="1395">
        <f t="shared" si="598"/>
        <v>0</v>
      </c>
      <c r="AJ185" s="1257"/>
      <c r="AK185" s="1257"/>
      <c r="AL185" s="1257"/>
      <c r="AM185" s="1395">
        <f t="shared" si="599"/>
        <v>0</v>
      </c>
      <c r="AN185" s="1257"/>
      <c r="AO185" s="1257"/>
      <c r="AP185" s="1394">
        <f>'izvršenje PO IZVORIMA-detaljno'!AP185</f>
        <v>0</v>
      </c>
      <c r="AQ185" s="1395">
        <f t="shared" si="600"/>
        <v>0</v>
      </c>
      <c r="AR185" s="1257"/>
      <c r="AS185" s="1257"/>
      <c r="AT185" s="1257"/>
      <c r="AU185" s="1395">
        <f t="shared" si="601"/>
        <v>0</v>
      </c>
      <c r="AV185" s="1257"/>
      <c r="AW185" s="1259"/>
      <c r="AX185" s="1326"/>
      <c r="AY185" s="1296"/>
      <c r="AZ185" s="1338"/>
      <c r="BA185" s="382"/>
      <c r="BB185" s="83"/>
      <c r="BC185" s="108">
        <f>'izvršenje PO IZVORIMA-detaljno'!BA185</f>
        <v>0</v>
      </c>
      <c r="BD185" s="108">
        <f>'izvršenje PO IZVORIMA-detaljno'!BB185</f>
        <v>0</v>
      </c>
      <c r="BE185" s="108">
        <f>'izvršenje PO IZVORIMA-detaljno'!BC185</f>
        <v>0</v>
      </c>
      <c r="BF185" s="1348"/>
      <c r="BG185" s="126">
        <f>J185+M185+P185+T185+W185+Z185+AD185+AH185+AL185+AP185+AT185+AW185+BE185</f>
        <v>0</v>
      </c>
      <c r="BH185" s="1396" t="s">
        <v>221</v>
      </c>
    </row>
    <row r="186" spans="1:60" s="24" customFormat="1" ht="15.75" thickBot="1" x14ac:dyDescent="0.3">
      <c r="A186" s="76">
        <v>412</v>
      </c>
      <c r="B186" s="470" t="s">
        <v>219</v>
      </c>
      <c r="C186" s="82">
        <f>SUM(C185)</f>
        <v>0</v>
      </c>
      <c r="D186" s="82">
        <f>BF186</f>
        <v>0</v>
      </c>
      <c r="E186" s="83">
        <f>SUM(E185)</f>
        <v>0</v>
      </c>
      <c r="F186" s="247">
        <f t="shared" si="502"/>
        <v>0</v>
      </c>
      <c r="G186" s="246">
        <f t="shared" si="503"/>
        <v>0</v>
      </c>
      <c r="H186" s="201"/>
      <c r="I186" s="201">
        <f>'izvršenje PO IZVORIMA-detaljno'!D186</f>
        <v>0</v>
      </c>
      <c r="J186" s="201"/>
      <c r="K186" s="246">
        <f t="shared" si="548"/>
        <v>0</v>
      </c>
      <c r="L186" s="201">
        <v>0</v>
      </c>
      <c r="M186" s="203">
        <f>SUM(M185)</f>
        <v>0</v>
      </c>
      <c r="N186" s="202">
        <f>'izvršenje PO IZVORIMA-detaljno'!V186</f>
        <v>0</v>
      </c>
      <c r="O186" s="202">
        <f>'izvršenje PO IZVORIMA-detaljno'!W186</f>
        <v>0</v>
      </c>
      <c r="P186" s="203">
        <f>SUM(P185)</f>
        <v>0</v>
      </c>
      <c r="Q186" s="246">
        <f t="shared" si="594"/>
        <v>0</v>
      </c>
      <c r="R186" s="202">
        <f>'izvršenje PO IZVORIMA-detaljno'!Y186</f>
        <v>0</v>
      </c>
      <c r="S186" s="202">
        <f>'izvršenje PO IZVORIMA-detaljno'!Z186</f>
        <v>0</v>
      </c>
      <c r="T186" s="459"/>
      <c r="U186" s="246">
        <f t="shared" si="595"/>
        <v>0</v>
      </c>
      <c r="V186" s="204"/>
      <c r="W186" s="205"/>
      <c r="X186" s="204"/>
      <c r="Y186" s="207"/>
      <c r="Z186" s="205"/>
      <c r="AA186" s="246">
        <f t="shared" si="596"/>
        <v>0</v>
      </c>
      <c r="AB186" s="1495">
        <f>SUM(AB185)</f>
        <v>0</v>
      </c>
      <c r="AC186" s="202">
        <f>'izvršenje PO IZVORIMA-detaljno'!G186+'izvršenje PO IZVORIMA-detaljno'!M186</f>
        <v>0</v>
      </c>
      <c r="AD186" s="458">
        <f>SUM(AD185)</f>
        <v>0</v>
      </c>
      <c r="AE186" s="246">
        <f t="shared" si="597"/>
        <v>0</v>
      </c>
      <c r="AF186" s="202">
        <f>SUM(AF185)</f>
        <v>0</v>
      </c>
      <c r="AG186" s="202">
        <f>'izvršenje PO IZVORIMA-detaljno'!J186+'izvršenje PO IZVORIMA-detaljno'!P186</f>
        <v>0</v>
      </c>
      <c r="AH186" s="203">
        <f>SUM(AH185)</f>
        <v>0</v>
      </c>
      <c r="AI186" s="246">
        <f t="shared" si="598"/>
        <v>0</v>
      </c>
      <c r="AJ186" s="204"/>
      <c r="AK186" s="204"/>
      <c r="AL186" s="205"/>
      <c r="AM186" s="246">
        <f t="shared" si="599"/>
        <v>0</v>
      </c>
      <c r="AN186" s="204"/>
      <c r="AO186" s="204"/>
      <c r="AP186" s="205"/>
      <c r="AQ186" s="246">
        <f t="shared" si="600"/>
        <v>0</v>
      </c>
      <c r="AR186" s="204"/>
      <c r="AS186" s="204"/>
      <c r="AT186" s="205"/>
      <c r="AU186" s="246">
        <f t="shared" si="601"/>
        <v>0</v>
      </c>
      <c r="AV186" s="459"/>
      <c r="AW186" s="394"/>
      <c r="AX186" s="459"/>
      <c r="AY186" s="394"/>
      <c r="AZ186" s="1922"/>
      <c r="BA186" s="459"/>
      <c r="BB186" s="394"/>
      <c r="BC186" s="108"/>
      <c r="BD186" s="459"/>
      <c r="BE186" s="394"/>
      <c r="BF186" s="386">
        <f>AV186+AS186+AO186+AK186+AG186+AC186+Y186+V186+S186+O186+L186+I186</f>
        <v>0</v>
      </c>
      <c r="BG186" s="207">
        <f>SUM(BG185)</f>
        <v>0</v>
      </c>
      <c r="BH186" s="327">
        <v>412</v>
      </c>
    </row>
    <row r="187" spans="1:60" x14ac:dyDescent="0.25">
      <c r="A187" s="62">
        <v>422111</v>
      </c>
      <c r="B187" s="463" t="s">
        <v>114</v>
      </c>
      <c r="C187" s="75">
        <f t="shared" ref="C187:C203" si="656">H187+N187+R187+X187+AB187+AF187+AJ187+AN187+AR187+AX187</f>
        <v>962.5</v>
      </c>
      <c r="D187" s="69"/>
      <c r="E187" s="208">
        <f t="shared" ref="E187:E203" si="657">BG187</f>
        <v>2946.38</v>
      </c>
      <c r="F187" s="234">
        <f t="shared" si="502"/>
        <v>306.11740259740259</v>
      </c>
      <c r="G187" s="235">
        <f t="shared" si="503"/>
        <v>0</v>
      </c>
      <c r="H187" s="124"/>
      <c r="I187" s="124"/>
      <c r="J187" s="51"/>
      <c r="K187" s="1182">
        <f t="shared" si="548"/>
        <v>0</v>
      </c>
      <c r="L187" s="52"/>
      <c r="M187" s="51"/>
      <c r="N187" s="1313">
        <f>'izvršenje PO IZVORIMA-detaljno'!V187</f>
        <v>962.5</v>
      </c>
      <c r="O187" s="1209"/>
      <c r="P187" s="1221">
        <f>'izvršenje PO IZVORIMA-detaljno'!X187</f>
        <v>499</v>
      </c>
      <c r="Q187" s="1204">
        <f t="shared" si="594"/>
        <v>0</v>
      </c>
      <c r="R187" s="1203">
        <f>'izvršenje PO IZVORIMA-detaljno'!Y187</f>
        <v>0</v>
      </c>
      <c r="S187" s="1209"/>
      <c r="T187" s="1203">
        <f>'izvršenje PO IZVORIMA-detaljno'!AA187</f>
        <v>0</v>
      </c>
      <c r="U187" s="1204">
        <f t="shared" si="595"/>
        <v>0</v>
      </c>
      <c r="V187" s="1209"/>
      <c r="W187" s="1210"/>
      <c r="X187" s="1209"/>
      <c r="Y187" s="1900"/>
      <c r="Z187" s="1210"/>
      <c r="AA187" s="1204">
        <f t="shared" si="596"/>
        <v>0</v>
      </c>
      <c r="AB187" s="1242">
        <f>'izvršenje PO IZVORIMA-detaljno'!F187+'izvršenje PO IZVORIMA-detaljno'!L187</f>
        <v>0</v>
      </c>
      <c r="AC187" s="1251"/>
      <c r="AD187" s="1242">
        <f>'izvršenje PO IZVORIMA-detaljno'!H187+'izvršenje PO IZVORIMA-detaljno'!N187</f>
        <v>0</v>
      </c>
      <c r="AE187" s="1244">
        <f t="shared" si="597"/>
        <v>0</v>
      </c>
      <c r="AF187" s="1292">
        <f>'izvršenje PO IZVORIMA-detaljno'!I187+'izvršenje PO IZVORIMA-detaljno'!O187</f>
        <v>0</v>
      </c>
      <c r="AG187" s="1251"/>
      <c r="AH187" s="1292">
        <f>'izvršenje PO IZVORIMA-detaljno'!K187+'izvršenje PO IZVORIMA-detaljno'!Q187</f>
        <v>0</v>
      </c>
      <c r="AI187" s="1244">
        <f t="shared" si="598"/>
        <v>0</v>
      </c>
      <c r="AJ187" s="1251"/>
      <c r="AK187" s="1251"/>
      <c r="AL187" s="1277">
        <f>'izvršenje PO IZVORIMA-detaljno'!T187+'izvršenje PO IZVORIMA-detaljno'!U187</f>
        <v>0</v>
      </c>
      <c r="AM187" s="1244">
        <f t="shared" si="599"/>
        <v>0</v>
      </c>
      <c r="AN187" s="1266">
        <f>'izvršenje PO IZVORIMA-detaljno'!AN187</f>
        <v>0</v>
      </c>
      <c r="AO187" s="1251"/>
      <c r="AP187" s="1266">
        <f>'izvršenje PO IZVORIMA-detaljno'!AP187</f>
        <v>1534.88</v>
      </c>
      <c r="AQ187" s="1244">
        <f t="shared" si="600"/>
        <v>0</v>
      </c>
      <c r="AR187" s="1251"/>
      <c r="AS187" s="1251"/>
      <c r="AT187" s="1266">
        <f>'izvršenje PO IZVORIMA-detaljno'!AS187</f>
        <v>912.5</v>
      </c>
      <c r="AU187" s="1244">
        <f t="shared" si="601"/>
        <v>0</v>
      </c>
      <c r="AV187" s="1246"/>
      <c r="AW187" s="1247"/>
      <c r="AX187" s="1332"/>
      <c r="AY187" s="1294"/>
      <c r="AZ187" s="1335"/>
      <c r="BA187" s="389"/>
      <c r="BB187" s="384"/>
      <c r="BC187" s="177">
        <f>'izvršenje PO IZVORIMA-detaljno'!BA187</f>
        <v>0</v>
      </c>
      <c r="BD187" s="177">
        <f>'izvršenje PO IZVORIMA-detaljno'!BB187</f>
        <v>0</v>
      </c>
      <c r="BE187" s="177">
        <f>'izvršenje PO IZVORIMA-detaljno'!BC187</f>
        <v>0</v>
      </c>
      <c r="BF187" s="106"/>
      <c r="BG187" s="126">
        <f>J187+M187+P187+T187+W187+Z187+AD187+AH187+AL187+AP187+AT187+AW187+BE187</f>
        <v>2946.38</v>
      </c>
      <c r="BH187" s="1397">
        <v>422111</v>
      </c>
    </row>
    <row r="188" spans="1:60" s="6" customFormat="1" x14ac:dyDescent="0.25">
      <c r="A188" s="44">
        <v>422121</v>
      </c>
      <c r="B188" s="464" t="s">
        <v>115</v>
      </c>
      <c r="C188" s="75">
        <f t="shared" si="656"/>
        <v>752.27</v>
      </c>
      <c r="D188" s="5"/>
      <c r="E188" s="122">
        <f t="shared" si="657"/>
        <v>205.05</v>
      </c>
      <c r="F188" s="230">
        <f t="shared" si="502"/>
        <v>27.257500631422232</v>
      </c>
      <c r="G188" s="232">
        <f t="shared" si="503"/>
        <v>0</v>
      </c>
      <c r="H188" s="123">
        <f>'izvršenje PO IZVORIMA-detaljno'!C188</f>
        <v>0</v>
      </c>
      <c r="I188" s="124"/>
      <c r="J188" s="172">
        <f>'izvršenje PO IZVORIMA-detaljno'!E188</f>
        <v>0</v>
      </c>
      <c r="K188" s="1183">
        <f t="shared" si="548"/>
        <v>0</v>
      </c>
      <c r="L188" s="52"/>
      <c r="M188" s="51"/>
      <c r="N188" s="1313">
        <f>'izvršenje PO IZVORIMA-detaljno'!V188</f>
        <v>0</v>
      </c>
      <c r="O188" s="1209"/>
      <c r="P188" s="1221">
        <f>'izvršenje PO IZVORIMA-detaljno'!X188</f>
        <v>205.05</v>
      </c>
      <c r="Q188" s="1208">
        <f t="shared" si="594"/>
        <v>0</v>
      </c>
      <c r="R188" s="1221">
        <f>'izvršenje PO IZVORIMA-detaljno'!Y188</f>
        <v>49.99</v>
      </c>
      <c r="S188" s="1209"/>
      <c r="T188" s="1221">
        <f>'izvršenje PO IZVORIMA-detaljno'!AA188</f>
        <v>0</v>
      </c>
      <c r="U188" s="1208">
        <f t="shared" si="595"/>
        <v>0</v>
      </c>
      <c r="V188" s="1209"/>
      <c r="W188" s="1210"/>
      <c r="X188" s="1209"/>
      <c r="Y188" s="1900"/>
      <c r="Z188" s="1210"/>
      <c r="AA188" s="1208">
        <f t="shared" si="596"/>
        <v>0</v>
      </c>
      <c r="AB188" s="1266">
        <f>'izvršenje PO IZVORIMA-detaljno'!F188+'izvršenje PO IZVORIMA-detaljno'!L188</f>
        <v>0</v>
      </c>
      <c r="AC188" s="1250"/>
      <c r="AD188" s="1266">
        <f>'izvršenje PO IZVORIMA-detaljno'!H188+'izvršenje PO IZVORIMA-detaljno'!N188</f>
        <v>0</v>
      </c>
      <c r="AE188" s="1249">
        <f t="shared" si="597"/>
        <v>0</v>
      </c>
      <c r="AF188" s="1268">
        <f>'izvršenje PO IZVORIMA-detaljno'!I188+'izvršenje PO IZVORIMA-detaljno'!O188</f>
        <v>0</v>
      </c>
      <c r="AG188" s="1251"/>
      <c r="AH188" s="1268">
        <f>'izvršenje PO IZVORIMA-detaljno'!K188+'izvršenje PO IZVORIMA-detaljno'!Q188</f>
        <v>0</v>
      </c>
      <c r="AI188" s="1249">
        <f t="shared" si="598"/>
        <v>0</v>
      </c>
      <c r="AJ188" s="1251"/>
      <c r="AK188" s="1251"/>
      <c r="AL188" s="1277">
        <f>'izvršenje PO IZVORIMA-detaljno'!T188+'izvršenje PO IZVORIMA-detaljno'!U188</f>
        <v>0</v>
      </c>
      <c r="AM188" s="1249">
        <f t="shared" si="599"/>
        <v>0</v>
      </c>
      <c r="AN188" s="1266">
        <f>'izvršenje PO IZVORIMA-detaljno'!AN188</f>
        <v>702.28</v>
      </c>
      <c r="AO188" s="1251"/>
      <c r="AP188" s="1266">
        <f>'izvršenje PO IZVORIMA-detaljno'!AP188</f>
        <v>0</v>
      </c>
      <c r="AQ188" s="1249">
        <f t="shared" si="600"/>
        <v>0</v>
      </c>
      <c r="AR188" s="1251"/>
      <c r="AS188" s="1251"/>
      <c r="AT188" s="1264"/>
      <c r="AU188" s="1249">
        <f t="shared" si="601"/>
        <v>0</v>
      </c>
      <c r="AV188" s="1251"/>
      <c r="AW188" s="1252"/>
      <c r="AX188" s="1327"/>
      <c r="AY188" s="1295"/>
      <c r="AZ188" s="1336"/>
      <c r="BA188" s="176"/>
      <c r="BB188" s="174"/>
      <c r="BC188" s="1921">
        <f>'izvršenje PO IZVORIMA-detaljno'!BA188</f>
        <v>0</v>
      </c>
      <c r="BD188" s="1921">
        <f>'izvršenje PO IZVORIMA-detaljno'!BB188</f>
        <v>0</v>
      </c>
      <c r="BE188" s="1921">
        <f>'izvršenje PO IZVORIMA-detaljno'!BC188</f>
        <v>0</v>
      </c>
      <c r="BF188" s="57"/>
      <c r="BG188" s="126">
        <f>J188+M188+P188+T188+W188+Z188+AD188+AH188+AL188+AP188+AT188+AW188+BE188</f>
        <v>205.05</v>
      </c>
      <c r="BH188" s="1397">
        <v>422121</v>
      </c>
    </row>
    <row r="189" spans="1:60" ht="15.75" thickBot="1" x14ac:dyDescent="0.3">
      <c r="A189" s="1398">
        <v>422191</v>
      </c>
      <c r="B189" s="1399" t="s">
        <v>116</v>
      </c>
      <c r="C189" s="213">
        <f t="shared" si="656"/>
        <v>0</v>
      </c>
      <c r="D189" s="1400"/>
      <c r="E189" s="118">
        <f t="shared" si="657"/>
        <v>0</v>
      </c>
      <c r="F189" s="231">
        <f t="shared" si="502"/>
        <v>0</v>
      </c>
      <c r="G189" s="233">
        <f t="shared" si="503"/>
        <v>0</v>
      </c>
      <c r="H189" s="220"/>
      <c r="I189" s="220"/>
      <c r="J189" s="223"/>
      <c r="K189" s="1194">
        <f t="shared" si="548"/>
        <v>0</v>
      </c>
      <c r="L189" s="222"/>
      <c r="M189" s="223"/>
      <c r="N189" s="1315">
        <f>'izvršenje PO IZVORIMA-detaljno'!V189</f>
        <v>0</v>
      </c>
      <c r="O189" s="1230"/>
      <c r="P189" s="1229">
        <f>'izvršenje PO IZVORIMA-detaljno'!X189</f>
        <v>0</v>
      </c>
      <c r="Q189" s="1227">
        <f t="shared" si="594"/>
        <v>0</v>
      </c>
      <c r="R189" s="1229">
        <f>'izvršenje PO IZVORIMA-detaljno'!Y189</f>
        <v>0</v>
      </c>
      <c r="S189" s="1230"/>
      <c r="T189" s="1229">
        <f>'izvršenje PO IZVORIMA-detaljno'!AA189</f>
        <v>0</v>
      </c>
      <c r="U189" s="1227">
        <f t="shared" si="595"/>
        <v>0</v>
      </c>
      <c r="V189" s="1230"/>
      <c r="W189" s="1231"/>
      <c r="X189" s="1230"/>
      <c r="Y189" s="1901"/>
      <c r="Z189" s="1231"/>
      <c r="AA189" s="1227">
        <f t="shared" si="596"/>
        <v>0</v>
      </c>
      <c r="AB189" s="1282">
        <f>'izvršenje PO IZVORIMA-detaljno'!F189+'izvršenje PO IZVORIMA-detaljno'!L189</f>
        <v>0</v>
      </c>
      <c r="AC189" s="1281"/>
      <c r="AD189" s="1282">
        <f>'izvršenje PO IZVORIMA-detaljno'!H189+'izvršenje PO IZVORIMA-detaljno'!N189</f>
        <v>0</v>
      </c>
      <c r="AE189" s="1280">
        <f t="shared" si="597"/>
        <v>0</v>
      </c>
      <c r="AF189" s="1401">
        <f>'izvršenje PO IZVORIMA-detaljno'!I189+'izvršenje PO IZVORIMA-detaljno'!O189</f>
        <v>0</v>
      </c>
      <c r="AG189" s="1281"/>
      <c r="AH189" s="1401">
        <f>'izvršenje PO IZVORIMA-detaljno'!K189+'izvršenje PO IZVORIMA-detaljno'!Q189</f>
        <v>0</v>
      </c>
      <c r="AI189" s="1280">
        <f t="shared" si="598"/>
        <v>0</v>
      </c>
      <c r="AJ189" s="1281"/>
      <c r="AK189" s="1281"/>
      <c r="AL189" s="1402">
        <f>'izvršenje PO IZVORIMA-detaljno'!T189+'izvršenje PO IZVORIMA-detaljno'!U189</f>
        <v>0</v>
      </c>
      <c r="AM189" s="1280">
        <f t="shared" si="599"/>
        <v>0</v>
      </c>
      <c r="AN189" s="1282">
        <f>'izvršenje PO IZVORIMA-detaljno'!AN189</f>
        <v>0</v>
      </c>
      <c r="AO189" s="1281"/>
      <c r="AP189" s="1282">
        <f>'izvršenje PO IZVORIMA-detaljno'!AP189</f>
        <v>0</v>
      </c>
      <c r="AQ189" s="1280">
        <f t="shared" si="600"/>
        <v>0</v>
      </c>
      <c r="AR189" s="1281"/>
      <c r="AS189" s="1281"/>
      <c r="AT189" s="1403"/>
      <c r="AU189" s="1280">
        <f t="shared" si="601"/>
        <v>0</v>
      </c>
      <c r="AV189" s="1281"/>
      <c r="AW189" s="1283"/>
      <c r="AX189" s="1331"/>
      <c r="AY189" s="1298"/>
      <c r="AZ189" s="1344"/>
      <c r="BA189" s="393"/>
      <c r="BB189" s="395"/>
      <c r="BC189" s="1921">
        <f>'izvršenje PO IZVORIMA-detaljno'!BA189</f>
        <v>0</v>
      </c>
      <c r="BD189" s="1921">
        <f>'izvršenje PO IZVORIMA-detaljno'!BB189</f>
        <v>0</v>
      </c>
      <c r="BE189" s="1921">
        <f>'izvršenje PO IZVORIMA-detaljno'!BC189</f>
        <v>0</v>
      </c>
      <c r="BF189" s="224"/>
      <c r="BG189" s="126">
        <f>J189+M189+P189+T189+W189+Z189+AD189+AH189+AL189+AP189+AT189+AW189+BE189</f>
        <v>0</v>
      </c>
      <c r="BH189" s="1404">
        <v>422191</v>
      </c>
    </row>
    <row r="190" spans="1:60" ht="15.75" thickBot="1" x14ac:dyDescent="0.3">
      <c r="A190" s="65">
        <v>4221</v>
      </c>
      <c r="B190" s="466" t="s">
        <v>117</v>
      </c>
      <c r="C190" s="82">
        <f>SUM(C187:C189)</f>
        <v>1714.77</v>
      </c>
      <c r="D190" s="66">
        <f t="shared" ref="D190" si="658">D187+D188+D189</f>
        <v>0</v>
      </c>
      <c r="E190" s="67">
        <f>E187+E188+E189</f>
        <v>3151.4300000000003</v>
      </c>
      <c r="F190" s="245">
        <f t="shared" si="502"/>
        <v>183.78149839337055</v>
      </c>
      <c r="G190" s="246">
        <f t="shared" si="503"/>
        <v>0</v>
      </c>
      <c r="H190" s="1197">
        <f t="shared" ref="H190" si="659">H187+H188+H189</f>
        <v>0</v>
      </c>
      <c r="I190" s="1185">
        <f t="shared" ref="I190:AP190" si="660">I187+I188+I189</f>
        <v>0</v>
      </c>
      <c r="J190" s="1186">
        <f>J187+J188+J189</f>
        <v>0</v>
      </c>
      <c r="K190" s="1187">
        <f t="shared" si="548"/>
        <v>0</v>
      </c>
      <c r="L190" s="1186">
        <f t="shared" si="660"/>
        <v>0</v>
      </c>
      <c r="M190" s="1309">
        <f t="shared" si="660"/>
        <v>0</v>
      </c>
      <c r="N190" s="1312">
        <f t="shared" ref="N190" si="661">N187+N188+N189</f>
        <v>962.5</v>
      </c>
      <c r="O190" s="1214">
        <f t="shared" si="660"/>
        <v>0</v>
      </c>
      <c r="P190" s="1214">
        <f>P187+P188+P189</f>
        <v>704.05</v>
      </c>
      <c r="Q190" s="1215">
        <f t="shared" si="594"/>
        <v>0</v>
      </c>
      <c r="R190" s="1214">
        <f t="shared" ref="R190" si="662">R187+R188+R189</f>
        <v>49.99</v>
      </c>
      <c r="S190" s="1214">
        <f t="shared" si="660"/>
        <v>0</v>
      </c>
      <c r="T190" s="1214">
        <f t="shared" si="660"/>
        <v>0</v>
      </c>
      <c r="U190" s="1215">
        <f t="shared" si="595"/>
        <v>0</v>
      </c>
      <c r="V190" s="1214">
        <f t="shared" si="660"/>
        <v>0</v>
      </c>
      <c r="W190" s="1216">
        <f t="shared" si="660"/>
        <v>0</v>
      </c>
      <c r="X190" s="1905">
        <f t="shared" ref="X190" si="663">X187+X188+X189</f>
        <v>0</v>
      </c>
      <c r="Y190" s="1903">
        <f>'izvršenje PO IZVORIMA-detaljno'!AI190+'izvršenje PO IZVORIMA-detaljno'!AL190+'izvršenje PO IZVORIMA-detaljno'!AB190</f>
        <v>0</v>
      </c>
      <c r="Z190" s="1216">
        <f t="shared" si="660"/>
        <v>0</v>
      </c>
      <c r="AA190" s="1215">
        <f t="shared" si="596"/>
        <v>0</v>
      </c>
      <c r="AB190" s="1256">
        <f t="shared" si="660"/>
        <v>0</v>
      </c>
      <c r="AC190" s="1256">
        <f>'izvršenje PO IZVORIMA-detaljno'!G190+'izvršenje PO IZVORIMA-detaljno'!M190</f>
        <v>0</v>
      </c>
      <c r="AD190" s="1257">
        <f>AD187+AD188+AD189</f>
        <v>0</v>
      </c>
      <c r="AE190" s="1258">
        <f t="shared" si="597"/>
        <v>0</v>
      </c>
      <c r="AF190" s="1257">
        <f t="shared" ref="AF190" si="664">AF187+AF188+AF189</f>
        <v>0</v>
      </c>
      <c r="AG190" s="1271">
        <f>'izvršenje PO IZVORIMA-detaljno'!J190+'izvršenje PO IZVORIMA-detaljno'!P190</f>
        <v>0</v>
      </c>
      <c r="AH190" s="1257">
        <f t="shared" si="660"/>
        <v>0</v>
      </c>
      <c r="AI190" s="1258">
        <f t="shared" si="598"/>
        <v>0</v>
      </c>
      <c r="AJ190" s="1257">
        <f t="shared" ref="AJ190" si="665">AJ187+AJ188+AJ189</f>
        <v>0</v>
      </c>
      <c r="AK190" s="1257">
        <f t="shared" si="660"/>
        <v>0</v>
      </c>
      <c r="AL190" s="1257">
        <f t="shared" si="660"/>
        <v>0</v>
      </c>
      <c r="AM190" s="1258">
        <f t="shared" si="599"/>
        <v>0</v>
      </c>
      <c r="AN190" s="1257">
        <f>SUM(AN187:AN189)</f>
        <v>702.28</v>
      </c>
      <c r="AO190" s="1257">
        <f>'izvršenje PO IZVORIMA-detaljno'!AO190</f>
        <v>0</v>
      </c>
      <c r="AP190" s="1257">
        <f t="shared" si="660"/>
        <v>1534.88</v>
      </c>
      <c r="AQ190" s="1258">
        <f t="shared" si="600"/>
        <v>0</v>
      </c>
      <c r="AR190" s="1257">
        <f>'izvršenje PO IZVORIMA-detaljno'!AQ190</f>
        <v>0</v>
      </c>
      <c r="AS190" s="1257">
        <f>'izvršenje PO IZVORIMA-detaljno'!AR190</f>
        <v>0</v>
      </c>
      <c r="AT190" s="1257">
        <f t="shared" ref="AT190" si="666">AT187+AT188+AT189</f>
        <v>912.5</v>
      </c>
      <c r="AU190" s="1258">
        <f t="shared" si="601"/>
        <v>0</v>
      </c>
      <c r="AV190" s="1257">
        <f t="shared" ref="AV190:AX190" si="667">AV187+AV188+AV189</f>
        <v>0</v>
      </c>
      <c r="AW190" s="1259">
        <f t="shared" si="667"/>
        <v>0</v>
      </c>
      <c r="AX190" s="1326">
        <f t="shared" si="667"/>
        <v>0</v>
      </c>
      <c r="AY190" s="1296">
        <f t="shared" ref="AY190:AZ190" si="668">AY187+AY188+AY189</f>
        <v>0</v>
      </c>
      <c r="AZ190" s="1338">
        <f t="shared" si="668"/>
        <v>0</v>
      </c>
      <c r="BA190" s="382">
        <f t="shared" ref="BA190:BC190" si="669">BA187+BA188+BA189</f>
        <v>0</v>
      </c>
      <c r="BB190" s="83">
        <f t="shared" si="669"/>
        <v>0</v>
      </c>
      <c r="BC190" s="382">
        <f t="shared" si="669"/>
        <v>0</v>
      </c>
      <c r="BD190" s="382">
        <f t="shared" ref="BD190:BE190" si="670">BD187+BD188+BD189</f>
        <v>0</v>
      </c>
      <c r="BE190" s="83">
        <f t="shared" si="670"/>
        <v>0</v>
      </c>
      <c r="BF190" s="1347">
        <f>AV190+AS190+AO190+AK190+AG190+AC190+Y190+V190+S190+O190+L190+I190</f>
        <v>0</v>
      </c>
      <c r="BG190" s="1190">
        <f t="shared" ref="BG190" si="671">BG187+BG188+BG189</f>
        <v>3151.4300000000003</v>
      </c>
      <c r="BH190" s="65">
        <v>4221</v>
      </c>
    </row>
    <row r="191" spans="1:60" s="2" customFormat="1" x14ac:dyDescent="0.25">
      <c r="A191" s="15">
        <v>422221</v>
      </c>
      <c r="B191" s="474" t="s">
        <v>223</v>
      </c>
      <c r="C191" s="264">
        <f t="shared" si="656"/>
        <v>0</v>
      </c>
      <c r="D191" s="157"/>
      <c r="E191" s="257">
        <f t="shared" si="657"/>
        <v>0</v>
      </c>
      <c r="F191" s="243">
        <f t="shared" si="502"/>
        <v>0</v>
      </c>
      <c r="G191" s="244">
        <f t="shared" si="503"/>
        <v>0</v>
      </c>
      <c r="H191" s="1871"/>
      <c r="I191" s="1871"/>
      <c r="J191" s="1872"/>
      <c r="K191" s="1193">
        <f t="shared" si="548"/>
        <v>0</v>
      </c>
      <c r="L191" s="1873"/>
      <c r="M191" s="1872"/>
      <c r="N191" s="1874">
        <f>'izvršenje PO IZVORIMA-detaljno'!V191</f>
        <v>0</v>
      </c>
      <c r="O191" s="1875"/>
      <c r="P191" s="1876">
        <f>'izvršenje PO IZVORIMA-detaljno'!X191</f>
        <v>0</v>
      </c>
      <c r="Q191" s="1226">
        <f t="shared" si="594"/>
        <v>0</v>
      </c>
      <c r="R191" s="1877">
        <f>'izvršenje PO IZVORIMA-detaljno'!Y191</f>
        <v>0</v>
      </c>
      <c r="S191" s="1875"/>
      <c r="T191" s="1877">
        <f>'izvršenje PO IZVORIMA-detaljno'!AA191</f>
        <v>0</v>
      </c>
      <c r="U191" s="1226">
        <f t="shared" si="595"/>
        <v>0</v>
      </c>
      <c r="V191" s="1875"/>
      <c r="W191" s="1878"/>
      <c r="X191" s="1875"/>
      <c r="Y191" s="1902"/>
      <c r="Z191" s="1878"/>
      <c r="AA191" s="1226">
        <f t="shared" si="596"/>
        <v>0</v>
      </c>
      <c r="AB191" s="1394">
        <f>'izvršenje PO IZVORIMA-detaljno'!F191+'izvršenje PO IZVORIMA-detaljno'!L191</f>
        <v>0</v>
      </c>
      <c r="AC191" s="1879"/>
      <c r="AD191" s="1394">
        <f>'izvršenje PO IZVORIMA-detaljno'!H191+'izvršenje PO IZVORIMA-detaljno'!N191</f>
        <v>0</v>
      </c>
      <c r="AE191" s="1279">
        <f t="shared" si="597"/>
        <v>0</v>
      </c>
      <c r="AF191" s="1880">
        <f>'izvršenje PO IZVORIMA-detaljno'!I191+'izvršenje PO IZVORIMA-detaljno'!O191</f>
        <v>0</v>
      </c>
      <c r="AG191" s="1879"/>
      <c r="AH191" s="1880">
        <f>'izvršenje PO IZVORIMA-detaljno'!K191+'izvršenje PO IZVORIMA-detaljno'!Q191</f>
        <v>0</v>
      </c>
      <c r="AI191" s="1279">
        <f t="shared" si="598"/>
        <v>0</v>
      </c>
      <c r="AJ191" s="1879"/>
      <c r="AK191" s="1879"/>
      <c r="AL191" s="1881"/>
      <c r="AM191" s="1279">
        <f t="shared" si="599"/>
        <v>0</v>
      </c>
      <c r="AN191" s="1394">
        <f>'izvršenje PO IZVORIMA-detaljno'!AN191</f>
        <v>0</v>
      </c>
      <c r="AO191" s="1879"/>
      <c r="AP191" s="1394">
        <f>'izvršenje PO IZVORIMA-detaljno'!AP191</f>
        <v>0</v>
      </c>
      <c r="AQ191" s="1279">
        <f t="shared" si="600"/>
        <v>0</v>
      </c>
      <c r="AR191" s="1879"/>
      <c r="AS191" s="1879"/>
      <c r="AT191" s="1881"/>
      <c r="AU191" s="1279">
        <f t="shared" si="601"/>
        <v>0</v>
      </c>
      <c r="AV191" s="1879"/>
      <c r="AW191" s="1882"/>
      <c r="AX191" s="1883"/>
      <c r="AY191" s="1884"/>
      <c r="AZ191" s="1885"/>
      <c r="BA191" s="1886"/>
      <c r="BB191" s="1887"/>
      <c r="BC191" s="1921">
        <f>'izvršenje PO IZVORIMA-detaljno'!BA191</f>
        <v>0</v>
      </c>
      <c r="BD191" s="1921">
        <f>'izvršenje PO IZVORIMA-detaljno'!BB191</f>
        <v>0</v>
      </c>
      <c r="BE191" s="1921">
        <f>'izvršenje PO IZVORIMA-detaljno'!BC191</f>
        <v>0</v>
      </c>
      <c r="BF191" s="1888"/>
      <c r="BG191" s="126">
        <f>J191+M191+P191+T191+W191+Z191+AD191+AH191+AL191+AP191+AT191+AW191+BE191</f>
        <v>0</v>
      </c>
      <c r="BH191" s="15">
        <v>422211</v>
      </c>
    </row>
    <row r="192" spans="1:60" s="2" customFormat="1" ht="15.75" thickBot="1" x14ac:dyDescent="0.3">
      <c r="A192" s="78">
        <v>422291</v>
      </c>
      <c r="B192" s="79" t="s">
        <v>379</v>
      </c>
      <c r="C192" s="75">
        <f t="shared" si="656"/>
        <v>1159.98</v>
      </c>
      <c r="D192" s="71"/>
      <c r="E192" s="208">
        <f t="shared" si="657"/>
        <v>0</v>
      </c>
      <c r="F192" s="240"/>
      <c r="G192" s="241"/>
      <c r="H192" s="1851"/>
      <c r="I192" s="1851"/>
      <c r="J192" s="103"/>
      <c r="K192" s="1188"/>
      <c r="L192" s="102"/>
      <c r="M192" s="103"/>
      <c r="N192" s="1852"/>
      <c r="O192" s="1218"/>
      <c r="P192" s="1217"/>
      <c r="Q192" s="1220"/>
      <c r="R192" s="1203">
        <f>'izvršenje PO IZVORIMA-detaljno'!Y192</f>
        <v>1159.98</v>
      </c>
      <c r="S192" s="1218"/>
      <c r="T192" s="1203">
        <f>'izvršenje PO IZVORIMA-detaljno'!AA192</f>
        <v>0</v>
      </c>
      <c r="U192" s="1220"/>
      <c r="V192" s="1218"/>
      <c r="W192" s="1219"/>
      <c r="X192" s="1218"/>
      <c r="Y192" s="1900"/>
      <c r="Z192" s="1219"/>
      <c r="AA192" s="1220"/>
      <c r="AB192" s="1262"/>
      <c r="AC192" s="1262"/>
      <c r="AD192" s="1242"/>
      <c r="AE192" s="1265"/>
      <c r="AF192" s="1870"/>
      <c r="AG192" s="1262"/>
      <c r="AH192" s="1870"/>
      <c r="AI192" s="1265"/>
      <c r="AJ192" s="1262"/>
      <c r="AK192" s="1262"/>
      <c r="AL192" s="1261"/>
      <c r="AM192" s="1265"/>
      <c r="AN192" s="1242"/>
      <c r="AO192" s="1262"/>
      <c r="AP192" s="1242"/>
      <c r="AQ192" s="1265"/>
      <c r="AR192" s="1262"/>
      <c r="AS192" s="1262"/>
      <c r="AT192" s="1261"/>
      <c r="AU192" s="1265"/>
      <c r="AV192" s="1262"/>
      <c r="AW192" s="1263"/>
      <c r="AX192" s="1853"/>
      <c r="AY192" s="1854"/>
      <c r="AZ192" s="1339"/>
      <c r="BA192" s="1855"/>
      <c r="BB192" s="1302"/>
      <c r="BC192" s="1921">
        <f>'izvršenje PO IZVORIMA-detaljno'!BA192</f>
        <v>0</v>
      </c>
      <c r="BD192" s="1921">
        <f>'izvršenje PO IZVORIMA-detaljno'!BB192</f>
        <v>0</v>
      </c>
      <c r="BE192" s="1921">
        <f>'izvršenje PO IZVORIMA-detaljno'!BC192</f>
        <v>0</v>
      </c>
      <c r="BF192" s="1856"/>
      <c r="BG192" s="126">
        <f>J192+M192+P192+T192+W192+Z192+AD192+AH192+AL192+AP192+AT192+AW192+BE192</f>
        <v>0</v>
      </c>
      <c r="BH192" s="77">
        <v>422291</v>
      </c>
    </row>
    <row r="193" spans="1:60" s="22" customFormat="1" ht="15.75" thickBot="1" x14ac:dyDescent="0.3">
      <c r="A193" s="76">
        <v>4222</v>
      </c>
      <c r="B193" s="470" t="s">
        <v>118</v>
      </c>
      <c r="C193" s="82">
        <f>SUM(C191:C192)</f>
        <v>1159.98</v>
      </c>
      <c r="D193" s="82">
        <f t="shared" ref="D193" si="672">D191</f>
        <v>0</v>
      </c>
      <c r="E193" s="83">
        <f>SUM(E191:E192)</f>
        <v>0</v>
      </c>
      <c r="F193" s="247">
        <f t="shared" si="502"/>
        <v>0</v>
      </c>
      <c r="G193" s="246">
        <f t="shared" si="503"/>
        <v>0</v>
      </c>
      <c r="H193" s="386">
        <f t="shared" ref="H193" si="673">H191</f>
        <v>0</v>
      </c>
      <c r="I193" s="115">
        <f t="shared" ref="I193:AP193" si="674">I191</f>
        <v>0</v>
      </c>
      <c r="J193" s="82">
        <f t="shared" si="674"/>
        <v>0</v>
      </c>
      <c r="K193" s="246">
        <f t="shared" ref="K193:K221" si="675">IF(I193&lt;&gt;0,J193/I193*100,0)</f>
        <v>0</v>
      </c>
      <c r="L193" s="82">
        <f t="shared" si="674"/>
        <v>0</v>
      </c>
      <c r="M193" s="112">
        <f t="shared" si="674"/>
        <v>0</v>
      </c>
      <c r="N193" s="392">
        <f t="shared" ref="N193" si="676">N191</f>
        <v>0</v>
      </c>
      <c r="O193" s="82">
        <f t="shared" si="674"/>
        <v>0</v>
      </c>
      <c r="P193" s="82">
        <f t="shared" si="674"/>
        <v>0</v>
      </c>
      <c r="Q193" s="246">
        <f t="shared" si="594"/>
        <v>0</v>
      </c>
      <c r="R193" s="82">
        <f>SUM(R191:R192)</f>
        <v>1159.98</v>
      </c>
      <c r="S193" s="82">
        <f t="shared" si="674"/>
        <v>0</v>
      </c>
      <c r="T193" s="82">
        <f>SUM(T191:T192)</f>
        <v>0</v>
      </c>
      <c r="U193" s="246">
        <f t="shared" si="595"/>
        <v>0</v>
      </c>
      <c r="V193" s="82">
        <f t="shared" si="674"/>
        <v>0</v>
      </c>
      <c r="W193" s="112">
        <f t="shared" si="674"/>
        <v>0</v>
      </c>
      <c r="X193" s="382">
        <f t="shared" ref="X193" si="677">X191</f>
        <v>0</v>
      </c>
      <c r="Y193" s="115">
        <f>'izvršenje PO IZVORIMA-detaljno'!AI193+'izvršenje PO IZVORIMA-detaljno'!AL193+'izvršenje PO IZVORIMA-detaljno'!AB193</f>
        <v>0</v>
      </c>
      <c r="Z193" s="112">
        <f t="shared" si="674"/>
        <v>0</v>
      </c>
      <c r="AA193" s="246">
        <f t="shared" si="596"/>
        <v>0</v>
      </c>
      <c r="AB193" s="392">
        <f>'izvršenje PO IZVORIMA-detaljno'!F193+'izvršenje PO IZVORIMA-detaljno'!L193</f>
        <v>0</v>
      </c>
      <c r="AC193" s="392">
        <f>'izvršenje PO IZVORIMA-detaljno'!G193+'izvršenje PO IZVORIMA-detaljno'!M193</f>
        <v>0</v>
      </c>
      <c r="AD193" s="82">
        <f t="shared" si="674"/>
        <v>0</v>
      </c>
      <c r="AE193" s="246">
        <f t="shared" si="597"/>
        <v>0</v>
      </c>
      <c r="AF193" s="108"/>
      <c r="AG193" s="108">
        <f>'izvršenje PO IZVORIMA-detaljno'!J193+'izvršenje PO IZVORIMA-detaljno'!P193</f>
        <v>0</v>
      </c>
      <c r="AH193" s="82">
        <f t="shared" si="674"/>
        <v>0</v>
      </c>
      <c r="AI193" s="246">
        <f t="shared" si="598"/>
        <v>0</v>
      </c>
      <c r="AJ193" s="82">
        <f t="shared" ref="AJ193" si="678">AJ191</f>
        <v>0</v>
      </c>
      <c r="AK193" s="82">
        <f t="shared" si="674"/>
        <v>0</v>
      </c>
      <c r="AL193" s="82">
        <f t="shared" si="674"/>
        <v>0</v>
      </c>
      <c r="AM193" s="246">
        <f t="shared" si="599"/>
        <v>0</v>
      </c>
      <c r="AN193" s="82">
        <f>SUM(AN191)</f>
        <v>0</v>
      </c>
      <c r="AO193" s="82">
        <f>'izvršenje PO IZVORIMA-detaljno'!AO193</f>
        <v>0</v>
      </c>
      <c r="AP193" s="82">
        <f t="shared" si="674"/>
        <v>0</v>
      </c>
      <c r="AQ193" s="246">
        <f t="shared" si="600"/>
        <v>0</v>
      </c>
      <c r="AR193" s="82">
        <f>'izvršenje PO IZVORIMA-detaljno'!AQ193</f>
        <v>0</v>
      </c>
      <c r="AS193" s="82">
        <f>'izvršenje PO IZVORIMA-detaljno'!AR193</f>
        <v>0</v>
      </c>
      <c r="AT193" s="82">
        <f t="shared" ref="AT193" si="679">AT191</f>
        <v>0</v>
      </c>
      <c r="AU193" s="246">
        <f t="shared" si="601"/>
        <v>0</v>
      </c>
      <c r="AV193" s="82">
        <f t="shared" ref="AV193:AX193" si="680">AV191</f>
        <v>0</v>
      </c>
      <c r="AW193" s="83">
        <f t="shared" si="680"/>
        <v>0</v>
      </c>
      <c r="AX193" s="382">
        <f t="shared" si="680"/>
        <v>0</v>
      </c>
      <c r="AY193" s="83">
        <f t="shared" ref="AY193:AZ193" si="681">AY191</f>
        <v>0</v>
      </c>
      <c r="AZ193" s="112">
        <f t="shared" si="681"/>
        <v>0</v>
      </c>
      <c r="BA193" s="382">
        <f t="shared" ref="BA193:BC193" si="682">BA191</f>
        <v>0</v>
      </c>
      <c r="BB193" s="83">
        <f t="shared" si="682"/>
        <v>0</v>
      </c>
      <c r="BC193" s="382">
        <f t="shared" si="682"/>
        <v>0</v>
      </c>
      <c r="BD193" s="382">
        <f t="shared" ref="BD193:BE193" si="683">BD191</f>
        <v>0</v>
      </c>
      <c r="BE193" s="83">
        <f t="shared" si="683"/>
        <v>0</v>
      </c>
      <c r="BF193" s="386">
        <f>AV193+AS193+AO193+AK193+AG193+AC193+Y193+V193+S193+O193+L193+I193</f>
        <v>0</v>
      </c>
      <c r="BG193" s="83">
        <f>SUM(BG191:BG192)</f>
        <v>0</v>
      </c>
      <c r="BH193" s="76">
        <v>4222</v>
      </c>
    </row>
    <row r="194" spans="1:60" x14ac:dyDescent="0.25">
      <c r="A194" s="62">
        <v>422311</v>
      </c>
      <c r="B194" s="477" t="s">
        <v>169</v>
      </c>
      <c r="C194" s="75">
        <f>H194+N194+R194+X194+AB194+AF194+AJ194+AN194+AR194+AX194</f>
        <v>0</v>
      </c>
      <c r="D194" s="63"/>
      <c r="E194" s="122">
        <f t="shared" si="657"/>
        <v>0</v>
      </c>
      <c r="F194" s="234">
        <f t="shared" si="502"/>
        <v>0</v>
      </c>
      <c r="G194" s="235">
        <f t="shared" si="503"/>
        <v>0</v>
      </c>
      <c r="H194" s="124"/>
      <c r="I194" s="124"/>
      <c r="J194" s="51"/>
      <c r="K194" s="1182">
        <f t="shared" si="675"/>
        <v>0</v>
      </c>
      <c r="L194" s="52"/>
      <c r="M194" s="51"/>
      <c r="N194" s="1313">
        <f>'izvršenje PO IZVORIMA-detaljno'!V194</f>
        <v>0</v>
      </c>
      <c r="O194" s="1209"/>
      <c r="P194" s="1221">
        <f>'izvršenje PO IZVORIMA-detaljno'!X194</f>
        <v>0</v>
      </c>
      <c r="Q194" s="1204">
        <f t="shared" si="594"/>
        <v>0</v>
      </c>
      <c r="R194" s="1221">
        <f>'izvršenje PO IZVORIMA-detaljno'!Y194</f>
        <v>0</v>
      </c>
      <c r="S194" s="1209"/>
      <c r="T194" s="1221">
        <f>'izvršenje PO IZVORIMA-detaljno'!AA194</f>
        <v>0</v>
      </c>
      <c r="U194" s="1204">
        <f t="shared" si="595"/>
        <v>0</v>
      </c>
      <c r="V194" s="1209"/>
      <c r="W194" s="1210"/>
      <c r="X194" s="1209"/>
      <c r="Y194" s="1900"/>
      <c r="Z194" s="1210"/>
      <c r="AA194" s="1204">
        <f t="shared" si="596"/>
        <v>0</v>
      </c>
      <c r="AB194" s="1251"/>
      <c r="AC194" s="1251"/>
      <c r="AD194" s="1266">
        <f>'izvršenje PO IZVORIMA-detaljno'!H194+'izvršenje PO IZVORIMA-detaljno'!N194</f>
        <v>0</v>
      </c>
      <c r="AE194" s="1244">
        <f t="shared" si="597"/>
        <v>0</v>
      </c>
      <c r="AF194" s="1268">
        <f>'izvršenje PO IZVORIMA-detaljno'!I194+'izvršenje PO IZVORIMA-detaljno'!O194</f>
        <v>0</v>
      </c>
      <c r="AG194" s="1251"/>
      <c r="AH194" s="1268">
        <f>'izvršenje PO IZVORIMA-detaljno'!K194+'izvršenje PO IZVORIMA-detaljno'!Q194</f>
        <v>0</v>
      </c>
      <c r="AI194" s="1244">
        <f t="shared" si="598"/>
        <v>0</v>
      </c>
      <c r="AJ194" s="1251"/>
      <c r="AK194" s="1251"/>
      <c r="AL194" s="1264"/>
      <c r="AM194" s="1244">
        <f t="shared" si="599"/>
        <v>0</v>
      </c>
      <c r="AN194" s="1266">
        <f>'izvršenje PO IZVORIMA-detaljno'!AN194</f>
        <v>0</v>
      </c>
      <c r="AO194" s="1251"/>
      <c r="AP194" s="1266">
        <f>'izvršenje PO IZVORIMA-detaljno'!AP194</f>
        <v>0</v>
      </c>
      <c r="AQ194" s="1244">
        <f>IF(AO194&lt;&gt;0,AP194/AO194*100,0)</f>
        <v>0</v>
      </c>
      <c r="AR194" s="1251"/>
      <c r="AS194" s="1251"/>
      <c r="AT194" s="1264"/>
      <c r="AU194" s="1244">
        <f t="shared" si="601"/>
        <v>0</v>
      </c>
      <c r="AV194" s="1251"/>
      <c r="AW194" s="1252"/>
      <c r="AX194" s="1327"/>
      <c r="AY194" s="1295"/>
      <c r="AZ194" s="1336"/>
      <c r="BA194" s="176"/>
      <c r="BB194" s="174"/>
      <c r="BC194" s="1921">
        <f>'izvršenje PO IZVORIMA-detaljno'!BA194</f>
        <v>0</v>
      </c>
      <c r="BD194" s="1921">
        <f>'izvršenje PO IZVORIMA-detaljno'!BB194</f>
        <v>0</v>
      </c>
      <c r="BE194" s="1921">
        <f>'izvršenje PO IZVORIMA-detaljno'!BC194</f>
        <v>0</v>
      </c>
      <c r="BF194" s="57"/>
      <c r="BG194" s="126">
        <f>J194+M194+P194+T194+W194+Z194+AD194+AH194+AL194+AP194+AT194+AW194</f>
        <v>0</v>
      </c>
      <c r="BH194" s="62">
        <v>422311</v>
      </c>
    </row>
    <row r="195" spans="1:60" s="2" customFormat="1" ht="15.75" thickBot="1" x14ac:dyDescent="0.3">
      <c r="A195" s="47">
        <v>422391</v>
      </c>
      <c r="B195" s="478" t="s">
        <v>151</v>
      </c>
      <c r="C195" s="75">
        <f>H195+N195+R195+X195+AB195+AF195+AJ195+AN195+AR195+AX195</f>
        <v>0</v>
      </c>
      <c r="D195" s="95"/>
      <c r="E195" s="122">
        <f t="shared" si="657"/>
        <v>0</v>
      </c>
      <c r="F195" s="236">
        <f t="shared" si="502"/>
        <v>0</v>
      </c>
      <c r="G195" s="237">
        <f t="shared" si="503"/>
        <v>0</v>
      </c>
      <c r="H195" s="125"/>
      <c r="I195" s="125"/>
      <c r="J195" s="60"/>
      <c r="K195" s="1184">
        <f t="shared" si="675"/>
        <v>0</v>
      </c>
      <c r="L195" s="59"/>
      <c r="M195" s="60"/>
      <c r="N195" s="1313">
        <f>'izvršenje PO IZVORIMA-detaljno'!V195</f>
        <v>0</v>
      </c>
      <c r="O195" s="1223"/>
      <c r="P195" s="1221">
        <f>'izvršenje PO IZVORIMA-detaljno'!X195</f>
        <v>0</v>
      </c>
      <c r="Q195" s="1211">
        <f t="shared" si="594"/>
        <v>0</v>
      </c>
      <c r="R195" s="1221">
        <f>'izvršenje PO IZVORIMA-detaljno'!Y195</f>
        <v>0</v>
      </c>
      <c r="S195" s="1223"/>
      <c r="T195" s="1221">
        <f>'izvršenje PO IZVORIMA-detaljno'!AA195</f>
        <v>0</v>
      </c>
      <c r="U195" s="1211">
        <f t="shared" si="595"/>
        <v>0</v>
      </c>
      <c r="V195" s="1223"/>
      <c r="W195" s="1224"/>
      <c r="X195" s="1223"/>
      <c r="Y195" s="1900"/>
      <c r="Z195" s="1224"/>
      <c r="AA195" s="1211">
        <f t="shared" si="596"/>
        <v>0</v>
      </c>
      <c r="AB195" s="1274"/>
      <c r="AC195" s="1274"/>
      <c r="AD195" s="1266">
        <f>'izvršenje PO IZVORIMA-detaljno'!H195+'izvršenje PO IZVORIMA-detaljno'!N195</f>
        <v>0</v>
      </c>
      <c r="AE195" s="1253">
        <f t="shared" si="597"/>
        <v>0</v>
      </c>
      <c r="AF195" s="1268">
        <f>'izvršenje PO IZVORIMA-detaljno'!I195+'izvršenje PO IZVORIMA-detaljno'!O195</f>
        <v>0</v>
      </c>
      <c r="AG195" s="1274"/>
      <c r="AH195" s="1268">
        <f>'izvršenje PO IZVORIMA-detaljno'!K195+'izvršenje PO IZVORIMA-detaljno'!Q195</f>
        <v>0</v>
      </c>
      <c r="AI195" s="1253">
        <f t="shared" si="598"/>
        <v>0</v>
      </c>
      <c r="AJ195" s="1274"/>
      <c r="AK195" s="1274"/>
      <c r="AL195" s="1275"/>
      <c r="AM195" s="1253">
        <f t="shared" si="599"/>
        <v>0</v>
      </c>
      <c r="AN195" s="1266">
        <f>'izvršenje PO IZVORIMA-detaljno'!AN195</f>
        <v>0</v>
      </c>
      <c r="AO195" s="1274"/>
      <c r="AP195" s="1266">
        <f>'izvršenje PO IZVORIMA-detaljno'!AP195</f>
        <v>0</v>
      </c>
      <c r="AQ195" s="1253">
        <f>IF(AO195&lt;&gt;0,AP195/AO195*100,0)</f>
        <v>0</v>
      </c>
      <c r="AR195" s="1274"/>
      <c r="AS195" s="1274"/>
      <c r="AT195" s="1275"/>
      <c r="AU195" s="1253">
        <f t="shared" si="601"/>
        <v>0</v>
      </c>
      <c r="AV195" s="1274"/>
      <c r="AW195" s="1276"/>
      <c r="AX195" s="1329"/>
      <c r="AY195" s="1297"/>
      <c r="AZ195" s="1342"/>
      <c r="BA195" s="204"/>
      <c r="BB195" s="206"/>
      <c r="BC195" s="1921">
        <f>'izvršenje PO IZVORIMA-detaljno'!BA195</f>
        <v>0</v>
      </c>
      <c r="BD195" s="1921">
        <f>'izvršenje PO IZVORIMA-detaljno'!BB195</f>
        <v>0</v>
      </c>
      <c r="BE195" s="1921">
        <f>'izvršenje PO IZVORIMA-detaljno'!BC195</f>
        <v>0</v>
      </c>
      <c r="BF195" s="61"/>
      <c r="BG195" s="126">
        <f>J195+M195+P195+T195+W195+Z195+AD195+AH195+AL195+AP195+AT195+AW195</f>
        <v>0</v>
      </c>
      <c r="BH195" s="47">
        <v>422391</v>
      </c>
    </row>
    <row r="196" spans="1:60" s="1429" customFormat="1" ht="15.75" thickBot="1" x14ac:dyDescent="0.3">
      <c r="A196" s="76">
        <v>4223</v>
      </c>
      <c r="B196" s="473" t="s">
        <v>130</v>
      </c>
      <c r="C196" s="265">
        <f>SUM(C194:C195)</f>
        <v>0</v>
      </c>
      <c r="D196" s="265">
        <f t="shared" ref="D196:E196" si="684">SUM(D194:D195)</f>
        <v>0</v>
      </c>
      <c r="E196" s="387">
        <f t="shared" si="684"/>
        <v>0</v>
      </c>
      <c r="F196" s="247">
        <f t="shared" si="502"/>
        <v>0</v>
      </c>
      <c r="G196" s="246">
        <f t="shared" si="503"/>
        <v>0</v>
      </c>
      <c r="H196" s="1324">
        <f t="shared" ref="H196" si="685">SUM(H194:H195)</f>
        <v>0</v>
      </c>
      <c r="I196" s="1496">
        <f t="shared" ref="I196:AL196" si="686">SUM(I194:I195)</f>
        <v>0</v>
      </c>
      <c r="J196" s="265">
        <f t="shared" si="686"/>
        <v>0</v>
      </c>
      <c r="K196" s="246">
        <f t="shared" si="675"/>
        <v>0</v>
      </c>
      <c r="L196" s="265">
        <f t="shared" si="686"/>
        <v>0</v>
      </c>
      <c r="M196" s="1497">
        <f t="shared" si="686"/>
        <v>0</v>
      </c>
      <c r="N196" s="1498">
        <f t="shared" ref="N196" si="687">SUM(N194:N195)</f>
        <v>0</v>
      </c>
      <c r="O196" s="265">
        <f t="shared" si="686"/>
        <v>0</v>
      </c>
      <c r="P196" s="265">
        <f t="shared" si="686"/>
        <v>0</v>
      </c>
      <c r="Q196" s="246">
        <f t="shared" si="594"/>
        <v>0</v>
      </c>
      <c r="R196" s="265">
        <f t="shared" ref="R196" si="688">SUM(R194:R195)</f>
        <v>0</v>
      </c>
      <c r="S196" s="265">
        <f t="shared" si="686"/>
        <v>0</v>
      </c>
      <c r="T196" s="265">
        <f t="shared" si="686"/>
        <v>0</v>
      </c>
      <c r="U196" s="246">
        <f t="shared" si="595"/>
        <v>0</v>
      </c>
      <c r="V196" s="265">
        <f t="shared" si="686"/>
        <v>0</v>
      </c>
      <c r="W196" s="1497">
        <f t="shared" si="686"/>
        <v>0</v>
      </c>
      <c r="X196" s="1352">
        <f t="shared" ref="X196" si="689">SUM(X194:X195)</f>
        <v>0</v>
      </c>
      <c r="Y196" s="115">
        <f>'izvršenje PO IZVORIMA-detaljno'!AI196+'izvršenje PO IZVORIMA-detaljno'!AL196+'izvršenje PO IZVORIMA-detaljno'!AB196</f>
        <v>0</v>
      </c>
      <c r="Z196" s="1497">
        <f t="shared" si="686"/>
        <v>0</v>
      </c>
      <c r="AA196" s="246">
        <f t="shared" si="596"/>
        <v>0</v>
      </c>
      <c r="AB196" s="392">
        <f>'izvršenje PO IZVORIMA-detaljno'!F196+'izvršenje PO IZVORIMA-detaljno'!L196</f>
        <v>0</v>
      </c>
      <c r="AC196" s="392">
        <f>'izvršenje PO IZVORIMA-detaljno'!G196+'izvršenje PO IZVORIMA-detaljno'!M196</f>
        <v>0</v>
      </c>
      <c r="AD196" s="265">
        <f t="shared" si="686"/>
        <v>0</v>
      </c>
      <c r="AE196" s="246">
        <f t="shared" si="597"/>
        <v>0</v>
      </c>
      <c r="AF196" s="108">
        <f>SUM(AF194:AF195)</f>
        <v>0</v>
      </c>
      <c r="AG196" s="108">
        <f>'izvršenje PO IZVORIMA-detaljno'!J196+'izvršenje PO IZVORIMA-detaljno'!P196</f>
        <v>0</v>
      </c>
      <c r="AH196" s="265">
        <f t="shared" si="686"/>
        <v>0</v>
      </c>
      <c r="AI196" s="246">
        <f t="shared" si="598"/>
        <v>0</v>
      </c>
      <c r="AJ196" s="265">
        <f t="shared" ref="AJ196" si="690">SUM(AJ194:AJ195)</f>
        <v>0</v>
      </c>
      <c r="AK196" s="265">
        <f t="shared" si="686"/>
        <v>0</v>
      </c>
      <c r="AL196" s="265">
        <f t="shared" si="686"/>
        <v>0</v>
      </c>
      <c r="AM196" s="246">
        <f t="shared" si="599"/>
        <v>0</v>
      </c>
      <c r="AN196" s="82"/>
      <c r="AO196" s="82">
        <f>'izvršenje PO IZVORIMA-detaljno'!AO196</f>
        <v>0</v>
      </c>
      <c r="AP196" s="265">
        <f>SUM(AP194:AP195)</f>
        <v>0</v>
      </c>
      <c r="AQ196" s="246">
        <f t="shared" si="600"/>
        <v>0</v>
      </c>
      <c r="AR196" s="82">
        <f>'izvršenje PO IZVORIMA-detaljno'!AQ196</f>
        <v>0</v>
      </c>
      <c r="AS196" s="82">
        <f>'izvršenje PO IZVORIMA-detaljno'!AR196</f>
        <v>0</v>
      </c>
      <c r="AT196" s="265">
        <f t="shared" ref="AT196" si="691">SUM(AT194:AT195)</f>
        <v>0</v>
      </c>
      <c r="AU196" s="246">
        <f t="shared" si="601"/>
        <v>0</v>
      </c>
      <c r="AV196" s="265">
        <f t="shared" ref="AV196:AX196" si="692">SUM(AV194:AV195)</f>
        <v>0</v>
      </c>
      <c r="AW196" s="387">
        <f t="shared" si="692"/>
        <v>0</v>
      </c>
      <c r="AX196" s="1352">
        <f t="shared" si="692"/>
        <v>0</v>
      </c>
      <c r="AY196" s="387">
        <f t="shared" ref="AY196:AZ196" si="693">SUM(AY194:AY195)</f>
        <v>0</v>
      </c>
      <c r="AZ196" s="1497">
        <f t="shared" si="693"/>
        <v>0</v>
      </c>
      <c r="BA196" s="1352">
        <f t="shared" ref="BA196:BC196" si="694">SUM(BA194:BA195)</f>
        <v>0</v>
      </c>
      <c r="BB196" s="387">
        <f t="shared" si="694"/>
        <v>0</v>
      </c>
      <c r="BC196" s="1352">
        <f t="shared" si="694"/>
        <v>0</v>
      </c>
      <c r="BD196" s="1352">
        <f t="shared" ref="BD196:BE196" si="695">SUM(BD194:BD195)</f>
        <v>0</v>
      </c>
      <c r="BE196" s="387">
        <f t="shared" si="695"/>
        <v>0</v>
      </c>
      <c r="BF196" s="386">
        <f>AV196+AS196+AO196+AK196+AG196+AC196+Y196+V196+S196+O196+L196+I196</f>
        <v>0</v>
      </c>
      <c r="BG196" s="387">
        <f t="shared" ref="BG196" si="696">SUM(BG194:BG195)</f>
        <v>0</v>
      </c>
      <c r="BH196" s="76">
        <v>4223</v>
      </c>
    </row>
    <row r="197" spans="1:60" s="6" customFormat="1" x14ac:dyDescent="0.25">
      <c r="A197" s="62">
        <v>422411</v>
      </c>
      <c r="B197" s="477" t="s">
        <v>157</v>
      </c>
      <c r="C197" s="75">
        <f t="shared" si="656"/>
        <v>0</v>
      </c>
      <c r="D197" s="97"/>
      <c r="E197" s="122">
        <f t="shared" si="657"/>
        <v>0</v>
      </c>
      <c r="F197" s="234">
        <f t="shared" si="502"/>
        <v>0</v>
      </c>
      <c r="G197" s="235">
        <f t="shared" si="503"/>
        <v>0</v>
      </c>
      <c r="H197" s="124"/>
      <c r="I197" s="124"/>
      <c r="J197" s="51"/>
      <c r="K197" s="1182">
        <f t="shared" si="675"/>
        <v>0</v>
      </c>
      <c r="L197" s="52"/>
      <c r="M197" s="51"/>
      <c r="N197" s="1313">
        <f>'izvršenje PO IZVORIMA-detaljno'!V197</f>
        <v>0</v>
      </c>
      <c r="O197" s="1209"/>
      <c r="P197" s="1221">
        <f>'izvršenje PO IZVORIMA-detaljno'!X197</f>
        <v>0</v>
      </c>
      <c r="Q197" s="1204">
        <f t="shared" si="594"/>
        <v>0</v>
      </c>
      <c r="R197" s="1207">
        <f>'izvršenje PO IZVORIMA-detaljno'!Y197</f>
        <v>0</v>
      </c>
      <c r="S197" s="1209"/>
      <c r="T197" s="1221">
        <f>'izvršenje PO IZVORIMA-detaljno'!AA197</f>
        <v>0</v>
      </c>
      <c r="U197" s="1204">
        <f t="shared" si="595"/>
        <v>0</v>
      </c>
      <c r="V197" s="1209"/>
      <c r="W197" s="1210"/>
      <c r="X197" s="1209"/>
      <c r="Y197" s="1900"/>
      <c r="Z197" s="1210"/>
      <c r="AA197" s="1204">
        <f t="shared" si="596"/>
        <v>0</v>
      </c>
      <c r="AB197" s="1266">
        <f>'izvršenje PO IZVORIMA-detaljno'!F197+'izvršenje PO IZVORIMA-detaljno'!L197</f>
        <v>0</v>
      </c>
      <c r="AC197" s="1251"/>
      <c r="AD197" s="1266">
        <f>'izvršenje PO IZVORIMA-detaljno'!H197+'izvršenje PO IZVORIMA-detaljno'!N197</f>
        <v>0</v>
      </c>
      <c r="AE197" s="1244">
        <f t="shared" si="597"/>
        <v>0</v>
      </c>
      <c r="AF197" s="1268">
        <f>'izvršenje PO IZVORIMA-detaljno'!I197+'izvršenje PO IZVORIMA-detaljno'!O197</f>
        <v>0</v>
      </c>
      <c r="AG197" s="1251"/>
      <c r="AH197" s="1268">
        <f>'izvršenje PO IZVORIMA-detaljno'!K197+'izvršenje PO IZVORIMA-detaljno'!Q197</f>
        <v>0</v>
      </c>
      <c r="AI197" s="1244">
        <f t="shared" si="598"/>
        <v>0</v>
      </c>
      <c r="AJ197" s="1251"/>
      <c r="AK197" s="1251"/>
      <c r="AL197" s="1264"/>
      <c r="AM197" s="1244">
        <f t="shared" si="599"/>
        <v>0</v>
      </c>
      <c r="AN197" s="1266">
        <f>'izvršenje PO IZVORIMA-detaljno'!AN197</f>
        <v>0</v>
      </c>
      <c r="AO197" s="1251"/>
      <c r="AP197" s="1266">
        <f>'izvršenje PO IZVORIMA-detaljno'!AP197</f>
        <v>0</v>
      </c>
      <c r="AQ197" s="1244">
        <f t="shared" si="600"/>
        <v>0</v>
      </c>
      <c r="AR197" s="1251"/>
      <c r="AS197" s="1251"/>
      <c r="AT197" s="1264"/>
      <c r="AU197" s="1244">
        <f t="shared" si="601"/>
        <v>0</v>
      </c>
      <c r="AV197" s="1251"/>
      <c r="AW197" s="1252"/>
      <c r="AX197" s="1327"/>
      <c r="AY197" s="1295"/>
      <c r="AZ197" s="1336"/>
      <c r="BA197" s="176"/>
      <c r="BB197" s="174"/>
      <c r="BC197" s="1921">
        <f>'izvršenje PO IZVORIMA-detaljno'!BA197</f>
        <v>0</v>
      </c>
      <c r="BD197" s="1921">
        <f>'izvršenje PO IZVORIMA-detaljno'!BB197</f>
        <v>0</v>
      </c>
      <c r="BE197" s="1921">
        <f>'izvršenje PO IZVORIMA-detaljno'!BC197</f>
        <v>0</v>
      </c>
      <c r="BF197" s="57"/>
      <c r="BG197" s="126">
        <f>J197+M197+P197+T197+W197+Z197+AD197+AH197+AL197+AP197+AT197+AW197</f>
        <v>0</v>
      </c>
      <c r="BH197" s="62">
        <v>422411</v>
      </c>
    </row>
    <row r="198" spans="1:60" s="2" customFormat="1" ht="15.75" thickBot="1" x14ac:dyDescent="0.3">
      <c r="A198" s="46">
        <v>422591</v>
      </c>
      <c r="B198" s="479" t="s">
        <v>234</v>
      </c>
      <c r="C198" s="75">
        <f t="shared" si="656"/>
        <v>0</v>
      </c>
      <c r="D198" s="98"/>
      <c r="E198" s="122">
        <f t="shared" si="657"/>
        <v>0</v>
      </c>
      <c r="F198" s="230">
        <f t="shared" si="502"/>
        <v>0</v>
      </c>
      <c r="G198" s="232">
        <f t="shared" si="503"/>
        <v>0</v>
      </c>
      <c r="H198" s="125"/>
      <c r="I198" s="125"/>
      <c r="J198" s="60"/>
      <c r="K198" s="1183">
        <f t="shared" si="675"/>
        <v>0</v>
      </c>
      <c r="L198" s="59"/>
      <c r="M198" s="60"/>
      <c r="N198" s="1313">
        <f>'izvršenje PO IZVORIMA-detaljno'!V198</f>
        <v>0</v>
      </c>
      <c r="O198" s="1223"/>
      <c r="P198" s="1221">
        <f>'izvršenje PO IZVORIMA-detaljno'!X198</f>
        <v>0</v>
      </c>
      <c r="Q198" s="1208">
        <f t="shared" si="594"/>
        <v>0</v>
      </c>
      <c r="R198" s="1228">
        <f>'izvršenje PO IZVORIMA-detaljno'!Y198</f>
        <v>0</v>
      </c>
      <c r="S198" s="1223"/>
      <c r="T198" s="1221">
        <f>'izvršenje PO IZVORIMA-detaljno'!AA198</f>
        <v>0</v>
      </c>
      <c r="U198" s="1208">
        <f t="shared" si="595"/>
        <v>0</v>
      </c>
      <c r="V198" s="1223"/>
      <c r="W198" s="1224"/>
      <c r="X198" s="1223"/>
      <c r="Y198" s="1900"/>
      <c r="Z198" s="1224"/>
      <c r="AA198" s="1208">
        <f t="shared" si="596"/>
        <v>0</v>
      </c>
      <c r="AB198" s="1266">
        <f>'izvršenje PO IZVORIMA-detaljno'!F198+'izvršenje PO IZVORIMA-detaljno'!L198</f>
        <v>0</v>
      </c>
      <c r="AC198" s="1274"/>
      <c r="AD198" s="1266">
        <f>'izvršenje PO IZVORIMA-detaljno'!H198+'izvršenje PO IZVORIMA-detaljno'!N198</f>
        <v>0</v>
      </c>
      <c r="AE198" s="1249">
        <f t="shared" si="597"/>
        <v>0</v>
      </c>
      <c r="AF198" s="1268">
        <f>'izvršenje PO IZVORIMA-detaljno'!I198+'izvršenje PO IZVORIMA-detaljno'!O198</f>
        <v>0</v>
      </c>
      <c r="AG198" s="1274"/>
      <c r="AH198" s="1268">
        <f>'izvršenje PO IZVORIMA-detaljno'!K198+'izvršenje PO IZVORIMA-detaljno'!Q198</f>
        <v>0</v>
      </c>
      <c r="AI198" s="1249">
        <f t="shared" si="598"/>
        <v>0</v>
      </c>
      <c r="AJ198" s="1274"/>
      <c r="AK198" s="1274"/>
      <c r="AL198" s="1275"/>
      <c r="AM198" s="1249">
        <f t="shared" si="599"/>
        <v>0</v>
      </c>
      <c r="AN198" s="1266">
        <f>'izvršenje PO IZVORIMA-detaljno'!AN198</f>
        <v>0</v>
      </c>
      <c r="AO198" s="1274"/>
      <c r="AP198" s="1266">
        <f>'izvršenje PO IZVORIMA-detaljno'!AP198</f>
        <v>0</v>
      </c>
      <c r="AQ198" s="1249">
        <f t="shared" si="600"/>
        <v>0</v>
      </c>
      <c r="AR198" s="1274"/>
      <c r="AS198" s="1274"/>
      <c r="AT198" s="1275"/>
      <c r="AU198" s="1249">
        <f t="shared" si="601"/>
        <v>0</v>
      </c>
      <c r="AV198" s="1274"/>
      <c r="AW198" s="1276"/>
      <c r="AX198" s="1329"/>
      <c r="AY198" s="1297"/>
      <c r="AZ198" s="1342"/>
      <c r="BA198" s="204"/>
      <c r="BB198" s="206"/>
      <c r="BC198" s="1921">
        <f>'izvršenje PO IZVORIMA-detaljno'!BA198</f>
        <v>0</v>
      </c>
      <c r="BD198" s="1921">
        <f>'izvršenje PO IZVORIMA-detaljno'!BB198</f>
        <v>0</v>
      </c>
      <c r="BE198" s="1921">
        <f>'izvršenje PO IZVORIMA-detaljno'!BC198</f>
        <v>0</v>
      </c>
      <c r="BF198" s="61"/>
      <c r="BG198" s="126">
        <f>J198+M198+P198+T198+W198+Z198+AD198+AH198+AL198+AP198+AT198+AW198</f>
        <v>0</v>
      </c>
      <c r="BH198" s="47">
        <v>422421</v>
      </c>
    </row>
    <row r="199" spans="1:60" s="22" customFormat="1" ht="15.75" thickBot="1" x14ac:dyDescent="0.3">
      <c r="A199" s="76">
        <v>4224</v>
      </c>
      <c r="B199" s="473" t="s">
        <v>158</v>
      </c>
      <c r="C199" s="88">
        <f>SUM(C197:C198)</f>
        <v>0</v>
      </c>
      <c r="D199" s="88">
        <f t="shared" ref="D199:E199" si="697">D197+D198</f>
        <v>0</v>
      </c>
      <c r="E199" s="89">
        <f t="shared" si="697"/>
        <v>0</v>
      </c>
      <c r="F199" s="1499">
        <f t="shared" si="502"/>
        <v>0</v>
      </c>
      <c r="G199" s="232">
        <f t="shared" si="503"/>
        <v>0</v>
      </c>
      <c r="H199" s="1323">
        <f t="shared" ref="H199" si="698">H197+H198</f>
        <v>0</v>
      </c>
      <c r="I199" s="116">
        <f t="shared" ref="I199:AP199" si="699">I197+I198</f>
        <v>0</v>
      </c>
      <c r="J199" s="88">
        <f t="shared" si="699"/>
        <v>0</v>
      </c>
      <c r="K199" s="232">
        <f t="shared" si="675"/>
        <v>0</v>
      </c>
      <c r="L199" s="88">
        <f t="shared" si="699"/>
        <v>0</v>
      </c>
      <c r="M199" s="113">
        <f t="shared" si="699"/>
        <v>0</v>
      </c>
      <c r="N199" s="1491">
        <f t="shared" ref="N199" si="700">N197+N198</f>
        <v>0</v>
      </c>
      <c r="O199" s="88">
        <f t="shared" si="699"/>
        <v>0</v>
      </c>
      <c r="P199" s="88">
        <f t="shared" si="699"/>
        <v>0</v>
      </c>
      <c r="Q199" s="232">
        <f t="shared" si="594"/>
        <v>0</v>
      </c>
      <c r="R199" s="88">
        <f t="shared" ref="R199" si="701">R197+R198</f>
        <v>0</v>
      </c>
      <c r="S199" s="88">
        <f t="shared" si="699"/>
        <v>0</v>
      </c>
      <c r="T199" s="88">
        <f t="shared" si="699"/>
        <v>0</v>
      </c>
      <c r="U199" s="232">
        <f t="shared" si="595"/>
        <v>0</v>
      </c>
      <c r="V199" s="88">
        <f t="shared" si="699"/>
        <v>0</v>
      </c>
      <c r="W199" s="113">
        <f t="shared" si="699"/>
        <v>0</v>
      </c>
      <c r="X199" s="1351">
        <f t="shared" ref="X199" si="702">X197+X198</f>
        <v>0</v>
      </c>
      <c r="Y199" s="115">
        <f>'izvršenje PO IZVORIMA-detaljno'!AI199+'izvršenje PO IZVORIMA-detaljno'!AL199+'izvršenje PO IZVORIMA-detaljno'!AB199</f>
        <v>0</v>
      </c>
      <c r="Z199" s="113">
        <f t="shared" si="699"/>
        <v>0</v>
      </c>
      <c r="AA199" s="232">
        <f t="shared" si="596"/>
        <v>0</v>
      </c>
      <c r="AB199" s="392">
        <f>'izvršenje PO IZVORIMA-detaljno'!F199+'izvršenje PO IZVORIMA-detaljno'!L199</f>
        <v>0</v>
      </c>
      <c r="AC199" s="392">
        <f>'izvršenje PO IZVORIMA-detaljno'!G199+'izvršenje PO IZVORIMA-detaljno'!M199</f>
        <v>0</v>
      </c>
      <c r="AD199" s="88">
        <f>AD197+AD198</f>
        <v>0</v>
      </c>
      <c r="AE199" s="232">
        <f t="shared" si="597"/>
        <v>0</v>
      </c>
      <c r="AF199" s="108">
        <f>SUM(AF197:AF198)</f>
        <v>0</v>
      </c>
      <c r="AG199" s="108">
        <f>'izvršenje PO IZVORIMA-detaljno'!J199+'izvršenje PO IZVORIMA-detaljno'!P199</f>
        <v>0</v>
      </c>
      <c r="AH199" s="88">
        <f t="shared" si="699"/>
        <v>0</v>
      </c>
      <c r="AI199" s="232">
        <f t="shared" si="598"/>
        <v>0</v>
      </c>
      <c r="AJ199" s="88">
        <f t="shared" ref="AJ199" si="703">AJ197+AJ198</f>
        <v>0</v>
      </c>
      <c r="AK199" s="88">
        <f t="shared" si="699"/>
        <v>0</v>
      </c>
      <c r="AL199" s="88">
        <f t="shared" si="699"/>
        <v>0</v>
      </c>
      <c r="AM199" s="232">
        <f t="shared" si="599"/>
        <v>0</v>
      </c>
      <c r="AN199" s="82"/>
      <c r="AO199" s="82">
        <f>'izvršenje PO IZVORIMA-detaljno'!AO199</f>
        <v>0</v>
      </c>
      <c r="AP199" s="88">
        <f t="shared" si="699"/>
        <v>0</v>
      </c>
      <c r="AQ199" s="232">
        <f t="shared" si="600"/>
        <v>0</v>
      </c>
      <c r="AR199" s="82">
        <f>'izvršenje PO IZVORIMA-detaljno'!AQ199</f>
        <v>0</v>
      </c>
      <c r="AS199" s="82">
        <f>'izvršenje PO IZVORIMA-detaljno'!AR199</f>
        <v>0</v>
      </c>
      <c r="AT199" s="88">
        <f t="shared" ref="AT199" si="704">AT197+AT198</f>
        <v>0</v>
      </c>
      <c r="AU199" s="232">
        <f t="shared" si="601"/>
        <v>0</v>
      </c>
      <c r="AV199" s="88">
        <f t="shared" ref="AV199:AX199" si="705">AV197+AV198</f>
        <v>0</v>
      </c>
      <c r="AW199" s="89">
        <f t="shared" si="705"/>
        <v>0</v>
      </c>
      <c r="AX199" s="1351">
        <f t="shared" si="705"/>
        <v>0</v>
      </c>
      <c r="AY199" s="89">
        <f t="shared" ref="AY199:AZ199" si="706">AY197+AY198</f>
        <v>0</v>
      </c>
      <c r="AZ199" s="113">
        <f t="shared" si="706"/>
        <v>0</v>
      </c>
      <c r="BA199" s="1351">
        <f t="shared" ref="BA199:BC199" si="707">BA197+BA198</f>
        <v>0</v>
      </c>
      <c r="BB199" s="89">
        <f t="shared" si="707"/>
        <v>0</v>
      </c>
      <c r="BC199" s="1351">
        <f t="shared" si="707"/>
        <v>0</v>
      </c>
      <c r="BD199" s="1351">
        <f t="shared" ref="BD199:BE199" si="708">BD197+BD198</f>
        <v>0</v>
      </c>
      <c r="BE199" s="89">
        <f t="shared" si="708"/>
        <v>0</v>
      </c>
      <c r="BF199" s="386">
        <f>AV199+AS199+AO199+AK199+AG199+AC199+Y199+V199+S199+O199+L199+I199</f>
        <v>0</v>
      </c>
      <c r="BG199" s="89">
        <f t="shared" ref="BG199" si="709">BG197+BG198</f>
        <v>0</v>
      </c>
      <c r="BH199" s="76">
        <v>4224</v>
      </c>
    </row>
    <row r="200" spans="1:60" x14ac:dyDescent="0.25">
      <c r="A200" s="62">
        <v>422611</v>
      </c>
      <c r="B200" s="477" t="s">
        <v>152</v>
      </c>
      <c r="C200" s="75">
        <f t="shared" si="656"/>
        <v>0</v>
      </c>
      <c r="D200" s="96"/>
      <c r="E200" s="122">
        <f t="shared" si="657"/>
        <v>0</v>
      </c>
      <c r="F200" s="230">
        <f t="shared" si="502"/>
        <v>0</v>
      </c>
      <c r="G200" s="232">
        <f t="shared" si="503"/>
        <v>0</v>
      </c>
      <c r="H200" s="124"/>
      <c r="I200" s="124"/>
      <c r="J200" s="51"/>
      <c r="K200" s="1183">
        <f t="shared" si="675"/>
        <v>0</v>
      </c>
      <c r="L200" s="52"/>
      <c r="M200" s="51"/>
      <c r="N200" s="1313">
        <f>'izvršenje PO IZVORIMA-detaljno'!V200</f>
        <v>0</v>
      </c>
      <c r="O200" s="1209"/>
      <c r="P200" s="1221">
        <f>'izvršenje PO IZVORIMA-detaljno'!X200</f>
        <v>0</v>
      </c>
      <c r="Q200" s="1208">
        <f t="shared" si="594"/>
        <v>0</v>
      </c>
      <c r="R200" s="1221">
        <f>'izvršenje PO IZVORIMA-detaljno'!Y200</f>
        <v>0</v>
      </c>
      <c r="S200" s="1209"/>
      <c r="T200" s="1221">
        <f>'izvršenje PO IZVORIMA-detaljno'!AA200</f>
        <v>0</v>
      </c>
      <c r="U200" s="1208">
        <f t="shared" si="595"/>
        <v>0</v>
      </c>
      <c r="V200" s="1209"/>
      <c r="W200" s="1210"/>
      <c r="X200" s="1209"/>
      <c r="Y200" s="1900"/>
      <c r="Z200" s="1210"/>
      <c r="AA200" s="1208">
        <f t="shared" si="596"/>
        <v>0</v>
      </c>
      <c r="AB200" s="1266">
        <f>'izvršenje PO IZVORIMA-detaljno'!F200+'izvršenje PO IZVORIMA-detaljno'!L200</f>
        <v>0</v>
      </c>
      <c r="AC200" s="1251"/>
      <c r="AD200" s="1266">
        <f>'izvršenje PO IZVORIMA-detaljno'!H200+'izvršenje PO IZVORIMA-detaljno'!N200</f>
        <v>0</v>
      </c>
      <c r="AE200" s="1249">
        <f t="shared" si="597"/>
        <v>0</v>
      </c>
      <c r="AF200" s="1268">
        <f>'izvršenje PO IZVORIMA-detaljno'!I200+'izvršenje PO IZVORIMA-detaljno'!O200</f>
        <v>0</v>
      </c>
      <c r="AG200" s="1251"/>
      <c r="AH200" s="1268">
        <f>'izvršenje PO IZVORIMA-detaljno'!K200+'izvršenje PO IZVORIMA-detaljno'!Q200</f>
        <v>0</v>
      </c>
      <c r="AI200" s="1249">
        <f t="shared" si="598"/>
        <v>0</v>
      </c>
      <c r="AJ200" s="1251"/>
      <c r="AK200" s="1251"/>
      <c r="AL200" s="1264"/>
      <c r="AM200" s="1249">
        <f t="shared" si="599"/>
        <v>0</v>
      </c>
      <c r="AN200" s="1251"/>
      <c r="AO200" s="1251"/>
      <c r="AP200" s="1264"/>
      <c r="AQ200" s="1249">
        <f t="shared" si="600"/>
        <v>0</v>
      </c>
      <c r="AR200" s="1251"/>
      <c r="AS200" s="1251"/>
      <c r="AT200" s="1264"/>
      <c r="AU200" s="1249">
        <f t="shared" si="601"/>
        <v>0</v>
      </c>
      <c r="AV200" s="1251"/>
      <c r="AW200" s="1252"/>
      <c r="AX200" s="1327"/>
      <c r="AY200" s="1295"/>
      <c r="AZ200" s="1336"/>
      <c r="BA200" s="176"/>
      <c r="BB200" s="174"/>
      <c r="BC200" s="1921">
        <f>'izvršenje PO IZVORIMA-detaljno'!BA200</f>
        <v>0</v>
      </c>
      <c r="BD200" s="1921">
        <f>'izvršenje PO IZVORIMA-detaljno'!BB200</f>
        <v>0</v>
      </c>
      <c r="BE200" s="1921">
        <f>'izvršenje PO IZVORIMA-detaljno'!BC200</f>
        <v>0</v>
      </c>
      <c r="BF200" s="57"/>
      <c r="BG200" s="126">
        <f>J200+M200+P200+T200+W200+Z200+AD200+AH200+AL200+AP200+AT200+AW200</f>
        <v>0</v>
      </c>
      <c r="BH200" s="62">
        <v>422611</v>
      </c>
    </row>
    <row r="201" spans="1:60" s="2" customFormat="1" ht="15.75" thickBot="1" x14ac:dyDescent="0.3">
      <c r="A201" s="47">
        <v>422621</v>
      </c>
      <c r="B201" s="478" t="s">
        <v>153</v>
      </c>
      <c r="C201" s="75">
        <f t="shared" si="656"/>
        <v>0</v>
      </c>
      <c r="D201" s="94"/>
      <c r="E201" s="122">
        <f t="shared" si="657"/>
        <v>0</v>
      </c>
      <c r="F201" s="236">
        <f t="shared" si="502"/>
        <v>0</v>
      </c>
      <c r="G201" s="237">
        <f t="shared" si="503"/>
        <v>0</v>
      </c>
      <c r="H201" s="125"/>
      <c r="I201" s="125"/>
      <c r="J201" s="60"/>
      <c r="K201" s="1184">
        <f t="shared" si="675"/>
        <v>0</v>
      </c>
      <c r="L201" s="59"/>
      <c r="M201" s="60"/>
      <c r="N201" s="1313">
        <f>'izvršenje PO IZVORIMA-detaljno'!V201</f>
        <v>0</v>
      </c>
      <c r="O201" s="1223"/>
      <c r="P201" s="1221">
        <f>'izvršenje PO IZVORIMA-detaljno'!X201</f>
        <v>0</v>
      </c>
      <c r="Q201" s="1211">
        <f t="shared" si="594"/>
        <v>0</v>
      </c>
      <c r="R201" s="1221">
        <f>'izvršenje PO IZVORIMA-detaljno'!Y201</f>
        <v>0</v>
      </c>
      <c r="S201" s="1223"/>
      <c r="T201" s="1221">
        <f>'izvršenje PO IZVORIMA-detaljno'!AA201</f>
        <v>0</v>
      </c>
      <c r="U201" s="1211">
        <f t="shared" si="595"/>
        <v>0</v>
      </c>
      <c r="V201" s="1223"/>
      <c r="W201" s="1224"/>
      <c r="X201" s="1223"/>
      <c r="Y201" s="1900"/>
      <c r="Z201" s="1224"/>
      <c r="AA201" s="1211">
        <f t="shared" si="596"/>
        <v>0</v>
      </c>
      <c r="AB201" s="1266">
        <f>'izvršenje PO IZVORIMA-detaljno'!F201+'izvršenje PO IZVORIMA-detaljno'!L201</f>
        <v>0</v>
      </c>
      <c r="AC201" s="1274"/>
      <c r="AD201" s="1266">
        <f>'izvršenje PO IZVORIMA-detaljno'!H201+'izvršenje PO IZVORIMA-detaljno'!N201</f>
        <v>0</v>
      </c>
      <c r="AE201" s="1253">
        <f t="shared" si="597"/>
        <v>0</v>
      </c>
      <c r="AF201" s="1268">
        <f>'izvršenje PO IZVORIMA-detaljno'!I201+'izvršenje PO IZVORIMA-detaljno'!O201</f>
        <v>0</v>
      </c>
      <c r="AG201" s="1274"/>
      <c r="AH201" s="1268">
        <f>'izvršenje PO IZVORIMA-detaljno'!K201+'izvršenje PO IZVORIMA-detaljno'!Q201</f>
        <v>0</v>
      </c>
      <c r="AI201" s="1253">
        <f t="shared" si="598"/>
        <v>0</v>
      </c>
      <c r="AJ201" s="1274"/>
      <c r="AK201" s="1274"/>
      <c r="AL201" s="1275"/>
      <c r="AM201" s="1253">
        <f t="shared" si="599"/>
        <v>0</v>
      </c>
      <c r="AN201" s="1274"/>
      <c r="AO201" s="1274"/>
      <c r="AP201" s="1275"/>
      <c r="AQ201" s="1253">
        <f t="shared" si="600"/>
        <v>0</v>
      </c>
      <c r="AR201" s="1274"/>
      <c r="AS201" s="1274"/>
      <c r="AT201" s="1275"/>
      <c r="AU201" s="1253">
        <f t="shared" si="601"/>
        <v>0</v>
      </c>
      <c r="AV201" s="1274"/>
      <c r="AW201" s="1276"/>
      <c r="AX201" s="1329"/>
      <c r="AY201" s="1297"/>
      <c r="AZ201" s="1342"/>
      <c r="BA201" s="204"/>
      <c r="BB201" s="206"/>
      <c r="BC201" s="1921">
        <f>'izvršenje PO IZVORIMA-detaljno'!BA201</f>
        <v>0</v>
      </c>
      <c r="BD201" s="1921">
        <f>'izvršenje PO IZVORIMA-detaljno'!BB201</f>
        <v>0</v>
      </c>
      <c r="BE201" s="1921">
        <f>'izvršenje PO IZVORIMA-detaljno'!BC201</f>
        <v>0</v>
      </c>
      <c r="BF201" s="61"/>
      <c r="BG201" s="126">
        <f>J201+M201+P201+T201+W201+Z201+AD201+AH201+AL201+AP201+AT201+AW201</f>
        <v>0</v>
      </c>
      <c r="BH201" s="47">
        <v>422621</v>
      </c>
    </row>
    <row r="202" spans="1:60" s="22" customFormat="1" ht="15.75" thickBot="1" x14ac:dyDescent="0.3">
      <c r="A202" s="76">
        <v>4226</v>
      </c>
      <c r="B202" s="470" t="s">
        <v>131</v>
      </c>
      <c r="C202" s="82">
        <v>0</v>
      </c>
      <c r="D202" s="82">
        <f t="shared" ref="D202:E202" si="710">D200+D201</f>
        <v>0</v>
      </c>
      <c r="E202" s="83">
        <f t="shared" si="710"/>
        <v>0</v>
      </c>
      <c r="F202" s="247">
        <f t="shared" si="502"/>
        <v>0</v>
      </c>
      <c r="G202" s="246">
        <f t="shared" si="503"/>
        <v>0</v>
      </c>
      <c r="H202" s="386">
        <f t="shared" ref="H202" si="711">H200+H201</f>
        <v>0</v>
      </c>
      <c r="I202" s="115">
        <f t="shared" ref="I202:AP202" si="712">I200+I201</f>
        <v>0</v>
      </c>
      <c r="J202" s="82">
        <f t="shared" si="712"/>
        <v>0</v>
      </c>
      <c r="K202" s="246">
        <f t="shared" si="675"/>
        <v>0</v>
      </c>
      <c r="L202" s="82">
        <f t="shared" si="712"/>
        <v>0</v>
      </c>
      <c r="M202" s="112">
        <f t="shared" si="712"/>
        <v>0</v>
      </c>
      <c r="N202" s="392">
        <f t="shared" ref="N202" si="713">N200+N201</f>
        <v>0</v>
      </c>
      <c r="O202" s="82">
        <f t="shared" si="712"/>
        <v>0</v>
      </c>
      <c r="P202" s="82">
        <f t="shared" si="712"/>
        <v>0</v>
      </c>
      <c r="Q202" s="246">
        <f t="shared" si="594"/>
        <v>0</v>
      </c>
      <c r="R202" s="82">
        <f t="shared" ref="R202" si="714">R200+R201</f>
        <v>0</v>
      </c>
      <c r="S202" s="82">
        <f t="shared" si="712"/>
        <v>0</v>
      </c>
      <c r="T202" s="82">
        <f t="shared" si="712"/>
        <v>0</v>
      </c>
      <c r="U202" s="246">
        <f t="shared" si="595"/>
        <v>0</v>
      </c>
      <c r="V202" s="82">
        <f t="shared" si="712"/>
        <v>0</v>
      </c>
      <c r="W202" s="112">
        <f t="shared" si="712"/>
        <v>0</v>
      </c>
      <c r="X202" s="382">
        <f t="shared" ref="X202" si="715">X200+X201</f>
        <v>0</v>
      </c>
      <c r="Y202" s="115">
        <f>'izvršenje PO IZVORIMA-detaljno'!AI202+'izvršenje PO IZVORIMA-detaljno'!AL202+'izvršenje PO IZVORIMA-detaljno'!AB202</f>
        <v>0</v>
      </c>
      <c r="Z202" s="112">
        <f t="shared" si="712"/>
        <v>0</v>
      </c>
      <c r="AA202" s="246">
        <f t="shared" si="596"/>
        <v>0</v>
      </c>
      <c r="AB202" s="392"/>
      <c r="AC202" s="392">
        <f>'izvršenje PO IZVORIMA-detaljno'!G202+'izvršenje PO IZVORIMA-detaljno'!M202</f>
        <v>0</v>
      </c>
      <c r="AD202" s="82">
        <f t="shared" si="712"/>
        <v>0</v>
      </c>
      <c r="AE202" s="246">
        <f t="shared" si="597"/>
        <v>0</v>
      </c>
      <c r="AF202" s="108"/>
      <c r="AG202" s="108">
        <f>'izvršenje PO IZVORIMA-detaljno'!J202+'izvršenje PO IZVORIMA-detaljno'!P202</f>
        <v>0</v>
      </c>
      <c r="AH202" s="82">
        <f t="shared" si="712"/>
        <v>0</v>
      </c>
      <c r="AI202" s="246">
        <f t="shared" si="598"/>
        <v>0</v>
      </c>
      <c r="AJ202" s="82">
        <f t="shared" ref="AJ202" si="716">AJ200+AJ201</f>
        <v>0</v>
      </c>
      <c r="AK202" s="82">
        <f t="shared" si="712"/>
        <v>0</v>
      </c>
      <c r="AL202" s="82">
        <f t="shared" si="712"/>
        <v>0</v>
      </c>
      <c r="AM202" s="246">
        <f t="shared" si="599"/>
        <v>0</v>
      </c>
      <c r="AN202" s="82"/>
      <c r="AO202" s="82">
        <f>'izvršenje PO IZVORIMA-detaljno'!AO202</f>
        <v>0</v>
      </c>
      <c r="AP202" s="82">
        <f t="shared" si="712"/>
        <v>0</v>
      </c>
      <c r="AQ202" s="246">
        <f t="shared" si="600"/>
        <v>0</v>
      </c>
      <c r="AR202" s="82">
        <f>'izvršenje PO IZVORIMA-detaljno'!AQ202</f>
        <v>0</v>
      </c>
      <c r="AS202" s="82">
        <f>'izvršenje PO IZVORIMA-detaljno'!AR202</f>
        <v>0</v>
      </c>
      <c r="AT202" s="82">
        <f t="shared" ref="AT202" si="717">AT200+AT201</f>
        <v>0</v>
      </c>
      <c r="AU202" s="246">
        <f t="shared" si="601"/>
        <v>0</v>
      </c>
      <c r="AV202" s="82">
        <f t="shared" ref="AV202:AX202" si="718">AV200+AV201</f>
        <v>0</v>
      </c>
      <c r="AW202" s="83">
        <f t="shared" si="718"/>
        <v>0</v>
      </c>
      <c r="AX202" s="382">
        <f t="shared" si="718"/>
        <v>0</v>
      </c>
      <c r="AY202" s="83">
        <f t="shared" ref="AY202:AZ202" si="719">AY200+AY201</f>
        <v>0</v>
      </c>
      <c r="AZ202" s="112">
        <f t="shared" si="719"/>
        <v>0</v>
      </c>
      <c r="BA202" s="382">
        <f t="shared" ref="BA202:BC202" si="720">BA200+BA201</f>
        <v>0</v>
      </c>
      <c r="BB202" s="83">
        <f t="shared" si="720"/>
        <v>0</v>
      </c>
      <c r="BC202" s="382">
        <f t="shared" si="720"/>
        <v>0</v>
      </c>
      <c r="BD202" s="382">
        <f t="shared" ref="BD202:BE202" si="721">BD200+BD201</f>
        <v>0</v>
      </c>
      <c r="BE202" s="83">
        <f t="shared" si="721"/>
        <v>0</v>
      </c>
      <c r="BF202" s="386">
        <f>AV202+AS202+AO202+AK202+AG202+AC202+Y202+V202+S202+O202+L202+I202</f>
        <v>0</v>
      </c>
      <c r="BG202" s="83">
        <f t="shared" ref="BG202" si="722">BG200+BG201</f>
        <v>0</v>
      </c>
      <c r="BH202" s="76">
        <v>4226</v>
      </c>
    </row>
    <row r="203" spans="1:60" ht="15.75" thickBot="1" x14ac:dyDescent="0.3">
      <c r="A203" s="77">
        <v>422731</v>
      </c>
      <c r="B203" s="467" t="s">
        <v>129</v>
      </c>
      <c r="C203" s="75">
        <f t="shared" si="656"/>
        <v>0</v>
      </c>
      <c r="D203" s="71"/>
      <c r="E203" s="122">
        <f t="shared" si="657"/>
        <v>1535.18</v>
      </c>
      <c r="F203" s="240">
        <f t="shared" si="502"/>
        <v>0</v>
      </c>
      <c r="G203" s="241">
        <f t="shared" si="503"/>
        <v>0</v>
      </c>
      <c r="H203" s="124"/>
      <c r="I203" s="124"/>
      <c r="J203" s="51"/>
      <c r="K203" s="1188">
        <f t="shared" si="675"/>
        <v>0</v>
      </c>
      <c r="L203" s="52"/>
      <c r="M203" s="51"/>
      <c r="N203" s="1313">
        <f>'izvršenje PO IZVORIMA-detaljno'!V203</f>
        <v>0</v>
      </c>
      <c r="O203" s="1209"/>
      <c r="P203" s="1221">
        <f>'izvršenje PO IZVORIMA-detaljno'!X203</f>
        <v>0</v>
      </c>
      <c r="Q203" s="1220">
        <f t="shared" si="594"/>
        <v>0</v>
      </c>
      <c r="R203" s="1221">
        <f>'izvršenje PO IZVORIMA-detaljno'!Y203</f>
        <v>0</v>
      </c>
      <c r="S203" s="1209"/>
      <c r="T203" s="1221">
        <f>'izvršenje PO IZVORIMA-detaljno'!AA203</f>
        <v>0</v>
      </c>
      <c r="U203" s="1220">
        <f t="shared" si="595"/>
        <v>0</v>
      </c>
      <c r="V203" s="1209"/>
      <c r="W203" s="1210"/>
      <c r="X203" s="1209"/>
      <c r="Y203" s="1900"/>
      <c r="Z203" s="1210"/>
      <c r="AA203" s="1220">
        <f t="shared" si="596"/>
        <v>0</v>
      </c>
      <c r="AB203" s="1266">
        <f>'izvršenje PO IZVORIMA-detaljno'!F203+'izvršenje PO IZVORIMA-detaljno'!L203</f>
        <v>0</v>
      </c>
      <c r="AC203" s="1251"/>
      <c r="AD203" s="1266">
        <f>'izvršenje PO IZVORIMA-detaljno'!H203+'izvršenje PO IZVORIMA-detaljno'!N203</f>
        <v>0</v>
      </c>
      <c r="AE203" s="1265">
        <f t="shared" si="597"/>
        <v>0</v>
      </c>
      <c r="AF203" s="1268">
        <f>'izvršenje PO IZVORIMA-detaljno'!I203+'izvršenje PO IZVORIMA-detaljno'!O203</f>
        <v>0</v>
      </c>
      <c r="AG203" s="1251"/>
      <c r="AH203" s="1268">
        <f>'izvršenje PO IZVORIMA-detaljno'!K203+'izvršenje PO IZVORIMA-detaljno'!Q203</f>
        <v>0</v>
      </c>
      <c r="AI203" s="1265">
        <f t="shared" si="598"/>
        <v>0</v>
      </c>
      <c r="AJ203" s="1251"/>
      <c r="AK203" s="1251"/>
      <c r="AL203" s="1264"/>
      <c r="AM203" s="1265">
        <f t="shared" si="599"/>
        <v>0</v>
      </c>
      <c r="AN203" s="1251"/>
      <c r="AO203" s="1251"/>
      <c r="AP203" s="1264">
        <f>'izvršenje PO IZVORIMA-detaljno'!AP203</f>
        <v>297.68</v>
      </c>
      <c r="AQ203" s="1265">
        <f t="shared" si="600"/>
        <v>0</v>
      </c>
      <c r="AR203" s="1251"/>
      <c r="AS203" s="1251"/>
      <c r="AT203" s="1264">
        <f>'izvršenje PO IZVORIMA-detaljno'!AS203</f>
        <v>1237.5</v>
      </c>
      <c r="AU203" s="1265">
        <f t="shared" si="601"/>
        <v>0</v>
      </c>
      <c r="AV203" s="1251"/>
      <c r="AW203" s="1252"/>
      <c r="AX203" s="1327"/>
      <c r="AY203" s="1295"/>
      <c r="AZ203" s="1336"/>
      <c r="BA203" s="176"/>
      <c r="BB203" s="174"/>
      <c r="BC203" s="1921">
        <f>'izvršenje PO IZVORIMA-detaljno'!BA203</f>
        <v>0</v>
      </c>
      <c r="BD203" s="1921">
        <f>'izvršenje PO IZVORIMA-detaljno'!BB203</f>
        <v>0</v>
      </c>
      <c r="BE203" s="1921">
        <f>'izvršenje PO IZVORIMA-detaljno'!BC203</f>
        <v>0</v>
      </c>
      <c r="BF203" s="57"/>
      <c r="BG203" s="126">
        <f>J203+M203+P203+T203+W203+Z203+AD203+AH203+AL203+AP203+AT203+AW203</f>
        <v>1535.18</v>
      </c>
      <c r="BH203" s="77">
        <v>422731</v>
      </c>
    </row>
    <row r="204" spans="1:60" s="22" customFormat="1" ht="15.75" thickBot="1" x14ac:dyDescent="0.3">
      <c r="A204" s="76">
        <v>4227</v>
      </c>
      <c r="B204" s="470" t="s">
        <v>128</v>
      </c>
      <c r="C204" s="82">
        <f>SUM(C203)</f>
        <v>0</v>
      </c>
      <c r="D204" s="82">
        <f t="shared" ref="D204:E204" si="723">D203</f>
        <v>0</v>
      </c>
      <c r="E204" s="83">
        <f t="shared" si="723"/>
        <v>1535.18</v>
      </c>
      <c r="F204" s="247">
        <f t="shared" si="502"/>
        <v>0</v>
      </c>
      <c r="G204" s="246">
        <f t="shared" si="503"/>
        <v>0</v>
      </c>
      <c r="H204" s="386">
        <f t="shared" ref="H204" si="724">H203</f>
        <v>0</v>
      </c>
      <c r="I204" s="115">
        <f t="shared" ref="I204:AP204" si="725">I203</f>
        <v>0</v>
      </c>
      <c r="J204" s="82">
        <f t="shared" si="725"/>
        <v>0</v>
      </c>
      <c r="K204" s="246">
        <f t="shared" si="675"/>
        <v>0</v>
      </c>
      <c r="L204" s="82">
        <f t="shared" si="725"/>
        <v>0</v>
      </c>
      <c r="M204" s="112">
        <f t="shared" si="725"/>
        <v>0</v>
      </c>
      <c r="N204" s="392">
        <f t="shared" ref="N204" si="726">N203</f>
        <v>0</v>
      </c>
      <c r="O204" s="82">
        <f t="shared" si="725"/>
        <v>0</v>
      </c>
      <c r="P204" s="82">
        <f t="shared" si="725"/>
        <v>0</v>
      </c>
      <c r="Q204" s="246">
        <f t="shared" si="594"/>
        <v>0</v>
      </c>
      <c r="R204" s="82">
        <f t="shared" ref="R204" si="727">R203</f>
        <v>0</v>
      </c>
      <c r="S204" s="82">
        <f t="shared" si="725"/>
        <v>0</v>
      </c>
      <c r="T204" s="82">
        <f t="shared" si="725"/>
        <v>0</v>
      </c>
      <c r="U204" s="246">
        <f t="shared" si="595"/>
        <v>0</v>
      </c>
      <c r="V204" s="82">
        <f t="shared" si="725"/>
        <v>0</v>
      </c>
      <c r="W204" s="112">
        <f t="shared" si="725"/>
        <v>0</v>
      </c>
      <c r="X204" s="382">
        <f t="shared" ref="X204" si="728">X203</f>
        <v>0</v>
      </c>
      <c r="Y204" s="115">
        <f>'izvršenje PO IZVORIMA-detaljno'!AI204+'izvršenje PO IZVORIMA-detaljno'!AL204+'izvršenje PO IZVORIMA-detaljno'!AB204</f>
        <v>0</v>
      </c>
      <c r="Z204" s="112">
        <f t="shared" si="725"/>
        <v>0</v>
      </c>
      <c r="AA204" s="246">
        <f t="shared" si="596"/>
        <v>0</v>
      </c>
      <c r="AB204" s="82">
        <f t="shared" si="725"/>
        <v>0</v>
      </c>
      <c r="AC204" s="392">
        <f>'izvršenje PO IZVORIMA-detaljno'!G204+'izvršenje PO IZVORIMA-detaljno'!M204</f>
        <v>0</v>
      </c>
      <c r="AD204" s="82">
        <f t="shared" si="725"/>
        <v>0</v>
      </c>
      <c r="AE204" s="246">
        <f t="shared" si="597"/>
        <v>0</v>
      </c>
      <c r="AF204" s="82">
        <f t="shared" ref="AF204" si="729">AF203</f>
        <v>0</v>
      </c>
      <c r="AG204" s="108">
        <f>'izvršenje PO IZVORIMA-detaljno'!J204+'izvršenje PO IZVORIMA-detaljno'!P204</f>
        <v>0</v>
      </c>
      <c r="AH204" s="82">
        <f t="shared" si="725"/>
        <v>0</v>
      </c>
      <c r="AI204" s="246">
        <f t="shared" si="598"/>
        <v>0</v>
      </c>
      <c r="AJ204" s="82">
        <f t="shared" ref="AJ204" si="730">AJ203</f>
        <v>0</v>
      </c>
      <c r="AK204" s="82">
        <f t="shared" si="725"/>
        <v>0</v>
      </c>
      <c r="AL204" s="82">
        <f t="shared" si="725"/>
        <v>0</v>
      </c>
      <c r="AM204" s="246">
        <f t="shared" si="599"/>
        <v>0</v>
      </c>
      <c r="AN204" s="82"/>
      <c r="AO204" s="82">
        <f>'izvršenje PO IZVORIMA-detaljno'!AO204</f>
        <v>0</v>
      </c>
      <c r="AP204" s="82">
        <f t="shared" si="725"/>
        <v>297.68</v>
      </c>
      <c r="AQ204" s="246">
        <f t="shared" si="600"/>
        <v>0</v>
      </c>
      <c r="AR204" s="82">
        <f>'izvršenje PO IZVORIMA-detaljno'!AQ204</f>
        <v>0</v>
      </c>
      <c r="AS204" s="82">
        <f>'izvršenje PO IZVORIMA-detaljno'!AR204</f>
        <v>0</v>
      </c>
      <c r="AT204" s="82">
        <f t="shared" ref="AT204" si="731">AT203</f>
        <v>1237.5</v>
      </c>
      <c r="AU204" s="246">
        <f t="shared" si="601"/>
        <v>0</v>
      </c>
      <c r="AV204" s="82">
        <f t="shared" ref="AV204:AX204" si="732">AV203</f>
        <v>0</v>
      </c>
      <c r="AW204" s="83">
        <f t="shared" si="732"/>
        <v>0</v>
      </c>
      <c r="AX204" s="382">
        <f t="shared" si="732"/>
        <v>0</v>
      </c>
      <c r="AY204" s="83">
        <f t="shared" ref="AY204:AZ204" si="733">AY203</f>
        <v>0</v>
      </c>
      <c r="AZ204" s="112">
        <f t="shared" si="733"/>
        <v>0</v>
      </c>
      <c r="BA204" s="382">
        <f t="shared" ref="BA204:BB204" si="734">BA203</f>
        <v>0</v>
      </c>
      <c r="BB204" s="83">
        <f t="shared" si="734"/>
        <v>0</v>
      </c>
      <c r="BC204" s="382">
        <f>BC203</f>
        <v>0</v>
      </c>
      <c r="BD204" s="382">
        <f t="shared" ref="BD204:BE204" si="735">BD203</f>
        <v>0</v>
      </c>
      <c r="BE204" s="83">
        <f t="shared" si="735"/>
        <v>0</v>
      </c>
      <c r="BF204" s="386">
        <f>AV204+AS204+AO204+AK204+AG204+AC204+Y204+V204+S204+O204+L204+I204</f>
        <v>0</v>
      </c>
      <c r="BG204" s="83">
        <f t="shared" ref="BG204" si="736">BG203</f>
        <v>1535.18</v>
      </c>
      <c r="BH204" s="76">
        <v>4227</v>
      </c>
    </row>
    <row r="205" spans="1:60" s="22" customFormat="1" ht="15.75" thickBot="1" x14ac:dyDescent="0.3">
      <c r="A205" s="76">
        <v>422</v>
      </c>
      <c r="B205" s="470" t="s">
        <v>127</v>
      </c>
      <c r="C205" s="83">
        <f>C190+C193+C196+C199+C202+C204</f>
        <v>2874.75</v>
      </c>
      <c r="D205" s="82">
        <f>BF205</f>
        <v>7108</v>
      </c>
      <c r="E205" s="83">
        <f>E190+E193+E196+E199+E202+E204</f>
        <v>4686.6100000000006</v>
      </c>
      <c r="F205" s="247">
        <f t="shared" si="502"/>
        <v>163.02669797373684</v>
      </c>
      <c r="G205" s="246">
        <f t="shared" si="503"/>
        <v>65.934299380979184</v>
      </c>
      <c r="H205" s="386">
        <f t="shared" ref="H205" si="737">H190+H193+H196+H199+H202+H204</f>
        <v>0</v>
      </c>
      <c r="I205" s="115">
        <f>'izvršenje PO IZVORIMA-detaljno'!D205</f>
        <v>100</v>
      </c>
      <c r="J205" s="82">
        <f t="shared" ref="J205:AL205" si="738">J190+J193+J196+J199+J202+J204</f>
        <v>0</v>
      </c>
      <c r="K205" s="246">
        <f t="shared" si="675"/>
        <v>0</v>
      </c>
      <c r="L205" s="82">
        <f t="shared" si="738"/>
        <v>0</v>
      </c>
      <c r="M205" s="112">
        <f t="shared" si="738"/>
        <v>0</v>
      </c>
      <c r="N205" s="392">
        <f>N190+N193+N196+N199+N202+N204</f>
        <v>962.5</v>
      </c>
      <c r="O205" s="82">
        <f>'izvršenje PO IZVORIMA-detaljno'!W205</f>
        <v>750</v>
      </c>
      <c r="P205" s="82">
        <f>P190+P193+P196+P199+P202+P204</f>
        <v>704.05</v>
      </c>
      <c r="Q205" s="246">
        <f t="shared" si="594"/>
        <v>93.873333333333335</v>
      </c>
      <c r="R205" s="82">
        <f t="shared" si="738"/>
        <v>1209.97</v>
      </c>
      <c r="S205" s="82">
        <f>'izvršenje PO IZVORIMA-detaljno'!Z205</f>
        <v>0</v>
      </c>
      <c r="T205" s="82">
        <f t="shared" si="738"/>
        <v>0</v>
      </c>
      <c r="U205" s="246">
        <f t="shared" si="595"/>
        <v>0</v>
      </c>
      <c r="V205" s="82">
        <f t="shared" si="738"/>
        <v>0</v>
      </c>
      <c r="W205" s="112">
        <f t="shared" si="738"/>
        <v>0</v>
      </c>
      <c r="X205" s="382">
        <f t="shared" ref="X205" si="739">X190+X193+X196+X199+X202+X204</f>
        <v>0</v>
      </c>
      <c r="Y205" s="115">
        <f>'izvršenje PO IZVORIMA-detaljno'!AI205+'izvršenje PO IZVORIMA-detaljno'!AL205+'izvršenje PO IZVORIMA-detaljno'!AB205</f>
        <v>0</v>
      </c>
      <c r="Z205" s="112">
        <f t="shared" si="738"/>
        <v>0</v>
      </c>
      <c r="AA205" s="246">
        <f t="shared" si="596"/>
        <v>0</v>
      </c>
      <c r="AB205" s="392">
        <f t="shared" si="738"/>
        <v>0</v>
      </c>
      <c r="AC205" s="392">
        <f>'izvršenje PO IZVORIMA-detaljno'!G205+'izvršenje PO IZVORIMA-detaljno'!M205</f>
        <v>0</v>
      </c>
      <c r="AD205" s="82">
        <f>AD190+AD193+AD196+AD199+AD202+AD204</f>
        <v>0</v>
      </c>
      <c r="AE205" s="246">
        <f t="shared" si="597"/>
        <v>0</v>
      </c>
      <c r="AF205" s="82">
        <f t="shared" ref="AF205" si="740">AF190+AF193+AF196+AF199+AF202+AF204</f>
        <v>0</v>
      </c>
      <c r="AG205" s="108">
        <f>'izvršenje PO IZVORIMA-detaljno'!J205+'izvršenje PO IZVORIMA-detaljno'!P205</f>
        <v>0</v>
      </c>
      <c r="AH205" s="82">
        <f t="shared" si="738"/>
        <v>0</v>
      </c>
      <c r="AI205" s="246">
        <f t="shared" si="598"/>
        <v>0</v>
      </c>
      <c r="AJ205" s="82">
        <f t="shared" ref="AJ205" si="741">AJ190+AJ193+AJ196+AJ199+AJ202+AJ204</f>
        <v>0</v>
      </c>
      <c r="AK205" s="82">
        <f t="shared" si="738"/>
        <v>0</v>
      </c>
      <c r="AL205" s="82">
        <f t="shared" si="738"/>
        <v>0</v>
      </c>
      <c r="AM205" s="246">
        <f t="shared" si="599"/>
        <v>0</v>
      </c>
      <c r="AN205" s="82">
        <f>AN190+AN193+AN196+AN199+AN202+AN204</f>
        <v>702.28</v>
      </c>
      <c r="AO205" s="82">
        <f>'izvršenje PO IZVORIMA-detaljno'!AO205</f>
        <v>2258</v>
      </c>
      <c r="AP205" s="82">
        <f>AP190+AP193+AP196+AP199+AP202+AP204</f>
        <v>1832.5600000000002</v>
      </c>
      <c r="AQ205" s="246">
        <f t="shared" si="600"/>
        <v>81.158547387068211</v>
      </c>
      <c r="AR205" s="82">
        <f>'izvršenje PO IZVORIMA-detaljno'!AQ205</f>
        <v>0</v>
      </c>
      <c r="AS205" s="82">
        <f>'izvršenje PO IZVORIMA-detaljno'!AR205</f>
        <v>4000</v>
      </c>
      <c r="AT205" s="82">
        <f t="shared" ref="AT205" si="742">AT190+AT193+AT196+AT199+AT202+AT204</f>
        <v>2150</v>
      </c>
      <c r="AU205" s="246">
        <f t="shared" si="601"/>
        <v>53.75</v>
      </c>
      <c r="AV205" s="82">
        <f t="shared" ref="AV205:AX205" si="743">AV190+AV193+AV196+AV199+AV202+AV204</f>
        <v>0</v>
      </c>
      <c r="AW205" s="83">
        <f t="shared" si="743"/>
        <v>0</v>
      </c>
      <c r="AX205" s="382">
        <f t="shared" si="743"/>
        <v>0</v>
      </c>
      <c r="AY205" s="83">
        <f t="shared" ref="AY205:AZ205" si="744">AY190+AY193+AY196+AY199+AY202+AY204</f>
        <v>0</v>
      </c>
      <c r="AZ205" s="112">
        <f t="shared" si="744"/>
        <v>0</v>
      </c>
      <c r="BA205" s="382">
        <f t="shared" ref="BA205:BB205" si="745">BA190+BA193+BA196+BA199+BA202+BA204</f>
        <v>0</v>
      </c>
      <c r="BB205" s="83">
        <f t="shared" si="745"/>
        <v>0</v>
      </c>
      <c r="BC205" s="382">
        <f>'izvršenje PO IZVORIMA-detaljno'!AZ205</f>
        <v>0</v>
      </c>
      <c r="BD205" s="382">
        <f>'izvršenje PO IZVORIMA-detaljno'!BB205</f>
        <v>0</v>
      </c>
      <c r="BE205" s="83">
        <f t="shared" ref="BE205" si="746">BE190+BE193+BE196+BE199+BE202+BE204</f>
        <v>0</v>
      </c>
      <c r="BF205" s="386">
        <f>AV205+AS205+AO205+AK205+AG205+AC205+Y205+V205+S205+O205+L205+I205+BD205</f>
        <v>7108</v>
      </c>
      <c r="BG205" s="83">
        <f>BG190+BG193+BG196+BG199+BG202+BG204</f>
        <v>4686.6100000000006</v>
      </c>
      <c r="BH205" s="76">
        <v>422</v>
      </c>
    </row>
    <row r="206" spans="1:60" ht="15.75" thickBot="1" x14ac:dyDescent="0.3">
      <c r="A206" s="77">
        <v>424111</v>
      </c>
      <c r="B206" s="467" t="s">
        <v>126</v>
      </c>
      <c r="C206" s="75">
        <f t="shared" ref="C206:C211" si="747">H206+N206+R206+X206+AB206+AF206+AJ206+AN206+AR206+AX206</f>
        <v>1223.0999999999999</v>
      </c>
      <c r="D206" s="72">
        <f>C205-E205</f>
        <v>-1811.8600000000006</v>
      </c>
      <c r="E206" s="122">
        <f t="shared" ref="E206:E209" si="748">BG206</f>
        <v>2862.92</v>
      </c>
      <c r="F206" s="240">
        <f t="shared" si="502"/>
        <v>234.07080369552779</v>
      </c>
      <c r="G206" s="241">
        <f t="shared" si="503"/>
        <v>-158.0100007726866</v>
      </c>
      <c r="H206" s="123">
        <f>'izvršenje PO IZVORIMA-detaljno'!C206</f>
        <v>675.36</v>
      </c>
      <c r="I206" s="124"/>
      <c r="J206" s="172">
        <f>'izvršenje PO IZVORIMA-detaljno'!E206</f>
        <v>600</v>
      </c>
      <c r="K206" s="1188">
        <f t="shared" si="675"/>
        <v>0</v>
      </c>
      <c r="L206" s="52"/>
      <c r="M206" s="51"/>
      <c r="N206" s="1313">
        <f>'izvršenje PO IZVORIMA-detaljno'!V206</f>
        <v>334.76</v>
      </c>
      <c r="O206" s="1209"/>
      <c r="P206" s="1221">
        <f>'izvršenje PO IZVORIMA-detaljno'!X206</f>
        <v>0</v>
      </c>
      <c r="Q206" s="1220">
        <f t="shared" si="594"/>
        <v>0</v>
      </c>
      <c r="R206" s="1221">
        <f>'izvršenje PO IZVORIMA-detaljno'!Y206</f>
        <v>0</v>
      </c>
      <c r="S206" s="1209"/>
      <c r="T206" s="1221">
        <f>'izvršenje PO IZVORIMA-detaljno'!AA206</f>
        <v>0</v>
      </c>
      <c r="U206" s="1220">
        <f t="shared" si="595"/>
        <v>0</v>
      </c>
      <c r="V206" s="1209"/>
      <c r="W206" s="1210"/>
      <c r="X206" s="1209"/>
      <c r="Y206" s="1900"/>
      <c r="Z206" s="1221">
        <f>'izvršenje PO IZVORIMA-detaljno'!AG206</f>
        <v>2262.92</v>
      </c>
      <c r="AA206" s="1220">
        <f t="shared" si="596"/>
        <v>0</v>
      </c>
      <c r="AB206" s="1251"/>
      <c r="AC206" s="1251"/>
      <c r="AD206" s="1266">
        <f>'izvršenje PO IZVORIMA-detaljno'!H206+'izvršenje PO IZVORIMA-detaljno'!N206</f>
        <v>0</v>
      </c>
      <c r="AE206" s="1265">
        <f t="shared" si="597"/>
        <v>0</v>
      </c>
      <c r="AF206" s="1268">
        <f>'izvršenje PO IZVORIMA-detaljno'!I206+'izvršenje PO IZVORIMA-detaljno'!O206</f>
        <v>0</v>
      </c>
      <c r="AG206" s="1251"/>
      <c r="AH206" s="1268">
        <f>'izvršenje PO IZVORIMA-detaljno'!K206+'izvršenje PO IZVORIMA-detaljno'!Q206</f>
        <v>0</v>
      </c>
      <c r="AI206" s="1265">
        <f t="shared" si="598"/>
        <v>0</v>
      </c>
      <c r="AJ206" s="1251"/>
      <c r="AK206" s="1251"/>
      <c r="AL206" s="1264"/>
      <c r="AM206" s="1265">
        <f t="shared" si="599"/>
        <v>0</v>
      </c>
      <c r="AN206" s="1266">
        <f>'izvršenje PO IZVORIMA-detaljno'!AN206</f>
        <v>212.98</v>
      </c>
      <c r="AO206" s="1251"/>
      <c r="AP206" s="1266">
        <f>'izvršenje PO IZVORIMA-detaljno'!AP206</f>
        <v>0</v>
      </c>
      <c r="AQ206" s="1265">
        <f t="shared" si="600"/>
        <v>0</v>
      </c>
      <c r="AR206" s="1251"/>
      <c r="AS206" s="1251"/>
      <c r="AT206" s="1264"/>
      <c r="AU206" s="1265">
        <f t="shared" si="601"/>
        <v>0</v>
      </c>
      <c r="AV206" s="1251"/>
      <c r="AW206" s="1252"/>
      <c r="AX206" s="1327"/>
      <c r="AY206" s="1295"/>
      <c r="AZ206" s="1336"/>
      <c r="BA206" s="176"/>
      <c r="BB206" s="174"/>
      <c r="BC206" s="1921">
        <f>'izvršenje PO IZVORIMA-detaljno'!BA206</f>
        <v>0</v>
      </c>
      <c r="BD206" s="1921">
        <f>'izvršenje PO IZVORIMA-detaljno'!BB206</f>
        <v>0</v>
      </c>
      <c r="BE206" s="1921">
        <f>'izvršenje PO IZVORIMA-detaljno'!BC206</f>
        <v>0</v>
      </c>
      <c r="BF206" s="57"/>
      <c r="BG206" s="126">
        <f>J206+M206+P206+T206+W206+Z206+AD206+AH206+AL206+AP206+AT206+AW206</f>
        <v>2862.92</v>
      </c>
      <c r="BH206" s="77">
        <v>424111</v>
      </c>
    </row>
    <row r="207" spans="1:60" s="22" customFormat="1" ht="15.75" thickBot="1" x14ac:dyDescent="0.3">
      <c r="A207" s="76">
        <v>424</v>
      </c>
      <c r="B207" s="470" t="s">
        <v>125</v>
      </c>
      <c r="C207" s="82">
        <f>SUM(C206)</f>
        <v>1223.0999999999999</v>
      </c>
      <c r="D207" s="82">
        <f>BF207</f>
        <v>3015</v>
      </c>
      <c r="E207" s="83">
        <f t="shared" ref="E207" si="749">E206</f>
        <v>2862.92</v>
      </c>
      <c r="F207" s="247">
        <f t="shared" si="502"/>
        <v>234.07080369552779</v>
      </c>
      <c r="G207" s="246">
        <f t="shared" si="503"/>
        <v>94.955887230514108</v>
      </c>
      <c r="H207" s="386">
        <f>SUM(H206)</f>
        <v>675.36</v>
      </c>
      <c r="I207" s="115">
        <f>'izvršenje PO IZVORIMA-detaljno'!D207</f>
        <v>250</v>
      </c>
      <c r="J207" s="82">
        <f>SUM(J206)</f>
        <v>600</v>
      </c>
      <c r="K207" s="246">
        <f t="shared" si="675"/>
        <v>240</v>
      </c>
      <c r="L207" s="82">
        <f t="shared" ref="L207:AL207" si="750">L206</f>
        <v>0</v>
      </c>
      <c r="M207" s="112">
        <f t="shared" si="750"/>
        <v>0</v>
      </c>
      <c r="N207" s="392">
        <f>SUM(N206)</f>
        <v>334.76</v>
      </c>
      <c r="O207" s="82">
        <f>'izvršenje PO IZVORIMA-detaljno'!W207</f>
        <v>0</v>
      </c>
      <c r="P207" s="82">
        <f t="shared" si="750"/>
        <v>0</v>
      </c>
      <c r="Q207" s="246">
        <f t="shared" ref="Q207:Q221" si="751">IF(O207&lt;&gt;0,P207/O207*100,0)</f>
        <v>0</v>
      </c>
      <c r="R207" s="82">
        <f t="shared" ref="R207" si="752">R206</f>
        <v>0</v>
      </c>
      <c r="S207" s="82">
        <f t="shared" si="750"/>
        <v>0</v>
      </c>
      <c r="T207" s="82">
        <f t="shared" si="750"/>
        <v>0</v>
      </c>
      <c r="U207" s="246">
        <f t="shared" ref="U207:U221" si="753">IF(S207&lt;&gt;0,T207/S207*100,0)</f>
        <v>0</v>
      </c>
      <c r="V207" s="82">
        <f t="shared" si="750"/>
        <v>0</v>
      </c>
      <c r="W207" s="112">
        <f t="shared" si="750"/>
        <v>0</v>
      </c>
      <c r="X207" s="382">
        <f t="shared" ref="X207" si="754">X206</f>
        <v>0</v>
      </c>
      <c r="Y207" s="177">
        <f>'izvršenje PO IZVORIMA-detaljno'!AI207+'izvršenje PO IZVORIMA-detaljno'!AL207+'izvršenje PO IZVORIMA-detaljno'!AC207+'izvršenje PO IZVORIMA-detaljno'!AF207</f>
        <v>2265</v>
      </c>
      <c r="Z207" s="112">
        <f t="shared" si="750"/>
        <v>2262.92</v>
      </c>
      <c r="AA207" s="246">
        <f t="shared" ref="AA207:AA221" si="755">IF(Y207&lt;&gt;0,Z207/Y207*100,0)</f>
        <v>99.908167770419425</v>
      </c>
      <c r="AB207" s="392">
        <f>'izvršenje PO IZVORIMA-detaljno'!F207+'izvršenje PO IZVORIMA-detaljno'!L207</f>
        <v>0</v>
      </c>
      <c r="AC207" s="392">
        <f>'izvršenje PO IZVORIMA-detaljno'!G207+'izvršenje PO IZVORIMA-detaljno'!M207</f>
        <v>0</v>
      </c>
      <c r="AD207" s="82">
        <f t="shared" si="750"/>
        <v>0</v>
      </c>
      <c r="AE207" s="246">
        <f t="shared" ref="AE207:AE221" si="756">IF(AC207&lt;&gt;0,AD207/AC207*100,0)</f>
        <v>0</v>
      </c>
      <c r="AF207" s="82">
        <f t="shared" ref="AF207" si="757">AF206</f>
        <v>0</v>
      </c>
      <c r="AG207" s="108">
        <f>'izvršenje PO IZVORIMA-detaljno'!J207+'izvršenje PO IZVORIMA-detaljno'!P207</f>
        <v>0</v>
      </c>
      <c r="AH207" s="82">
        <f t="shared" si="750"/>
        <v>0</v>
      </c>
      <c r="AI207" s="246">
        <f t="shared" ref="AI207:AI221" si="758">IF(AG207&lt;&gt;0,AH207/AG207*100,0)</f>
        <v>0</v>
      </c>
      <c r="AJ207" s="82">
        <f t="shared" ref="AJ207" si="759">AJ206</f>
        <v>0</v>
      </c>
      <c r="AK207" s="82">
        <f t="shared" si="750"/>
        <v>0</v>
      </c>
      <c r="AL207" s="82">
        <f t="shared" si="750"/>
        <v>0</v>
      </c>
      <c r="AM207" s="246">
        <f t="shared" ref="AM207:AM221" si="760">IF(AK207&lt;&gt;0,AL207/AK207*100,0)</f>
        <v>0</v>
      </c>
      <c r="AN207" s="82">
        <f>SUM(AN206)</f>
        <v>212.98</v>
      </c>
      <c r="AO207" s="82">
        <f>'izvršenje PO IZVORIMA-detaljno'!AO207</f>
        <v>500</v>
      </c>
      <c r="AP207" s="82">
        <f>AP206</f>
        <v>0</v>
      </c>
      <c r="AQ207" s="246">
        <f t="shared" ref="AQ207:AQ221" si="761">IF(AO207&lt;&gt;0,AP207/AO207*100,0)</f>
        <v>0</v>
      </c>
      <c r="AR207" s="82">
        <f>'izvršenje PO IZVORIMA-detaljno'!AQ207</f>
        <v>0</v>
      </c>
      <c r="AS207" s="82">
        <f>'izvršenje PO IZVORIMA-detaljno'!AR207</f>
        <v>0</v>
      </c>
      <c r="AT207" s="82">
        <f t="shared" ref="AT207" si="762">AT206</f>
        <v>0</v>
      </c>
      <c r="AU207" s="246">
        <f t="shared" ref="AU207:AU221" si="763">IF(AS207&lt;&gt;0,AT207/AS207*100,0)</f>
        <v>0</v>
      </c>
      <c r="AV207" s="82">
        <f t="shared" ref="AV207:AX207" si="764">AV206</f>
        <v>0</v>
      </c>
      <c r="AW207" s="83">
        <f t="shared" si="764"/>
        <v>0</v>
      </c>
      <c r="AX207" s="382">
        <f t="shared" si="764"/>
        <v>0</v>
      </c>
      <c r="AY207" s="83">
        <f t="shared" ref="AY207:AZ207" si="765">AY206</f>
        <v>0</v>
      </c>
      <c r="AZ207" s="112">
        <f t="shared" si="765"/>
        <v>0</v>
      </c>
      <c r="BA207" s="382">
        <f t="shared" ref="BA207:BB207" si="766">BA206</f>
        <v>0</v>
      </c>
      <c r="BB207" s="83">
        <f t="shared" si="766"/>
        <v>0</v>
      </c>
      <c r="BC207" s="382">
        <f>'izvršenje PO IZVORIMA-detaljno'!AZ207</f>
        <v>0</v>
      </c>
      <c r="BD207" s="382">
        <f>'izvršenje PO IZVORIMA-detaljno'!BB207</f>
        <v>0</v>
      </c>
      <c r="BE207" s="83">
        <f t="shared" ref="BE207" si="767">BE206</f>
        <v>0</v>
      </c>
      <c r="BF207" s="386">
        <f>AV207+AS207+AO207+AK207+AG207+AC207+Y207+V207+S207+O207+L207+I207+BD207</f>
        <v>3015</v>
      </c>
      <c r="BG207" s="83">
        <f t="shared" ref="BG207" si="768">BG206</f>
        <v>2862.92</v>
      </c>
      <c r="BH207" s="76">
        <v>424</v>
      </c>
    </row>
    <row r="208" spans="1:60" s="6" customFormat="1" x14ac:dyDescent="0.25">
      <c r="A208" s="62">
        <v>426211</v>
      </c>
      <c r="B208" s="463" t="s">
        <v>122</v>
      </c>
      <c r="C208" s="75">
        <f t="shared" si="747"/>
        <v>0</v>
      </c>
      <c r="D208" s="69"/>
      <c r="E208" s="122">
        <f t="shared" si="748"/>
        <v>0</v>
      </c>
      <c r="F208" s="234">
        <f t="shared" si="502"/>
        <v>0</v>
      </c>
      <c r="G208" s="235">
        <f t="shared" si="503"/>
        <v>0</v>
      </c>
      <c r="H208" s="124"/>
      <c r="I208" s="124"/>
      <c r="J208" s="51"/>
      <c r="K208" s="1182">
        <f t="shared" si="675"/>
        <v>0</v>
      </c>
      <c r="L208" s="52"/>
      <c r="M208" s="51"/>
      <c r="N208" s="1209"/>
      <c r="O208" s="1209"/>
      <c r="P208" s="1210"/>
      <c r="Q208" s="1204">
        <f t="shared" si="751"/>
        <v>0</v>
      </c>
      <c r="R208" s="1221">
        <f>'izvršenje PO IZVORIMA-detaljno'!Y208</f>
        <v>0</v>
      </c>
      <c r="S208" s="1209"/>
      <c r="T208" s="1221">
        <f>'izvršenje PO IZVORIMA-detaljno'!AA208</f>
        <v>0</v>
      </c>
      <c r="U208" s="1204">
        <f t="shared" si="753"/>
        <v>0</v>
      </c>
      <c r="V208" s="1209"/>
      <c r="W208" s="1210"/>
      <c r="X208" s="1209"/>
      <c r="Y208" s="1900"/>
      <c r="Z208" s="1210"/>
      <c r="AA208" s="1204">
        <f t="shared" si="755"/>
        <v>0</v>
      </c>
      <c r="AB208" s="1266">
        <f>'izvršenje PO IZVORIMA-detaljno'!F208+'izvršenje PO IZVORIMA-detaljno'!L208</f>
        <v>0</v>
      </c>
      <c r="AC208" s="1251"/>
      <c r="AD208" s="1266">
        <f>'izvršenje PO IZVORIMA-detaljno'!H208+'izvršenje PO IZVORIMA-detaljno'!N208</f>
        <v>0</v>
      </c>
      <c r="AE208" s="1244">
        <f t="shared" si="756"/>
        <v>0</v>
      </c>
      <c r="AF208" s="1268">
        <f>'izvršenje PO IZVORIMA-detaljno'!I208+'izvršenje PO IZVORIMA-detaljno'!O208</f>
        <v>0</v>
      </c>
      <c r="AG208" s="1251"/>
      <c r="AH208" s="1268">
        <f>'izvršenje PO IZVORIMA-detaljno'!K208+'izvršenje PO IZVORIMA-detaljno'!Q208</f>
        <v>0</v>
      </c>
      <c r="AI208" s="1244">
        <f t="shared" si="758"/>
        <v>0</v>
      </c>
      <c r="AJ208" s="1251"/>
      <c r="AK208" s="1251"/>
      <c r="AL208" s="1264"/>
      <c r="AM208" s="1244">
        <f t="shared" si="760"/>
        <v>0</v>
      </c>
      <c r="AN208" s="1251"/>
      <c r="AO208" s="1251"/>
      <c r="AP208" s="1264"/>
      <c r="AQ208" s="1244">
        <f t="shared" si="761"/>
        <v>0</v>
      </c>
      <c r="AR208" s="1251"/>
      <c r="AS208" s="1251"/>
      <c r="AT208" s="1264"/>
      <c r="AU208" s="1244">
        <f t="shared" si="763"/>
        <v>0</v>
      </c>
      <c r="AV208" s="1251"/>
      <c r="AW208" s="1252"/>
      <c r="AX208" s="1327"/>
      <c r="AY208" s="1295"/>
      <c r="AZ208" s="1336"/>
      <c r="BA208" s="176"/>
      <c r="BB208" s="174"/>
      <c r="BC208" s="1921">
        <f>'izvršenje PO IZVORIMA-detaljno'!BA208</f>
        <v>0</v>
      </c>
      <c r="BD208" s="1921">
        <f>'izvršenje PO IZVORIMA-detaljno'!BB208</f>
        <v>0</v>
      </c>
      <c r="BE208" s="1921">
        <f>'izvršenje PO IZVORIMA-detaljno'!BC208</f>
        <v>0</v>
      </c>
      <c r="BF208" s="57"/>
      <c r="BG208" s="126">
        <f>J208+M208+P208+T208+W208+Z208+AD208+AH208+AL208+AP208+AT208+AW208</f>
        <v>0</v>
      </c>
      <c r="BH208" s="62">
        <v>426211</v>
      </c>
    </row>
    <row r="209" spans="1:60" s="2" customFormat="1" ht="15.75" thickBot="1" x14ac:dyDescent="0.3">
      <c r="A209" s="47">
        <v>426321</v>
      </c>
      <c r="B209" s="465" t="s">
        <v>123</v>
      </c>
      <c r="C209" s="75">
        <f t="shared" si="747"/>
        <v>0</v>
      </c>
      <c r="D209" s="4"/>
      <c r="E209" s="122">
        <f t="shared" si="748"/>
        <v>0</v>
      </c>
      <c r="F209" s="236">
        <f t="shared" si="502"/>
        <v>0</v>
      </c>
      <c r="G209" s="237">
        <f t="shared" si="503"/>
        <v>0</v>
      </c>
      <c r="H209" s="125"/>
      <c r="I209" s="125"/>
      <c r="J209" s="60"/>
      <c r="K209" s="1184">
        <f t="shared" si="675"/>
        <v>0</v>
      </c>
      <c r="L209" s="59"/>
      <c r="M209" s="60"/>
      <c r="N209" s="1223"/>
      <c r="O209" s="1223"/>
      <c r="P209" s="1224"/>
      <c r="Q209" s="1211">
        <f t="shared" si="751"/>
        <v>0</v>
      </c>
      <c r="R209" s="1221">
        <f>'izvršenje PO IZVORIMA-detaljno'!Y209</f>
        <v>0</v>
      </c>
      <c r="S209" s="1223"/>
      <c r="T209" s="1221">
        <f>'izvršenje PO IZVORIMA-detaljno'!AA209</f>
        <v>0</v>
      </c>
      <c r="U209" s="1211">
        <f t="shared" si="753"/>
        <v>0</v>
      </c>
      <c r="V209" s="1223"/>
      <c r="W209" s="1224"/>
      <c r="X209" s="1223"/>
      <c r="Y209" s="1900"/>
      <c r="Z209" s="1224"/>
      <c r="AA209" s="1211">
        <f t="shared" si="755"/>
        <v>0</v>
      </c>
      <c r="AB209" s="1266">
        <f>'izvršenje PO IZVORIMA-detaljno'!F209+'izvršenje PO IZVORIMA-detaljno'!L209</f>
        <v>0</v>
      </c>
      <c r="AC209" s="1274"/>
      <c r="AD209" s="1266">
        <f>'izvršenje PO IZVORIMA-detaljno'!H209+'izvršenje PO IZVORIMA-detaljno'!N209</f>
        <v>0</v>
      </c>
      <c r="AE209" s="1253">
        <f t="shared" si="756"/>
        <v>0</v>
      </c>
      <c r="AF209" s="1268">
        <f>'izvršenje PO IZVORIMA-detaljno'!I209+'izvršenje PO IZVORIMA-detaljno'!O209</f>
        <v>0</v>
      </c>
      <c r="AG209" s="1274"/>
      <c r="AH209" s="1268">
        <f>'izvršenje PO IZVORIMA-detaljno'!K209+'izvršenje PO IZVORIMA-detaljno'!Q209</f>
        <v>0</v>
      </c>
      <c r="AI209" s="1253">
        <f t="shared" si="758"/>
        <v>0</v>
      </c>
      <c r="AJ209" s="1274"/>
      <c r="AK209" s="1274"/>
      <c r="AL209" s="1275"/>
      <c r="AM209" s="1253">
        <f t="shared" si="760"/>
        <v>0</v>
      </c>
      <c r="AN209" s="1274"/>
      <c r="AO209" s="1274"/>
      <c r="AP209" s="1275"/>
      <c r="AQ209" s="1253">
        <f t="shared" si="761"/>
        <v>0</v>
      </c>
      <c r="AR209" s="1274"/>
      <c r="AS209" s="1274"/>
      <c r="AT209" s="1275"/>
      <c r="AU209" s="1253">
        <f t="shared" si="763"/>
        <v>0</v>
      </c>
      <c r="AV209" s="1274"/>
      <c r="AW209" s="1276"/>
      <c r="AX209" s="1329"/>
      <c r="AY209" s="1297"/>
      <c r="AZ209" s="1342"/>
      <c r="BA209" s="204"/>
      <c r="BB209" s="206"/>
      <c r="BC209" s="1921">
        <f>'izvršenje PO IZVORIMA-detaljno'!BA209</f>
        <v>0</v>
      </c>
      <c r="BD209" s="1921">
        <f>'izvršenje PO IZVORIMA-detaljno'!BB209</f>
        <v>0</v>
      </c>
      <c r="BE209" s="1921">
        <f>'izvršenje PO IZVORIMA-detaljno'!BC209</f>
        <v>0</v>
      </c>
      <c r="BF209" s="61"/>
      <c r="BG209" s="126">
        <f>J209+M209+P209+T209+W209+Z209+AD209+AH209+AL209+AP209+AT209+AW209</f>
        <v>0</v>
      </c>
      <c r="BH209" s="47">
        <v>426321</v>
      </c>
    </row>
    <row r="210" spans="1:60" s="1429" customFormat="1" ht="15.75" thickBot="1" x14ac:dyDescent="0.3">
      <c r="A210" s="76">
        <v>426</v>
      </c>
      <c r="B210" s="470" t="s">
        <v>124</v>
      </c>
      <c r="C210" s="82">
        <v>0</v>
      </c>
      <c r="D210" s="82">
        <f>BF208</f>
        <v>0</v>
      </c>
      <c r="E210" s="83">
        <f t="shared" ref="E210" si="769">E208+E209</f>
        <v>0</v>
      </c>
      <c r="F210" s="247">
        <f t="shared" si="502"/>
        <v>0</v>
      </c>
      <c r="G210" s="246">
        <f t="shared" si="503"/>
        <v>0</v>
      </c>
      <c r="H210" s="386">
        <f t="shared" ref="H210" si="770">H208+H209</f>
        <v>0</v>
      </c>
      <c r="I210" s="115">
        <f t="shared" ref="I210:AP210" si="771">I208+I209</f>
        <v>0</v>
      </c>
      <c r="J210" s="82">
        <f t="shared" si="771"/>
        <v>0</v>
      </c>
      <c r="K210" s="246">
        <f t="shared" si="675"/>
        <v>0</v>
      </c>
      <c r="L210" s="82">
        <f t="shared" si="771"/>
        <v>0</v>
      </c>
      <c r="M210" s="112">
        <f t="shared" si="771"/>
        <v>0</v>
      </c>
      <c r="N210" s="392">
        <f t="shared" ref="N210" si="772">N208+N209</f>
        <v>0</v>
      </c>
      <c r="O210" s="82">
        <f t="shared" si="771"/>
        <v>0</v>
      </c>
      <c r="P210" s="82">
        <f t="shared" si="771"/>
        <v>0</v>
      </c>
      <c r="Q210" s="246">
        <f t="shared" si="751"/>
        <v>0</v>
      </c>
      <c r="R210" s="82">
        <f t="shared" ref="R210" si="773">R208+R209</f>
        <v>0</v>
      </c>
      <c r="S210" s="82">
        <f t="shared" si="771"/>
        <v>0</v>
      </c>
      <c r="T210" s="82">
        <f t="shared" si="771"/>
        <v>0</v>
      </c>
      <c r="U210" s="246">
        <f t="shared" si="753"/>
        <v>0</v>
      </c>
      <c r="V210" s="82">
        <f t="shared" si="771"/>
        <v>0</v>
      </c>
      <c r="W210" s="112">
        <f t="shared" si="771"/>
        <v>0</v>
      </c>
      <c r="X210" s="382">
        <f t="shared" ref="X210" si="774">X208+X209</f>
        <v>0</v>
      </c>
      <c r="Y210" s="115">
        <f>'izvršenje PO IZVORIMA-detaljno'!AI210+'izvršenje PO IZVORIMA-detaljno'!AL210+'izvršenje PO IZVORIMA-detaljno'!AB210</f>
        <v>0</v>
      </c>
      <c r="Z210" s="112">
        <f t="shared" si="771"/>
        <v>0</v>
      </c>
      <c r="AA210" s="246">
        <f t="shared" si="755"/>
        <v>0</v>
      </c>
      <c r="AB210" s="392">
        <f>'izvršenje PO IZVORIMA-detaljno'!F210+'izvršenje PO IZVORIMA-detaljno'!L210</f>
        <v>0</v>
      </c>
      <c r="AC210" s="392">
        <f>'izvršenje PO IZVORIMA-detaljno'!G210+'izvršenje PO IZVORIMA-detaljno'!M210</f>
        <v>0</v>
      </c>
      <c r="AD210" s="82">
        <f t="shared" si="771"/>
        <v>0</v>
      </c>
      <c r="AE210" s="246">
        <f t="shared" si="756"/>
        <v>0</v>
      </c>
      <c r="AF210" s="82">
        <f t="shared" ref="AF210" si="775">AF208+AF209</f>
        <v>0</v>
      </c>
      <c r="AG210" s="108">
        <f>'izvršenje PO IZVORIMA-detaljno'!J210+'izvršenje PO IZVORIMA-detaljno'!P210</f>
        <v>0</v>
      </c>
      <c r="AH210" s="82">
        <f t="shared" si="771"/>
        <v>0</v>
      </c>
      <c r="AI210" s="246">
        <f t="shared" si="758"/>
        <v>0</v>
      </c>
      <c r="AJ210" s="82">
        <f t="shared" ref="AJ210" si="776">AJ208+AJ209</f>
        <v>0</v>
      </c>
      <c r="AK210" s="82">
        <f t="shared" si="771"/>
        <v>0</v>
      </c>
      <c r="AL210" s="82">
        <f t="shared" si="771"/>
        <v>0</v>
      </c>
      <c r="AM210" s="246">
        <f t="shared" si="760"/>
        <v>0</v>
      </c>
      <c r="AN210" s="82"/>
      <c r="AO210" s="82">
        <f>'izvršenje PO IZVORIMA-detaljno'!AO210</f>
        <v>0</v>
      </c>
      <c r="AP210" s="82">
        <f t="shared" si="771"/>
        <v>0</v>
      </c>
      <c r="AQ210" s="246">
        <f t="shared" si="761"/>
        <v>0</v>
      </c>
      <c r="AR210" s="82">
        <f>'izvršenje PO IZVORIMA-detaljno'!AQ210</f>
        <v>0</v>
      </c>
      <c r="AS210" s="82">
        <f>'izvršenje PO IZVORIMA-detaljno'!AR210</f>
        <v>0</v>
      </c>
      <c r="AT210" s="82">
        <f t="shared" ref="AT210" si="777">AT208+AT209</f>
        <v>0</v>
      </c>
      <c r="AU210" s="246">
        <f t="shared" si="763"/>
        <v>0</v>
      </c>
      <c r="AV210" s="82">
        <f t="shared" ref="AV210:AX210" si="778">AV208+AV209</f>
        <v>0</v>
      </c>
      <c r="AW210" s="83">
        <f t="shared" si="778"/>
        <v>0</v>
      </c>
      <c r="AX210" s="382">
        <f t="shared" si="778"/>
        <v>0</v>
      </c>
      <c r="AY210" s="83">
        <f t="shared" ref="AY210:AZ210" si="779">AY208+AY209</f>
        <v>0</v>
      </c>
      <c r="AZ210" s="112">
        <f t="shared" si="779"/>
        <v>0</v>
      </c>
      <c r="BA210" s="382">
        <f t="shared" ref="BA210:BC210" si="780">BA208+BA209</f>
        <v>0</v>
      </c>
      <c r="BB210" s="83">
        <f t="shared" si="780"/>
        <v>0</v>
      </c>
      <c r="BC210" s="382">
        <f t="shared" si="780"/>
        <v>0</v>
      </c>
      <c r="BD210" s="382">
        <f t="shared" ref="BD210:BE210" si="781">BD208+BD209</f>
        <v>0</v>
      </c>
      <c r="BE210" s="83">
        <f t="shared" si="781"/>
        <v>0</v>
      </c>
      <c r="BF210" s="386">
        <f>AV210+AS210+AO210+AK210+AG210+AC210+Y210+V210+S210+O210+L210+I210</f>
        <v>0</v>
      </c>
      <c r="BG210" s="83">
        <f t="shared" ref="BG210" si="782">BG208+BG209</f>
        <v>0</v>
      </c>
      <c r="BH210" s="76">
        <v>426</v>
      </c>
    </row>
    <row r="211" spans="1:60" s="2" customFormat="1" ht="15.75" thickBot="1" x14ac:dyDescent="0.3">
      <c r="A211" s="77">
        <v>451111</v>
      </c>
      <c r="B211" s="467" t="s">
        <v>183</v>
      </c>
      <c r="C211" s="75">
        <f t="shared" si="747"/>
        <v>0</v>
      </c>
      <c r="D211" s="71"/>
      <c r="E211" s="122">
        <f>BG211</f>
        <v>0</v>
      </c>
      <c r="F211" s="240">
        <f t="shared" si="502"/>
        <v>0</v>
      </c>
      <c r="G211" s="241">
        <f t="shared" si="503"/>
        <v>0</v>
      </c>
      <c r="H211" s="125"/>
      <c r="I211" s="125"/>
      <c r="J211" s="60"/>
      <c r="K211" s="1188">
        <f t="shared" si="675"/>
        <v>0</v>
      </c>
      <c r="L211" s="59"/>
      <c r="M211" s="60"/>
      <c r="N211" s="1228">
        <f>'izvršenje PO IZVORIMA-detaljno'!V211</f>
        <v>0</v>
      </c>
      <c r="O211" s="1223"/>
      <c r="P211" s="1225">
        <f>'izvršenje PO IZVORIMA-detaljno'!X211</f>
        <v>0</v>
      </c>
      <c r="Q211" s="1220">
        <f t="shared" si="751"/>
        <v>0</v>
      </c>
      <c r="R211" s="1225">
        <f>'izvršenje PO IZVORIMA-detaljno'!Y211</f>
        <v>0</v>
      </c>
      <c r="S211" s="1223"/>
      <c r="T211" s="1225">
        <f>'izvršenje PO IZVORIMA-detaljno'!AA211</f>
        <v>0</v>
      </c>
      <c r="U211" s="1220">
        <f t="shared" si="753"/>
        <v>0</v>
      </c>
      <c r="V211" s="1223"/>
      <c r="W211" s="1224"/>
      <c r="X211" s="1223"/>
      <c r="Y211" s="1900"/>
      <c r="Z211" s="1224"/>
      <c r="AA211" s="1220">
        <f t="shared" si="755"/>
        <v>0</v>
      </c>
      <c r="AB211" s="1321">
        <f>'izvršenje PO IZVORIMA-detaljno'!F211+'izvršenje PO IZVORIMA-detaljno'!L211</f>
        <v>0</v>
      </c>
      <c r="AC211" s="1274"/>
      <c r="AD211" s="1266">
        <f>'izvršenje PO IZVORIMA-detaljno'!H211+'izvršenje PO IZVORIMA-detaljno'!N211</f>
        <v>0</v>
      </c>
      <c r="AE211" s="1265">
        <f t="shared" si="756"/>
        <v>0</v>
      </c>
      <c r="AF211" s="1274"/>
      <c r="AG211" s="1274"/>
      <c r="AH211" s="1275"/>
      <c r="AI211" s="1265">
        <f t="shared" si="758"/>
        <v>0</v>
      </c>
      <c r="AJ211" s="1274"/>
      <c r="AK211" s="1274"/>
      <c r="AL211" s="1275"/>
      <c r="AM211" s="1265">
        <f t="shared" si="760"/>
        <v>0</v>
      </c>
      <c r="AN211" s="1274"/>
      <c r="AO211" s="1274"/>
      <c r="AP211" s="1275"/>
      <c r="AQ211" s="1265">
        <f t="shared" si="761"/>
        <v>0</v>
      </c>
      <c r="AR211" s="1274"/>
      <c r="AS211" s="1274"/>
      <c r="AT211" s="1275"/>
      <c r="AU211" s="1265">
        <f t="shared" si="763"/>
        <v>0</v>
      </c>
      <c r="AV211" s="1274"/>
      <c r="AW211" s="1276"/>
      <c r="AX211" s="1329"/>
      <c r="AY211" s="1297"/>
      <c r="AZ211" s="1342"/>
      <c r="BA211" s="204"/>
      <c r="BB211" s="206"/>
      <c r="BC211" s="1921">
        <f>'izvršenje PO IZVORIMA-detaljno'!BA211</f>
        <v>0</v>
      </c>
      <c r="BD211" s="1921">
        <f>'izvršenje PO IZVORIMA-detaljno'!BB211</f>
        <v>0</v>
      </c>
      <c r="BE211" s="1921">
        <f>'izvršenje PO IZVORIMA-detaljno'!BC211</f>
        <v>0</v>
      </c>
      <c r="BF211" s="61"/>
      <c r="BG211" s="126">
        <f>J211+M211+P211+T211+W211+Z211+AD211+AH211+AL211+AP211+AT211+AW211</f>
        <v>0</v>
      </c>
      <c r="BH211" s="77">
        <v>451111</v>
      </c>
    </row>
    <row r="212" spans="1:60" s="24" customFormat="1" ht="15.75" thickBot="1" x14ac:dyDescent="0.3">
      <c r="A212" s="76">
        <v>451</v>
      </c>
      <c r="B212" s="470" t="s">
        <v>183</v>
      </c>
      <c r="C212" s="82">
        <f>SUM(C211)</f>
        <v>0</v>
      </c>
      <c r="D212" s="82">
        <f>BF212</f>
        <v>0</v>
      </c>
      <c r="E212" s="83">
        <f>E211</f>
        <v>0</v>
      </c>
      <c r="F212" s="247">
        <f t="shared" si="502"/>
        <v>0</v>
      </c>
      <c r="G212" s="246">
        <f t="shared" si="503"/>
        <v>0</v>
      </c>
      <c r="H212" s="386">
        <f t="shared" ref="H212" si="783">H211</f>
        <v>0</v>
      </c>
      <c r="I212" s="115">
        <f t="shared" ref="I212:AP212" si="784">I211</f>
        <v>0</v>
      </c>
      <c r="J212" s="82">
        <f t="shared" si="784"/>
        <v>0</v>
      </c>
      <c r="K212" s="246">
        <f t="shared" si="675"/>
        <v>0</v>
      </c>
      <c r="L212" s="82">
        <f t="shared" si="784"/>
        <v>0</v>
      </c>
      <c r="M212" s="112">
        <f t="shared" si="784"/>
        <v>0</v>
      </c>
      <c r="N212" s="392">
        <f>SUM(N211)</f>
        <v>0</v>
      </c>
      <c r="O212" s="82">
        <f>'izvršenje PO IZVORIMA-detaljno'!W212</f>
        <v>0</v>
      </c>
      <c r="P212" s="82">
        <f t="shared" si="784"/>
        <v>0</v>
      </c>
      <c r="Q212" s="246">
        <f t="shared" si="751"/>
        <v>0</v>
      </c>
      <c r="R212" s="82">
        <f>'izvršenje PO IZVORIMA-detaljno'!Y212</f>
        <v>0</v>
      </c>
      <c r="S212" s="82">
        <f>'izvršenje PO IZVORIMA-detaljno'!Z212</f>
        <v>0</v>
      </c>
      <c r="T212" s="82">
        <f t="shared" si="784"/>
        <v>0</v>
      </c>
      <c r="U212" s="246">
        <f t="shared" si="753"/>
        <v>0</v>
      </c>
      <c r="V212" s="82">
        <f t="shared" si="784"/>
        <v>0</v>
      </c>
      <c r="W212" s="112">
        <f t="shared" si="784"/>
        <v>0</v>
      </c>
      <c r="X212" s="382">
        <f t="shared" ref="X212" si="785">X211</f>
        <v>0</v>
      </c>
      <c r="Y212" s="115">
        <f>'izvršenje PO IZVORIMA-detaljno'!AI212+'izvršenje PO IZVORIMA-detaljno'!AL212+'izvršenje PO IZVORIMA-detaljno'!AB212</f>
        <v>0</v>
      </c>
      <c r="Z212" s="112">
        <f t="shared" si="784"/>
        <v>0</v>
      </c>
      <c r="AA212" s="246">
        <f t="shared" si="755"/>
        <v>0</v>
      </c>
      <c r="AB212" s="392">
        <f>SUM(AB211)</f>
        <v>0</v>
      </c>
      <c r="AC212" s="392">
        <f>'izvršenje PO IZVORIMA-detaljno'!G212+'izvršenje PO IZVORIMA-detaljno'!M212</f>
        <v>0</v>
      </c>
      <c r="AD212" s="82">
        <f t="shared" si="784"/>
        <v>0</v>
      </c>
      <c r="AE212" s="246">
        <f t="shared" si="756"/>
        <v>0</v>
      </c>
      <c r="AF212" s="108"/>
      <c r="AG212" s="108">
        <f>'izvršenje PO IZVORIMA-detaljno'!J212+'izvršenje PO IZVORIMA-detaljno'!P212</f>
        <v>0</v>
      </c>
      <c r="AH212" s="82">
        <f t="shared" si="784"/>
        <v>0</v>
      </c>
      <c r="AI212" s="246">
        <f t="shared" si="758"/>
        <v>0</v>
      </c>
      <c r="AJ212" s="82">
        <f t="shared" ref="AJ212" si="786">AJ211</f>
        <v>0</v>
      </c>
      <c r="AK212" s="82">
        <f t="shared" si="784"/>
        <v>0</v>
      </c>
      <c r="AL212" s="82">
        <f t="shared" si="784"/>
        <v>0</v>
      </c>
      <c r="AM212" s="246">
        <f t="shared" si="760"/>
        <v>0</v>
      </c>
      <c r="AN212" s="82"/>
      <c r="AO212" s="82">
        <f>'izvršenje PO IZVORIMA-detaljno'!AO212</f>
        <v>0</v>
      </c>
      <c r="AP212" s="82">
        <f t="shared" si="784"/>
        <v>0</v>
      </c>
      <c r="AQ212" s="246">
        <f t="shared" si="761"/>
        <v>0</v>
      </c>
      <c r="AR212" s="82">
        <f>'izvršenje PO IZVORIMA-detaljno'!AQ212</f>
        <v>0</v>
      </c>
      <c r="AS212" s="82">
        <f>'izvršenje PO IZVORIMA-detaljno'!AR212</f>
        <v>0</v>
      </c>
      <c r="AT212" s="82">
        <f t="shared" ref="AT212" si="787">AT211</f>
        <v>0</v>
      </c>
      <c r="AU212" s="246">
        <f t="shared" si="763"/>
        <v>0</v>
      </c>
      <c r="AV212" s="82">
        <f t="shared" ref="AV212:AX212" si="788">AV211</f>
        <v>0</v>
      </c>
      <c r="AW212" s="83">
        <f t="shared" si="788"/>
        <v>0</v>
      </c>
      <c r="AX212" s="382">
        <f t="shared" si="788"/>
        <v>0</v>
      </c>
      <c r="AY212" s="83">
        <f t="shared" ref="AY212:AZ212" si="789">AY211</f>
        <v>0</v>
      </c>
      <c r="AZ212" s="112">
        <f t="shared" si="789"/>
        <v>0</v>
      </c>
      <c r="BA212" s="382">
        <f t="shared" ref="BA212:BC212" si="790">BA211</f>
        <v>0</v>
      </c>
      <c r="BB212" s="83">
        <f t="shared" si="790"/>
        <v>0</v>
      </c>
      <c r="BC212" s="382">
        <f t="shared" si="790"/>
        <v>0</v>
      </c>
      <c r="BD212" s="382">
        <f t="shared" ref="BD212:BE212" si="791">BD211</f>
        <v>0</v>
      </c>
      <c r="BE212" s="83">
        <f t="shared" si="791"/>
        <v>0</v>
      </c>
      <c r="BF212" s="386">
        <f>AV212+AS212+AO212+AK212+AG212+AC212+Y212+V212+S212+O212+L212+I212</f>
        <v>0</v>
      </c>
      <c r="BG212" s="83">
        <f>BG211</f>
        <v>0</v>
      </c>
      <c r="BH212" s="76">
        <v>451</v>
      </c>
    </row>
    <row r="213" spans="1:60" s="22" customFormat="1" ht="15.75" thickBot="1" x14ac:dyDescent="0.3">
      <c r="A213" s="76">
        <v>4</v>
      </c>
      <c r="B213" s="470" t="s">
        <v>120</v>
      </c>
      <c r="C213" s="83">
        <f>C205+C207+C210+C212+C186</f>
        <v>4097.8500000000004</v>
      </c>
      <c r="D213" s="82">
        <f>D205+D207+D210+D212+D186</f>
        <v>10123</v>
      </c>
      <c r="E213" s="83">
        <f>E205+E207+E210+E212+E186</f>
        <v>7549.5300000000007</v>
      </c>
      <c r="F213" s="247">
        <f t="shared" si="502"/>
        <v>184.23148724331051</v>
      </c>
      <c r="G213" s="246">
        <f t="shared" si="503"/>
        <v>74.577990714215161</v>
      </c>
      <c r="H213" s="386">
        <f t="shared" ref="H213" si="792">H205+H207+H210+H212+H186</f>
        <v>675.36</v>
      </c>
      <c r="I213" s="115">
        <f>I205+I207+I210+I212+I186</f>
        <v>350</v>
      </c>
      <c r="J213" s="115">
        <f>J205+J207+J210+J212+J186</f>
        <v>600</v>
      </c>
      <c r="K213" s="246">
        <f t="shared" si="675"/>
        <v>171.42857142857142</v>
      </c>
      <c r="L213" s="115">
        <f t="shared" ref="L213:BB213" si="793">L205+L207+L210+L212+L186</f>
        <v>0</v>
      </c>
      <c r="M213" s="1380">
        <f t="shared" si="793"/>
        <v>0</v>
      </c>
      <c r="N213" s="392">
        <f t="shared" ref="N213" si="794">N205+N207+N210+N212+N186</f>
        <v>1297.26</v>
      </c>
      <c r="O213" s="115">
        <f t="shared" si="793"/>
        <v>750</v>
      </c>
      <c r="P213" s="115">
        <f>P205+P207+P210+P212+P186</f>
        <v>704.05</v>
      </c>
      <c r="Q213" s="246">
        <f t="shared" si="751"/>
        <v>93.873333333333335</v>
      </c>
      <c r="R213" s="115">
        <f>R205+R207+R210+R212+R186</f>
        <v>1209.97</v>
      </c>
      <c r="S213" s="115">
        <f>S205+S207+S210+S212+S186</f>
        <v>0</v>
      </c>
      <c r="T213" s="115">
        <f t="shared" si="793"/>
        <v>0</v>
      </c>
      <c r="U213" s="246">
        <f t="shared" si="753"/>
        <v>0</v>
      </c>
      <c r="V213" s="115">
        <f t="shared" si="793"/>
        <v>0</v>
      </c>
      <c r="W213" s="1380">
        <f t="shared" si="793"/>
        <v>0</v>
      </c>
      <c r="X213" s="382">
        <f t="shared" ref="X213" si="795">X205+X207+X210+X212+X186</f>
        <v>0</v>
      </c>
      <c r="Y213" s="115">
        <f t="shared" si="793"/>
        <v>2265</v>
      </c>
      <c r="Z213" s="115">
        <f t="shared" si="793"/>
        <v>2262.92</v>
      </c>
      <c r="AA213" s="246">
        <f t="shared" si="755"/>
        <v>99.908167770419425</v>
      </c>
      <c r="AB213" s="392">
        <f t="shared" ref="AB213" si="796">AB205+AB207+AB210+AB212+AB186</f>
        <v>0</v>
      </c>
      <c r="AC213" s="115">
        <f>AC205+AC207+AC210+AC212+AC186</f>
        <v>0</v>
      </c>
      <c r="AD213" s="115">
        <f>AD205+AD207+AD210+AD212+AD186</f>
        <v>0</v>
      </c>
      <c r="AE213" s="246">
        <f t="shared" si="756"/>
        <v>0</v>
      </c>
      <c r="AF213" s="115">
        <f t="shared" ref="AF213" si="797">AF205+AF207+AF210+AF212+AF186</f>
        <v>0</v>
      </c>
      <c r="AG213" s="115">
        <f t="shared" si="793"/>
        <v>0</v>
      </c>
      <c r="AH213" s="115">
        <f t="shared" si="793"/>
        <v>0</v>
      </c>
      <c r="AI213" s="246">
        <f t="shared" si="758"/>
        <v>0</v>
      </c>
      <c r="AJ213" s="115">
        <f t="shared" ref="AJ213" si="798">AJ205+AJ207+AJ210+AJ212+AJ186</f>
        <v>0</v>
      </c>
      <c r="AK213" s="115">
        <f t="shared" si="793"/>
        <v>0</v>
      </c>
      <c r="AL213" s="115">
        <f t="shared" si="793"/>
        <v>0</v>
      </c>
      <c r="AM213" s="246">
        <f t="shared" si="760"/>
        <v>0</v>
      </c>
      <c r="AN213" s="115">
        <f t="shared" ref="AN213" si="799">AN205+AN207+AN210+AN212+AN186</f>
        <v>915.26</v>
      </c>
      <c r="AO213" s="115">
        <f t="shared" si="793"/>
        <v>2758</v>
      </c>
      <c r="AP213" s="115">
        <f>AP205+AP207+AP210+AP212+AP186</f>
        <v>1832.5600000000002</v>
      </c>
      <c r="AQ213" s="246">
        <f t="shared" si="761"/>
        <v>66.445250181290788</v>
      </c>
      <c r="AR213" s="115">
        <f t="shared" ref="AR213" si="800">AR205+AR207+AR210+AR212+AR186</f>
        <v>0</v>
      </c>
      <c r="AS213" s="115">
        <f t="shared" si="793"/>
        <v>4000</v>
      </c>
      <c r="AT213" s="115">
        <f t="shared" si="793"/>
        <v>2150</v>
      </c>
      <c r="AU213" s="246">
        <f t="shared" si="763"/>
        <v>53.75</v>
      </c>
      <c r="AV213" s="115">
        <f t="shared" si="793"/>
        <v>0</v>
      </c>
      <c r="AW213" s="386">
        <f t="shared" si="793"/>
        <v>0</v>
      </c>
      <c r="AX213" s="392">
        <f t="shared" ref="AX213" si="801">AX205+AX207+AX210+AX212+AX186</f>
        <v>0</v>
      </c>
      <c r="AY213" s="115">
        <f t="shared" si="793"/>
        <v>0</v>
      </c>
      <c r="AZ213" s="1380">
        <f t="shared" si="793"/>
        <v>0</v>
      </c>
      <c r="BA213" s="392">
        <f>BA205+BA207+BA210+BA212+BA186</f>
        <v>0</v>
      </c>
      <c r="BB213" s="386">
        <f t="shared" si="793"/>
        <v>0</v>
      </c>
      <c r="BC213" s="392">
        <f>BC205+BC207+BC210+BC212+BC186</f>
        <v>0</v>
      </c>
      <c r="BD213" s="392">
        <f>BD205+BD207+BD210+BD212+BD186</f>
        <v>0</v>
      </c>
      <c r="BE213" s="386">
        <f t="shared" ref="BE213" si="802">BE205+BE207+BE210+BE212+BE186</f>
        <v>0</v>
      </c>
      <c r="BF213" s="115">
        <f>BF205+BF207+BF210+BF212+BF186</f>
        <v>10123</v>
      </c>
      <c r="BG213" s="115">
        <f>BG205+BG207+BG210+BG212+BG186</f>
        <v>7549.5300000000007</v>
      </c>
      <c r="BH213" s="76">
        <v>4</v>
      </c>
    </row>
    <row r="214" spans="1:60" s="1503" customFormat="1" ht="15.75" thickBot="1" x14ac:dyDescent="0.3">
      <c r="A214" s="1500"/>
      <c r="B214" s="1501" t="s">
        <v>119</v>
      </c>
      <c r="C214" s="1478">
        <f>C213+C183</f>
        <v>2281612.13</v>
      </c>
      <c r="D214" s="1478">
        <f>D213+D183</f>
        <v>2229575</v>
      </c>
      <c r="E214" s="1485">
        <f>E213+E183</f>
        <v>2101687.6399999997</v>
      </c>
      <c r="F214" s="1479">
        <f t="shared" ref="F214:F218" si="803">IF(C214&lt;&gt;0,E214/C214*100,0)</f>
        <v>92.11415088330547</v>
      </c>
      <c r="G214" s="1480">
        <f t="shared" ref="G214:G221" si="804">IF(D214&lt;&gt;0,E214/D214*100,0)</f>
        <v>94.264047632396299</v>
      </c>
      <c r="H214" s="1481">
        <f t="shared" ref="H214" si="805">H213+H183</f>
        <v>1484625.0300000003</v>
      </c>
      <c r="I214" s="1482">
        <f>I213+I183</f>
        <v>1816850</v>
      </c>
      <c r="J214" s="1482">
        <f t="shared" ref="J214:BG214" si="806">J213+J183</f>
        <v>1738051.35</v>
      </c>
      <c r="K214" s="1480">
        <f t="shared" si="675"/>
        <v>95.662897322288586</v>
      </c>
      <c r="L214" s="1482">
        <f t="shared" si="806"/>
        <v>0</v>
      </c>
      <c r="M214" s="1502">
        <f t="shared" si="806"/>
        <v>0</v>
      </c>
      <c r="N214" s="1484">
        <f t="shared" ref="N214" si="807">N213+N183</f>
        <v>121855.15</v>
      </c>
      <c r="O214" s="1482">
        <f t="shared" si="806"/>
        <v>137150</v>
      </c>
      <c r="P214" s="1482">
        <f t="shared" si="806"/>
        <v>136978.50999999998</v>
      </c>
      <c r="Q214" s="1480">
        <f t="shared" si="751"/>
        <v>99.874961720743698</v>
      </c>
      <c r="R214" s="1482">
        <f>R213+R183</f>
        <v>13431.609999999999</v>
      </c>
      <c r="S214" s="1482">
        <f>S213+S183</f>
        <v>0</v>
      </c>
      <c r="T214" s="1482">
        <f t="shared" si="806"/>
        <v>0</v>
      </c>
      <c r="U214" s="1480">
        <f t="shared" si="753"/>
        <v>0</v>
      </c>
      <c r="V214" s="1482">
        <f t="shared" si="806"/>
        <v>0</v>
      </c>
      <c r="W214" s="1502">
        <f t="shared" si="806"/>
        <v>0</v>
      </c>
      <c r="X214" s="1486">
        <f t="shared" ref="X214" si="808">X213+X183</f>
        <v>3606.59</v>
      </c>
      <c r="Y214" s="1482">
        <f>Y213+Y183</f>
        <v>5921</v>
      </c>
      <c r="Z214" s="1482">
        <f t="shared" si="806"/>
        <v>5852.75</v>
      </c>
      <c r="AA214" s="1480">
        <f t="shared" si="755"/>
        <v>98.847323087316326</v>
      </c>
      <c r="AB214" s="1484">
        <f>AB213+AB183</f>
        <v>0</v>
      </c>
      <c r="AC214" s="1482">
        <f t="shared" si="806"/>
        <v>0</v>
      </c>
      <c r="AD214" s="1482">
        <f t="shared" si="806"/>
        <v>0</v>
      </c>
      <c r="AE214" s="1480">
        <f t="shared" si="756"/>
        <v>0</v>
      </c>
      <c r="AF214" s="1482">
        <f t="shared" ref="AF214" si="809">AF213+AF183</f>
        <v>559144.17999999993</v>
      </c>
      <c r="AG214" s="1482">
        <f t="shared" si="806"/>
        <v>0</v>
      </c>
      <c r="AH214" s="1482">
        <f t="shared" si="806"/>
        <v>0</v>
      </c>
      <c r="AI214" s="1480">
        <f t="shared" si="758"/>
        <v>0</v>
      </c>
      <c r="AJ214" s="1482">
        <f t="shared" ref="AJ214" si="810">AJ213+AJ183</f>
        <v>58336.040000000008</v>
      </c>
      <c r="AK214" s="1482">
        <f t="shared" si="806"/>
        <v>198000</v>
      </c>
      <c r="AL214" s="1482">
        <f t="shared" si="806"/>
        <v>177970.84</v>
      </c>
      <c r="AM214" s="1480">
        <f t="shared" si="760"/>
        <v>89.884262626262625</v>
      </c>
      <c r="AN214" s="1482">
        <f t="shared" ref="AN214" si="811">AN213+AN183</f>
        <v>5278.34</v>
      </c>
      <c r="AO214" s="1482">
        <f t="shared" si="806"/>
        <v>33008</v>
      </c>
      <c r="AP214" s="1482">
        <f t="shared" si="806"/>
        <v>14619.249999999998</v>
      </c>
      <c r="AQ214" s="1480">
        <f t="shared" si="761"/>
        <v>44.290020601066402</v>
      </c>
      <c r="AR214" s="1482">
        <f t="shared" ref="AR214" si="812">AR213+AR183</f>
        <v>8414.92</v>
      </c>
      <c r="AS214" s="1482">
        <f t="shared" si="806"/>
        <v>5500</v>
      </c>
      <c r="AT214" s="1482">
        <f t="shared" si="806"/>
        <v>2150</v>
      </c>
      <c r="AU214" s="1480">
        <f t="shared" si="763"/>
        <v>39.090909090909093</v>
      </c>
      <c r="AV214" s="1482">
        <f t="shared" si="806"/>
        <v>0</v>
      </c>
      <c r="AW214" s="1481">
        <f t="shared" si="806"/>
        <v>0</v>
      </c>
      <c r="AX214" s="1484">
        <f t="shared" ref="AX214" si="813">AX213+AX183</f>
        <v>0</v>
      </c>
      <c r="AY214" s="1482">
        <f t="shared" si="806"/>
        <v>0</v>
      </c>
      <c r="AZ214" s="1502">
        <f t="shared" si="806"/>
        <v>0</v>
      </c>
      <c r="BA214" s="1484">
        <f t="shared" si="806"/>
        <v>0</v>
      </c>
      <c r="BB214" s="1481">
        <f t="shared" si="806"/>
        <v>0</v>
      </c>
      <c r="BC214" s="1484">
        <f t="shared" si="806"/>
        <v>0</v>
      </c>
      <c r="BD214" s="1484">
        <f t="shared" ref="BD214:BE214" si="814">BD213+BD183</f>
        <v>33146</v>
      </c>
      <c r="BE214" s="1481">
        <f t="shared" si="814"/>
        <v>26064.94</v>
      </c>
      <c r="BF214" s="1482">
        <f>BF213+BF183</f>
        <v>2229575</v>
      </c>
      <c r="BG214" s="1482">
        <f t="shared" si="806"/>
        <v>2101687.6399999997</v>
      </c>
      <c r="BH214" s="1500"/>
    </row>
    <row r="215" spans="1:60" ht="15.75" thickBot="1" x14ac:dyDescent="0.3">
      <c r="A215" s="62"/>
      <c r="B215" s="467"/>
      <c r="C215" s="263"/>
      <c r="D215" s="71"/>
      <c r="E215" s="121"/>
      <c r="F215" s="240">
        <f t="shared" si="803"/>
        <v>0</v>
      </c>
      <c r="G215" s="241">
        <f t="shared" si="804"/>
        <v>0</v>
      </c>
      <c r="H215" s="174"/>
      <c r="I215" s="124"/>
      <c r="J215" s="51"/>
      <c r="K215" s="241">
        <f t="shared" si="675"/>
        <v>0</v>
      </c>
      <c r="L215" s="52"/>
      <c r="M215" s="51"/>
      <c r="N215" s="176"/>
      <c r="O215" s="53"/>
      <c r="P215" s="54"/>
      <c r="Q215" s="241">
        <f t="shared" si="751"/>
        <v>0</v>
      </c>
      <c r="R215" s="176"/>
      <c r="S215" s="53"/>
      <c r="T215" s="54"/>
      <c r="U215" s="241">
        <f t="shared" si="753"/>
        <v>0</v>
      </c>
      <c r="V215" s="53"/>
      <c r="W215" s="54"/>
      <c r="X215" s="176"/>
      <c r="Y215" s="1904"/>
      <c r="Z215" s="54"/>
      <c r="AA215" s="241">
        <f t="shared" si="755"/>
        <v>0</v>
      </c>
      <c r="AB215" s="176"/>
      <c r="AC215" s="55"/>
      <c r="AD215" s="56"/>
      <c r="AE215" s="241">
        <f t="shared" si="756"/>
        <v>0</v>
      </c>
      <c r="AF215" s="176"/>
      <c r="AG215" s="55"/>
      <c r="AH215" s="56"/>
      <c r="AI215" s="241">
        <f t="shared" si="758"/>
        <v>0</v>
      </c>
      <c r="AJ215" s="176"/>
      <c r="AK215" s="55"/>
      <c r="AL215" s="56"/>
      <c r="AM215" s="241">
        <f t="shared" si="760"/>
        <v>0</v>
      </c>
      <c r="AN215" s="176"/>
      <c r="AO215" s="55"/>
      <c r="AP215" s="56"/>
      <c r="AQ215" s="241">
        <f t="shared" si="761"/>
        <v>0</v>
      </c>
      <c r="AR215" s="176"/>
      <c r="AS215" s="55"/>
      <c r="AT215" s="56"/>
      <c r="AU215" s="241">
        <f t="shared" si="763"/>
        <v>0</v>
      </c>
      <c r="AV215" s="55"/>
      <c r="AW215" s="57"/>
      <c r="AX215" s="176"/>
      <c r="AY215" s="190"/>
      <c r="AZ215" s="1239"/>
      <c r="BA215" s="176"/>
      <c r="BB215" s="174"/>
      <c r="BC215" s="176"/>
      <c r="BD215" s="176"/>
      <c r="BE215" s="174"/>
      <c r="BF215" s="57"/>
      <c r="BG215" s="57"/>
      <c r="BH215" s="62"/>
    </row>
    <row r="216" spans="1:60" ht="15.75" thickBot="1" x14ac:dyDescent="0.3">
      <c r="A216" s="99"/>
      <c r="B216" s="1406" t="s">
        <v>342</v>
      </c>
      <c r="C216" s="1407">
        <f>C38</f>
        <v>3226532.3100000005</v>
      </c>
      <c r="D216" s="1407">
        <f>D38</f>
        <v>2229575</v>
      </c>
      <c r="E216" s="1408">
        <f>E38</f>
        <v>1859769.8900000001</v>
      </c>
      <c r="F216" s="1409">
        <f t="shared" si="803"/>
        <v>57.639896685243471</v>
      </c>
      <c r="G216" s="1410">
        <f>IF(D216&lt;&gt;0,E216/D216*100,0)</f>
        <v>83.413650135115446</v>
      </c>
      <c r="H216" s="1415">
        <f>H38</f>
        <v>1483618.7</v>
      </c>
      <c r="I216" s="1411">
        <f>I38</f>
        <v>1816850</v>
      </c>
      <c r="J216" s="1407">
        <f>J38</f>
        <v>1609399.26</v>
      </c>
      <c r="K216" s="1410">
        <f t="shared" si="675"/>
        <v>88.581845501830088</v>
      </c>
      <c r="L216" s="1407">
        <f>L38</f>
        <v>0</v>
      </c>
      <c r="M216" s="1407">
        <f>M38</f>
        <v>0</v>
      </c>
      <c r="N216" s="1407">
        <f>N38</f>
        <v>118974.6</v>
      </c>
      <c r="O216" s="1407">
        <f>O38</f>
        <v>140075</v>
      </c>
      <c r="P216" s="1407">
        <f>P38</f>
        <v>129705.02999999997</v>
      </c>
      <c r="Q216" s="1410">
        <f t="shared" si="751"/>
        <v>92.596844547563791</v>
      </c>
      <c r="R216" s="1407">
        <f>R38</f>
        <v>0</v>
      </c>
      <c r="S216" s="1407">
        <f>S38</f>
        <v>0</v>
      </c>
      <c r="T216" s="1407">
        <f>T38</f>
        <v>0</v>
      </c>
      <c r="U216" s="1410">
        <f t="shared" si="753"/>
        <v>0</v>
      </c>
      <c r="V216" s="1407">
        <f>V38</f>
        <v>0</v>
      </c>
      <c r="W216" s="1412">
        <f>W38</f>
        <v>0</v>
      </c>
      <c r="X216" s="1414">
        <f>X38</f>
        <v>3606.59</v>
      </c>
      <c r="Y216" s="1411">
        <f>Y38</f>
        <v>5921</v>
      </c>
      <c r="Z216" s="1412">
        <f>Z38</f>
        <v>5901.5300000000007</v>
      </c>
      <c r="AA216" s="1410">
        <f t="shared" si="755"/>
        <v>99.671170410403661</v>
      </c>
      <c r="AB216" s="1413">
        <f>AB38</f>
        <v>785135.92999999993</v>
      </c>
      <c r="AC216" s="1413">
        <f>AC38</f>
        <v>0</v>
      </c>
      <c r="AD216" s="1407">
        <f>AD38</f>
        <v>0</v>
      </c>
      <c r="AE216" s="1410">
        <f t="shared" si="756"/>
        <v>0</v>
      </c>
      <c r="AF216" s="1407">
        <f>AF38</f>
        <v>723207.35</v>
      </c>
      <c r="AG216" s="1407">
        <f>AG38</f>
        <v>0</v>
      </c>
      <c r="AH216" s="1407">
        <f>AH38</f>
        <v>0</v>
      </c>
      <c r="AI216" s="1410">
        <f t="shared" si="758"/>
        <v>0</v>
      </c>
      <c r="AJ216" s="1407">
        <f>AJ38</f>
        <v>74532.320000000007</v>
      </c>
      <c r="AK216" s="1407">
        <f>AK38</f>
        <v>198000</v>
      </c>
      <c r="AL216" s="1407">
        <f>AL38</f>
        <v>70915</v>
      </c>
      <c r="AM216" s="1410">
        <f t="shared" si="760"/>
        <v>35.815656565656568</v>
      </c>
      <c r="AN216" s="1407">
        <f>AN38</f>
        <v>6874.0599999999995</v>
      </c>
      <c r="AO216" s="1407">
        <f>AO38</f>
        <v>33008</v>
      </c>
      <c r="AP216" s="1407">
        <f>AP38</f>
        <v>14196.550000000001</v>
      </c>
      <c r="AQ216" s="1410">
        <f t="shared" si="761"/>
        <v>43.009421958313141</v>
      </c>
      <c r="AR216" s="1407">
        <f>AR38</f>
        <v>8483.64</v>
      </c>
      <c r="AS216" s="1407">
        <f>AS38</f>
        <v>5500</v>
      </c>
      <c r="AT216" s="1407">
        <f>AT38</f>
        <v>2164.6</v>
      </c>
      <c r="AU216" s="1410">
        <f t="shared" si="763"/>
        <v>39.356363636363632</v>
      </c>
      <c r="AV216" s="1407">
        <f t="shared" ref="AV216:BG216" si="815">AV38</f>
        <v>0</v>
      </c>
      <c r="AW216" s="1408">
        <f t="shared" si="815"/>
        <v>0</v>
      </c>
      <c r="AX216" s="1414">
        <f t="shared" si="815"/>
        <v>0</v>
      </c>
      <c r="AY216" s="1408">
        <f t="shared" si="815"/>
        <v>0</v>
      </c>
      <c r="AZ216" s="1412">
        <f t="shared" si="815"/>
        <v>0</v>
      </c>
      <c r="BA216" s="1414">
        <f t="shared" si="815"/>
        <v>0</v>
      </c>
      <c r="BB216" s="1408">
        <f t="shared" si="815"/>
        <v>0</v>
      </c>
      <c r="BC216" s="1414">
        <f t="shared" si="815"/>
        <v>22099.119999999999</v>
      </c>
      <c r="BD216" s="1414">
        <f t="shared" si="815"/>
        <v>33146</v>
      </c>
      <c r="BE216" s="1408">
        <f t="shared" si="815"/>
        <v>27487.919999999998</v>
      </c>
      <c r="BF216" s="1415">
        <f t="shared" si="815"/>
        <v>2232500</v>
      </c>
      <c r="BG216" s="1408">
        <f t="shared" si="815"/>
        <v>1859769.8900000001</v>
      </c>
      <c r="BH216" s="99"/>
    </row>
    <row r="217" spans="1:60" s="2" customFormat="1" ht="15.75" thickBot="1" x14ac:dyDescent="0.3">
      <c r="A217" s="99"/>
      <c r="B217" s="1416" t="str">
        <f>B214</f>
        <v>R A S H O D I    UKUPNO</v>
      </c>
      <c r="C217" s="1417">
        <f>C214</f>
        <v>2281612.13</v>
      </c>
      <c r="D217" s="1417">
        <f>D213+D183</f>
        <v>2229575</v>
      </c>
      <c r="E217" s="1418">
        <f t="shared" ref="E217" si="816">E214</f>
        <v>2101687.6399999997</v>
      </c>
      <c r="F217" s="1424">
        <f t="shared" si="803"/>
        <v>92.11415088330547</v>
      </c>
      <c r="G217" s="1425">
        <f>IF(D217&lt;&gt;0,E217/D217*100,0)</f>
        <v>94.264047632396299</v>
      </c>
      <c r="H217" s="1423">
        <f t="shared" ref="H217" si="817">H214</f>
        <v>1484625.0300000003</v>
      </c>
      <c r="I217" s="1419">
        <f t="shared" ref="I217:AO217" si="818">I214</f>
        <v>1816850</v>
      </c>
      <c r="J217" s="1417">
        <f t="shared" si="818"/>
        <v>1738051.35</v>
      </c>
      <c r="K217" s="1425">
        <f t="shared" si="675"/>
        <v>95.662897322288586</v>
      </c>
      <c r="L217" s="1417">
        <f t="shared" si="818"/>
        <v>0</v>
      </c>
      <c r="M217" s="1417">
        <f t="shared" si="818"/>
        <v>0</v>
      </c>
      <c r="N217" s="1417">
        <f t="shared" ref="N217" si="819">N214</f>
        <v>121855.15</v>
      </c>
      <c r="O217" s="1417">
        <f t="shared" si="818"/>
        <v>137150</v>
      </c>
      <c r="P217" s="1417">
        <f>P214</f>
        <v>136978.50999999998</v>
      </c>
      <c r="Q217" s="1425">
        <f t="shared" si="751"/>
        <v>99.874961720743698</v>
      </c>
      <c r="R217" s="1417">
        <f t="shared" ref="R217" si="820">R214</f>
        <v>13431.609999999999</v>
      </c>
      <c r="S217" s="1417">
        <f t="shared" si="818"/>
        <v>0</v>
      </c>
      <c r="T217" s="1417">
        <f t="shared" si="818"/>
        <v>0</v>
      </c>
      <c r="U217" s="1425">
        <f t="shared" si="753"/>
        <v>0</v>
      </c>
      <c r="V217" s="1417">
        <f t="shared" si="818"/>
        <v>0</v>
      </c>
      <c r="W217" s="1420">
        <f t="shared" si="818"/>
        <v>0</v>
      </c>
      <c r="X217" s="1422">
        <f t="shared" ref="X217" si="821">X214</f>
        <v>3606.59</v>
      </c>
      <c r="Y217" s="1419">
        <f t="shared" si="818"/>
        <v>5921</v>
      </c>
      <c r="Z217" s="1420">
        <f t="shared" si="818"/>
        <v>5852.75</v>
      </c>
      <c r="AA217" s="1425">
        <f t="shared" si="755"/>
        <v>98.847323087316326</v>
      </c>
      <c r="AB217" s="1421">
        <f t="shared" ref="AB217" si="822">AB214</f>
        <v>0</v>
      </c>
      <c r="AC217" s="1421">
        <f t="shared" si="818"/>
        <v>0</v>
      </c>
      <c r="AD217" s="1417">
        <f>AD214</f>
        <v>0</v>
      </c>
      <c r="AE217" s="1425">
        <f t="shared" si="756"/>
        <v>0</v>
      </c>
      <c r="AF217" s="1417">
        <f t="shared" ref="AF217" si="823">AF214</f>
        <v>559144.17999999993</v>
      </c>
      <c r="AG217" s="1417">
        <f t="shared" si="818"/>
        <v>0</v>
      </c>
      <c r="AH217" s="1417">
        <f t="shared" si="818"/>
        <v>0</v>
      </c>
      <c r="AI217" s="1425">
        <f t="shared" si="758"/>
        <v>0</v>
      </c>
      <c r="AJ217" s="1417">
        <f t="shared" ref="AJ217" si="824">AJ214</f>
        <v>58336.040000000008</v>
      </c>
      <c r="AK217" s="1417">
        <f t="shared" si="818"/>
        <v>198000</v>
      </c>
      <c r="AL217" s="1417">
        <f t="shared" si="818"/>
        <v>177970.84</v>
      </c>
      <c r="AM217" s="1425">
        <f t="shared" si="760"/>
        <v>89.884262626262625</v>
      </c>
      <c r="AN217" s="1417">
        <f t="shared" ref="AN217" si="825">AN214</f>
        <v>5278.34</v>
      </c>
      <c r="AO217" s="1417">
        <f t="shared" si="818"/>
        <v>33008</v>
      </c>
      <c r="AP217" s="1417">
        <f>AP214</f>
        <v>14619.249999999998</v>
      </c>
      <c r="AQ217" s="1425">
        <f t="shared" si="761"/>
        <v>44.290020601066402</v>
      </c>
      <c r="AR217" s="1417">
        <f t="shared" ref="AR217" si="826">AR214</f>
        <v>8414.92</v>
      </c>
      <c r="AS217" s="1417">
        <f t="shared" ref="AS217:AT217" si="827">AS214</f>
        <v>5500</v>
      </c>
      <c r="AT217" s="1417">
        <f t="shared" si="827"/>
        <v>2150</v>
      </c>
      <c r="AU217" s="1425">
        <f t="shared" si="763"/>
        <v>39.090909090909093</v>
      </c>
      <c r="AV217" s="1417">
        <f t="shared" ref="AV217:AX217" si="828">AV214</f>
        <v>0</v>
      </c>
      <c r="AW217" s="1418">
        <f t="shared" si="828"/>
        <v>0</v>
      </c>
      <c r="AX217" s="1422">
        <f t="shared" si="828"/>
        <v>0</v>
      </c>
      <c r="AY217" s="1418">
        <f t="shared" ref="AY217:AZ217" si="829">AY214</f>
        <v>0</v>
      </c>
      <c r="AZ217" s="1420">
        <f t="shared" si="829"/>
        <v>0</v>
      </c>
      <c r="BA217" s="1422">
        <f t="shared" ref="BA217:BC217" si="830">BA214</f>
        <v>0</v>
      </c>
      <c r="BB217" s="1418">
        <f t="shared" si="830"/>
        <v>0</v>
      </c>
      <c r="BC217" s="1422">
        <f t="shared" si="830"/>
        <v>0</v>
      </c>
      <c r="BD217" s="1422">
        <f t="shared" ref="BD217:BE217" si="831">BD214</f>
        <v>33146</v>
      </c>
      <c r="BE217" s="1418">
        <f t="shared" si="831"/>
        <v>26064.94</v>
      </c>
      <c r="BF217" s="1423">
        <f>BF214</f>
        <v>2229575</v>
      </c>
      <c r="BG217" s="1418">
        <f>BG214</f>
        <v>2101687.6399999997</v>
      </c>
      <c r="BH217" s="99"/>
    </row>
    <row r="218" spans="1:60" s="24" customFormat="1" ht="15.75" thickBot="1" x14ac:dyDescent="0.3">
      <c r="A218" s="1426"/>
      <c r="B218" s="1405" t="s">
        <v>121</v>
      </c>
      <c r="C218" s="82">
        <f>C216-C217</f>
        <v>944920.18000000063</v>
      </c>
      <c r="D218" s="82">
        <f>D216-D217</f>
        <v>0</v>
      </c>
      <c r="E218" s="83">
        <f>E216-E217</f>
        <v>-241917.74999999953</v>
      </c>
      <c r="F218" s="247">
        <f t="shared" si="803"/>
        <v>-25.60192438688307</v>
      </c>
      <c r="G218" s="246">
        <f t="shared" si="804"/>
        <v>0</v>
      </c>
      <c r="H218" s="386">
        <f>H216-H217</f>
        <v>-1006.3300000003073</v>
      </c>
      <c r="I218" s="115">
        <f t="shared" ref="I218:AP218" si="832">I216-I217</f>
        <v>0</v>
      </c>
      <c r="J218" s="82">
        <f>J216-J217</f>
        <v>-128652.09000000008</v>
      </c>
      <c r="K218" s="246">
        <f t="shared" si="675"/>
        <v>0</v>
      </c>
      <c r="L218" s="82">
        <f t="shared" si="832"/>
        <v>0</v>
      </c>
      <c r="M218" s="82">
        <f t="shared" si="832"/>
        <v>0</v>
      </c>
      <c r="N218" s="82">
        <f>N216-N217</f>
        <v>-2880.5499999999884</v>
      </c>
      <c r="O218" s="82">
        <f>O216-O217</f>
        <v>2925</v>
      </c>
      <c r="P218" s="82">
        <f t="shared" si="832"/>
        <v>-7273.4800000000105</v>
      </c>
      <c r="Q218" s="246">
        <f t="shared" si="751"/>
        <v>-248.66598290598327</v>
      </c>
      <c r="R218" s="82">
        <f>R216-R217</f>
        <v>-13431.609999999999</v>
      </c>
      <c r="S218" s="82">
        <f>S216-S217</f>
        <v>0</v>
      </c>
      <c r="T218" s="82">
        <f t="shared" si="832"/>
        <v>0</v>
      </c>
      <c r="U218" s="246">
        <f t="shared" si="753"/>
        <v>0</v>
      </c>
      <c r="V218" s="82">
        <f t="shared" si="832"/>
        <v>0</v>
      </c>
      <c r="W218" s="112">
        <f t="shared" si="832"/>
        <v>0</v>
      </c>
      <c r="X218" s="382">
        <f t="shared" ref="X218" si="833">X216-X217</f>
        <v>0</v>
      </c>
      <c r="Y218" s="115">
        <f t="shared" si="832"/>
        <v>0</v>
      </c>
      <c r="Z218" s="112">
        <f t="shared" si="832"/>
        <v>48.780000000000655</v>
      </c>
      <c r="AA218" s="246">
        <f t="shared" si="755"/>
        <v>0</v>
      </c>
      <c r="AB218" s="392">
        <f t="shared" ref="AB218" si="834">AB216-AB217</f>
        <v>785135.92999999993</v>
      </c>
      <c r="AC218" s="392">
        <f>AC216-AC217</f>
        <v>0</v>
      </c>
      <c r="AD218" s="82">
        <f t="shared" si="832"/>
        <v>0</v>
      </c>
      <c r="AE218" s="246">
        <f t="shared" si="756"/>
        <v>0</v>
      </c>
      <c r="AF218" s="82">
        <f t="shared" ref="AF218" si="835">AF216-AF217</f>
        <v>164063.17000000004</v>
      </c>
      <c r="AG218" s="82">
        <f t="shared" si="832"/>
        <v>0</v>
      </c>
      <c r="AH218" s="82">
        <f t="shared" si="832"/>
        <v>0</v>
      </c>
      <c r="AI218" s="246">
        <f t="shared" si="758"/>
        <v>0</v>
      </c>
      <c r="AJ218" s="82">
        <f t="shared" ref="AJ218" si="836">AJ216-AJ217</f>
        <v>16196.279999999999</v>
      </c>
      <c r="AK218" s="82">
        <f t="shared" si="832"/>
        <v>0</v>
      </c>
      <c r="AL218" s="82">
        <f t="shared" si="832"/>
        <v>-107055.84</v>
      </c>
      <c r="AM218" s="246">
        <f t="shared" si="760"/>
        <v>0</v>
      </c>
      <c r="AN218" s="82">
        <f t="shared" ref="AN218" si="837">AN216-AN217</f>
        <v>1595.7199999999993</v>
      </c>
      <c r="AO218" s="82">
        <f t="shared" si="832"/>
        <v>0</v>
      </c>
      <c r="AP218" s="82">
        <f t="shared" si="832"/>
        <v>-422.69999999999709</v>
      </c>
      <c r="AQ218" s="246">
        <f t="shared" si="761"/>
        <v>0</v>
      </c>
      <c r="AR218" s="82">
        <f t="shared" ref="AR218" si="838">AR216-AR217</f>
        <v>68.719999999999345</v>
      </c>
      <c r="AS218" s="82">
        <f t="shared" ref="AS218:AT218" si="839">AS216-AS217</f>
        <v>0</v>
      </c>
      <c r="AT218" s="82">
        <f t="shared" si="839"/>
        <v>14.599999999999909</v>
      </c>
      <c r="AU218" s="246">
        <f t="shared" si="763"/>
        <v>0</v>
      </c>
      <c r="AV218" s="82">
        <f t="shared" ref="AV218:AX218" si="840">AV216-AV217</f>
        <v>0</v>
      </c>
      <c r="AW218" s="83">
        <f t="shared" si="840"/>
        <v>0</v>
      </c>
      <c r="AX218" s="382">
        <f t="shared" si="840"/>
        <v>0</v>
      </c>
      <c r="AY218" s="83">
        <f t="shared" ref="AY218:AZ218" si="841">AY216-AY217</f>
        <v>0</v>
      </c>
      <c r="AZ218" s="112">
        <f t="shared" si="841"/>
        <v>0</v>
      </c>
      <c r="BA218" s="382">
        <f t="shared" ref="BA218:BC218" si="842">BA216-BA217</f>
        <v>0</v>
      </c>
      <c r="BB218" s="83">
        <f t="shared" si="842"/>
        <v>0</v>
      </c>
      <c r="BC218" s="382">
        <f t="shared" si="842"/>
        <v>22099.119999999999</v>
      </c>
      <c r="BD218" s="382">
        <f t="shared" ref="BD218:BE218" si="843">BD216-BD217</f>
        <v>0</v>
      </c>
      <c r="BE218" s="83">
        <f t="shared" si="843"/>
        <v>1422.9799999999996</v>
      </c>
      <c r="BF218" s="386">
        <f>BF216-BF217</f>
        <v>2925</v>
      </c>
      <c r="BG218" s="83">
        <f t="shared" ref="BG218" si="844">BG216-BG217</f>
        <v>-241917.74999999953</v>
      </c>
      <c r="BH218" s="1426"/>
    </row>
    <row r="219" spans="1:60" s="22" customFormat="1" ht="15.75" thickBot="1" x14ac:dyDescent="0.3">
      <c r="A219" s="46"/>
      <c r="B219" s="468"/>
      <c r="C219" s="263"/>
      <c r="D219" s="263"/>
      <c r="E219" s="1427"/>
      <c r="F219" s="1428"/>
      <c r="G219" s="241">
        <f t="shared" si="804"/>
        <v>0</v>
      </c>
      <c r="H219" s="174"/>
      <c r="I219" s="174"/>
      <c r="J219" s="175"/>
      <c r="K219" s="241">
        <f t="shared" si="675"/>
        <v>0</v>
      </c>
      <c r="L219" s="176"/>
      <c r="M219" s="175"/>
      <c r="N219" s="176"/>
      <c r="O219" s="176"/>
      <c r="P219" s="175"/>
      <c r="Q219" s="241">
        <f t="shared" si="751"/>
        <v>0</v>
      </c>
      <c r="R219" s="176"/>
      <c r="S219" s="176"/>
      <c r="T219" s="175"/>
      <c r="U219" s="241">
        <f t="shared" si="753"/>
        <v>0</v>
      </c>
      <c r="V219" s="176"/>
      <c r="W219" s="175"/>
      <c r="X219" s="176"/>
      <c r="Y219" s="174"/>
      <c r="Z219" s="175"/>
      <c r="AA219" s="241">
        <f t="shared" si="755"/>
        <v>0</v>
      </c>
      <c r="AB219" s="176"/>
      <c r="AC219" s="176"/>
      <c r="AD219" s="175"/>
      <c r="AE219" s="241">
        <f t="shared" si="756"/>
        <v>0</v>
      </c>
      <c r="AF219" s="176"/>
      <c r="AG219" s="176"/>
      <c r="AH219" s="175"/>
      <c r="AI219" s="241">
        <f t="shared" si="758"/>
        <v>0</v>
      </c>
      <c r="AJ219" s="176"/>
      <c r="AK219" s="176"/>
      <c r="AL219" s="175"/>
      <c r="AM219" s="241">
        <f t="shared" si="760"/>
        <v>0</v>
      </c>
      <c r="AN219" s="176"/>
      <c r="AO219" s="176"/>
      <c r="AP219" s="175"/>
      <c r="AQ219" s="241">
        <f t="shared" si="761"/>
        <v>0</v>
      </c>
      <c r="AR219" s="176"/>
      <c r="AS219" s="176"/>
      <c r="AT219" s="175"/>
      <c r="AU219" s="241">
        <f t="shared" si="763"/>
        <v>0</v>
      </c>
      <c r="AV219" s="176"/>
      <c r="AW219" s="174"/>
      <c r="AX219" s="176"/>
      <c r="AY219" s="174"/>
      <c r="AZ219" s="175"/>
      <c r="BA219" s="176"/>
      <c r="BB219" s="174"/>
      <c r="BC219" s="176"/>
      <c r="BD219" s="176"/>
      <c r="BE219" s="174"/>
      <c r="BF219" s="174"/>
      <c r="BG219" s="174"/>
      <c r="BH219" s="46"/>
    </row>
    <row r="220" spans="1:60" s="1488" customFormat="1" ht="15.75" thickBot="1" x14ac:dyDescent="0.3">
      <c r="A220" s="1500">
        <v>92211</v>
      </c>
      <c r="B220" s="1501" t="s">
        <v>139</v>
      </c>
      <c r="C220" s="1478">
        <v>772428.42</v>
      </c>
      <c r="D220" s="1478"/>
      <c r="E220" s="1485">
        <f>82355.74-56130</f>
        <v>26225.740000000005</v>
      </c>
      <c r="F220" s="1479">
        <f>IF(C220&lt;&gt;0,E220/C220*100,0)</f>
        <v>3.3952324022464122</v>
      </c>
      <c r="G220" s="1480">
        <f t="shared" si="804"/>
        <v>0</v>
      </c>
      <c r="H220" s="1504"/>
      <c r="I220" s="1504"/>
      <c r="J220" s="1505">
        <v>1922.49</v>
      </c>
      <c r="K220" s="1480">
        <f t="shared" si="675"/>
        <v>0</v>
      </c>
      <c r="L220" s="1506"/>
      <c r="M220" s="1505"/>
      <c r="N220" s="1506"/>
      <c r="O220" s="1506"/>
      <c r="P220" s="1505">
        <v>-2924.69</v>
      </c>
      <c r="Q220" s="1480">
        <f t="shared" si="751"/>
        <v>0</v>
      </c>
      <c r="R220" s="1506"/>
      <c r="S220" s="1506"/>
      <c r="T220" s="1505"/>
      <c r="U220" s="1480">
        <f t="shared" si="753"/>
        <v>0</v>
      </c>
      <c r="V220" s="1506"/>
      <c r="W220" s="1505"/>
      <c r="X220" s="1506"/>
      <c r="Y220" s="1504"/>
      <c r="Z220" s="1505"/>
      <c r="AA220" s="1480">
        <f t="shared" si="755"/>
        <v>0</v>
      </c>
      <c r="AB220" s="1506"/>
      <c r="AC220" s="1506"/>
      <c r="AD220" s="1505"/>
      <c r="AE220" s="1480">
        <f t="shared" si="756"/>
        <v>0</v>
      </c>
      <c r="AF220" s="1506"/>
      <c r="AG220" s="1506"/>
      <c r="AH220" s="1505"/>
      <c r="AI220" s="1480">
        <f t="shared" si="758"/>
        <v>0</v>
      </c>
      <c r="AJ220" s="1506"/>
      <c r="AK220" s="1506"/>
      <c r="AL220" s="1505">
        <f>55063.73+5049.92-56130</f>
        <v>3983.6500000000015</v>
      </c>
      <c r="AM220" s="1480">
        <f t="shared" si="760"/>
        <v>0</v>
      </c>
      <c r="AN220" s="1506"/>
      <c r="AO220" s="1506"/>
      <c r="AP220" s="1505">
        <f>1395.43+8927.92-2125.23</f>
        <v>8198.1200000000008</v>
      </c>
      <c r="AQ220" s="1480">
        <f t="shared" si="761"/>
        <v>0</v>
      </c>
      <c r="AR220" s="1506"/>
      <c r="AS220" s="1506"/>
      <c r="AT220" s="1505">
        <v>91.02</v>
      </c>
      <c r="AU220" s="1480">
        <f t="shared" si="763"/>
        <v>0</v>
      </c>
      <c r="AV220" s="1506"/>
      <c r="AW220" s="1504"/>
      <c r="AX220" s="1506"/>
      <c r="AY220" s="1504"/>
      <c r="AZ220" s="1505"/>
      <c r="BA220" s="1506"/>
      <c r="BB220" s="1504"/>
      <c r="BC220" s="1506"/>
      <c r="BD220" s="1506"/>
      <c r="BE220" s="1504">
        <v>14955.15</v>
      </c>
      <c r="BF220" s="1504"/>
      <c r="BG220" s="1504">
        <f>BE220+AT220+AP220+AL220+P220+J220</f>
        <v>26225.740000000005</v>
      </c>
      <c r="BH220" s="1507">
        <v>92211</v>
      </c>
    </row>
    <row r="221" spans="1:60" s="1522" customFormat="1" ht="15.75" thickBot="1" x14ac:dyDescent="0.3">
      <c r="A221" s="1508"/>
      <c r="B221" s="1509" t="s">
        <v>140</v>
      </c>
      <c r="C221" s="1510">
        <f>C218+C220</f>
        <v>1717348.6000000006</v>
      </c>
      <c r="D221" s="1510">
        <f>D218+D220</f>
        <v>0</v>
      </c>
      <c r="E221" s="1511">
        <f>E218+E220</f>
        <v>-215692.00999999954</v>
      </c>
      <c r="F221" s="1512">
        <f>IF(C221&lt;&gt;0,E221/C221*100,0)</f>
        <v>-12.559593899572835</v>
      </c>
      <c r="G221" s="1513">
        <f t="shared" si="804"/>
        <v>0</v>
      </c>
      <c r="H221" s="1514">
        <f t="shared" ref="H221" si="845">H218+H220</f>
        <v>-1006.3300000003073</v>
      </c>
      <c r="I221" s="1515">
        <f t="shared" ref="I221:AP221" si="846">I218+I220</f>
        <v>0</v>
      </c>
      <c r="J221" s="1516">
        <f t="shared" si="846"/>
        <v>-126729.60000000008</v>
      </c>
      <c r="K221" s="1513">
        <f t="shared" si="675"/>
        <v>0</v>
      </c>
      <c r="L221" s="1516">
        <f t="shared" si="846"/>
        <v>0</v>
      </c>
      <c r="M221" s="1516">
        <f t="shared" si="846"/>
        <v>0</v>
      </c>
      <c r="N221" s="1516">
        <f t="shared" ref="N221" si="847">N218+N220</f>
        <v>-2880.5499999999884</v>
      </c>
      <c r="O221" s="1516">
        <f t="shared" si="846"/>
        <v>2925</v>
      </c>
      <c r="P221" s="1516">
        <f t="shared" si="846"/>
        <v>-10198.170000000011</v>
      </c>
      <c r="Q221" s="1513">
        <f t="shared" si="751"/>
        <v>-348.655384615385</v>
      </c>
      <c r="R221" s="1516">
        <f t="shared" ref="R221" si="848">R218+R220</f>
        <v>-13431.609999999999</v>
      </c>
      <c r="S221" s="1516"/>
      <c r="T221" s="1516">
        <f>T218+T220</f>
        <v>0</v>
      </c>
      <c r="U221" s="1513">
        <f t="shared" si="753"/>
        <v>0</v>
      </c>
      <c r="V221" s="1516">
        <f t="shared" si="846"/>
        <v>0</v>
      </c>
      <c r="W221" s="1517">
        <f t="shared" si="846"/>
        <v>0</v>
      </c>
      <c r="X221" s="1520">
        <f t="shared" ref="X221" si="849">X218+X220</f>
        <v>0</v>
      </c>
      <c r="Y221" s="1515">
        <f t="shared" si="846"/>
        <v>0</v>
      </c>
      <c r="Z221" s="1517">
        <f t="shared" si="846"/>
        <v>48.780000000000655</v>
      </c>
      <c r="AA221" s="1513">
        <f t="shared" si="755"/>
        <v>0</v>
      </c>
      <c r="AB221" s="1518">
        <f t="shared" ref="AB221" si="850">AB218+AB220</f>
        <v>785135.92999999993</v>
      </c>
      <c r="AC221" s="1518">
        <f>AC218+AC220</f>
        <v>0</v>
      </c>
      <c r="AD221" s="1516">
        <f t="shared" si="846"/>
        <v>0</v>
      </c>
      <c r="AE221" s="1513">
        <f t="shared" si="756"/>
        <v>0</v>
      </c>
      <c r="AF221" s="1516">
        <f t="shared" ref="AF221" si="851">AF218+AF220</f>
        <v>164063.17000000004</v>
      </c>
      <c r="AG221" s="1516">
        <f t="shared" si="846"/>
        <v>0</v>
      </c>
      <c r="AH221" s="1516">
        <f t="shared" si="846"/>
        <v>0</v>
      </c>
      <c r="AI221" s="1513">
        <f t="shared" si="758"/>
        <v>0</v>
      </c>
      <c r="AJ221" s="1516">
        <f t="shared" ref="AJ221" si="852">AJ218+AJ220</f>
        <v>16196.279999999999</v>
      </c>
      <c r="AK221" s="1516">
        <f t="shared" si="846"/>
        <v>0</v>
      </c>
      <c r="AL221" s="1516">
        <f t="shared" si="846"/>
        <v>-103072.19</v>
      </c>
      <c r="AM221" s="1513">
        <f t="shared" si="760"/>
        <v>0</v>
      </c>
      <c r="AN221" s="1516">
        <f t="shared" ref="AN221" si="853">AN218+AN220</f>
        <v>1595.7199999999993</v>
      </c>
      <c r="AO221" s="1516">
        <f t="shared" si="846"/>
        <v>0</v>
      </c>
      <c r="AP221" s="1516">
        <f t="shared" si="846"/>
        <v>7775.4200000000037</v>
      </c>
      <c r="AQ221" s="1513">
        <f t="shared" si="761"/>
        <v>0</v>
      </c>
      <c r="AR221" s="1516">
        <f t="shared" ref="AR221" si="854">AR218+AR220</f>
        <v>68.719999999999345</v>
      </c>
      <c r="AS221" s="1516">
        <f t="shared" ref="AS221:AT221" si="855">AS218+AS220</f>
        <v>0</v>
      </c>
      <c r="AT221" s="1516">
        <f t="shared" si="855"/>
        <v>105.61999999999991</v>
      </c>
      <c r="AU221" s="1513">
        <f t="shared" si="763"/>
        <v>0</v>
      </c>
      <c r="AV221" s="1516">
        <f t="shared" ref="AV221:AX221" si="856">AV218+AV220</f>
        <v>0</v>
      </c>
      <c r="AW221" s="1519">
        <f t="shared" si="856"/>
        <v>0</v>
      </c>
      <c r="AX221" s="1520">
        <f t="shared" si="856"/>
        <v>0</v>
      </c>
      <c r="AY221" s="1519">
        <f t="shared" ref="AY221:AZ221" si="857">AY218+AY220</f>
        <v>0</v>
      </c>
      <c r="AZ221" s="1517">
        <f t="shared" si="857"/>
        <v>0</v>
      </c>
      <c r="BA221" s="1520">
        <f t="shared" ref="BA221:BC221" si="858">BA218+BA220</f>
        <v>0</v>
      </c>
      <c r="BB221" s="1519">
        <f t="shared" si="858"/>
        <v>0</v>
      </c>
      <c r="BC221" s="1520">
        <f t="shared" si="858"/>
        <v>22099.119999999999</v>
      </c>
      <c r="BD221" s="1520">
        <f t="shared" ref="BD221:BE221" si="859">BD218+BD220</f>
        <v>0</v>
      </c>
      <c r="BE221" s="1519">
        <f t="shared" si="859"/>
        <v>16378.13</v>
      </c>
      <c r="BF221" s="1514">
        <f>BF218+BF220</f>
        <v>2925</v>
      </c>
      <c r="BG221" s="1519">
        <f>BG218+BG220</f>
        <v>-215692.00999999954</v>
      </c>
      <c r="BH221" s="1521"/>
    </row>
    <row r="222" spans="1:60" s="22" customFormat="1" ht="15.75" thickBot="1" x14ac:dyDescent="0.3">
      <c r="A222" s="20"/>
      <c r="B222" s="480"/>
      <c r="C222" s="11"/>
      <c r="D222" s="228"/>
      <c r="E222" s="11"/>
      <c r="F222" s="21"/>
      <c r="G222" s="11"/>
      <c r="H222" s="316"/>
      <c r="I222" s="50"/>
      <c r="J222" s="50"/>
      <c r="K222" s="11"/>
      <c r="L222" s="50"/>
      <c r="M222" s="50"/>
      <c r="N222" s="50"/>
      <c r="O222" s="50"/>
      <c r="P222" s="50"/>
      <c r="Q222" s="11"/>
      <c r="R222" s="50"/>
      <c r="S222" s="50"/>
      <c r="T222" s="50"/>
      <c r="U222" s="11"/>
      <c r="V222" s="50"/>
      <c r="W222" s="50"/>
      <c r="X222" s="50"/>
      <c r="Y222" s="50"/>
      <c r="Z222" s="50"/>
      <c r="AA222" s="11"/>
      <c r="AB222" s="1917"/>
      <c r="AC222" s="50"/>
      <c r="AD222" s="229"/>
      <c r="AE222" s="11"/>
      <c r="AF222" s="50"/>
      <c r="AG222" s="50"/>
      <c r="AH222" s="50"/>
      <c r="AI222" s="11"/>
      <c r="AJ222" s="50"/>
      <c r="AK222" s="50"/>
      <c r="AL222" s="50"/>
      <c r="AM222" s="11"/>
      <c r="AN222" s="50"/>
      <c r="AO222" s="50"/>
      <c r="AP222" s="50"/>
      <c r="AQ222" s="11"/>
      <c r="AR222" s="50"/>
      <c r="AS222" s="50"/>
      <c r="AT222" s="50"/>
      <c r="AU222" s="11"/>
      <c r="AV222" s="50"/>
      <c r="AW222" s="50"/>
      <c r="AX222" s="50"/>
      <c r="AY222" s="50"/>
      <c r="AZ222" s="50"/>
      <c r="BA222" s="1353"/>
      <c r="BB222" s="316"/>
      <c r="BC222" s="1353"/>
      <c r="BD222" s="1353"/>
      <c r="BE222" s="316"/>
      <c r="BF222" s="189"/>
      <c r="BG222" s="1917"/>
      <c r="BH222" s="1934"/>
    </row>
    <row r="223" spans="1:60" s="1429" customFormat="1" ht="15.75" thickBot="1" x14ac:dyDescent="0.3">
      <c r="A223" s="1055">
        <v>544</v>
      </c>
      <c r="B223" s="1707" t="s">
        <v>364</v>
      </c>
      <c r="C223" s="1458">
        <f>AB223</f>
        <v>1459950.89</v>
      </c>
      <c r="D223" s="1458"/>
      <c r="E223" s="83">
        <f>BG223</f>
        <v>0</v>
      </c>
      <c r="F223" s="1431"/>
      <c r="G223" s="1455"/>
      <c r="H223" s="1452"/>
      <c r="I223" s="1430"/>
      <c r="J223" s="1430"/>
      <c r="K223" s="1431"/>
      <c r="L223" s="1430"/>
      <c r="M223" s="1430"/>
      <c r="N223" s="1430"/>
      <c r="O223" s="1430"/>
      <c r="P223" s="1430"/>
      <c r="Q223" s="1431"/>
      <c r="R223" s="1430"/>
      <c r="S223" s="1430"/>
      <c r="T223" s="1430"/>
      <c r="U223" s="1431"/>
      <c r="V223" s="1430"/>
      <c r="W223" s="1430"/>
      <c r="X223" s="1430"/>
      <c r="Y223" s="1430"/>
      <c r="Z223" s="1430"/>
      <c r="AA223" s="1431"/>
      <c r="AB223" s="1923">
        <f>'izvršenje PO IZVORIMA-detaljno'!F225+'izvršenje PO IZVORIMA-detaljno'!L225</f>
        <v>1459950.89</v>
      </c>
      <c r="AC223" s="1430"/>
      <c r="AD223" s="1430">
        <f>'izvršenje PO IZVORIMA-detaljno'!N223+'izvršenje PO IZVORIMA-detaljno'!H223</f>
        <v>0</v>
      </c>
      <c r="AE223" s="1431"/>
      <c r="AF223" s="1432"/>
      <c r="AG223" s="1432"/>
      <c r="AH223" s="1430"/>
      <c r="AI223" s="1431"/>
      <c r="AJ223" s="1430"/>
      <c r="AK223" s="1430"/>
      <c r="AL223" s="1430"/>
      <c r="AM223" s="1431"/>
      <c r="AN223" s="1430"/>
      <c r="AO223" s="1430"/>
      <c r="AP223" s="1430"/>
      <c r="AQ223" s="1431"/>
      <c r="AR223" s="1430"/>
      <c r="AS223" s="1430"/>
      <c r="AT223" s="1430"/>
      <c r="AU223" s="1431"/>
      <c r="AV223" s="1430"/>
      <c r="AW223" s="1430"/>
      <c r="AX223" s="1430"/>
      <c r="AY223" s="1430"/>
      <c r="AZ223" s="1430"/>
      <c r="BA223" s="1430"/>
      <c r="BB223" s="1430"/>
      <c r="BC223" s="1430"/>
      <c r="BD223" s="1430"/>
      <c r="BE223" s="1430"/>
      <c r="BF223" s="1430"/>
      <c r="BG223" s="1918">
        <f>J223+M223+P223+T223+W223+Z223+AD223+AH223+AL223+AP223+AT223+AW223</f>
        <v>0</v>
      </c>
      <c r="BH223" s="1433">
        <v>544</v>
      </c>
    </row>
    <row r="224" spans="1:60" s="24" customFormat="1" ht="16.5" thickTop="1" thickBot="1" x14ac:dyDescent="0.3">
      <c r="A224" s="76">
        <v>547</v>
      </c>
      <c r="B224" s="1708" t="s">
        <v>369</v>
      </c>
      <c r="C224" s="1709">
        <f>AF224</f>
        <v>175041.97</v>
      </c>
      <c r="D224" s="1709">
        <f>BF224</f>
        <v>0</v>
      </c>
      <c r="E224" s="83">
        <f>BG224</f>
        <v>0</v>
      </c>
      <c r="F224" s="1434"/>
      <c r="G224" s="1456"/>
      <c r="H224" s="1453"/>
      <c r="I224" s="1435"/>
      <c r="J224" s="1435"/>
      <c r="K224" s="1434"/>
      <c r="L224" s="1435"/>
      <c r="M224" s="1435"/>
      <c r="N224" s="1435"/>
      <c r="O224" s="1435"/>
      <c r="P224" s="1436"/>
      <c r="Q224" s="1434"/>
      <c r="R224" s="1436"/>
      <c r="S224" s="1436">
        <f>'izvršenje PO IZVORIMA-detaljno'!Z225</f>
        <v>0</v>
      </c>
      <c r="T224" s="1436"/>
      <c r="U224" s="1434"/>
      <c r="V224" s="1435"/>
      <c r="W224" s="1435"/>
      <c r="X224" s="1437"/>
      <c r="Y224" s="1437"/>
      <c r="Z224" s="1435"/>
      <c r="AA224" s="1434"/>
      <c r="AC224" s="1436">
        <f>'izvršenje PO IZVORIMA-detaljno'!G225+'izvršenje PO IZVORIMA-detaljno'!M225</f>
        <v>0</v>
      </c>
      <c r="AD224" s="1436"/>
      <c r="AE224" s="1434"/>
      <c r="AF224" s="1436">
        <f>'izvršenje PO IZVORIMA-detaljno'!I224+'izvršenje PO IZVORIMA-detaljno'!O224</f>
        <v>175041.97</v>
      </c>
      <c r="AG224" s="1436">
        <f>'izvršenje PO IZVORIMA-detaljno'!J223+'izvršenje PO IZVORIMA-detaljno'!P223</f>
        <v>0</v>
      </c>
      <c r="AH224" s="1436">
        <f>'izvršenje PO IZVORIMA-detaljno'!Q224+'izvršenje PO IZVORIMA-detaljno'!K224</f>
        <v>0</v>
      </c>
      <c r="AI224" s="1434"/>
      <c r="AJ224" s="1435"/>
      <c r="AK224" s="1435"/>
      <c r="AL224" s="1435"/>
      <c r="AM224" s="1434"/>
      <c r="AN224" s="1435"/>
      <c r="AO224" s="1435"/>
      <c r="AP224" s="1435"/>
      <c r="AQ224" s="1434"/>
      <c r="AR224" s="1435"/>
      <c r="AS224" s="1435"/>
      <c r="AT224" s="1435"/>
      <c r="AU224" s="1434"/>
      <c r="AV224" s="1435"/>
      <c r="AW224" s="1435"/>
      <c r="AX224" s="1435"/>
      <c r="AY224" s="1435"/>
      <c r="AZ224" s="1435"/>
      <c r="BA224" s="1435"/>
      <c r="BB224" s="1435"/>
      <c r="BC224" s="1435"/>
      <c r="BD224" s="1435"/>
      <c r="BE224" s="1435"/>
      <c r="BF224" s="386">
        <f>AV224+AS224+AO224+AK224+AG224+AC224+Y224+V224+S224+O224+L224+I224</f>
        <v>0</v>
      </c>
      <c r="BG224" s="207">
        <f>J224+M224+P224+T224+W224+Z224+AD224+AH224+AL224+AP224+AT224+AW224</f>
        <v>0</v>
      </c>
      <c r="BH224" s="1438">
        <v>547</v>
      </c>
    </row>
    <row r="225" spans="1:60" s="24" customFormat="1" ht="16.5" thickTop="1" thickBot="1" x14ac:dyDescent="0.3">
      <c r="A225" s="76">
        <v>54</v>
      </c>
      <c r="B225" s="1620" t="s">
        <v>370</v>
      </c>
      <c r="C225" s="82">
        <f>SUM(C223:C224)</f>
        <v>1634992.8599999999</v>
      </c>
      <c r="D225" s="82">
        <f>SUM(D224)</f>
        <v>0</v>
      </c>
      <c r="E225" s="83">
        <f>SUM(E223:E224)</f>
        <v>0</v>
      </c>
      <c r="F225" s="1706"/>
      <c r="G225" s="1457"/>
      <c r="H225" s="1454"/>
      <c r="I225" s="1439"/>
      <c r="J225" s="1439"/>
      <c r="K225" s="1440"/>
      <c r="L225" s="1439"/>
      <c r="M225" s="1439"/>
      <c r="N225" s="1439"/>
      <c r="O225" s="1439"/>
      <c r="P225" s="1439"/>
      <c r="Q225" s="1440"/>
      <c r="R225" s="1439" t="s">
        <v>215</v>
      </c>
      <c r="S225" s="1439" t="s">
        <v>215</v>
      </c>
      <c r="T225" s="1439"/>
      <c r="U225" s="1440"/>
      <c r="V225" s="1439"/>
      <c r="W225" s="1439"/>
      <c r="X225" s="1439"/>
      <c r="Y225" s="1439"/>
      <c r="Z225" s="1439"/>
      <c r="AA225" s="1440"/>
      <c r="AB225" s="1439"/>
      <c r="AC225" s="1439">
        <f>AC217+AC224</f>
        <v>0</v>
      </c>
      <c r="AD225" s="1439">
        <f>SUM(AD223:AD224)</f>
        <v>0</v>
      </c>
      <c r="AE225" s="1440"/>
      <c r="AF225" s="1441"/>
      <c r="AG225" s="1439">
        <f>AG217+AG224</f>
        <v>0</v>
      </c>
      <c r="AH225" s="1439">
        <f>SUM(AH223:AH224)</f>
        <v>0</v>
      </c>
      <c r="AI225" s="1440"/>
      <c r="AJ225" s="1439"/>
      <c r="AK225" s="1439"/>
      <c r="AL225" s="1439"/>
      <c r="AM225" s="1440"/>
      <c r="AN225" s="1439"/>
      <c r="AO225" s="1439"/>
      <c r="AP225" s="1439"/>
      <c r="AQ225" s="1440"/>
      <c r="AR225" s="1439"/>
      <c r="AS225" s="1439"/>
      <c r="AT225" s="1439"/>
      <c r="AU225" s="1440"/>
      <c r="AV225" s="1439"/>
      <c r="AW225" s="1439"/>
      <c r="AX225" s="1439"/>
      <c r="AY225" s="1439"/>
      <c r="AZ225" s="1439"/>
      <c r="BA225" s="1439"/>
      <c r="BB225" s="1439"/>
      <c r="BC225" s="1439"/>
      <c r="BD225" s="1439"/>
      <c r="BE225" s="1439"/>
      <c r="BF225" s="1439">
        <f>SUM(BF224)</f>
        <v>0</v>
      </c>
      <c r="BG225" s="1439">
        <f>SUM(BG223:BG224)</f>
        <v>0</v>
      </c>
      <c r="BH225" s="1442">
        <v>54</v>
      </c>
    </row>
    <row r="226" spans="1:60" s="24" customFormat="1" ht="15.75" thickBot="1" x14ac:dyDescent="0.3">
      <c r="A226" s="1792"/>
      <c r="B226" s="1713"/>
      <c r="C226" s="1380"/>
      <c r="D226" s="1380"/>
      <c r="E226" s="1380"/>
      <c r="F226" s="1703"/>
      <c r="G226" s="1703"/>
      <c r="H226" s="109"/>
      <c r="I226" s="109"/>
      <c r="J226" s="109"/>
      <c r="K226" s="1703"/>
      <c r="L226" s="109"/>
      <c r="M226" s="109"/>
      <c r="N226" s="109"/>
      <c r="O226" s="109"/>
      <c r="P226" s="109"/>
      <c r="Q226" s="1703"/>
      <c r="R226" s="109"/>
      <c r="S226" s="109"/>
      <c r="T226" s="109"/>
      <c r="U226" s="1703"/>
      <c r="V226" s="109"/>
      <c r="W226" s="109"/>
      <c r="X226" s="109"/>
      <c r="Y226" s="109"/>
      <c r="Z226" s="109"/>
      <c r="AA226" s="1703"/>
      <c r="AB226" s="109"/>
      <c r="AC226" s="109" t="s">
        <v>367</v>
      </c>
      <c r="AD226" s="109"/>
      <c r="AE226" s="1703"/>
      <c r="AF226" s="226"/>
      <c r="AG226" s="1763" t="s">
        <v>368</v>
      </c>
      <c r="AH226" s="109"/>
      <c r="AI226" s="1703"/>
      <c r="AJ226" s="109"/>
      <c r="AK226" s="109"/>
      <c r="AL226" s="109"/>
      <c r="AM226" s="1703"/>
      <c r="AN226" s="109"/>
      <c r="AO226" s="109"/>
      <c r="AP226" s="109"/>
      <c r="AQ226" s="1703"/>
      <c r="AR226" s="109"/>
      <c r="AS226" s="109"/>
      <c r="AT226" s="109"/>
      <c r="AU226" s="1703"/>
      <c r="AV226" s="109"/>
      <c r="AW226" s="109"/>
      <c r="AX226" s="109"/>
      <c r="AY226" s="109"/>
      <c r="AZ226" s="109"/>
      <c r="BA226" s="109"/>
      <c r="BB226" s="109"/>
      <c r="BC226" s="109"/>
      <c r="BD226" s="109"/>
      <c r="BE226" s="109"/>
      <c r="BF226" s="109">
        <f>BF225+BF217</f>
        <v>2229575</v>
      </c>
      <c r="BG226" s="109"/>
      <c r="BH226" s="1385"/>
    </row>
    <row r="227" spans="1:60" s="24" customFormat="1" ht="15.75" customHeight="1" thickBot="1" x14ac:dyDescent="0.3">
      <c r="A227" s="2016" t="s">
        <v>171</v>
      </c>
      <c r="B227" s="2017"/>
      <c r="C227" s="1710">
        <f>C216</f>
        <v>3226532.3100000005</v>
      </c>
      <c r="D227" s="1710"/>
      <c r="E227" s="1714">
        <f>E216</f>
        <v>1859769.8900000001</v>
      </c>
      <c r="F227" s="1906"/>
      <c r="G227" s="1703"/>
    </row>
    <row r="228" spans="1:60" s="24" customFormat="1" ht="24" customHeight="1" thickBot="1" x14ac:dyDescent="0.3">
      <c r="A228" s="2006" t="s">
        <v>363</v>
      </c>
      <c r="B228" s="2007"/>
      <c r="C228" s="1711">
        <f>C217+C223+C224</f>
        <v>3916604.9899999998</v>
      </c>
      <c r="D228" s="1711"/>
      <c r="E228" s="1273">
        <f>E217+E225</f>
        <v>2101687.6399999997</v>
      </c>
      <c r="F228" s="1906"/>
      <c r="G228" s="1703"/>
    </row>
    <row r="229" spans="1:60" s="24" customFormat="1" ht="15.75" thickBot="1" x14ac:dyDescent="0.3">
      <c r="A229" s="2013" t="s">
        <v>500</v>
      </c>
      <c r="B229" s="2014"/>
      <c r="C229" s="1712">
        <f>C227-C228</f>
        <v>-690072.67999999924</v>
      </c>
      <c r="D229" s="1712"/>
      <c r="E229" s="1715">
        <f>E227-E228</f>
        <v>-241917.74999999953</v>
      </c>
      <c r="F229" s="1906"/>
      <c r="G229" s="1703"/>
    </row>
    <row r="230" spans="1:60" s="22" customFormat="1" ht="15.75" thickBot="1" x14ac:dyDescent="0.3">
      <c r="A230" s="2006" t="s">
        <v>139</v>
      </c>
      <c r="B230" s="2007"/>
      <c r="C230" s="1711">
        <f>C220</f>
        <v>772428.42</v>
      </c>
      <c r="D230" s="1711"/>
      <c r="E230" s="1273">
        <f>E220</f>
        <v>26225.740000000005</v>
      </c>
      <c r="F230" s="21"/>
      <c r="G230" s="1703"/>
    </row>
    <row r="231" spans="1:60" s="22" customFormat="1" ht="15.75" thickBot="1" x14ac:dyDescent="0.3">
      <c r="A231" s="2006" t="s">
        <v>140</v>
      </c>
      <c r="B231" s="2007"/>
      <c r="C231" s="1711">
        <f>C229+C230</f>
        <v>82355.740000000806</v>
      </c>
      <c r="D231" s="1711"/>
      <c r="E231" s="1273">
        <f>E229+E230</f>
        <v>-215692.00999999954</v>
      </c>
      <c r="F231" s="21"/>
      <c r="G231" s="1703"/>
    </row>
    <row r="232" spans="1:60" s="23" customFormat="1" x14ac:dyDescent="0.25">
      <c r="A232" s="1059"/>
      <c r="B232" s="1704"/>
      <c r="C232" s="1705"/>
      <c r="D232" s="1705"/>
      <c r="E232" s="1705"/>
      <c r="F232" s="1387"/>
      <c r="G232" s="1703"/>
    </row>
    <row r="233" spans="1:60" s="23" customFormat="1" x14ac:dyDescent="0.25">
      <c r="A233" s="1059"/>
      <c r="B233" s="16" t="s">
        <v>499</v>
      </c>
      <c r="C233" s="1705"/>
      <c r="D233" s="1705"/>
      <c r="E233" s="1705"/>
      <c r="F233" s="1387"/>
      <c r="G233" s="11"/>
    </row>
    <row r="234" spans="1:60" s="22" customFormat="1" x14ac:dyDescent="0.25">
      <c r="A234" s="20"/>
      <c r="B234" s="480"/>
      <c r="C234" s="11"/>
      <c r="D234" s="11"/>
      <c r="E234" s="11"/>
      <c r="F234" s="21"/>
      <c r="G234" s="11"/>
      <c r="H234" s="50"/>
      <c r="I234" s="50"/>
      <c r="J234" s="50"/>
      <c r="K234" s="11"/>
      <c r="L234" s="50"/>
      <c r="M234" s="50"/>
      <c r="N234" s="50"/>
      <c r="O234" s="50"/>
      <c r="P234" s="50"/>
      <c r="Q234" s="11"/>
      <c r="R234" s="50"/>
      <c r="S234" s="50"/>
      <c r="T234" s="50"/>
      <c r="U234" s="11"/>
      <c r="V234" s="50"/>
      <c r="W234" s="50"/>
      <c r="X234" s="50"/>
      <c r="Y234" s="50"/>
      <c r="Z234" s="50"/>
      <c r="AA234" s="11"/>
      <c r="AB234" s="50"/>
      <c r="AC234" s="50"/>
      <c r="AD234" s="50"/>
      <c r="AE234" s="11"/>
      <c r="AF234" s="50"/>
      <c r="AG234" s="50"/>
      <c r="AH234" s="50"/>
      <c r="AI234" s="11"/>
      <c r="AJ234" s="50"/>
      <c r="AK234" s="50"/>
      <c r="AL234" s="50"/>
      <c r="AM234" s="11"/>
      <c r="AN234" s="50"/>
      <c r="AO234" s="50"/>
      <c r="AP234" s="50"/>
      <c r="AQ234" s="11"/>
      <c r="AR234" s="50"/>
      <c r="AS234" s="50"/>
      <c r="AT234" s="50"/>
      <c r="AU234" s="11"/>
      <c r="AV234" s="50"/>
      <c r="AW234" s="50"/>
      <c r="AX234" s="50"/>
      <c r="AY234" s="50"/>
      <c r="AZ234" s="50"/>
      <c r="BA234" s="50"/>
      <c r="BB234" s="50"/>
      <c r="BC234" s="50"/>
      <c r="BD234" s="50"/>
      <c r="BE234" s="50"/>
      <c r="BF234" s="50"/>
      <c r="BG234" s="50"/>
      <c r="BH234" s="20"/>
    </row>
    <row r="235" spans="1:60" s="22" customFormat="1" x14ac:dyDescent="0.25">
      <c r="A235" s="20"/>
      <c r="B235" s="480"/>
      <c r="C235" s="11"/>
      <c r="D235" s="11"/>
      <c r="E235" s="11"/>
      <c r="F235" s="21"/>
      <c r="G235" s="11"/>
      <c r="H235" s="50"/>
      <c r="I235" s="50"/>
      <c r="J235" s="50"/>
      <c r="K235" s="11"/>
      <c r="L235" s="50"/>
      <c r="M235" s="50"/>
      <c r="N235" s="50"/>
      <c r="O235" s="50"/>
      <c r="P235" s="50"/>
      <c r="Q235" s="11"/>
      <c r="R235" s="50"/>
      <c r="S235" s="50"/>
      <c r="T235" s="50"/>
      <c r="U235" s="11"/>
      <c r="V235" s="50"/>
      <c r="W235" s="50"/>
      <c r="X235" s="50"/>
      <c r="Y235" s="50"/>
      <c r="Z235" s="50"/>
      <c r="AA235" s="11"/>
      <c r="AB235" s="50"/>
      <c r="AC235" s="50"/>
      <c r="AD235" s="50"/>
      <c r="AE235" s="11"/>
      <c r="AF235" s="50"/>
      <c r="AG235" s="50"/>
      <c r="AH235" s="50"/>
      <c r="AI235" s="11"/>
      <c r="AJ235" s="50"/>
      <c r="AK235" s="50"/>
      <c r="AL235" s="50"/>
      <c r="AM235" s="11"/>
      <c r="AN235" s="50"/>
      <c r="AO235" s="50"/>
      <c r="AP235" s="50"/>
      <c r="AQ235" s="11"/>
      <c r="AR235" s="50"/>
      <c r="AS235" s="50"/>
      <c r="AT235" s="50"/>
      <c r="AU235" s="11"/>
      <c r="AV235" s="50"/>
      <c r="AW235" s="50"/>
      <c r="AX235" s="50"/>
      <c r="AY235" s="50"/>
      <c r="AZ235" s="50"/>
      <c r="BA235" s="50"/>
      <c r="BB235" s="50"/>
      <c r="BC235" s="50"/>
      <c r="BD235" s="50"/>
      <c r="BE235" s="50"/>
      <c r="BF235" s="50"/>
      <c r="BG235" s="50"/>
      <c r="BH235" s="20"/>
    </row>
    <row r="236" spans="1:60" s="22" customFormat="1" x14ac:dyDescent="0.25">
      <c r="A236" s="20"/>
      <c r="B236" s="480"/>
      <c r="C236" s="11"/>
      <c r="D236" s="11"/>
      <c r="E236" s="11"/>
      <c r="F236" s="21"/>
      <c r="G236" s="11"/>
      <c r="H236" s="50"/>
      <c r="I236" s="50"/>
      <c r="J236" s="50"/>
      <c r="K236" s="11"/>
      <c r="L236" s="50"/>
      <c r="M236" s="50"/>
      <c r="N236" s="50"/>
      <c r="O236" s="50"/>
      <c r="P236" s="50"/>
      <c r="Q236" s="11"/>
      <c r="R236" s="50"/>
      <c r="S236" s="50"/>
      <c r="T236" s="50"/>
      <c r="U236" s="11"/>
      <c r="V236" s="50"/>
      <c r="W236" s="50"/>
      <c r="X236" s="50"/>
      <c r="Y236" s="50"/>
      <c r="Z236" s="50"/>
      <c r="AA236" s="11"/>
      <c r="AB236" s="50"/>
      <c r="AC236" s="50"/>
      <c r="AD236" s="50"/>
      <c r="AE236" s="11"/>
      <c r="AF236" s="50"/>
      <c r="AG236" s="50"/>
      <c r="AH236" s="50"/>
      <c r="AI236" s="11"/>
      <c r="AJ236" s="50"/>
      <c r="AK236" s="50"/>
      <c r="AL236" s="50"/>
      <c r="AM236" s="11"/>
      <c r="AN236" s="50"/>
      <c r="AO236" s="50"/>
      <c r="AP236" s="50"/>
      <c r="AQ236" s="11"/>
      <c r="AR236" s="50"/>
      <c r="AS236" s="50"/>
      <c r="AT236" s="50"/>
      <c r="AU236" s="11"/>
      <c r="AV236" s="50"/>
      <c r="AW236" s="50"/>
      <c r="AX236" s="50"/>
      <c r="AY236" s="50"/>
      <c r="AZ236" s="50"/>
      <c r="BA236" s="50"/>
      <c r="BB236" s="50"/>
      <c r="BC236" s="50"/>
      <c r="BD236" s="50"/>
      <c r="BE236" s="50"/>
      <c r="BF236" s="50"/>
      <c r="BG236" s="50"/>
      <c r="BH236" s="20"/>
    </row>
    <row r="237" spans="1:60" s="22" customFormat="1" x14ac:dyDescent="0.25">
      <c r="A237" s="20"/>
      <c r="B237" s="480"/>
      <c r="C237" s="11"/>
      <c r="D237" s="11"/>
      <c r="E237" s="11"/>
      <c r="F237" s="21"/>
      <c r="G237" s="11"/>
      <c r="H237" s="50"/>
      <c r="I237" s="50"/>
      <c r="J237" s="50"/>
      <c r="K237" s="11"/>
      <c r="L237" s="50"/>
      <c r="M237" s="50"/>
      <c r="N237" s="50"/>
      <c r="O237" s="50"/>
      <c r="P237" s="50"/>
      <c r="Q237" s="11"/>
      <c r="R237" s="50"/>
      <c r="S237" s="50"/>
      <c r="T237" s="50"/>
      <c r="U237" s="11"/>
      <c r="V237" s="50"/>
      <c r="W237" s="50"/>
      <c r="X237" s="50"/>
      <c r="Y237" s="50"/>
      <c r="Z237" s="50"/>
      <c r="AA237" s="11"/>
      <c r="AB237" s="50"/>
      <c r="AC237" s="50"/>
      <c r="AD237" s="50"/>
      <c r="AE237" s="11"/>
      <c r="AF237" s="50"/>
      <c r="AG237" s="50"/>
      <c r="AH237" s="50"/>
      <c r="AI237" s="11"/>
      <c r="AJ237" s="50"/>
      <c r="AK237" s="50"/>
      <c r="AL237" s="50"/>
      <c r="AM237" s="11"/>
      <c r="AN237" s="50"/>
      <c r="AO237" s="50"/>
      <c r="AP237" s="50"/>
      <c r="AQ237" s="11"/>
      <c r="AR237" s="50"/>
      <c r="AS237" s="50"/>
      <c r="AT237" s="50"/>
      <c r="AU237" s="11"/>
      <c r="AV237" s="50"/>
      <c r="AW237" s="50"/>
      <c r="AX237" s="50"/>
      <c r="AY237" s="50"/>
      <c r="AZ237" s="50"/>
      <c r="BA237" s="50"/>
      <c r="BB237" s="50"/>
      <c r="BC237" s="50"/>
      <c r="BD237" s="50"/>
      <c r="BE237" s="50"/>
      <c r="BF237" s="50"/>
      <c r="BG237" s="50"/>
      <c r="BH237" s="20"/>
    </row>
    <row r="238" spans="1:60" s="22" customFormat="1" x14ac:dyDescent="0.25">
      <c r="A238" s="20"/>
      <c r="B238" s="480"/>
      <c r="C238" s="11"/>
      <c r="D238" s="11"/>
      <c r="E238" s="11"/>
      <c r="F238" s="21"/>
      <c r="G238" s="11"/>
      <c r="H238" s="50"/>
      <c r="I238" s="50"/>
      <c r="J238" s="50"/>
      <c r="K238" s="11"/>
      <c r="L238" s="50"/>
      <c r="M238" s="50"/>
      <c r="N238" s="50"/>
      <c r="O238" s="50"/>
      <c r="P238" s="50"/>
      <c r="Q238" s="11"/>
      <c r="R238" s="50"/>
      <c r="S238" s="50"/>
      <c r="T238" s="50"/>
      <c r="U238" s="11"/>
      <c r="V238" s="50"/>
      <c r="W238" s="50"/>
      <c r="X238" s="50"/>
      <c r="Y238" s="50"/>
      <c r="Z238" s="50"/>
      <c r="AA238" s="11"/>
      <c r="AB238" s="50"/>
      <c r="AC238" s="50"/>
      <c r="AD238" s="50"/>
      <c r="AE238" s="11"/>
      <c r="AF238" s="50"/>
      <c r="AG238" s="50"/>
      <c r="AH238" s="50"/>
      <c r="AI238" s="11"/>
      <c r="AJ238" s="50"/>
      <c r="AK238" s="50"/>
      <c r="AL238" s="50"/>
      <c r="AM238" s="11"/>
      <c r="AN238" s="50"/>
      <c r="AO238" s="50"/>
      <c r="AP238" s="50"/>
      <c r="AQ238" s="11"/>
      <c r="AR238" s="50"/>
      <c r="AS238" s="50"/>
      <c r="AT238" s="50"/>
      <c r="AU238" s="11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20"/>
    </row>
    <row r="239" spans="1:60" s="22" customFormat="1" x14ac:dyDescent="0.25">
      <c r="A239" s="20"/>
      <c r="B239" s="480"/>
      <c r="C239" s="11"/>
      <c r="D239" s="11"/>
      <c r="E239" s="11"/>
      <c r="F239" s="21"/>
      <c r="G239" s="11"/>
      <c r="H239" s="50"/>
      <c r="I239" s="50"/>
      <c r="J239" s="50"/>
      <c r="K239" s="11"/>
      <c r="L239" s="50"/>
      <c r="M239" s="50"/>
      <c r="N239" s="50"/>
      <c r="O239" s="50"/>
      <c r="P239" s="50"/>
      <c r="Q239" s="11"/>
      <c r="R239" s="50"/>
      <c r="S239" s="50"/>
      <c r="T239" s="50"/>
      <c r="U239" s="11"/>
      <c r="V239" s="50"/>
      <c r="W239" s="50"/>
      <c r="X239" s="50"/>
      <c r="Y239" s="50"/>
      <c r="Z239" s="50"/>
      <c r="AA239" s="11"/>
      <c r="AB239" s="50"/>
      <c r="AC239" s="50"/>
      <c r="AD239" s="50"/>
      <c r="AE239" s="11"/>
      <c r="AF239" s="50"/>
      <c r="AG239" s="50"/>
      <c r="AH239" s="50"/>
      <c r="AI239" s="11"/>
      <c r="AJ239" s="50"/>
      <c r="AK239" s="50"/>
      <c r="AL239" s="50"/>
      <c r="AM239" s="11"/>
      <c r="AN239" s="50"/>
      <c r="AO239" s="50"/>
      <c r="AP239" s="50"/>
      <c r="AQ239" s="11"/>
      <c r="AR239" s="50"/>
      <c r="AS239" s="50"/>
      <c r="AT239" s="50"/>
      <c r="AU239" s="11"/>
      <c r="AV239" s="50"/>
      <c r="AW239" s="50"/>
      <c r="AX239" s="50"/>
      <c r="AY239" s="50"/>
      <c r="AZ239" s="50"/>
      <c r="BA239" s="50"/>
      <c r="BB239" s="50"/>
      <c r="BC239" s="50"/>
      <c r="BD239" s="50"/>
      <c r="BE239" s="50"/>
      <c r="BF239" s="50"/>
      <c r="BG239" s="50"/>
      <c r="BH239" s="20"/>
    </row>
    <row r="240" spans="1:60" s="22" customFormat="1" x14ac:dyDescent="0.25">
      <c r="A240" s="20"/>
      <c r="B240" s="480"/>
      <c r="C240" s="11"/>
      <c r="D240" s="11"/>
      <c r="E240" s="11"/>
      <c r="F240" s="21"/>
      <c r="G240" s="11"/>
      <c r="H240" s="50"/>
      <c r="I240" s="50"/>
      <c r="J240" s="50"/>
      <c r="K240" s="11"/>
      <c r="L240" s="50"/>
      <c r="M240" s="50"/>
      <c r="N240" s="50"/>
      <c r="O240" s="50"/>
      <c r="P240" s="50"/>
      <c r="Q240" s="11"/>
      <c r="R240" s="50"/>
      <c r="S240" s="50"/>
      <c r="T240" s="50"/>
      <c r="U240" s="11"/>
      <c r="V240" s="50"/>
      <c r="W240" s="50"/>
      <c r="X240" s="50"/>
      <c r="Y240" s="50"/>
      <c r="Z240" s="50"/>
      <c r="AA240" s="11"/>
      <c r="AB240" s="50"/>
      <c r="AC240" s="50"/>
      <c r="AD240" s="50"/>
      <c r="AE240" s="11"/>
      <c r="AF240" s="50"/>
      <c r="AG240" s="50"/>
      <c r="AH240" s="50"/>
      <c r="AI240" s="11"/>
      <c r="AJ240" s="50"/>
      <c r="AK240" s="50"/>
      <c r="AL240" s="50"/>
      <c r="AM240" s="11"/>
      <c r="AN240" s="50"/>
      <c r="AO240" s="50"/>
      <c r="AP240" s="50"/>
      <c r="AQ240" s="11"/>
      <c r="AR240" s="50"/>
      <c r="AS240" s="50"/>
      <c r="AT240" s="50"/>
      <c r="AU240" s="11"/>
      <c r="AV240" s="50"/>
      <c r="AW240" s="50"/>
      <c r="AX240" s="50"/>
      <c r="AY240" s="50"/>
      <c r="AZ240" s="50"/>
      <c r="BA240" s="50"/>
      <c r="BB240" s="50"/>
      <c r="BC240" s="50"/>
      <c r="BD240" s="50"/>
      <c r="BE240" s="50"/>
      <c r="BF240" s="50"/>
      <c r="BG240" s="50"/>
      <c r="BH240" s="20"/>
    </row>
    <row r="241" spans="1:60" s="22" customFormat="1" x14ac:dyDescent="0.25">
      <c r="A241" s="20"/>
      <c r="B241" s="480"/>
      <c r="C241" s="11"/>
      <c r="D241" s="11"/>
      <c r="E241" s="11"/>
      <c r="F241" s="21"/>
      <c r="G241" s="11"/>
      <c r="H241" s="50"/>
      <c r="I241" s="50"/>
      <c r="J241" s="50"/>
      <c r="K241" s="11"/>
      <c r="L241" s="50"/>
      <c r="M241" s="50"/>
      <c r="N241" s="50"/>
      <c r="O241" s="50"/>
      <c r="P241" s="50"/>
      <c r="Q241" s="11"/>
      <c r="R241" s="50"/>
      <c r="S241" s="50"/>
      <c r="T241" s="50"/>
      <c r="U241" s="11"/>
      <c r="V241" s="50"/>
      <c r="W241" s="50"/>
      <c r="X241" s="50"/>
      <c r="Y241" s="50"/>
      <c r="Z241" s="50"/>
      <c r="AA241" s="11"/>
      <c r="AB241" s="50"/>
      <c r="AC241" s="50"/>
      <c r="AD241" s="50"/>
      <c r="AE241" s="11"/>
      <c r="AF241" s="50"/>
      <c r="AG241" s="50"/>
      <c r="AH241" s="50"/>
      <c r="AI241" s="11"/>
      <c r="AJ241" s="50"/>
      <c r="AK241" s="50"/>
      <c r="AL241" s="50"/>
      <c r="AM241" s="11"/>
      <c r="AN241" s="50"/>
      <c r="AO241" s="50"/>
      <c r="AP241" s="50"/>
      <c r="AQ241" s="11"/>
      <c r="AR241" s="50"/>
      <c r="AS241" s="50"/>
      <c r="AT241" s="50"/>
      <c r="AU241" s="11"/>
      <c r="AV241" s="50"/>
      <c r="AW241" s="50"/>
      <c r="AX241" s="50"/>
      <c r="AY241" s="50"/>
      <c r="AZ241" s="50"/>
      <c r="BA241" s="50"/>
      <c r="BB241" s="50"/>
      <c r="BC241" s="50"/>
      <c r="BD241" s="50"/>
      <c r="BE241" s="50"/>
      <c r="BF241" s="50"/>
      <c r="BG241" s="50"/>
      <c r="BH241" s="20"/>
    </row>
    <row r="242" spans="1:60" s="22" customFormat="1" x14ac:dyDescent="0.25">
      <c r="A242" s="20"/>
      <c r="B242" s="480"/>
      <c r="C242" s="11"/>
      <c r="D242" s="11"/>
      <c r="E242" s="11"/>
      <c r="F242" s="21"/>
      <c r="G242" s="11"/>
      <c r="H242" s="50"/>
      <c r="I242" s="50"/>
      <c r="J242" s="50"/>
      <c r="K242" s="11"/>
      <c r="L242" s="50"/>
      <c r="M242" s="50"/>
      <c r="N242" s="50"/>
      <c r="O242" s="50"/>
      <c r="P242" s="50"/>
      <c r="Q242" s="11"/>
      <c r="R242" s="50"/>
      <c r="S242" s="50"/>
      <c r="T242" s="50"/>
      <c r="U242" s="11"/>
      <c r="V242" s="50"/>
      <c r="W242" s="50"/>
      <c r="X242" s="50"/>
      <c r="Y242" s="50"/>
      <c r="Z242" s="50"/>
      <c r="AA242" s="11"/>
      <c r="AB242" s="50"/>
      <c r="AC242" s="50"/>
      <c r="AD242" s="50"/>
      <c r="AE242" s="11"/>
      <c r="AF242" s="50"/>
      <c r="AG242" s="50"/>
      <c r="AH242" s="50"/>
      <c r="AI242" s="11"/>
      <c r="AJ242" s="50"/>
      <c r="AK242" s="50"/>
      <c r="AL242" s="50"/>
      <c r="AM242" s="11"/>
      <c r="AN242" s="50"/>
      <c r="AO242" s="50"/>
      <c r="AP242" s="50"/>
      <c r="AQ242" s="11"/>
      <c r="AR242" s="50"/>
      <c r="AS242" s="50"/>
      <c r="AT242" s="50"/>
      <c r="AU242" s="11"/>
      <c r="AV242" s="50"/>
      <c r="AW242" s="50"/>
      <c r="AX242" s="50"/>
      <c r="AY242" s="50"/>
      <c r="AZ242" s="50"/>
      <c r="BA242" s="50"/>
      <c r="BB242" s="50"/>
      <c r="BC242" s="50"/>
      <c r="BD242" s="50"/>
      <c r="BE242" s="50"/>
      <c r="BF242" s="50"/>
      <c r="BG242" s="50"/>
      <c r="BH242" s="20"/>
    </row>
    <row r="243" spans="1:60" s="22" customFormat="1" x14ac:dyDescent="0.25">
      <c r="A243" s="20"/>
      <c r="B243" s="480"/>
      <c r="C243" s="11"/>
      <c r="D243" s="11"/>
      <c r="E243" s="11"/>
      <c r="F243" s="21"/>
      <c r="G243" s="11"/>
      <c r="H243" s="50"/>
      <c r="I243" s="50"/>
      <c r="J243" s="50"/>
      <c r="K243" s="11"/>
      <c r="L243" s="50"/>
      <c r="M243" s="50"/>
      <c r="N243" s="50"/>
      <c r="O243" s="50"/>
      <c r="P243" s="50"/>
      <c r="Q243" s="11"/>
      <c r="R243" s="50"/>
      <c r="S243" s="50"/>
      <c r="T243" s="50"/>
      <c r="U243" s="11"/>
      <c r="V243" s="50"/>
      <c r="W243" s="50"/>
      <c r="X243" s="50"/>
      <c r="Y243" s="50"/>
      <c r="Z243" s="50"/>
      <c r="AA243" s="11"/>
      <c r="AB243" s="50"/>
      <c r="AC243" s="50"/>
      <c r="AD243" s="50"/>
      <c r="AE243" s="11"/>
      <c r="AF243" s="50"/>
      <c r="AG243" s="50"/>
      <c r="AH243" s="50"/>
      <c r="AI243" s="11"/>
      <c r="AJ243" s="50"/>
      <c r="AK243" s="50"/>
      <c r="AL243" s="50"/>
      <c r="AM243" s="11"/>
      <c r="AN243" s="50"/>
      <c r="AO243" s="50"/>
      <c r="AP243" s="50"/>
      <c r="AQ243" s="11"/>
      <c r="AR243" s="50"/>
      <c r="AS243" s="50"/>
      <c r="AT243" s="50"/>
      <c r="AU243" s="11"/>
      <c r="AV243" s="50"/>
      <c r="AW243" s="50"/>
      <c r="AX243" s="50"/>
      <c r="AY243" s="50"/>
      <c r="AZ243" s="50"/>
      <c r="BA243" s="50"/>
      <c r="BB243" s="50"/>
      <c r="BC243" s="50"/>
      <c r="BD243" s="50"/>
      <c r="BE243" s="50"/>
      <c r="BF243" s="50"/>
      <c r="BG243" s="50"/>
      <c r="BH243" s="20"/>
    </row>
    <row r="244" spans="1:60" s="22" customFormat="1" x14ac:dyDescent="0.25">
      <c r="A244" s="20"/>
      <c r="B244" s="480"/>
      <c r="C244" s="11"/>
      <c r="D244" s="11"/>
      <c r="E244" s="11"/>
      <c r="F244" s="21"/>
      <c r="G244" s="11"/>
      <c r="H244" s="50"/>
      <c r="I244" s="50"/>
      <c r="J244" s="50"/>
      <c r="K244" s="11"/>
      <c r="L244" s="50"/>
      <c r="M244" s="50"/>
      <c r="N244" s="50"/>
      <c r="O244" s="50"/>
      <c r="P244" s="50"/>
      <c r="Q244" s="11"/>
      <c r="R244" s="50"/>
      <c r="S244" s="50"/>
      <c r="T244" s="50"/>
      <c r="U244" s="11"/>
      <c r="V244" s="50"/>
      <c r="W244" s="50"/>
      <c r="X244" s="50"/>
      <c r="Y244" s="50"/>
      <c r="Z244" s="50"/>
      <c r="AA244" s="11"/>
      <c r="AB244" s="50"/>
      <c r="AC244" s="50"/>
      <c r="AD244" s="50"/>
      <c r="AE244" s="11"/>
      <c r="AF244" s="50"/>
      <c r="AG244" s="50"/>
      <c r="AH244" s="50"/>
      <c r="AI244" s="11"/>
      <c r="AJ244" s="50"/>
      <c r="AK244" s="50"/>
      <c r="AL244" s="50"/>
      <c r="AM244" s="11"/>
      <c r="AN244" s="50"/>
      <c r="AO244" s="50"/>
      <c r="AP244" s="50"/>
      <c r="AQ244" s="11"/>
      <c r="AR244" s="50"/>
      <c r="AS244" s="50"/>
      <c r="AT244" s="50"/>
      <c r="AU244" s="11"/>
      <c r="AV244" s="50"/>
      <c r="AW244" s="50"/>
      <c r="AX244" s="50"/>
      <c r="AY244" s="50"/>
      <c r="AZ244" s="50"/>
      <c r="BA244" s="50"/>
      <c r="BB244" s="50"/>
      <c r="BC244" s="50"/>
      <c r="BD244" s="50"/>
      <c r="BE244" s="50"/>
      <c r="BF244" s="50"/>
      <c r="BG244" s="50"/>
      <c r="BH244" s="20"/>
    </row>
    <row r="245" spans="1:60" s="22" customFormat="1" x14ac:dyDescent="0.25">
      <c r="A245" s="20"/>
      <c r="B245" s="480"/>
      <c r="C245" s="11"/>
      <c r="D245" s="11"/>
      <c r="E245" s="11"/>
      <c r="F245" s="21"/>
      <c r="G245" s="11"/>
      <c r="H245" s="50"/>
      <c r="I245" s="50"/>
      <c r="J245" s="50"/>
      <c r="K245" s="11"/>
      <c r="L245" s="50"/>
      <c r="M245" s="50"/>
      <c r="N245" s="50"/>
      <c r="O245" s="50"/>
      <c r="P245" s="50"/>
      <c r="Q245" s="11"/>
      <c r="R245" s="50"/>
      <c r="S245" s="50"/>
      <c r="T245" s="50"/>
      <c r="U245" s="11"/>
      <c r="V245" s="50"/>
      <c r="W245" s="50"/>
      <c r="X245" s="50"/>
      <c r="Y245" s="50"/>
      <c r="Z245" s="50"/>
      <c r="AA245" s="11"/>
      <c r="AB245" s="50"/>
      <c r="AC245" s="50"/>
      <c r="AD245" s="50"/>
      <c r="AE245" s="11"/>
      <c r="AF245" s="50"/>
      <c r="AG245" s="50"/>
      <c r="AH245" s="50"/>
      <c r="AI245" s="11"/>
      <c r="AJ245" s="50"/>
      <c r="AK245" s="50"/>
      <c r="AL245" s="50"/>
      <c r="AM245" s="11"/>
      <c r="AN245" s="50"/>
      <c r="AO245" s="50"/>
      <c r="AP245" s="50"/>
      <c r="AQ245" s="11"/>
      <c r="AR245" s="50"/>
      <c r="AS245" s="50"/>
      <c r="AT245" s="50"/>
      <c r="AU245" s="11"/>
      <c r="AV245" s="50"/>
      <c r="AW245" s="50"/>
      <c r="AX245" s="50"/>
      <c r="AY245" s="50"/>
      <c r="AZ245" s="50"/>
      <c r="BA245" s="50"/>
      <c r="BB245" s="50"/>
      <c r="BC245" s="50"/>
      <c r="BD245" s="50"/>
      <c r="BE245" s="50"/>
      <c r="BF245" s="50"/>
      <c r="BG245" s="50"/>
      <c r="BH245" s="20"/>
    </row>
    <row r="246" spans="1:60" s="22" customFormat="1" x14ac:dyDescent="0.25">
      <c r="A246" s="20"/>
      <c r="B246" s="480"/>
      <c r="C246" s="11"/>
      <c r="D246" s="11"/>
      <c r="E246" s="11"/>
      <c r="F246" s="21"/>
      <c r="G246" s="11"/>
      <c r="H246" s="50"/>
      <c r="I246" s="50"/>
      <c r="J246" s="50"/>
      <c r="K246" s="11"/>
      <c r="L246" s="50"/>
      <c r="M246" s="50"/>
      <c r="N246" s="50"/>
      <c r="O246" s="50"/>
      <c r="P246" s="50"/>
      <c r="Q246" s="11"/>
      <c r="R246" s="50"/>
      <c r="S246" s="50"/>
      <c r="T246" s="50"/>
      <c r="U246" s="11"/>
      <c r="V246" s="50"/>
      <c r="W246" s="50"/>
      <c r="X246" s="50"/>
      <c r="Y246" s="50"/>
      <c r="Z246" s="50"/>
      <c r="AA246" s="11"/>
      <c r="AB246" s="50"/>
      <c r="AC246" s="50"/>
      <c r="AD246" s="50"/>
      <c r="AE246" s="11"/>
      <c r="AF246" s="50"/>
      <c r="AG246" s="50"/>
      <c r="AH246" s="50"/>
      <c r="AI246" s="11"/>
      <c r="AJ246" s="50"/>
      <c r="AK246" s="50"/>
      <c r="AL246" s="50"/>
      <c r="AM246" s="11"/>
      <c r="AN246" s="50"/>
      <c r="AO246" s="50"/>
      <c r="AP246" s="50"/>
      <c r="AQ246" s="11"/>
      <c r="AR246" s="50"/>
      <c r="AS246" s="50"/>
      <c r="AT246" s="50"/>
      <c r="AU246" s="11"/>
      <c r="AV246" s="50"/>
      <c r="AW246" s="50"/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  <c r="BH246" s="20"/>
    </row>
    <row r="247" spans="1:60" s="22" customFormat="1" x14ac:dyDescent="0.25">
      <c r="A247" s="20"/>
      <c r="B247" s="480"/>
      <c r="C247" s="11"/>
      <c r="D247" s="11"/>
      <c r="E247" s="11"/>
      <c r="F247" s="21"/>
      <c r="G247" s="11"/>
      <c r="H247" s="50"/>
      <c r="I247" s="50"/>
      <c r="J247" s="50"/>
      <c r="K247" s="11"/>
      <c r="L247" s="50"/>
      <c r="M247" s="50"/>
      <c r="N247" s="50"/>
      <c r="O247" s="50"/>
      <c r="P247" s="50"/>
      <c r="Q247" s="11"/>
      <c r="R247" s="50"/>
      <c r="S247" s="50"/>
      <c r="T247" s="50"/>
      <c r="U247" s="11"/>
      <c r="V247" s="50"/>
      <c r="W247" s="50"/>
      <c r="X247" s="50"/>
      <c r="Y247" s="50"/>
      <c r="Z247" s="50"/>
      <c r="AA247" s="11"/>
      <c r="AB247" s="50"/>
      <c r="AC247" s="50"/>
      <c r="AD247" s="50"/>
      <c r="AE247" s="11"/>
      <c r="AF247" s="50"/>
      <c r="AG247" s="50"/>
      <c r="AH247" s="50"/>
      <c r="AI247" s="11"/>
      <c r="AJ247" s="50"/>
      <c r="AK247" s="50"/>
      <c r="AL247" s="50"/>
      <c r="AM247" s="11"/>
      <c r="AN247" s="50"/>
      <c r="AO247" s="50"/>
      <c r="AP247" s="50"/>
      <c r="AQ247" s="11"/>
      <c r="AR247" s="50"/>
      <c r="AS247" s="50"/>
      <c r="AT247" s="50"/>
      <c r="AU247" s="11"/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20"/>
    </row>
    <row r="248" spans="1:60" s="22" customFormat="1" x14ac:dyDescent="0.25">
      <c r="A248" s="20"/>
      <c r="B248" s="480"/>
      <c r="C248" s="11"/>
      <c r="D248" s="11"/>
      <c r="E248" s="11"/>
      <c r="F248" s="21"/>
      <c r="G248" s="11"/>
      <c r="H248" s="50"/>
      <c r="I248" s="50"/>
      <c r="J248" s="50"/>
      <c r="K248" s="11"/>
      <c r="L248" s="50"/>
      <c r="M248" s="50"/>
      <c r="N248" s="50"/>
      <c r="O248" s="50"/>
      <c r="P248" s="50"/>
      <c r="Q248" s="11"/>
      <c r="R248" s="50"/>
      <c r="S248" s="50"/>
      <c r="T248" s="50"/>
      <c r="U248" s="11"/>
      <c r="V248" s="50"/>
      <c r="W248" s="50"/>
      <c r="X248" s="50"/>
      <c r="Y248" s="50"/>
      <c r="Z248" s="50"/>
      <c r="AA248" s="11"/>
      <c r="AB248" s="50"/>
      <c r="AC248" s="50"/>
      <c r="AD248" s="50"/>
      <c r="AE248" s="11"/>
      <c r="AF248" s="50"/>
      <c r="AG248" s="50"/>
      <c r="AH248" s="50"/>
      <c r="AI248" s="11"/>
      <c r="AJ248" s="50"/>
      <c r="AK248" s="50"/>
      <c r="AL248" s="50"/>
      <c r="AM248" s="11"/>
      <c r="AN248" s="50"/>
      <c r="AO248" s="50"/>
      <c r="AP248" s="50"/>
      <c r="AQ248" s="11"/>
      <c r="AR248" s="50"/>
      <c r="AS248" s="50"/>
      <c r="AT248" s="50"/>
      <c r="AU248" s="11"/>
      <c r="AV248" s="50"/>
      <c r="AW248" s="50"/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  <c r="BH248" s="20"/>
    </row>
    <row r="249" spans="1:60" s="22" customFormat="1" x14ac:dyDescent="0.25">
      <c r="A249" s="20"/>
      <c r="B249" s="480"/>
      <c r="C249" s="11"/>
      <c r="D249" s="11"/>
      <c r="E249" s="11"/>
      <c r="F249" s="21"/>
      <c r="G249" s="11"/>
      <c r="H249" s="50"/>
      <c r="I249" s="50"/>
      <c r="J249" s="50"/>
      <c r="K249" s="11"/>
      <c r="L249" s="50"/>
      <c r="M249" s="50"/>
      <c r="N249" s="50"/>
      <c r="O249" s="50"/>
      <c r="P249" s="50"/>
      <c r="Q249" s="11"/>
      <c r="R249" s="50"/>
      <c r="S249" s="50"/>
      <c r="T249" s="50"/>
      <c r="U249" s="11"/>
      <c r="V249" s="50"/>
      <c r="W249" s="50"/>
      <c r="X249" s="50"/>
      <c r="Y249" s="50"/>
      <c r="Z249" s="50"/>
      <c r="AA249" s="11"/>
      <c r="AB249" s="50"/>
      <c r="AC249" s="50"/>
      <c r="AD249" s="50"/>
      <c r="AE249" s="11"/>
      <c r="AF249" s="50"/>
      <c r="AG249" s="50"/>
      <c r="AH249" s="50"/>
      <c r="AI249" s="11"/>
      <c r="AJ249" s="50"/>
      <c r="AK249" s="50"/>
      <c r="AL249" s="50"/>
      <c r="AM249" s="11"/>
      <c r="AN249" s="50"/>
      <c r="AO249" s="50"/>
      <c r="AP249" s="50"/>
      <c r="AQ249" s="11"/>
      <c r="AR249" s="50"/>
      <c r="AS249" s="50"/>
      <c r="AT249" s="50"/>
      <c r="AU249" s="11"/>
      <c r="AV249" s="50"/>
      <c r="AW249" s="50"/>
      <c r="AX249" s="50"/>
      <c r="AY249" s="50"/>
      <c r="AZ249" s="50"/>
      <c r="BA249" s="50"/>
      <c r="BB249" s="50"/>
      <c r="BC249" s="50"/>
      <c r="BD249" s="50"/>
      <c r="BE249" s="50"/>
      <c r="BF249" s="50"/>
      <c r="BG249" s="50"/>
      <c r="BH249" s="20"/>
    </row>
    <row r="250" spans="1:60" s="22" customFormat="1" x14ac:dyDescent="0.25">
      <c r="A250" s="20"/>
      <c r="B250" s="480"/>
      <c r="C250" s="11"/>
      <c r="D250" s="11"/>
      <c r="E250" s="11"/>
      <c r="F250" s="21"/>
      <c r="G250" s="11"/>
      <c r="H250" s="50"/>
      <c r="I250" s="50"/>
      <c r="J250" s="50"/>
      <c r="K250" s="11"/>
      <c r="L250" s="50"/>
      <c r="M250" s="50"/>
      <c r="N250" s="50"/>
      <c r="O250" s="50"/>
      <c r="P250" s="50"/>
      <c r="Q250" s="11"/>
      <c r="R250" s="50"/>
      <c r="S250" s="50"/>
      <c r="T250" s="50"/>
      <c r="U250" s="11"/>
      <c r="V250" s="50"/>
      <c r="W250" s="50"/>
      <c r="X250" s="50"/>
      <c r="Y250" s="50"/>
      <c r="Z250" s="50"/>
      <c r="AA250" s="11"/>
      <c r="AB250" s="50"/>
      <c r="AC250" s="50"/>
      <c r="AD250" s="50"/>
      <c r="AE250" s="11"/>
      <c r="AF250" s="50"/>
      <c r="AG250" s="50"/>
      <c r="AH250" s="50"/>
      <c r="AI250" s="11"/>
      <c r="AJ250" s="50"/>
      <c r="AK250" s="50"/>
      <c r="AL250" s="50"/>
      <c r="AM250" s="11"/>
      <c r="AN250" s="50"/>
      <c r="AO250" s="50"/>
      <c r="AP250" s="50"/>
      <c r="AQ250" s="11"/>
      <c r="AR250" s="50"/>
      <c r="AS250" s="50"/>
      <c r="AT250" s="50"/>
      <c r="AU250" s="11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20"/>
    </row>
    <row r="251" spans="1:60" s="22" customFormat="1" x14ac:dyDescent="0.25">
      <c r="A251" s="20"/>
      <c r="B251" s="480"/>
      <c r="C251" s="11"/>
      <c r="D251" s="11"/>
      <c r="E251" s="11"/>
      <c r="F251" s="21"/>
      <c r="G251" s="11"/>
      <c r="H251" s="50"/>
      <c r="I251" s="50"/>
      <c r="J251" s="50"/>
      <c r="K251" s="11"/>
      <c r="L251" s="50"/>
      <c r="M251" s="50"/>
      <c r="N251" s="50"/>
      <c r="O251" s="50"/>
      <c r="P251" s="50"/>
      <c r="Q251" s="11"/>
      <c r="R251" s="50"/>
      <c r="S251" s="50"/>
      <c r="T251" s="50"/>
      <c r="U251" s="11"/>
      <c r="V251" s="50"/>
      <c r="W251" s="50"/>
      <c r="X251" s="50"/>
      <c r="Y251" s="50"/>
      <c r="Z251" s="50"/>
      <c r="AA251" s="11"/>
      <c r="AB251" s="50"/>
      <c r="AC251" s="50"/>
      <c r="AD251" s="50"/>
      <c r="AE251" s="11"/>
      <c r="AF251" s="50"/>
      <c r="AG251" s="50"/>
      <c r="AH251" s="50"/>
      <c r="AI251" s="11"/>
      <c r="AJ251" s="50"/>
      <c r="AK251" s="50"/>
      <c r="AL251" s="50"/>
      <c r="AM251" s="11"/>
      <c r="AN251" s="50"/>
      <c r="AO251" s="50"/>
      <c r="AP251" s="50"/>
      <c r="AQ251" s="11"/>
      <c r="AR251" s="50"/>
      <c r="AS251" s="50"/>
      <c r="AT251" s="50"/>
      <c r="AU251" s="11"/>
      <c r="AV251" s="50"/>
      <c r="AW251" s="50"/>
      <c r="AX251" s="50"/>
      <c r="AY251" s="50"/>
      <c r="AZ251" s="50"/>
      <c r="BA251" s="50"/>
      <c r="BB251" s="50"/>
      <c r="BC251" s="50"/>
      <c r="BD251" s="50"/>
      <c r="BE251" s="50"/>
      <c r="BF251" s="50"/>
      <c r="BG251" s="50"/>
      <c r="BH251" s="20"/>
    </row>
    <row r="252" spans="1:60" s="22" customFormat="1" x14ac:dyDescent="0.25">
      <c r="A252" s="20"/>
      <c r="B252" s="480"/>
      <c r="C252" s="11"/>
      <c r="D252" s="11"/>
      <c r="E252" s="11"/>
      <c r="F252" s="21"/>
      <c r="G252" s="11"/>
      <c r="H252" s="50"/>
      <c r="I252" s="50"/>
      <c r="J252" s="50"/>
      <c r="K252" s="11"/>
      <c r="L252" s="50"/>
      <c r="M252" s="50"/>
      <c r="N252" s="50"/>
      <c r="O252" s="50"/>
      <c r="P252" s="50"/>
      <c r="Q252" s="11"/>
      <c r="R252" s="50"/>
      <c r="S252" s="50"/>
      <c r="T252" s="50"/>
      <c r="U252" s="11"/>
      <c r="V252" s="50"/>
      <c r="W252" s="50"/>
      <c r="X252" s="50"/>
      <c r="Y252" s="50"/>
      <c r="Z252" s="50"/>
      <c r="AA252" s="11"/>
      <c r="AB252" s="50"/>
      <c r="AC252" s="50"/>
      <c r="AD252" s="50"/>
      <c r="AE252" s="11"/>
      <c r="AF252" s="50"/>
      <c r="AG252" s="50"/>
      <c r="AH252" s="50"/>
      <c r="AI252" s="11"/>
      <c r="AJ252" s="50"/>
      <c r="AK252" s="50"/>
      <c r="AL252" s="50"/>
      <c r="AM252" s="11"/>
      <c r="AN252" s="50"/>
      <c r="AO252" s="50"/>
      <c r="AP252" s="50"/>
      <c r="AQ252" s="11"/>
      <c r="AR252" s="50"/>
      <c r="AS252" s="50"/>
      <c r="AT252" s="50"/>
      <c r="AU252" s="11"/>
      <c r="AV252" s="50"/>
      <c r="AW252" s="50"/>
      <c r="AX252" s="50"/>
      <c r="AY252" s="50"/>
      <c r="AZ252" s="50"/>
      <c r="BA252" s="50"/>
      <c r="BB252" s="50"/>
      <c r="BC252" s="50"/>
      <c r="BD252" s="50"/>
      <c r="BE252" s="50"/>
      <c r="BF252" s="50"/>
      <c r="BG252" s="50"/>
      <c r="BH252" s="20"/>
    </row>
    <row r="253" spans="1:60" s="22" customFormat="1" x14ac:dyDescent="0.25">
      <c r="A253" s="20"/>
      <c r="B253" s="480"/>
      <c r="C253" s="11"/>
      <c r="D253" s="11"/>
      <c r="E253" s="11"/>
      <c r="F253" s="21"/>
      <c r="G253" s="11"/>
      <c r="H253" s="50"/>
      <c r="I253" s="50"/>
      <c r="J253" s="50"/>
      <c r="K253" s="11"/>
      <c r="L253" s="50"/>
      <c r="M253" s="50"/>
      <c r="N253" s="50"/>
      <c r="O253" s="50"/>
      <c r="P253" s="50"/>
      <c r="Q253" s="11"/>
      <c r="R253" s="50"/>
      <c r="S253" s="50"/>
      <c r="T253" s="50"/>
      <c r="U253" s="11"/>
      <c r="V253" s="50"/>
      <c r="W253" s="50"/>
      <c r="X253" s="50"/>
      <c r="Y253" s="50"/>
      <c r="Z253" s="50"/>
      <c r="AA253" s="11"/>
      <c r="AB253" s="50"/>
      <c r="AC253" s="50"/>
      <c r="AD253" s="50"/>
      <c r="AE253" s="11"/>
      <c r="AF253" s="50"/>
      <c r="AG253" s="50"/>
      <c r="AH253" s="50"/>
      <c r="AI253" s="11"/>
      <c r="AJ253" s="50"/>
      <c r="AK253" s="50"/>
      <c r="AL253" s="50"/>
      <c r="AM253" s="11"/>
      <c r="AN253" s="50"/>
      <c r="AO253" s="50"/>
      <c r="AP253" s="50"/>
      <c r="AQ253" s="11"/>
      <c r="AR253" s="50"/>
      <c r="AS253" s="50"/>
      <c r="AT253" s="50"/>
      <c r="AU253" s="11"/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20"/>
    </row>
    <row r="254" spans="1:60" s="22" customFormat="1" x14ac:dyDescent="0.25">
      <c r="A254" s="20"/>
      <c r="B254" s="480"/>
      <c r="C254" s="11"/>
      <c r="D254" s="11"/>
      <c r="E254" s="11"/>
      <c r="F254" s="21"/>
      <c r="G254" s="11"/>
      <c r="H254" s="50"/>
      <c r="I254" s="50"/>
      <c r="J254" s="50"/>
      <c r="K254" s="11"/>
      <c r="L254" s="50"/>
      <c r="M254" s="50"/>
      <c r="N254" s="50"/>
      <c r="O254" s="50"/>
      <c r="P254" s="50"/>
      <c r="Q254" s="11"/>
      <c r="R254" s="50"/>
      <c r="S254" s="50"/>
      <c r="T254" s="50"/>
      <c r="U254" s="11"/>
      <c r="V254" s="50"/>
      <c r="W254" s="50"/>
      <c r="X254" s="50"/>
      <c r="Y254" s="50"/>
      <c r="Z254" s="50"/>
      <c r="AA254" s="11"/>
      <c r="AB254" s="50"/>
      <c r="AC254" s="50"/>
      <c r="AD254" s="50"/>
      <c r="AE254" s="11"/>
      <c r="AF254" s="50"/>
      <c r="AG254" s="50"/>
      <c r="AH254" s="50"/>
      <c r="AI254" s="11"/>
      <c r="AJ254" s="50"/>
      <c r="AK254" s="50"/>
      <c r="AL254" s="50"/>
      <c r="AM254" s="11"/>
      <c r="AN254" s="50"/>
      <c r="AO254" s="50"/>
      <c r="AP254" s="50"/>
      <c r="AQ254" s="11"/>
      <c r="AR254" s="50"/>
      <c r="AS254" s="50"/>
      <c r="AT254" s="50"/>
      <c r="AU254" s="11"/>
      <c r="AV254" s="50"/>
      <c r="AW254" s="50"/>
      <c r="AX254" s="50"/>
      <c r="AY254" s="50"/>
      <c r="AZ254" s="50"/>
      <c r="BA254" s="50"/>
      <c r="BB254" s="50"/>
      <c r="BC254" s="50"/>
      <c r="BD254" s="50"/>
      <c r="BE254" s="50"/>
      <c r="BF254" s="50"/>
      <c r="BG254" s="50"/>
      <c r="BH254" s="20"/>
    </row>
    <row r="255" spans="1:60" s="22" customFormat="1" x14ac:dyDescent="0.25">
      <c r="A255" s="20"/>
      <c r="B255" s="480"/>
      <c r="C255" s="11"/>
      <c r="D255" s="11"/>
      <c r="E255" s="11"/>
      <c r="F255" s="21"/>
      <c r="G255" s="11"/>
      <c r="H255" s="50"/>
      <c r="I255" s="50"/>
      <c r="J255" s="50"/>
      <c r="K255" s="11"/>
      <c r="L255" s="50"/>
      <c r="M255" s="50"/>
      <c r="N255" s="50"/>
      <c r="O255" s="50"/>
      <c r="P255" s="50"/>
      <c r="Q255" s="11"/>
      <c r="R255" s="50"/>
      <c r="S255" s="50"/>
      <c r="T255" s="50"/>
      <c r="U255" s="11"/>
      <c r="V255" s="50"/>
      <c r="W255" s="50"/>
      <c r="X255" s="50"/>
      <c r="Y255" s="50"/>
      <c r="Z255" s="50"/>
      <c r="AA255" s="11"/>
      <c r="AB255" s="50"/>
      <c r="AC255" s="50"/>
      <c r="AD255" s="50"/>
      <c r="AE255" s="11"/>
      <c r="AF255" s="50"/>
      <c r="AG255" s="50"/>
      <c r="AH255" s="50"/>
      <c r="AI255" s="11"/>
      <c r="AJ255" s="50"/>
      <c r="AK255" s="50"/>
      <c r="AL255" s="50"/>
      <c r="AM255" s="11"/>
      <c r="AN255" s="50"/>
      <c r="AO255" s="50"/>
      <c r="AP255" s="50"/>
      <c r="AQ255" s="11"/>
      <c r="AR255" s="50"/>
      <c r="AS255" s="50"/>
      <c r="AT255" s="50"/>
      <c r="AU255" s="11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20"/>
    </row>
    <row r="256" spans="1:60" s="22" customFormat="1" x14ac:dyDescent="0.25">
      <c r="A256" s="20"/>
      <c r="B256" s="480"/>
      <c r="C256" s="11"/>
      <c r="D256" s="11"/>
      <c r="E256" s="11"/>
      <c r="F256" s="21"/>
      <c r="G256" s="11"/>
      <c r="H256" s="50"/>
      <c r="I256" s="50"/>
      <c r="J256" s="50"/>
      <c r="K256" s="11"/>
      <c r="L256" s="50"/>
      <c r="M256" s="50"/>
      <c r="N256" s="50"/>
      <c r="O256" s="50"/>
      <c r="P256" s="50"/>
      <c r="Q256" s="11"/>
      <c r="R256" s="50"/>
      <c r="S256" s="50"/>
      <c r="T256" s="50"/>
      <c r="U256" s="11"/>
      <c r="V256" s="50"/>
      <c r="W256" s="50"/>
      <c r="X256" s="50"/>
      <c r="Y256" s="50"/>
      <c r="Z256" s="50"/>
      <c r="AA256" s="11"/>
      <c r="AB256" s="50"/>
      <c r="AC256" s="50"/>
      <c r="AD256" s="50"/>
      <c r="AE256" s="11"/>
      <c r="AF256" s="50"/>
      <c r="AG256" s="50"/>
      <c r="AH256" s="50"/>
      <c r="AI256" s="11"/>
      <c r="AJ256" s="50"/>
      <c r="AK256" s="50"/>
      <c r="AL256" s="50"/>
      <c r="AM256" s="11"/>
      <c r="AN256" s="50"/>
      <c r="AO256" s="50"/>
      <c r="AP256" s="50"/>
      <c r="AQ256" s="11"/>
      <c r="AR256" s="50"/>
      <c r="AS256" s="50"/>
      <c r="AT256" s="50"/>
      <c r="AU256" s="11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20"/>
    </row>
    <row r="257" spans="1:60" s="22" customFormat="1" x14ac:dyDescent="0.25">
      <c r="A257" s="20"/>
      <c r="B257" s="480"/>
      <c r="C257" s="11"/>
      <c r="D257" s="11"/>
      <c r="E257" s="11"/>
      <c r="F257" s="21"/>
      <c r="G257" s="11"/>
      <c r="H257" s="50"/>
      <c r="I257" s="50"/>
      <c r="J257" s="50"/>
      <c r="K257" s="11"/>
      <c r="L257" s="50"/>
      <c r="M257" s="50"/>
      <c r="N257" s="50"/>
      <c r="O257" s="50"/>
      <c r="P257" s="50"/>
      <c r="Q257" s="11"/>
      <c r="R257" s="50"/>
      <c r="S257" s="50"/>
      <c r="T257" s="50"/>
      <c r="U257" s="11"/>
      <c r="V257" s="50"/>
      <c r="W257" s="50"/>
      <c r="X257" s="50"/>
      <c r="Y257" s="50"/>
      <c r="Z257" s="50"/>
      <c r="AA257" s="11"/>
      <c r="AB257" s="50"/>
      <c r="AC257" s="50"/>
      <c r="AD257" s="50"/>
      <c r="AE257" s="11"/>
      <c r="AF257" s="50"/>
      <c r="AG257" s="50"/>
      <c r="AH257" s="50"/>
      <c r="AI257" s="11"/>
      <c r="AJ257" s="50"/>
      <c r="AK257" s="50"/>
      <c r="AL257" s="50"/>
      <c r="AM257" s="11"/>
      <c r="AN257" s="50"/>
      <c r="AO257" s="50"/>
      <c r="AP257" s="50"/>
      <c r="AQ257" s="11"/>
      <c r="AR257" s="50"/>
      <c r="AS257" s="50"/>
      <c r="AT257" s="50"/>
      <c r="AU257" s="11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20"/>
    </row>
    <row r="258" spans="1:60" s="22" customFormat="1" x14ac:dyDescent="0.25">
      <c r="A258" s="20"/>
      <c r="B258" s="480"/>
      <c r="C258" s="11"/>
      <c r="D258" s="11"/>
      <c r="E258" s="11"/>
      <c r="F258" s="21"/>
      <c r="G258" s="11"/>
      <c r="H258" s="50"/>
      <c r="I258" s="50"/>
      <c r="J258" s="50"/>
      <c r="K258" s="11"/>
      <c r="L258" s="50"/>
      <c r="M258" s="50"/>
      <c r="N258" s="50"/>
      <c r="O258" s="50"/>
      <c r="P258" s="50"/>
      <c r="Q258" s="11"/>
      <c r="R258" s="50"/>
      <c r="S258" s="50"/>
      <c r="T258" s="50"/>
      <c r="U258" s="11"/>
      <c r="V258" s="50"/>
      <c r="W258" s="50"/>
      <c r="X258" s="50"/>
      <c r="Y258" s="50"/>
      <c r="Z258" s="50"/>
      <c r="AA258" s="11"/>
      <c r="AB258" s="50"/>
      <c r="AC258" s="50"/>
      <c r="AD258" s="50"/>
      <c r="AE258" s="11"/>
      <c r="AF258" s="50"/>
      <c r="AG258" s="50"/>
      <c r="AH258" s="50"/>
      <c r="AI258" s="11"/>
      <c r="AJ258" s="50"/>
      <c r="AK258" s="50"/>
      <c r="AL258" s="50"/>
      <c r="AM258" s="11"/>
      <c r="AN258" s="50"/>
      <c r="AO258" s="50"/>
      <c r="AP258" s="50"/>
      <c r="AQ258" s="11"/>
      <c r="AR258" s="50"/>
      <c r="AS258" s="50"/>
      <c r="AT258" s="50"/>
      <c r="AU258" s="11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20"/>
    </row>
    <row r="259" spans="1:60" s="22" customFormat="1" x14ac:dyDescent="0.25">
      <c r="A259" s="20"/>
      <c r="B259" s="480"/>
      <c r="C259" s="11"/>
      <c r="D259" s="11"/>
      <c r="E259" s="11"/>
      <c r="F259" s="21"/>
      <c r="G259" s="11"/>
      <c r="H259" s="50"/>
      <c r="I259" s="50"/>
      <c r="J259" s="50"/>
      <c r="K259" s="11"/>
      <c r="L259" s="50"/>
      <c r="M259" s="50"/>
      <c r="N259" s="50"/>
      <c r="O259" s="50"/>
      <c r="P259" s="50"/>
      <c r="Q259" s="11"/>
      <c r="R259" s="50"/>
      <c r="S259" s="50"/>
      <c r="T259" s="50"/>
      <c r="U259" s="11"/>
      <c r="V259" s="50"/>
      <c r="W259" s="50"/>
      <c r="X259" s="50"/>
      <c r="Y259" s="50"/>
      <c r="Z259" s="50"/>
      <c r="AA259" s="11"/>
      <c r="AB259" s="50"/>
      <c r="AC259" s="50"/>
      <c r="AD259" s="50"/>
      <c r="AE259" s="11"/>
      <c r="AF259" s="50"/>
      <c r="AG259" s="50"/>
      <c r="AH259" s="50"/>
      <c r="AI259" s="11"/>
      <c r="AJ259" s="50"/>
      <c r="AK259" s="50"/>
      <c r="AL259" s="50"/>
      <c r="AM259" s="11"/>
      <c r="AN259" s="50"/>
      <c r="AO259" s="50"/>
      <c r="AP259" s="50"/>
      <c r="AQ259" s="11"/>
      <c r="AR259" s="50"/>
      <c r="AS259" s="50"/>
      <c r="AT259" s="50"/>
      <c r="AU259" s="11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20"/>
    </row>
    <row r="260" spans="1:60" s="22" customFormat="1" x14ac:dyDescent="0.25">
      <c r="A260" s="20"/>
      <c r="B260" s="480"/>
      <c r="C260" s="11"/>
      <c r="D260" s="11"/>
      <c r="E260" s="11"/>
      <c r="F260" s="21"/>
      <c r="G260" s="11"/>
      <c r="H260" s="50"/>
      <c r="I260" s="50"/>
      <c r="J260" s="50"/>
      <c r="K260" s="11"/>
      <c r="L260" s="50"/>
      <c r="M260" s="50"/>
      <c r="N260" s="50"/>
      <c r="O260" s="50"/>
      <c r="P260" s="50"/>
      <c r="Q260" s="11"/>
      <c r="R260" s="50"/>
      <c r="S260" s="50"/>
      <c r="T260" s="50"/>
      <c r="U260" s="11"/>
      <c r="V260" s="50"/>
      <c r="W260" s="50"/>
      <c r="X260" s="50"/>
      <c r="Y260" s="50"/>
      <c r="Z260" s="50"/>
      <c r="AA260" s="11"/>
      <c r="AB260" s="50"/>
      <c r="AC260" s="50"/>
      <c r="AD260" s="50"/>
      <c r="AE260" s="11"/>
      <c r="AF260" s="50"/>
      <c r="AG260" s="50"/>
      <c r="AH260" s="50"/>
      <c r="AI260" s="11"/>
      <c r="AJ260" s="50"/>
      <c r="AK260" s="50"/>
      <c r="AL260" s="50"/>
      <c r="AM260" s="11"/>
      <c r="AN260" s="50"/>
      <c r="AO260" s="50"/>
      <c r="AP260" s="50"/>
      <c r="AQ260" s="11"/>
      <c r="AR260" s="50"/>
      <c r="AS260" s="50"/>
      <c r="AT260" s="50"/>
      <c r="AU260" s="11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20"/>
    </row>
    <row r="261" spans="1:60" s="22" customFormat="1" x14ac:dyDescent="0.25">
      <c r="A261" s="20"/>
      <c r="B261" s="480"/>
      <c r="C261" s="11"/>
      <c r="D261" s="11"/>
      <c r="E261" s="11"/>
      <c r="F261" s="21"/>
      <c r="G261" s="11"/>
      <c r="H261" s="50"/>
      <c r="I261" s="50"/>
      <c r="J261" s="50"/>
      <c r="K261" s="11"/>
      <c r="L261" s="50"/>
      <c r="M261" s="50"/>
      <c r="N261" s="50"/>
      <c r="O261" s="50"/>
      <c r="P261" s="50"/>
      <c r="Q261" s="11"/>
      <c r="R261" s="50"/>
      <c r="S261" s="50"/>
      <c r="T261" s="50"/>
      <c r="U261" s="11"/>
      <c r="V261" s="50"/>
      <c r="W261" s="50"/>
      <c r="X261" s="50"/>
      <c r="Y261" s="50"/>
      <c r="Z261" s="50"/>
      <c r="AA261" s="11"/>
      <c r="AB261" s="50"/>
      <c r="AC261" s="50"/>
      <c r="AD261" s="50"/>
      <c r="AE261" s="11"/>
      <c r="AF261" s="50"/>
      <c r="AG261" s="50"/>
      <c r="AH261" s="50"/>
      <c r="AI261" s="11"/>
      <c r="AJ261" s="50"/>
      <c r="AK261" s="50"/>
      <c r="AL261" s="50"/>
      <c r="AM261" s="11"/>
      <c r="AN261" s="50"/>
      <c r="AO261" s="50"/>
      <c r="AP261" s="50"/>
      <c r="AQ261" s="11"/>
      <c r="AR261" s="50"/>
      <c r="AS261" s="50"/>
      <c r="AT261" s="50"/>
      <c r="AU261" s="11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20"/>
    </row>
    <row r="262" spans="1:60" s="22" customFormat="1" x14ac:dyDescent="0.25">
      <c r="A262" s="20"/>
      <c r="B262" s="480"/>
      <c r="C262" s="11"/>
      <c r="D262" s="11"/>
      <c r="E262" s="11"/>
      <c r="F262" s="21"/>
      <c r="G262" s="11"/>
      <c r="H262" s="50"/>
      <c r="I262" s="50"/>
      <c r="J262" s="50"/>
      <c r="K262" s="11"/>
      <c r="L262" s="50"/>
      <c r="M262" s="50"/>
      <c r="N262" s="50"/>
      <c r="O262" s="50"/>
      <c r="P262" s="50"/>
      <c r="Q262" s="11"/>
      <c r="R262" s="50"/>
      <c r="S262" s="50"/>
      <c r="T262" s="50"/>
      <c r="U262" s="11"/>
      <c r="V262" s="50"/>
      <c r="W262" s="50"/>
      <c r="X262" s="50"/>
      <c r="Y262" s="50"/>
      <c r="Z262" s="50"/>
      <c r="AA262" s="11"/>
      <c r="AB262" s="50"/>
      <c r="AC262" s="50"/>
      <c r="AD262" s="50"/>
      <c r="AE262" s="11"/>
      <c r="AF262" s="50"/>
      <c r="AG262" s="50"/>
      <c r="AH262" s="50"/>
      <c r="AI262" s="11"/>
      <c r="AJ262" s="50"/>
      <c r="AK262" s="50"/>
      <c r="AL262" s="50"/>
      <c r="AM262" s="11"/>
      <c r="AN262" s="50"/>
      <c r="AO262" s="50"/>
      <c r="AP262" s="50"/>
      <c r="AQ262" s="11"/>
      <c r="AR262" s="50"/>
      <c r="AS262" s="50"/>
      <c r="AT262" s="50"/>
      <c r="AU262" s="11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20"/>
    </row>
    <row r="263" spans="1:60" s="22" customFormat="1" x14ac:dyDescent="0.25">
      <c r="A263" s="20"/>
      <c r="B263" s="480"/>
      <c r="C263" s="11"/>
      <c r="D263" s="11"/>
      <c r="E263" s="11"/>
      <c r="F263" s="21"/>
      <c r="G263" s="11"/>
      <c r="H263" s="50"/>
      <c r="I263" s="50"/>
      <c r="J263" s="50"/>
      <c r="K263" s="11"/>
      <c r="L263" s="50"/>
      <c r="M263" s="50"/>
      <c r="N263" s="50"/>
      <c r="O263" s="50"/>
      <c r="P263" s="50"/>
      <c r="Q263" s="11"/>
      <c r="R263" s="50"/>
      <c r="S263" s="50"/>
      <c r="T263" s="50"/>
      <c r="U263" s="11"/>
      <c r="V263" s="50"/>
      <c r="W263" s="50"/>
      <c r="X263" s="50"/>
      <c r="Y263" s="50"/>
      <c r="Z263" s="50"/>
      <c r="AA263" s="11"/>
      <c r="AB263" s="50"/>
      <c r="AC263" s="50"/>
      <c r="AD263" s="50"/>
      <c r="AE263" s="11"/>
      <c r="AF263" s="50"/>
      <c r="AG263" s="50"/>
      <c r="AH263" s="50"/>
      <c r="AI263" s="11"/>
      <c r="AJ263" s="50"/>
      <c r="AK263" s="50"/>
      <c r="AL263" s="50"/>
      <c r="AM263" s="11"/>
      <c r="AN263" s="50"/>
      <c r="AO263" s="50"/>
      <c r="AP263" s="50"/>
      <c r="AQ263" s="11"/>
      <c r="AR263" s="50"/>
      <c r="AS263" s="50"/>
      <c r="AT263" s="50"/>
      <c r="AU263" s="11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20"/>
    </row>
    <row r="264" spans="1:60" s="22" customFormat="1" x14ac:dyDescent="0.25">
      <c r="A264" s="20"/>
      <c r="B264" s="480"/>
      <c r="C264" s="11"/>
      <c r="D264" s="11"/>
      <c r="E264" s="11"/>
      <c r="F264" s="21"/>
      <c r="G264" s="11"/>
      <c r="H264" s="50"/>
      <c r="I264" s="50"/>
      <c r="J264" s="50"/>
      <c r="K264" s="11"/>
      <c r="L264" s="50"/>
      <c r="M264" s="50"/>
      <c r="N264" s="50"/>
      <c r="O264" s="50"/>
      <c r="P264" s="50"/>
      <c r="Q264" s="11"/>
      <c r="R264" s="50"/>
      <c r="S264" s="50"/>
      <c r="T264" s="50"/>
      <c r="U264" s="11"/>
      <c r="V264" s="50"/>
      <c r="W264" s="50"/>
      <c r="X264" s="50"/>
      <c r="Y264" s="50"/>
      <c r="Z264" s="50"/>
      <c r="AA264" s="11"/>
      <c r="AB264" s="50"/>
      <c r="AC264" s="50"/>
      <c r="AD264" s="50"/>
      <c r="AE264" s="11"/>
      <c r="AF264" s="50"/>
      <c r="AG264" s="50"/>
      <c r="AH264" s="50"/>
      <c r="AI264" s="11"/>
      <c r="AJ264" s="50"/>
      <c r="AK264" s="50"/>
      <c r="AL264" s="50"/>
      <c r="AM264" s="11"/>
      <c r="AN264" s="50"/>
      <c r="AO264" s="50"/>
      <c r="AP264" s="50"/>
      <c r="AQ264" s="11"/>
      <c r="AR264" s="50"/>
      <c r="AS264" s="50"/>
      <c r="AT264" s="50"/>
      <c r="AU264" s="11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20"/>
    </row>
    <row r="265" spans="1:60" s="22" customFormat="1" x14ac:dyDescent="0.25">
      <c r="A265" s="20"/>
      <c r="B265" s="480"/>
      <c r="C265" s="11"/>
      <c r="D265" s="11"/>
      <c r="E265" s="11"/>
      <c r="F265" s="21"/>
      <c r="G265" s="11"/>
      <c r="H265" s="50"/>
      <c r="I265" s="50"/>
      <c r="J265" s="50"/>
      <c r="K265" s="11"/>
      <c r="L265" s="50"/>
      <c r="M265" s="50"/>
      <c r="N265" s="50"/>
      <c r="O265" s="50"/>
      <c r="P265" s="50"/>
      <c r="Q265" s="11"/>
      <c r="R265" s="50"/>
      <c r="S265" s="50"/>
      <c r="T265" s="50"/>
      <c r="U265" s="11"/>
      <c r="V265" s="50"/>
      <c r="W265" s="50"/>
      <c r="X265" s="50"/>
      <c r="Y265" s="50"/>
      <c r="Z265" s="50"/>
      <c r="AA265" s="11"/>
      <c r="AB265" s="50"/>
      <c r="AC265" s="50"/>
      <c r="AD265" s="50"/>
      <c r="AE265" s="11"/>
      <c r="AF265" s="50"/>
      <c r="AG265" s="50"/>
      <c r="AH265" s="50"/>
      <c r="AI265" s="11"/>
      <c r="AJ265" s="50"/>
      <c r="AK265" s="50"/>
      <c r="AL265" s="50"/>
      <c r="AM265" s="11"/>
      <c r="AN265" s="50"/>
      <c r="AO265" s="50"/>
      <c r="AP265" s="50"/>
      <c r="AQ265" s="11"/>
      <c r="AR265" s="50"/>
      <c r="AS265" s="50"/>
      <c r="AT265" s="50"/>
      <c r="AU265" s="11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20"/>
    </row>
    <row r="266" spans="1:60" s="22" customFormat="1" x14ac:dyDescent="0.25">
      <c r="A266" s="20"/>
      <c r="B266" s="480"/>
      <c r="C266" s="11"/>
      <c r="D266" s="11"/>
      <c r="E266" s="11"/>
      <c r="F266" s="21"/>
      <c r="G266" s="11"/>
      <c r="H266" s="50"/>
      <c r="I266" s="50"/>
      <c r="J266" s="50"/>
      <c r="K266" s="11"/>
      <c r="L266" s="50"/>
      <c r="M266" s="50"/>
      <c r="N266" s="50"/>
      <c r="O266" s="50"/>
      <c r="P266" s="50"/>
      <c r="Q266" s="11"/>
      <c r="R266" s="50"/>
      <c r="S266" s="50"/>
      <c r="T266" s="50"/>
      <c r="U266" s="11"/>
      <c r="V266" s="50"/>
      <c r="W266" s="50"/>
      <c r="X266" s="50"/>
      <c r="Y266" s="50"/>
      <c r="Z266" s="50"/>
      <c r="AA266" s="11"/>
      <c r="AB266" s="50"/>
      <c r="AC266" s="50"/>
      <c r="AD266" s="50"/>
      <c r="AE266" s="11"/>
      <c r="AF266" s="50"/>
      <c r="AG266" s="50"/>
      <c r="AH266" s="50"/>
      <c r="AI266" s="11"/>
      <c r="AJ266" s="50"/>
      <c r="AK266" s="50"/>
      <c r="AL266" s="50"/>
      <c r="AM266" s="11"/>
      <c r="AN266" s="50"/>
      <c r="AO266" s="50"/>
      <c r="AP266" s="50"/>
      <c r="AQ266" s="11"/>
      <c r="AR266" s="50"/>
      <c r="AS266" s="50"/>
      <c r="AT266" s="50"/>
      <c r="AU266" s="11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20"/>
    </row>
    <row r="267" spans="1:60" s="22" customFormat="1" x14ac:dyDescent="0.25">
      <c r="A267" s="20"/>
      <c r="B267" s="480"/>
      <c r="C267" s="11"/>
      <c r="D267" s="11"/>
      <c r="E267" s="11"/>
      <c r="F267" s="21"/>
      <c r="G267" s="11"/>
      <c r="H267" s="50"/>
      <c r="I267" s="50"/>
      <c r="J267" s="50"/>
      <c r="K267" s="11"/>
      <c r="L267" s="50"/>
      <c r="M267" s="50"/>
      <c r="N267" s="50"/>
      <c r="O267" s="50"/>
      <c r="P267" s="50"/>
      <c r="Q267" s="11"/>
      <c r="R267" s="50"/>
      <c r="S267" s="50"/>
      <c r="T267" s="50"/>
      <c r="U267" s="11"/>
      <c r="V267" s="50"/>
      <c r="W267" s="50"/>
      <c r="X267" s="50"/>
      <c r="Y267" s="50"/>
      <c r="Z267" s="50"/>
      <c r="AA267" s="11"/>
      <c r="AB267" s="50"/>
      <c r="AC267" s="50"/>
      <c r="AD267" s="50"/>
      <c r="AE267" s="11"/>
      <c r="AF267" s="50"/>
      <c r="AG267" s="50"/>
      <c r="AH267" s="50"/>
      <c r="AI267" s="11"/>
      <c r="AJ267" s="50"/>
      <c r="AK267" s="50"/>
      <c r="AL267" s="50"/>
      <c r="AM267" s="11"/>
      <c r="AN267" s="50"/>
      <c r="AO267" s="50"/>
      <c r="AP267" s="50"/>
      <c r="AQ267" s="11"/>
      <c r="AR267" s="50"/>
      <c r="AS267" s="50"/>
      <c r="AT267" s="50"/>
      <c r="AU267" s="11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20"/>
    </row>
    <row r="268" spans="1:60" s="22" customFormat="1" x14ac:dyDescent="0.25">
      <c r="A268" s="20"/>
      <c r="B268" s="480"/>
      <c r="C268" s="11"/>
      <c r="D268" s="11"/>
      <c r="E268" s="11"/>
      <c r="F268" s="21"/>
      <c r="G268" s="11"/>
      <c r="H268" s="50"/>
      <c r="I268" s="50"/>
      <c r="J268" s="50"/>
      <c r="K268" s="11"/>
      <c r="L268" s="50"/>
      <c r="M268" s="50"/>
      <c r="N268" s="50"/>
      <c r="O268" s="50"/>
      <c r="P268" s="50"/>
      <c r="Q268" s="11"/>
      <c r="R268" s="50"/>
      <c r="S268" s="50"/>
      <c r="T268" s="50"/>
      <c r="U268" s="11"/>
      <c r="V268" s="50"/>
      <c r="W268" s="50"/>
      <c r="X268" s="50"/>
      <c r="Y268" s="50"/>
      <c r="Z268" s="50"/>
      <c r="AA268" s="11"/>
      <c r="AB268" s="50"/>
      <c r="AC268" s="50"/>
      <c r="AD268" s="50"/>
      <c r="AE268" s="11"/>
      <c r="AF268" s="50"/>
      <c r="AG268" s="50"/>
      <c r="AH268" s="50"/>
      <c r="AI268" s="11"/>
      <c r="AJ268" s="50"/>
      <c r="AK268" s="50"/>
      <c r="AL268" s="50"/>
      <c r="AM268" s="11"/>
      <c r="AN268" s="50"/>
      <c r="AO268" s="50"/>
      <c r="AP268" s="50"/>
      <c r="AQ268" s="11"/>
      <c r="AR268" s="50"/>
      <c r="AS268" s="50"/>
      <c r="AT268" s="50"/>
      <c r="AU268" s="11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20"/>
    </row>
    <row r="269" spans="1:60" s="22" customFormat="1" x14ac:dyDescent="0.25">
      <c r="A269" s="20"/>
      <c r="B269" s="480"/>
      <c r="C269" s="11"/>
      <c r="D269" s="11"/>
      <c r="E269" s="11"/>
      <c r="F269" s="21"/>
      <c r="G269" s="11"/>
      <c r="H269" s="50"/>
      <c r="I269" s="50"/>
      <c r="J269" s="50"/>
      <c r="K269" s="11"/>
      <c r="L269" s="50"/>
      <c r="M269" s="50"/>
      <c r="N269" s="50"/>
      <c r="O269" s="50"/>
      <c r="P269" s="50"/>
      <c r="Q269" s="11"/>
      <c r="R269" s="50"/>
      <c r="S269" s="50"/>
      <c r="T269" s="50"/>
      <c r="U269" s="11"/>
      <c r="V269" s="50"/>
      <c r="W269" s="50"/>
      <c r="X269" s="50"/>
      <c r="Y269" s="50"/>
      <c r="Z269" s="50"/>
      <c r="AA269" s="11"/>
      <c r="AB269" s="50"/>
      <c r="AC269" s="50"/>
      <c r="AD269" s="50"/>
      <c r="AE269" s="11"/>
      <c r="AF269" s="50"/>
      <c r="AG269" s="50"/>
      <c r="AH269" s="50"/>
      <c r="AI269" s="11"/>
      <c r="AJ269" s="50"/>
      <c r="AK269" s="50"/>
      <c r="AL269" s="50"/>
      <c r="AM269" s="11"/>
      <c r="AN269" s="50"/>
      <c r="AO269" s="50"/>
      <c r="AP269" s="50"/>
      <c r="AQ269" s="11"/>
      <c r="AR269" s="50"/>
      <c r="AS269" s="50"/>
      <c r="AT269" s="50"/>
      <c r="AU269" s="11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20"/>
    </row>
    <row r="270" spans="1:60" s="22" customFormat="1" x14ac:dyDescent="0.25">
      <c r="A270" s="20"/>
      <c r="B270" s="480"/>
      <c r="C270" s="11"/>
      <c r="D270" s="11"/>
      <c r="E270" s="11"/>
      <c r="F270" s="21"/>
      <c r="G270" s="11"/>
      <c r="H270" s="50"/>
      <c r="I270" s="50"/>
      <c r="J270" s="50"/>
      <c r="K270" s="11"/>
      <c r="L270" s="50"/>
      <c r="M270" s="50"/>
      <c r="N270" s="50"/>
      <c r="O270" s="50"/>
      <c r="P270" s="50"/>
      <c r="Q270" s="11"/>
      <c r="R270" s="50"/>
      <c r="S270" s="50"/>
      <c r="T270" s="50"/>
      <c r="U270" s="11"/>
      <c r="V270" s="50"/>
      <c r="W270" s="50"/>
      <c r="X270" s="50"/>
      <c r="Y270" s="50"/>
      <c r="Z270" s="50"/>
      <c r="AA270" s="11"/>
      <c r="AB270" s="50"/>
      <c r="AC270" s="50"/>
      <c r="AD270" s="50"/>
      <c r="AE270" s="11"/>
      <c r="AF270" s="50"/>
      <c r="AG270" s="50"/>
      <c r="AH270" s="50"/>
      <c r="AI270" s="11"/>
      <c r="AJ270" s="50"/>
      <c r="AK270" s="50"/>
      <c r="AL270" s="50"/>
      <c r="AM270" s="11"/>
      <c r="AN270" s="50"/>
      <c r="AO270" s="50"/>
      <c r="AP270" s="50"/>
      <c r="AQ270" s="11"/>
      <c r="AR270" s="50"/>
      <c r="AS270" s="50"/>
      <c r="AT270" s="50"/>
      <c r="AU270" s="11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20"/>
    </row>
    <row r="271" spans="1:60" s="22" customFormat="1" x14ac:dyDescent="0.25">
      <c r="A271" s="20"/>
      <c r="B271" s="480"/>
      <c r="C271" s="11"/>
      <c r="D271" s="11"/>
      <c r="E271" s="11"/>
      <c r="F271" s="21"/>
      <c r="G271" s="11"/>
      <c r="H271" s="50"/>
      <c r="I271" s="50"/>
      <c r="J271" s="50"/>
      <c r="K271" s="11"/>
      <c r="L271" s="50"/>
      <c r="M271" s="50"/>
      <c r="N271" s="50"/>
      <c r="O271" s="50"/>
      <c r="P271" s="50"/>
      <c r="Q271" s="11"/>
      <c r="R271" s="50"/>
      <c r="S271" s="50"/>
      <c r="T271" s="50"/>
      <c r="U271" s="11"/>
      <c r="V271" s="50"/>
      <c r="W271" s="50"/>
      <c r="X271" s="50"/>
      <c r="Y271" s="50"/>
      <c r="Z271" s="50"/>
      <c r="AA271" s="11"/>
      <c r="AB271" s="50"/>
      <c r="AC271" s="50"/>
      <c r="AD271" s="50"/>
      <c r="AE271" s="11"/>
      <c r="AF271" s="50"/>
      <c r="AG271" s="50"/>
      <c r="AH271" s="50"/>
      <c r="AI271" s="11"/>
      <c r="AJ271" s="50"/>
      <c r="AK271" s="50"/>
      <c r="AL271" s="50"/>
      <c r="AM271" s="11"/>
      <c r="AN271" s="50"/>
      <c r="AO271" s="50"/>
      <c r="AP271" s="50"/>
      <c r="AQ271" s="11"/>
      <c r="AR271" s="50"/>
      <c r="AS271" s="50"/>
      <c r="AT271" s="50"/>
      <c r="AU271" s="11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20"/>
    </row>
    <row r="272" spans="1:60" s="22" customFormat="1" x14ac:dyDescent="0.25">
      <c r="A272" s="20"/>
      <c r="B272" s="480"/>
      <c r="C272" s="11"/>
      <c r="D272" s="11"/>
      <c r="E272" s="11"/>
      <c r="F272" s="21"/>
      <c r="G272" s="11"/>
      <c r="H272" s="50"/>
      <c r="I272" s="50"/>
      <c r="J272" s="50"/>
      <c r="K272" s="11"/>
      <c r="L272" s="50"/>
      <c r="M272" s="50"/>
      <c r="N272" s="50"/>
      <c r="O272" s="50"/>
      <c r="P272" s="50"/>
      <c r="Q272" s="11"/>
      <c r="R272" s="50"/>
      <c r="S272" s="50"/>
      <c r="T272" s="50"/>
      <c r="U272" s="11"/>
      <c r="V272" s="50"/>
      <c r="W272" s="50"/>
      <c r="X272" s="50"/>
      <c r="Y272" s="50"/>
      <c r="Z272" s="50"/>
      <c r="AA272" s="11"/>
      <c r="AB272" s="50"/>
      <c r="AC272" s="50"/>
      <c r="AD272" s="50"/>
      <c r="AE272" s="11"/>
      <c r="AF272" s="50"/>
      <c r="AG272" s="50"/>
      <c r="AH272" s="50"/>
      <c r="AI272" s="11"/>
      <c r="AJ272" s="50"/>
      <c r="AK272" s="50"/>
      <c r="AL272" s="50"/>
      <c r="AM272" s="11"/>
      <c r="AN272" s="50"/>
      <c r="AO272" s="50"/>
      <c r="AP272" s="50"/>
      <c r="AQ272" s="11"/>
      <c r="AR272" s="50"/>
      <c r="AS272" s="50"/>
      <c r="AT272" s="50"/>
      <c r="AU272" s="11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20"/>
    </row>
    <row r="273" spans="1:60" s="22" customFormat="1" x14ac:dyDescent="0.25">
      <c r="A273" s="20"/>
      <c r="B273" s="480"/>
      <c r="C273" s="11"/>
      <c r="D273" s="11"/>
      <c r="E273" s="11"/>
      <c r="F273" s="21"/>
      <c r="G273" s="11"/>
      <c r="H273" s="50"/>
      <c r="I273" s="50"/>
      <c r="J273" s="50"/>
      <c r="K273" s="11"/>
      <c r="L273" s="50"/>
      <c r="M273" s="50"/>
      <c r="N273" s="50"/>
      <c r="O273" s="50"/>
      <c r="P273" s="50"/>
      <c r="Q273" s="11"/>
      <c r="R273" s="50"/>
      <c r="S273" s="50"/>
      <c r="T273" s="50"/>
      <c r="U273" s="11"/>
      <c r="V273" s="50"/>
      <c r="W273" s="50"/>
      <c r="X273" s="50"/>
      <c r="Y273" s="50"/>
      <c r="Z273" s="50"/>
      <c r="AA273" s="11"/>
      <c r="AB273" s="50"/>
      <c r="AC273" s="50"/>
      <c r="AD273" s="50"/>
      <c r="AE273" s="11"/>
      <c r="AF273" s="50"/>
      <c r="AG273" s="50"/>
      <c r="AH273" s="50"/>
      <c r="AI273" s="11"/>
      <c r="AJ273" s="50"/>
      <c r="AK273" s="50"/>
      <c r="AL273" s="50"/>
      <c r="AM273" s="11"/>
      <c r="AN273" s="50"/>
      <c r="AO273" s="50"/>
      <c r="AP273" s="50"/>
      <c r="AQ273" s="11"/>
      <c r="AR273" s="50"/>
      <c r="AS273" s="50"/>
      <c r="AT273" s="50"/>
      <c r="AU273" s="11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20"/>
    </row>
    <row r="274" spans="1:60" s="22" customFormat="1" x14ac:dyDescent="0.25">
      <c r="A274" s="20"/>
      <c r="B274" s="480"/>
      <c r="C274" s="11"/>
      <c r="D274" s="11"/>
      <c r="E274" s="11"/>
      <c r="F274" s="21"/>
      <c r="G274" s="11"/>
      <c r="H274" s="50"/>
      <c r="I274" s="50"/>
      <c r="J274" s="50"/>
      <c r="K274" s="11"/>
      <c r="L274" s="50"/>
      <c r="M274" s="50"/>
      <c r="N274" s="50"/>
      <c r="O274" s="50"/>
      <c r="P274" s="50"/>
      <c r="Q274" s="11"/>
      <c r="R274" s="50"/>
      <c r="S274" s="50"/>
      <c r="T274" s="50"/>
      <c r="U274" s="11"/>
      <c r="V274" s="50"/>
      <c r="W274" s="50"/>
      <c r="X274" s="50"/>
      <c r="Y274" s="50"/>
      <c r="Z274" s="50"/>
      <c r="AA274" s="11"/>
      <c r="AB274" s="50"/>
      <c r="AC274" s="50"/>
      <c r="AD274" s="50"/>
      <c r="AE274" s="11"/>
      <c r="AF274" s="50"/>
      <c r="AG274" s="50"/>
      <c r="AH274" s="50"/>
      <c r="AI274" s="11"/>
      <c r="AJ274" s="50"/>
      <c r="AK274" s="50"/>
      <c r="AL274" s="50"/>
      <c r="AM274" s="11"/>
      <c r="AN274" s="50"/>
      <c r="AO274" s="50"/>
      <c r="AP274" s="50"/>
      <c r="AQ274" s="11"/>
      <c r="AR274" s="50"/>
      <c r="AS274" s="50"/>
      <c r="AT274" s="50"/>
      <c r="AU274" s="11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20"/>
    </row>
    <row r="275" spans="1:60" s="22" customFormat="1" x14ac:dyDescent="0.25">
      <c r="A275" s="20"/>
      <c r="B275" s="480"/>
      <c r="C275" s="11"/>
      <c r="D275" s="11"/>
      <c r="E275" s="11"/>
      <c r="F275" s="21"/>
      <c r="G275" s="11"/>
      <c r="H275" s="50"/>
      <c r="I275" s="50"/>
      <c r="J275" s="50"/>
      <c r="K275" s="11"/>
      <c r="L275" s="50"/>
      <c r="M275" s="50"/>
      <c r="N275" s="50"/>
      <c r="O275" s="50"/>
      <c r="P275" s="50"/>
      <c r="Q275" s="11"/>
      <c r="R275" s="50"/>
      <c r="S275" s="50"/>
      <c r="T275" s="50"/>
      <c r="U275" s="11"/>
      <c r="V275" s="50"/>
      <c r="W275" s="50"/>
      <c r="X275" s="50"/>
      <c r="Y275" s="50"/>
      <c r="Z275" s="50"/>
      <c r="AA275" s="11"/>
      <c r="AB275" s="50"/>
      <c r="AC275" s="50"/>
      <c r="AD275" s="50"/>
      <c r="AE275" s="11"/>
      <c r="AF275" s="50"/>
      <c r="AG275" s="50"/>
      <c r="AH275" s="50"/>
      <c r="AI275" s="11"/>
      <c r="AJ275" s="50"/>
      <c r="AK275" s="50"/>
      <c r="AL275" s="50"/>
      <c r="AM275" s="11"/>
      <c r="AN275" s="50"/>
      <c r="AO275" s="50"/>
      <c r="AP275" s="50"/>
      <c r="AQ275" s="11"/>
      <c r="AR275" s="50"/>
      <c r="AS275" s="50"/>
      <c r="AT275" s="50"/>
      <c r="AU275" s="11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20"/>
    </row>
    <row r="276" spans="1:60" s="22" customFormat="1" x14ac:dyDescent="0.25">
      <c r="A276" s="20"/>
      <c r="B276" s="480"/>
      <c r="C276" s="11"/>
      <c r="D276" s="11"/>
      <c r="E276" s="11"/>
      <c r="F276" s="21"/>
      <c r="G276" s="11"/>
      <c r="H276" s="50"/>
      <c r="I276" s="50"/>
      <c r="J276" s="50"/>
      <c r="K276" s="11"/>
      <c r="L276" s="50"/>
      <c r="M276" s="50"/>
      <c r="N276" s="50"/>
      <c r="O276" s="50"/>
      <c r="P276" s="50"/>
      <c r="Q276" s="11"/>
      <c r="R276" s="50"/>
      <c r="S276" s="50"/>
      <c r="T276" s="50"/>
      <c r="U276" s="11"/>
      <c r="V276" s="50"/>
      <c r="W276" s="50"/>
      <c r="X276" s="50"/>
      <c r="Y276" s="50"/>
      <c r="Z276" s="50"/>
      <c r="AA276" s="11"/>
      <c r="AB276" s="50"/>
      <c r="AC276" s="50"/>
      <c r="AD276" s="50"/>
      <c r="AE276" s="11"/>
      <c r="AF276" s="50"/>
      <c r="AG276" s="50"/>
      <c r="AH276" s="50"/>
      <c r="AI276" s="11"/>
      <c r="AJ276" s="50"/>
      <c r="AK276" s="50"/>
      <c r="AL276" s="50"/>
      <c r="AM276" s="11"/>
      <c r="AN276" s="50"/>
      <c r="AO276" s="50"/>
      <c r="AP276" s="50"/>
      <c r="AQ276" s="11"/>
      <c r="AR276" s="50"/>
      <c r="AS276" s="50"/>
      <c r="AT276" s="50"/>
      <c r="AU276" s="11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20"/>
    </row>
    <row r="277" spans="1:60" s="22" customFormat="1" x14ac:dyDescent="0.25">
      <c r="A277" s="20"/>
      <c r="B277" s="480"/>
      <c r="C277" s="11"/>
      <c r="D277" s="11"/>
      <c r="E277" s="11"/>
      <c r="F277" s="21"/>
      <c r="G277" s="11"/>
      <c r="H277" s="50"/>
      <c r="I277" s="50"/>
      <c r="J277" s="50"/>
      <c r="K277" s="11"/>
      <c r="L277" s="50"/>
      <c r="M277" s="50"/>
      <c r="N277" s="50"/>
      <c r="O277" s="50"/>
      <c r="P277" s="50"/>
      <c r="Q277" s="11"/>
      <c r="R277" s="50"/>
      <c r="S277" s="50"/>
      <c r="T277" s="50"/>
      <c r="U277" s="11"/>
      <c r="V277" s="50"/>
      <c r="W277" s="50"/>
      <c r="X277" s="50"/>
      <c r="Y277" s="50"/>
      <c r="Z277" s="50"/>
      <c r="AA277" s="11"/>
      <c r="AB277" s="50"/>
      <c r="AC277" s="50"/>
      <c r="AD277" s="50"/>
      <c r="AE277" s="11"/>
      <c r="AF277" s="50"/>
      <c r="AG277" s="50"/>
      <c r="AH277" s="50"/>
      <c r="AI277" s="11"/>
      <c r="AJ277" s="50"/>
      <c r="AK277" s="50"/>
      <c r="AL277" s="50"/>
      <c r="AM277" s="11"/>
      <c r="AN277" s="50"/>
      <c r="AO277" s="50"/>
      <c r="AP277" s="50"/>
      <c r="AQ277" s="11"/>
      <c r="AR277" s="50"/>
      <c r="AS277" s="50"/>
      <c r="AT277" s="50"/>
      <c r="AU277" s="11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20"/>
    </row>
    <row r="278" spans="1:60" s="22" customFormat="1" x14ac:dyDescent="0.25">
      <c r="A278" s="20"/>
      <c r="B278" s="480"/>
      <c r="C278" s="11"/>
      <c r="D278" s="11"/>
      <c r="E278" s="11"/>
      <c r="F278" s="21"/>
      <c r="G278" s="11"/>
      <c r="H278" s="50"/>
      <c r="I278" s="50"/>
      <c r="J278" s="50"/>
      <c r="K278" s="11"/>
      <c r="L278" s="50"/>
      <c r="M278" s="50"/>
      <c r="N278" s="50"/>
      <c r="O278" s="50"/>
      <c r="P278" s="50"/>
      <c r="Q278" s="11"/>
      <c r="R278" s="50"/>
      <c r="S278" s="50"/>
      <c r="T278" s="50"/>
      <c r="U278" s="11"/>
      <c r="V278" s="50"/>
      <c r="W278" s="50"/>
      <c r="X278" s="50"/>
      <c r="Y278" s="50"/>
      <c r="Z278" s="50"/>
      <c r="AA278" s="11"/>
      <c r="AB278" s="50"/>
      <c r="AC278" s="50"/>
      <c r="AD278" s="50"/>
      <c r="AE278" s="11"/>
      <c r="AF278" s="50"/>
      <c r="AG278" s="50"/>
      <c r="AH278" s="50"/>
      <c r="AI278" s="11"/>
      <c r="AJ278" s="50"/>
      <c r="AK278" s="50"/>
      <c r="AL278" s="50"/>
      <c r="AM278" s="11"/>
      <c r="AN278" s="50"/>
      <c r="AO278" s="50"/>
      <c r="AP278" s="50"/>
      <c r="AQ278" s="11"/>
      <c r="AR278" s="50"/>
      <c r="AS278" s="50"/>
      <c r="AT278" s="50"/>
      <c r="AU278" s="11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20"/>
    </row>
    <row r="279" spans="1:60" s="22" customFormat="1" x14ac:dyDescent="0.25">
      <c r="A279" s="20"/>
      <c r="B279" s="480"/>
      <c r="C279" s="11"/>
      <c r="D279" s="11"/>
      <c r="E279" s="11"/>
      <c r="F279" s="21"/>
      <c r="G279" s="11"/>
      <c r="H279" s="50"/>
      <c r="I279" s="50"/>
      <c r="J279" s="50"/>
      <c r="K279" s="11"/>
      <c r="L279" s="50"/>
      <c r="M279" s="50"/>
      <c r="N279" s="50"/>
      <c r="O279" s="50"/>
      <c r="P279" s="50"/>
      <c r="Q279" s="11"/>
      <c r="R279" s="50"/>
      <c r="S279" s="50"/>
      <c r="T279" s="50"/>
      <c r="U279" s="11"/>
      <c r="V279" s="50"/>
      <c r="W279" s="50"/>
      <c r="X279" s="50"/>
      <c r="Y279" s="50"/>
      <c r="Z279" s="50"/>
      <c r="AA279" s="11"/>
      <c r="AB279" s="50"/>
      <c r="AC279" s="50"/>
      <c r="AD279" s="50"/>
      <c r="AE279" s="11"/>
      <c r="AF279" s="50"/>
      <c r="AG279" s="50"/>
      <c r="AH279" s="50"/>
      <c r="AI279" s="11"/>
      <c r="AJ279" s="50"/>
      <c r="AK279" s="50"/>
      <c r="AL279" s="50"/>
      <c r="AM279" s="11"/>
      <c r="AN279" s="50"/>
      <c r="AO279" s="50"/>
      <c r="AP279" s="50"/>
      <c r="AQ279" s="11"/>
      <c r="AR279" s="50"/>
      <c r="AS279" s="50"/>
      <c r="AT279" s="50"/>
      <c r="AU279" s="11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20"/>
    </row>
    <row r="280" spans="1:60" s="22" customFormat="1" x14ac:dyDescent="0.25">
      <c r="A280" s="20"/>
      <c r="B280" s="480"/>
      <c r="C280" s="11"/>
      <c r="D280" s="11"/>
      <c r="E280" s="11"/>
      <c r="F280" s="21"/>
      <c r="G280" s="11"/>
      <c r="H280" s="50"/>
      <c r="I280" s="50"/>
      <c r="J280" s="50"/>
      <c r="K280" s="11"/>
      <c r="L280" s="50"/>
      <c r="M280" s="50"/>
      <c r="N280" s="50"/>
      <c r="O280" s="50"/>
      <c r="P280" s="50"/>
      <c r="Q280" s="11"/>
      <c r="R280" s="50"/>
      <c r="S280" s="50"/>
      <c r="T280" s="50"/>
      <c r="U280" s="11"/>
      <c r="V280" s="50"/>
      <c r="W280" s="50"/>
      <c r="X280" s="50"/>
      <c r="Y280" s="50"/>
      <c r="Z280" s="50"/>
      <c r="AA280" s="11"/>
      <c r="AB280" s="50"/>
      <c r="AC280" s="50"/>
      <c r="AD280" s="50"/>
      <c r="AE280" s="11"/>
      <c r="AF280" s="50"/>
      <c r="AG280" s="50"/>
      <c r="AH280" s="50"/>
      <c r="AI280" s="11"/>
      <c r="AJ280" s="50"/>
      <c r="AK280" s="50"/>
      <c r="AL280" s="50"/>
      <c r="AM280" s="11"/>
      <c r="AN280" s="50"/>
      <c r="AO280" s="50"/>
      <c r="AP280" s="50"/>
      <c r="AQ280" s="11"/>
      <c r="AR280" s="50"/>
      <c r="AS280" s="50"/>
      <c r="AT280" s="50"/>
      <c r="AU280" s="11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20"/>
    </row>
    <row r="281" spans="1:60" s="22" customFormat="1" x14ac:dyDescent="0.25">
      <c r="A281" s="20"/>
      <c r="B281" s="480"/>
      <c r="C281" s="11"/>
      <c r="D281" s="11"/>
      <c r="E281" s="11"/>
      <c r="F281" s="21"/>
      <c r="G281" s="11"/>
      <c r="H281" s="50"/>
      <c r="I281" s="50"/>
      <c r="J281" s="50"/>
      <c r="K281" s="11"/>
      <c r="L281" s="50"/>
      <c r="M281" s="50"/>
      <c r="N281" s="50"/>
      <c r="O281" s="50"/>
      <c r="P281" s="50"/>
      <c r="Q281" s="11"/>
      <c r="R281" s="50"/>
      <c r="S281" s="50"/>
      <c r="T281" s="50"/>
      <c r="U281" s="11"/>
      <c r="V281" s="50"/>
      <c r="W281" s="50"/>
      <c r="X281" s="50"/>
      <c r="Y281" s="50"/>
      <c r="Z281" s="50"/>
      <c r="AA281" s="11"/>
      <c r="AB281" s="50"/>
      <c r="AC281" s="50"/>
      <c r="AD281" s="50"/>
      <c r="AE281" s="11"/>
      <c r="AF281" s="50"/>
      <c r="AG281" s="50"/>
      <c r="AH281" s="50"/>
      <c r="AI281" s="11"/>
      <c r="AJ281" s="50"/>
      <c r="AK281" s="50"/>
      <c r="AL281" s="50"/>
      <c r="AM281" s="11"/>
      <c r="AN281" s="50"/>
      <c r="AO281" s="50"/>
      <c r="AP281" s="50"/>
      <c r="AQ281" s="11"/>
      <c r="AR281" s="50"/>
      <c r="AS281" s="50"/>
      <c r="AT281" s="50"/>
      <c r="AU281" s="11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20"/>
    </row>
    <row r="282" spans="1:60" s="22" customFormat="1" x14ac:dyDescent="0.25">
      <c r="A282" s="20"/>
      <c r="B282" s="480"/>
      <c r="C282" s="11"/>
      <c r="D282" s="11"/>
      <c r="E282" s="11"/>
      <c r="F282" s="21"/>
      <c r="G282" s="11"/>
      <c r="H282" s="50"/>
      <c r="I282" s="50"/>
      <c r="J282" s="50"/>
      <c r="K282" s="11"/>
      <c r="L282" s="50"/>
      <c r="M282" s="50"/>
      <c r="N282" s="50"/>
      <c r="O282" s="50"/>
      <c r="P282" s="50"/>
      <c r="Q282" s="11"/>
      <c r="R282" s="50"/>
      <c r="S282" s="50"/>
      <c r="T282" s="50"/>
      <c r="U282" s="11"/>
      <c r="V282" s="50"/>
      <c r="W282" s="50"/>
      <c r="X282" s="50"/>
      <c r="Y282" s="50"/>
      <c r="Z282" s="50"/>
      <c r="AA282" s="11"/>
      <c r="AB282" s="50"/>
      <c r="AC282" s="50"/>
      <c r="AD282" s="50"/>
      <c r="AE282" s="11"/>
      <c r="AF282" s="50"/>
      <c r="AG282" s="50"/>
      <c r="AH282" s="50"/>
      <c r="AI282" s="11"/>
      <c r="AJ282" s="50"/>
      <c r="AK282" s="50"/>
      <c r="AL282" s="50"/>
      <c r="AM282" s="11"/>
      <c r="AN282" s="50"/>
      <c r="AO282" s="50"/>
      <c r="AP282" s="50"/>
      <c r="AQ282" s="11"/>
      <c r="AR282" s="50"/>
      <c r="AS282" s="50"/>
      <c r="AT282" s="50"/>
      <c r="AU282" s="11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20"/>
    </row>
    <row r="283" spans="1:60" s="22" customFormat="1" x14ac:dyDescent="0.25">
      <c r="A283" s="20"/>
      <c r="B283" s="480"/>
      <c r="C283" s="11"/>
      <c r="D283" s="11"/>
      <c r="E283" s="11"/>
      <c r="F283" s="21"/>
      <c r="G283" s="11"/>
      <c r="H283" s="50"/>
      <c r="I283" s="50"/>
      <c r="J283" s="50"/>
      <c r="K283" s="11"/>
      <c r="L283" s="50"/>
      <c r="M283" s="50"/>
      <c r="N283" s="50"/>
      <c r="O283" s="50"/>
      <c r="P283" s="50"/>
      <c r="Q283" s="11"/>
      <c r="R283" s="50"/>
      <c r="S283" s="50"/>
      <c r="T283" s="50"/>
      <c r="U283" s="11"/>
      <c r="V283" s="50"/>
      <c r="W283" s="50"/>
      <c r="X283" s="50"/>
      <c r="Y283" s="50"/>
      <c r="Z283" s="50"/>
      <c r="AA283" s="11"/>
      <c r="AB283" s="50"/>
      <c r="AC283" s="50"/>
      <c r="AD283" s="50"/>
      <c r="AE283" s="11"/>
      <c r="AF283" s="50"/>
      <c r="AG283" s="50"/>
      <c r="AH283" s="50"/>
      <c r="AI283" s="11"/>
      <c r="AJ283" s="50"/>
      <c r="AK283" s="50"/>
      <c r="AL283" s="50"/>
      <c r="AM283" s="11"/>
      <c r="AN283" s="50"/>
      <c r="AO283" s="50"/>
      <c r="AP283" s="50"/>
      <c r="AQ283" s="11"/>
      <c r="AR283" s="50"/>
      <c r="AS283" s="50"/>
      <c r="AT283" s="50"/>
      <c r="AU283" s="11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20"/>
    </row>
    <row r="284" spans="1:60" s="22" customFormat="1" x14ac:dyDescent="0.25">
      <c r="A284" s="20"/>
      <c r="B284" s="480"/>
      <c r="C284" s="11"/>
      <c r="D284" s="11"/>
      <c r="E284" s="11"/>
      <c r="F284" s="21"/>
      <c r="G284" s="11"/>
      <c r="H284" s="50"/>
      <c r="I284" s="50"/>
      <c r="J284" s="50"/>
      <c r="K284" s="11"/>
      <c r="L284" s="50"/>
      <c r="M284" s="50"/>
      <c r="N284" s="50"/>
      <c r="O284" s="50"/>
      <c r="P284" s="50"/>
      <c r="Q284" s="11"/>
      <c r="R284" s="50"/>
      <c r="S284" s="50"/>
      <c r="T284" s="50"/>
      <c r="U284" s="11"/>
      <c r="V284" s="50"/>
      <c r="W284" s="50"/>
      <c r="X284" s="50"/>
      <c r="Y284" s="50"/>
      <c r="Z284" s="50"/>
      <c r="AA284" s="11"/>
      <c r="AB284" s="50"/>
      <c r="AC284" s="50"/>
      <c r="AD284" s="50"/>
      <c r="AE284" s="11"/>
      <c r="AF284" s="50"/>
      <c r="AG284" s="50"/>
      <c r="AH284" s="50"/>
      <c r="AI284" s="11"/>
      <c r="AJ284" s="50"/>
      <c r="AK284" s="50"/>
      <c r="AL284" s="50"/>
      <c r="AM284" s="11"/>
      <c r="AN284" s="50"/>
      <c r="AO284" s="50"/>
      <c r="AP284" s="50"/>
      <c r="AQ284" s="11"/>
      <c r="AR284" s="50"/>
      <c r="AS284" s="50"/>
      <c r="AT284" s="50"/>
      <c r="AU284" s="11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20"/>
    </row>
    <row r="285" spans="1:60" s="22" customFormat="1" x14ac:dyDescent="0.25">
      <c r="A285" s="20"/>
      <c r="B285" s="480"/>
      <c r="C285" s="11"/>
      <c r="D285" s="11"/>
      <c r="E285" s="11"/>
      <c r="F285" s="21"/>
      <c r="G285" s="11"/>
      <c r="H285" s="50"/>
      <c r="I285" s="50"/>
      <c r="J285" s="50"/>
      <c r="K285" s="11"/>
      <c r="L285" s="50"/>
      <c r="M285" s="50"/>
      <c r="N285" s="50"/>
      <c r="O285" s="50"/>
      <c r="P285" s="50"/>
      <c r="Q285" s="11"/>
      <c r="R285" s="50"/>
      <c r="S285" s="50"/>
      <c r="T285" s="50"/>
      <c r="U285" s="11"/>
      <c r="V285" s="50"/>
      <c r="W285" s="50"/>
      <c r="X285" s="50"/>
      <c r="Y285" s="50"/>
      <c r="Z285" s="50"/>
      <c r="AA285" s="11"/>
      <c r="AB285" s="50"/>
      <c r="AC285" s="50"/>
      <c r="AD285" s="50"/>
      <c r="AE285" s="11"/>
      <c r="AF285" s="50"/>
      <c r="AG285" s="50"/>
      <c r="AH285" s="50"/>
      <c r="AI285" s="11"/>
      <c r="AJ285" s="50"/>
      <c r="AK285" s="50"/>
      <c r="AL285" s="50"/>
      <c r="AM285" s="11"/>
      <c r="AN285" s="50"/>
      <c r="AO285" s="50"/>
      <c r="AP285" s="50"/>
      <c r="AQ285" s="11"/>
      <c r="AR285" s="50"/>
      <c r="AS285" s="50"/>
      <c r="AT285" s="50"/>
      <c r="AU285" s="11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20"/>
    </row>
    <row r="286" spans="1:60" s="22" customFormat="1" x14ac:dyDescent="0.25">
      <c r="A286" s="20"/>
      <c r="B286" s="480"/>
      <c r="C286" s="11"/>
      <c r="D286" s="11"/>
      <c r="E286" s="11"/>
      <c r="F286" s="21"/>
      <c r="G286" s="11"/>
      <c r="H286" s="50"/>
      <c r="I286" s="50"/>
      <c r="J286" s="50"/>
      <c r="K286" s="11"/>
      <c r="L286" s="50"/>
      <c r="M286" s="50"/>
      <c r="N286" s="50"/>
      <c r="O286" s="50"/>
      <c r="P286" s="50"/>
      <c r="Q286" s="11"/>
      <c r="R286" s="50"/>
      <c r="S286" s="50"/>
      <c r="T286" s="50"/>
      <c r="U286" s="11"/>
      <c r="V286" s="50"/>
      <c r="W286" s="50"/>
      <c r="X286" s="50"/>
      <c r="Y286" s="50"/>
      <c r="Z286" s="50"/>
      <c r="AA286" s="11"/>
      <c r="AB286" s="50"/>
      <c r="AC286" s="50"/>
      <c r="AD286" s="50"/>
      <c r="AE286" s="11"/>
      <c r="AF286" s="50"/>
      <c r="AG286" s="50"/>
      <c r="AH286" s="50"/>
      <c r="AI286" s="11"/>
      <c r="AJ286" s="50"/>
      <c r="AK286" s="50"/>
      <c r="AL286" s="50"/>
      <c r="AM286" s="11"/>
      <c r="AN286" s="50"/>
      <c r="AO286" s="50"/>
      <c r="AP286" s="50"/>
      <c r="AQ286" s="11"/>
      <c r="AR286" s="50"/>
      <c r="AS286" s="50"/>
      <c r="AT286" s="50"/>
      <c r="AU286" s="11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20"/>
    </row>
    <row r="287" spans="1:60" s="22" customFormat="1" x14ac:dyDescent="0.25">
      <c r="A287" s="20"/>
      <c r="B287" s="480"/>
      <c r="C287" s="11"/>
      <c r="D287" s="11"/>
      <c r="E287" s="11"/>
      <c r="F287" s="21"/>
      <c r="G287" s="11"/>
      <c r="H287" s="50"/>
      <c r="I287" s="50"/>
      <c r="J287" s="50"/>
      <c r="K287" s="11"/>
      <c r="L287" s="50"/>
      <c r="M287" s="50"/>
      <c r="N287" s="50"/>
      <c r="O287" s="50"/>
      <c r="P287" s="50"/>
      <c r="Q287" s="11"/>
      <c r="R287" s="50"/>
      <c r="S287" s="50"/>
      <c r="T287" s="50"/>
      <c r="U287" s="11"/>
      <c r="V287" s="50"/>
      <c r="W287" s="50"/>
      <c r="X287" s="50"/>
      <c r="Y287" s="50"/>
      <c r="Z287" s="50"/>
      <c r="AA287" s="11"/>
      <c r="AB287" s="50"/>
      <c r="AC287" s="50"/>
      <c r="AD287" s="50"/>
      <c r="AE287" s="11"/>
      <c r="AF287" s="50"/>
      <c r="AG287" s="50"/>
      <c r="AH287" s="50"/>
      <c r="AI287" s="11"/>
      <c r="AJ287" s="50"/>
      <c r="AK287" s="50"/>
      <c r="AL287" s="50"/>
      <c r="AM287" s="11"/>
      <c r="AN287" s="50"/>
      <c r="AO287" s="50"/>
      <c r="AP287" s="50"/>
      <c r="AQ287" s="11"/>
      <c r="AR287" s="50"/>
      <c r="AS287" s="50"/>
      <c r="AT287" s="50"/>
      <c r="AU287" s="11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20"/>
    </row>
    <row r="288" spans="1:60" s="22" customFormat="1" x14ac:dyDescent="0.25">
      <c r="A288" s="20"/>
      <c r="B288" s="480"/>
      <c r="C288" s="11"/>
      <c r="D288" s="11"/>
      <c r="E288" s="11"/>
      <c r="F288" s="21"/>
      <c r="G288" s="11"/>
      <c r="H288" s="50"/>
      <c r="I288" s="50"/>
      <c r="J288" s="50"/>
      <c r="K288" s="11"/>
      <c r="L288" s="50"/>
      <c r="M288" s="50"/>
      <c r="N288" s="50"/>
      <c r="O288" s="50"/>
      <c r="P288" s="50"/>
      <c r="Q288" s="11"/>
      <c r="R288" s="50"/>
      <c r="S288" s="50"/>
      <c r="T288" s="50"/>
      <c r="U288" s="11"/>
      <c r="V288" s="50"/>
      <c r="W288" s="50"/>
      <c r="X288" s="50"/>
      <c r="Y288" s="50"/>
      <c r="Z288" s="50"/>
      <c r="AA288" s="11"/>
      <c r="AB288" s="50"/>
      <c r="AC288" s="50"/>
      <c r="AD288" s="50"/>
      <c r="AE288" s="11"/>
      <c r="AF288" s="50"/>
      <c r="AG288" s="50"/>
      <c r="AH288" s="50"/>
      <c r="AI288" s="11"/>
      <c r="AJ288" s="50"/>
      <c r="AK288" s="50"/>
      <c r="AL288" s="50"/>
      <c r="AM288" s="11"/>
      <c r="AN288" s="50"/>
      <c r="AO288" s="50"/>
      <c r="AP288" s="50"/>
      <c r="AQ288" s="11"/>
      <c r="AR288" s="50"/>
      <c r="AS288" s="50"/>
      <c r="AT288" s="50"/>
      <c r="AU288" s="11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20"/>
    </row>
    <row r="289" spans="1:60" s="22" customFormat="1" x14ac:dyDescent="0.25">
      <c r="A289" s="20"/>
      <c r="B289" s="480"/>
      <c r="C289" s="11"/>
      <c r="D289" s="11"/>
      <c r="E289" s="11"/>
      <c r="F289" s="21"/>
      <c r="G289" s="11"/>
      <c r="H289" s="50"/>
      <c r="I289" s="50"/>
      <c r="J289" s="50"/>
      <c r="K289" s="11"/>
      <c r="L289" s="50"/>
      <c r="M289" s="50"/>
      <c r="N289" s="50"/>
      <c r="O289" s="50"/>
      <c r="P289" s="50"/>
      <c r="Q289" s="11"/>
      <c r="R289" s="50"/>
      <c r="S289" s="50"/>
      <c r="T289" s="50"/>
      <c r="U289" s="11"/>
      <c r="V289" s="50"/>
      <c r="W289" s="50"/>
      <c r="X289" s="50"/>
      <c r="Y289" s="50"/>
      <c r="Z289" s="50"/>
      <c r="AA289" s="11"/>
      <c r="AB289" s="50"/>
      <c r="AC289" s="50"/>
      <c r="AD289" s="50"/>
      <c r="AE289" s="11"/>
      <c r="AF289" s="50"/>
      <c r="AG289" s="50"/>
      <c r="AH289" s="50"/>
      <c r="AI289" s="11"/>
      <c r="AJ289" s="50"/>
      <c r="AK289" s="50"/>
      <c r="AL289" s="50"/>
      <c r="AM289" s="11"/>
      <c r="AN289" s="50"/>
      <c r="AO289" s="50"/>
      <c r="AP289" s="50"/>
      <c r="AQ289" s="11"/>
      <c r="AR289" s="50"/>
      <c r="AS289" s="50"/>
      <c r="AT289" s="50"/>
      <c r="AU289" s="11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20"/>
    </row>
    <row r="290" spans="1:60" s="22" customFormat="1" x14ac:dyDescent="0.25">
      <c r="A290" s="20"/>
      <c r="B290" s="480"/>
      <c r="C290" s="11"/>
      <c r="D290" s="11"/>
      <c r="E290" s="11"/>
      <c r="F290" s="21"/>
      <c r="G290" s="11"/>
      <c r="H290" s="50"/>
      <c r="I290" s="50"/>
      <c r="J290" s="50"/>
      <c r="K290" s="11"/>
      <c r="L290" s="50"/>
      <c r="M290" s="50"/>
      <c r="N290" s="50"/>
      <c r="O290" s="50"/>
      <c r="P290" s="50"/>
      <c r="Q290" s="11"/>
      <c r="R290" s="50"/>
      <c r="S290" s="50"/>
      <c r="T290" s="50"/>
      <c r="U290" s="11"/>
      <c r="V290" s="50"/>
      <c r="W290" s="50"/>
      <c r="X290" s="50"/>
      <c r="Y290" s="50"/>
      <c r="Z290" s="50"/>
      <c r="AA290" s="11"/>
      <c r="AB290" s="50"/>
      <c r="AC290" s="50"/>
      <c r="AD290" s="50"/>
      <c r="AE290" s="11"/>
      <c r="AF290" s="50"/>
      <c r="AG290" s="50"/>
      <c r="AH290" s="50"/>
      <c r="AI290" s="11"/>
      <c r="AJ290" s="50"/>
      <c r="AK290" s="50"/>
      <c r="AL290" s="50"/>
      <c r="AM290" s="11"/>
      <c r="AN290" s="50"/>
      <c r="AO290" s="50"/>
      <c r="AP290" s="50"/>
      <c r="AQ290" s="11"/>
      <c r="AR290" s="50"/>
      <c r="AS290" s="50"/>
      <c r="AT290" s="50"/>
      <c r="AU290" s="11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20"/>
    </row>
    <row r="291" spans="1:60" s="22" customFormat="1" x14ac:dyDescent="0.25">
      <c r="A291" s="20"/>
      <c r="B291" s="480"/>
      <c r="C291" s="11"/>
      <c r="D291" s="11"/>
      <c r="E291" s="11"/>
      <c r="F291" s="21"/>
      <c r="G291" s="11"/>
      <c r="H291" s="50"/>
      <c r="I291" s="50"/>
      <c r="J291" s="50"/>
      <c r="K291" s="11"/>
      <c r="L291" s="50"/>
      <c r="M291" s="50"/>
      <c r="N291" s="50"/>
      <c r="O291" s="50"/>
      <c r="P291" s="50"/>
      <c r="Q291" s="11"/>
      <c r="R291" s="50"/>
      <c r="S291" s="50"/>
      <c r="T291" s="50"/>
      <c r="U291" s="11"/>
      <c r="V291" s="50"/>
      <c r="W291" s="50"/>
      <c r="X291" s="50"/>
      <c r="Y291" s="50"/>
      <c r="Z291" s="50"/>
      <c r="AA291" s="11"/>
      <c r="AB291" s="50"/>
      <c r="AC291" s="50"/>
      <c r="AD291" s="50"/>
      <c r="AE291" s="11"/>
      <c r="AF291" s="50"/>
      <c r="AG291" s="50"/>
      <c r="AH291" s="50"/>
      <c r="AI291" s="11"/>
      <c r="AJ291" s="50"/>
      <c r="AK291" s="50"/>
      <c r="AL291" s="50"/>
      <c r="AM291" s="11"/>
      <c r="AN291" s="50"/>
      <c r="AO291" s="50"/>
      <c r="AP291" s="50"/>
      <c r="AQ291" s="11"/>
      <c r="AR291" s="50"/>
      <c r="AS291" s="50"/>
      <c r="AT291" s="50"/>
      <c r="AU291" s="11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20"/>
    </row>
    <row r="292" spans="1:60" s="22" customFormat="1" x14ac:dyDescent="0.25">
      <c r="A292" s="20"/>
      <c r="B292" s="480"/>
      <c r="C292" s="11"/>
      <c r="D292" s="11"/>
      <c r="E292" s="11"/>
      <c r="F292" s="21"/>
      <c r="G292" s="11"/>
      <c r="H292" s="50"/>
      <c r="I292" s="50"/>
      <c r="J292" s="50"/>
      <c r="K292" s="11"/>
      <c r="L292" s="50"/>
      <c r="M292" s="50"/>
      <c r="N292" s="50"/>
      <c r="O292" s="50"/>
      <c r="P292" s="50"/>
      <c r="Q292" s="11"/>
      <c r="R292" s="50"/>
      <c r="S292" s="50"/>
      <c r="T292" s="50"/>
      <c r="U292" s="11"/>
      <c r="V292" s="50"/>
      <c r="W292" s="50"/>
      <c r="X292" s="50"/>
      <c r="Y292" s="50"/>
      <c r="Z292" s="50"/>
      <c r="AA292" s="11"/>
      <c r="AB292" s="50"/>
      <c r="AC292" s="50"/>
      <c r="AD292" s="50"/>
      <c r="AE292" s="11"/>
      <c r="AF292" s="50"/>
      <c r="AG292" s="50"/>
      <c r="AH292" s="50"/>
      <c r="AI292" s="11"/>
      <c r="AJ292" s="50"/>
      <c r="AK292" s="50"/>
      <c r="AL292" s="50"/>
      <c r="AM292" s="11"/>
      <c r="AN292" s="50"/>
      <c r="AO292" s="50"/>
      <c r="AP292" s="50"/>
      <c r="AQ292" s="11"/>
      <c r="AR292" s="50"/>
      <c r="AS292" s="50"/>
      <c r="AT292" s="50"/>
      <c r="AU292" s="11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20"/>
    </row>
    <row r="293" spans="1:60" s="22" customFormat="1" x14ac:dyDescent="0.25">
      <c r="A293" s="20"/>
      <c r="B293" s="480"/>
      <c r="C293" s="11"/>
      <c r="D293" s="11"/>
      <c r="E293" s="11"/>
      <c r="F293" s="21"/>
      <c r="G293" s="11"/>
      <c r="H293" s="50"/>
      <c r="I293" s="50"/>
      <c r="J293" s="50"/>
      <c r="K293" s="11"/>
      <c r="L293" s="50"/>
      <c r="M293" s="50"/>
      <c r="N293" s="50"/>
      <c r="O293" s="50"/>
      <c r="P293" s="50"/>
      <c r="Q293" s="11"/>
      <c r="R293" s="50"/>
      <c r="S293" s="50"/>
      <c r="T293" s="50"/>
      <c r="U293" s="11"/>
      <c r="V293" s="50"/>
      <c r="W293" s="50"/>
      <c r="X293" s="50"/>
      <c r="Y293" s="50"/>
      <c r="Z293" s="50"/>
      <c r="AA293" s="11"/>
      <c r="AB293" s="50"/>
      <c r="AC293" s="50"/>
      <c r="AD293" s="50"/>
      <c r="AE293" s="11"/>
      <c r="AF293" s="50"/>
      <c r="AG293" s="50"/>
      <c r="AH293" s="50"/>
      <c r="AI293" s="11"/>
      <c r="AJ293" s="50"/>
      <c r="AK293" s="50"/>
      <c r="AL293" s="50"/>
      <c r="AM293" s="11"/>
      <c r="AN293" s="50"/>
      <c r="AO293" s="50"/>
      <c r="AP293" s="50"/>
      <c r="AQ293" s="11"/>
      <c r="AR293" s="50"/>
      <c r="AS293" s="50"/>
      <c r="AT293" s="50"/>
      <c r="AU293" s="11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20"/>
    </row>
    <row r="294" spans="1:60" s="22" customFormat="1" x14ac:dyDescent="0.25">
      <c r="A294" s="20"/>
      <c r="B294" s="480"/>
      <c r="C294" s="11"/>
      <c r="D294" s="11"/>
      <c r="E294" s="11"/>
      <c r="F294" s="21"/>
      <c r="G294" s="11"/>
      <c r="H294" s="50"/>
      <c r="I294" s="50"/>
      <c r="J294" s="50"/>
      <c r="K294" s="11"/>
      <c r="L294" s="50"/>
      <c r="M294" s="50"/>
      <c r="N294" s="50"/>
      <c r="O294" s="50"/>
      <c r="P294" s="50"/>
      <c r="Q294" s="11"/>
      <c r="R294" s="50"/>
      <c r="S294" s="50"/>
      <c r="T294" s="50"/>
      <c r="U294" s="11"/>
      <c r="V294" s="50"/>
      <c r="W294" s="50"/>
      <c r="X294" s="50"/>
      <c r="Y294" s="50"/>
      <c r="Z294" s="50"/>
      <c r="AA294" s="11"/>
      <c r="AB294" s="50"/>
      <c r="AC294" s="50"/>
      <c r="AD294" s="50"/>
      <c r="AE294" s="11"/>
      <c r="AF294" s="50"/>
      <c r="AG294" s="50"/>
      <c r="AH294" s="50"/>
      <c r="AI294" s="11"/>
      <c r="AJ294" s="50"/>
      <c r="AK294" s="50"/>
      <c r="AL294" s="50"/>
      <c r="AM294" s="11"/>
      <c r="AN294" s="50"/>
      <c r="AO294" s="50"/>
      <c r="AP294" s="50"/>
      <c r="AQ294" s="11"/>
      <c r="AR294" s="50"/>
      <c r="AS294" s="50"/>
      <c r="AT294" s="50"/>
      <c r="AU294" s="11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20"/>
    </row>
    <row r="295" spans="1:60" s="22" customFormat="1" x14ac:dyDescent="0.25">
      <c r="A295" s="20"/>
      <c r="B295" s="480"/>
      <c r="C295" s="11"/>
      <c r="D295" s="11"/>
      <c r="E295" s="11"/>
      <c r="F295" s="21"/>
      <c r="G295" s="11"/>
      <c r="H295" s="50"/>
      <c r="I295" s="50"/>
      <c r="J295" s="50"/>
      <c r="K295" s="11"/>
      <c r="L295" s="50"/>
      <c r="M295" s="50"/>
      <c r="N295" s="50"/>
      <c r="O295" s="50"/>
      <c r="P295" s="50"/>
      <c r="Q295" s="11"/>
      <c r="R295" s="50"/>
      <c r="S295" s="50"/>
      <c r="T295" s="50"/>
      <c r="U295" s="11"/>
      <c r="V295" s="50"/>
      <c r="W295" s="50"/>
      <c r="X295" s="50"/>
      <c r="Y295" s="50"/>
      <c r="Z295" s="50"/>
      <c r="AA295" s="11"/>
      <c r="AB295" s="50"/>
      <c r="AC295" s="50"/>
      <c r="AD295" s="50"/>
      <c r="AE295" s="11"/>
      <c r="AF295" s="50"/>
      <c r="AG295" s="50"/>
      <c r="AH295" s="50"/>
      <c r="AI295" s="11"/>
      <c r="AJ295" s="50"/>
      <c r="AK295" s="50"/>
      <c r="AL295" s="50"/>
      <c r="AM295" s="11"/>
      <c r="AN295" s="50"/>
      <c r="AO295" s="50"/>
      <c r="AP295" s="50"/>
      <c r="AQ295" s="11"/>
      <c r="AR295" s="50"/>
      <c r="AS295" s="50"/>
      <c r="AT295" s="50"/>
      <c r="AU295" s="11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20"/>
    </row>
    <row r="296" spans="1:60" s="22" customFormat="1" x14ac:dyDescent="0.25">
      <c r="A296" s="20"/>
      <c r="B296" s="480"/>
      <c r="C296" s="11"/>
      <c r="D296" s="11"/>
      <c r="E296" s="11"/>
      <c r="F296" s="21"/>
      <c r="G296" s="11"/>
      <c r="H296" s="50"/>
      <c r="I296" s="50"/>
      <c r="J296" s="50"/>
      <c r="K296" s="11"/>
      <c r="L296" s="50"/>
      <c r="M296" s="50"/>
      <c r="N296" s="50"/>
      <c r="O296" s="50"/>
      <c r="P296" s="50"/>
      <c r="Q296" s="11"/>
      <c r="R296" s="50"/>
      <c r="S296" s="50"/>
      <c r="T296" s="50"/>
      <c r="U296" s="11"/>
      <c r="V296" s="50"/>
      <c r="W296" s="50"/>
      <c r="X296" s="50"/>
      <c r="Y296" s="50"/>
      <c r="Z296" s="50"/>
      <c r="AA296" s="11"/>
      <c r="AB296" s="50"/>
      <c r="AC296" s="50"/>
      <c r="AD296" s="50"/>
      <c r="AE296" s="11"/>
      <c r="AF296" s="50"/>
      <c r="AG296" s="50"/>
      <c r="AH296" s="50"/>
      <c r="AI296" s="11"/>
      <c r="AJ296" s="50"/>
      <c r="AK296" s="50"/>
      <c r="AL296" s="50"/>
      <c r="AM296" s="11"/>
      <c r="AN296" s="50"/>
      <c r="AO296" s="50"/>
      <c r="AP296" s="50"/>
      <c r="AQ296" s="11"/>
      <c r="AR296" s="50"/>
      <c r="AS296" s="50"/>
      <c r="AT296" s="50"/>
      <c r="AU296" s="11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20"/>
    </row>
    <row r="297" spans="1:60" s="22" customFormat="1" x14ac:dyDescent="0.25">
      <c r="A297" s="20"/>
      <c r="B297" s="480"/>
      <c r="C297" s="11"/>
      <c r="D297" s="11"/>
      <c r="E297" s="11"/>
      <c r="F297" s="21"/>
      <c r="G297" s="11"/>
      <c r="H297" s="50"/>
      <c r="I297" s="50"/>
      <c r="J297" s="50"/>
      <c r="K297" s="11"/>
      <c r="L297" s="50"/>
      <c r="M297" s="50"/>
      <c r="N297" s="50"/>
      <c r="O297" s="50"/>
      <c r="P297" s="50"/>
      <c r="Q297" s="11"/>
      <c r="R297" s="50"/>
      <c r="S297" s="50"/>
      <c r="T297" s="50"/>
      <c r="U297" s="11"/>
      <c r="V297" s="50"/>
      <c r="W297" s="50"/>
      <c r="X297" s="50"/>
      <c r="Y297" s="50"/>
      <c r="Z297" s="50"/>
      <c r="AA297" s="11"/>
      <c r="AB297" s="50"/>
      <c r="AC297" s="50"/>
      <c r="AD297" s="50"/>
      <c r="AE297" s="11"/>
      <c r="AF297" s="50"/>
      <c r="AG297" s="50"/>
      <c r="AH297" s="50"/>
      <c r="AI297" s="11"/>
      <c r="AJ297" s="50"/>
      <c r="AK297" s="50"/>
      <c r="AL297" s="50"/>
      <c r="AM297" s="11"/>
      <c r="AN297" s="50"/>
      <c r="AO297" s="50"/>
      <c r="AP297" s="50"/>
      <c r="AQ297" s="11"/>
      <c r="AR297" s="50"/>
      <c r="AS297" s="50"/>
      <c r="AT297" s="50"/>
      <c r="AU297" s="11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20"/>
    </row>
    <row r="298" spans="1:60" s="22" customFormat="1" x14ac:dyDescent="0.25">
      <c r="A298" s="20"/>
      <c r="B298" s="480"/>
      <c r="C298" s="11"/>
      <c r="D298" s="11"/>
      <c r="E298" s="11"/>
      <c r="F298" s="21"/>
      <c r="G298" s="11"/>
      <c r="H298" s="50"/>
      <c r="I298" s="50"/>
      <c r="J298" s="50"/>
      <c r="K298" s="11"/>
      <c r="L298" s="50"/>
      <c r="M298" s="50"/>
      <c r="N298" s="50"/>
      <c r="O298" s="50"/>
      <c r="P298" s="50"/>
      <c r="Q298" s="11"/>
      <c r="R298" s="50"/>
      <c r="S298" s="50"/>
      <c r="T298" s="50"/>
      <c r="U298" s="11"/>
      <c r="V298" s="50"/>
      <c r="W298" s="50"/>
      <c r="X298" s="50"/>
      <c r="Y298" s="50"/>
      <c r="Z298" s="50"/>
      <c r="AA298" s="11"/>
      <c r="AB298" s="50"/>
      <c r="AC298" s="50"/>
      <c r="AD298" s="50"/>
      <c r="AE298" s="11"/>
      <c r="AF298" s="50"/>
      <c r="AG298" s="50"/>
      <c r="AH298" s="50"/>
      <c r="AI298" s="11"/>
      <c r="AJ298" s="50"/>
      <c r="AK298" s="50"/>
      <c r="AL298" s="50"/>
      <c r="AM298" s="11"/>
      <c r="AN298" s="50"/>
      <c r="AO298" s="50"/>
      <c r="AP298" s="50"/>
      <c r="AQ298" s="11"/>
      <c r="AR298" s="50"/>
      <c r="AS298" s="50"/>
      <c r="AT298" s="50"/>
      <c r="AU298" s="11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20"/>
    </row>
    <row r="299" spans="1:60" s="22" customFormat="1" x14ac:dyDescent="0.25">
      <c r="A299" s="20"/>
      <c r="B299" s="480"/>
      <c r="C299" s="11"/>
      <c r="D299" s="11"/>
      <c r="E299" s="11"/>
      <c r="F299" s="21"/>
      <c r="G299" s="11"/>
      <c r="H299" s="50"/>
      <c r="I299" s="50"/>
      <c r="J299" s="50"/>
      <c r="K299" s="11"/>
      <c r="L299" s="50"/>
      <c r="M299" s="50"/>
      <c r="N299" s="50"/>
      <c r="O299" s="50"/>
      <c r="P299" s="50"/>
      <c r="Q299" s="11"/>
      <c r="R299" s="50"/>
      <c r="S299" s="50"/>
      <c r="T299" s="50"/>
      <c r="U299" s="11"/>
      <c r="V299" s="50"/>
      <c r="W299" s="50"/>
      <c r="X299" s="50"/>
      <c r="Y299" s="50"/>
      <c r="Z299" s="50"/>
      <c r="AA299" s="11"/>
      <c r="AB299" s="50"/>
      <c r="AC299" s="50"/>
      <c r="AD299" s="50"/>
      <c r="AE299" s="11"/>
      <c r="AF299" s="50"/>
      <c r="AG299" s="50"/>
      <c r="AH299" s="50"/>
      <c r="AI299" s="11"/>
      <c r="AJ299" s="50"/>
      <c r="AK299" s="50"/>
      <c r="AL299" s="50"/>
      <c r="AM299" s="11"/>
      <c r="AN299" s="50"/>
      <c r="AO299" s="50"/>
      <c r="AP299" s="50"/>
      <c r="AQ299" s="11"/>
      <c r="AR299" s="50"/>
      <c r="AS299" s="50"/>
      <c r="AT299" s="50"/>
      <c r="AU299" s="11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20"/>
    </row>
    <row r="300" spans="1:60" s="22" customFormat="1" x14ac:dyDescent="0.25">
      <c r="A300" s="20"/>
      <c r="B300" s="480"/>
      <c r="C300" s="11"/>
      <c r="D300" s="11"/>
      <c r="E300" s="11"/>
      <c r="F300" s="21"/>
      <c r="G300" s="11"/>
      <c r="H300" s="50"/>
      <c r="I300" s="50"/>
      <c r="J300" s="50"/>
      <c r="K300" s="11"/>
      <c r="L300" s="50"/>
      <c r="M300" s="50"/>
      <c r="N300" s="50"/>
      <c r="O300" s="50"/>
      <c r="P300" s="50"/>
      <c r="Q300" s="11"/>
      <c r="R300" s="50"/>
      <c r="S300" s="50"/>
      <c r="T300" s="50"/>
      <c r="U300" s="11"/>
      <c r="V300" s="50"/>
      <c r="W300" s="50"/>
      <c r="X300" s="50"/>
      <c r="Y300" s="50"/>
      <c r="Z300" s="50"/>
      <c r="AA300" s="11"/>
      <c r="AB300" s="50"/>
      <c r="AC300" s="50"/>
      <c r="AD300" s="50"/>
      <c r="AE300" s="11"/>
      <c r="AF300" s="50"/>
      <c r="AG300" s="50"/>
      <c r="AH300" s="50"/>
      <c r="AI300" s="11"/>
      <c r="AJ300" s="50"/>
      <c r="AK300" s="50"/>
      <c r="AL300" s="50"/>
      <c r="AM300" s="11"/>
      <c r="AN300" s="50"/>
      <c r="AO300" s="50"/>
      <c r="AP300" s="50"/>
      <c r="AQ300" s="11"/>
      <c r="AR300" s="50"/>
      <c r="AS300" s="50"/>
      <c r="AT300" s="50"/>
      <c r="AU300" s="11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20"/>
    </row>
    <row r="301" spans="1:60" s="22" customFormat="1" x14ac:dyDescent="0.25">
      <c r="A301" s="20"/>
      <c r="B301" s="480"/>
      <c r="C301" s="11"/>
      <c r="D301" s="11"/>
      <c r="E301" s="11"/>
      <c r="F301" s="21"/>
      <c r="G301" s="11"/>
      <c r="H301" s="50"/>
      <c r="I301" s="50"/>
      <c r="J301" s="50"/>
      <c r="K301" s="11"/>
      <c r="L301" s="50"/>
      <c r="M301" s="50"/>
      <c r="N301" s="50"/>
      <c r="O301" s="50"/>
      <c r="P301" s="50"/>
      <c r="Q301" s="11"/>
      <c r="R301" s="50"/>
      <c r="S301" s="50"/>
      <c r="T301" s="50"/>
      <c r="U301" s="11"/>
      <c r="V301" s="50"/>
      <c r="W301" s="50"/>
      <c r="X301" s="50"/>
      <c r="Y301" s="50"/>
      <c r="Z301" s="50"/>
      <c r="AA301" s="11"/>
      <c r="AB301" s="50"/>
      <c r="AC301" s="50"/>
      <c r="AD301" s="50"/>
      <c r="AE301" s="11"/>
      <c r="AF301" s="50"/>
      <c r="AG301" s="50"/>
      <c r="AH301" s="50"/>
      <c r="AI301" s="11"/>
      <c r="AJ301" s="50"/>
      <c r="AK301" s="50"/>
      <c r="AL301" s="50"/>
      <c r="AM301" s="11"/>
      <c r="AN301" s="50"/>
      <c r="AO301" s="50"/>
      <c r="AP301" s="50"/>
      <c r="AQ301" s="11"/>
      <c r="AR301" s="50"/>
      <c r="AS301" s="50"/>
      <c r="AT301" s="50"/>
      <c r="AU301" s="11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20"/>
    </row>
    <row r="302" spans="1:60" s="22" customFormat="1" x14ac:dyDescent="0.25">
      <c r="A302" s="20"/>
      <c r="B302" s="480"/>
      <c r="C302" s="11"/>
      <c r="D302" s="11"/>
      <c r="E302" s="11"/>
      <c r="F302" s="21"/>
      <c r="G302" s="11"/>
      <c r="H302" s="50"/>
      <c r="I302" s="50"/>
      <c r="J302" s="50"/>
      <c r="K302" s="11"/>
      <c r="L302" s="50"/>
      <c r="M302" s="50"/>
      <c r="N302" s="50"/>
      <c r="O302" s="50"/>
      <c r="P302" s="50"/>
      <c r="Q302" s="11"/>
      <c r="R302" s="50"/>
      <c r="S302" s="50"/>
      <c r="T302" s="50"/>
      <c r="U302" s="11"/>
      <c r="V302" s="50"/>
      <c r="W302" s="50"/>
      <c r="X302" s="50"/>
      <c r="Y302" s="50"/>
      <c r="Z302" s="50"/>
      <c r="AA302" s="11"/>
      <c r="AB302" s="50"/>
      <c r="AC302" s="50"/>
      <c r="AD302" s="50"/>
      <c r="AE302" s="11"/>
      <c r="AF302" s="50"/>
      <c r="AG302" s="50"/>
      <c r="AH302" s="50"/>
      <c r="AI302" s="11"/>
      <c r="AJ302" s="50"/>
      <c r="AK302" s="50"/>
      <c r="AL302" s="50"/>
      <c r="AM302" s="11"/>
      <c r="AN302" s="50"/>
      <c r="AO302" s="50"/>
      <c r="AP302" s="50"/>
      <c r="AQ302" s="11"/>
      <c r="AR302" s="50"/>
      <c r="AS302" s="50"/>
      <c r="AT302" s="50"/>
      <c r="AU302" s="11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20"/>
    </row>
    <row r="303" spans="1:60" s="22" customFormat="1" x14ac:dyDescent="0.25">
      <c r="A303" s="20"/>
      <c r="B303" s="480"/>
      <c r="C303" s="11"/>
      <c r="D303" s="11"/>
      <c r="E303" s="11"/>
      <c r="F303" s="21"/>
      <c r="G303" s="11"/>
      <c r="H303" s="50"/>
      <c r="I303" s="50"/>
      <c r="J303" s="50"/>
      <c r="K303" s="11"/>
      <c r="L303" s="50"/>
      <c r="M303" s="50"/>
      <c r="N303" s="50"/>
      <c r="O303" s="50"/>
      <c r="P303" s="50"/>
      <c r="Q303" s="11"/>
      <c r="R303" s="50"/>
      <c r="S303" s="50"/>
      <c r="T303" s="50"/>
      <c r="U303" s="11"/>
      <c r="V303" s="50"/>
      <c r="W303" s="50"/>
      <c r="X303" s="50"/>
      <c r="Y303" s="50"/>
      <c r="Z303" s="50"/>
      <c r="AA303" s="11"/>
      <c r="AB303" s="50"/>
      <c r="AC303" s="50"/>
      <c r="AD303" s="50"/>
      <c r="AE303" s="11"/>
      <c r="AF303" s="50"/>
      <c r="AG303" s="50"/>
      <c r="AH303" s="50"/>
      <c r="AI303" s="11"/>
      <c r="AJ303" s="50"/>
      <c r="AK303" s="50"/>
      <c r="AL303" s="50"/>
      <c r="AM303" s="11"/>
      <c r="AN303" s="50"/>
      <c r="AO303" s="50"/>
      <c r="AP303" s="50"/>
      <c r="AQ303" s="11"/>
      <c r="AR303" s="50"/>
      <c r="AS303" s="50"/>
      <c r="AT303" s="50"/>
      <c r="AU303" s="11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20"/>
    </row>
    <row r="304" spans="1:60" s="22" customFormat="1" x14ac:dyDescent="0.25">
      <c r="A304" s="20"/>
      <c r="B304" s="480"/>
      <c r="C304" s="11"/>
      <c r="D304" s="11"/>
      <c r="E304" s="11"/>
      <c r="F304" s="21"/>
      <c r="G304" s="11"/>
      <c r="H304" s="50"/>
      <c r="I304" s="50"/>
      <c r="J304" s="50"/>
      <c r="K304" s="11"/>
      <c r="L304" s="50"/>
      <c r="M304" s="50"/>
      <c r="N304" s="50"/>
      <c r="O304" s="50"/>
      <c r="P304" s="50"/>
      <c r="Q304" s="11"/>
      <c r="R304" s="50"/>
      <c r="S304" s="50"/>
      <c r="T304" s="50"/>
      <c r="U304" s="11"/>
      <c r="V304" s="50"/>
      <c r="W304" s="50"/>
      <c r="X304" s="50"/>
      <c r="Y304" s="50"/>
      <c r="Z304" s="50"/>
      <c r="AA304" s="11"/>
      <c r="AB304" s="50"/>
      <c r="AC304" s="50"/>
      <c r="AD304" s="50"/>
      <c r="AE304" s="11"/>
      <c r="AF304" s="50"/>
      <c r="AG304" s="50"/>
      <c r="AH304" s="50"/>
      <c r="AI304" s="11"/>
      <c r="AJ304" s="50"/>
      <c r="AK304" s="50"/>
      <c r="AL304" s="50"/>
      <c r="AM304" s="11"/>
      <c r="AN304" s="50"/>
      <c r="AO304" s="50"/>
      <c r="AP304" s="50"/>
      <c r="AQ304" s="11"/>
      <c r="AR304" s="50"/>
      <c r="AS304" s="50"/>
      <c r="AT304" s="50"/>
      <c r="AU304" s="11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20"/>
    </row>
    <row r="305" spans="1:60" s="22" customFormat="1" x14ac:dyDescent="0.25">
      <c r="A305" s="20"/>
      <c r="B305" s="480"/>
      <c r="C305" s="11"/>
      <c r="D305" s="11"/>
      <c r="E305" s="11"/>
      <c r="F305" s="21"/>
      <c r="G305" s="11"/>
      <c r="H305" s="50"/>
      <c r="I305" s="50"/>
      <c r="J305" s="50"/>
      <c r="K305" s="11"/>
      <c r="L305" s="50"/>
      <c r="M305" s="50"/>
      <c r="N305" s="50"/>
      <c r="O305" s="50"/>
      <c r="P305" s="50"/>
      <c r="Q305" s="11"/>
      <c r="R305" s="50"/>
      <c r="S305" s="50"/>
      <c r="T305" s="50"/>
      <c r="U305" s="11"/>
      <c r="V305" s="50"/>
      <c r="W305" s="50"/>
      <c r="X305" s="50"/>
      <c r="Y305" s="50"/>
      <c r="Z305" s="50"/>
      <c r="AA305" s="11"/>
      <c r="AB305" s="50"/>
      <c r="AC305" s="50"/>
      <c r="AD305" s="50"/>
      <c r="AE305" s="11"/>
      <c r="AF305" s="50"/>
      <c r="AG305" s="50"/>
      <c r="AH305" s="50"/>
      <c r="AI305" s="11"/>
      <c r="AJ305" s="50"/>
      <c r="AK305" s="50"/>
      <c r="AL305" s="50"/>
      <c r="AM305" s="11"/>
      <c r="AN305" s="50"/>
      <c r="AO305" s="50"/>
      <c r="AP305" s="50"/>
      <c r="AQ305" s="11"/>
      <c r="AR305" s="50"/>
      <c r="AS305" s="50"/>
      <c r="AT305" s="50"/>
      <c r="AU305" s="11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20"/>
    </row>
    <row r="306" spans="1:60" s="22" customFormat="1" x14ac:dyDescent="0.25">
      <c r="A306" s="20"/>
      <c r="B306" s="480"/>
      <c r="C306" s="11"/>
      <c r="D306" s="11"/>
      <c r="E306" s="11"/>
      <c r="F306" s="21"/>
      <c r="G306" s="11"/>
      <c r="H306" s="50"/>
      <c r="I306" s="50"/>
      <c r="J306" s="50"/>
      <c r="K306" s="11"/>
      <c r="L306" s="50"/>
      <c r="M306" s="50"/>
      <c r="N306" s="50"/>
      <c r="O306" s="50"/>
      <c r="P306" s="50"/>
      <c r="Q306" s="11"/>
      <c r="R306" s="50"/>
      <c r="S306" s="50"/>
      <c r="T306" s="50"/>
      <c r="U306" s="11"/>
      <c r="V306" s="50"/>
      <c r="W306" s="50"/>
      <c r="X306" s="50"/>
      <c r="Y306" s="50"/>
      <c r="Z306" s="50"/>
      <c r="AA306" s="11"/>
      <c r="AB306" s="50"/>
      <c r="AC306" s="50"/>
      <c r="AD306" s="50"/>
      <c r="AE306" s="11"/>
      <c r="AF306" s="50"/>
      <c r="AG306" s="50"/>
      <c r="AH306" s="50"/>
      <c r="AI306" s="11"/>
      <c r="AJ306" s="50"/>
      <c r="AK306" s="50"/>
      <c r="AL306" s="50"/>
      <c r="AM306" s="11"/>
      <c r="AN306" s="50"/>
      <c r="AO306" s="50"/>
      <c r="AP306" s="50"/>
      <c r="AQ306" s="11"/>
      <c r="AR306" s="50"/>
      <c r="AS306" s="50"/>
      <c r="AT306" s="50"/>
      <c r="AU306" s="11"/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20"/>
    </row>
    <row r="307" spans="1:60" s="22" customFormat="1" x14ac:dyDescent="0.25">
      <c r="A307" s="20"/>
      <c r="B307" s="480"/>
      <c r="C307" s="11"/>
      <c r="D307" s="11"/>
      <c r="E307" s="11"/>
      <c r="F307" s="21"/>
      <c r="G307" s="11"/>
      <c r="H307" s="50"/>
      <c r="I307" s="50"/>
      <c r="J307" s="50"/>
      <c r="K307" s="11"/>
      <c r="L307" s="50"/>
      <c r="M307" s="50"/>
      <c r="N307" s="50"/>
      <c r="O307" s="50"/>
      <c r="P307" s="50"/>
      <c r="Q307" s="11"/>
      <c r="R307" s="50"/>
      <c r="S307" s="50"/>
      <c r="T307" s="50"/>
      <c r="U307" s="11"/>
      <c r="V307" s="50"/>
      <c r="W307" s="50"/>
      <c r="X307" s="50"/>
      <c r="Y307" s="50"/>
      <c r="Z307" s="50"/>
      <c r="AA307" s="11"/>
      <c r="AB307" s="50"/>
      <c r="AC307" s="50"/>
      <c r="AD307" s="50"/>
      <c r="AE307" s="11"/>
      <c r="AF307" s="50"/>
      <c r="AG307" s="50"/>
      <c r="AH307" s="50"/>
      <c r="AI307" s="11"/>
      <c r="AJ307" s="50"/>
      <c r="AK307" s="50"/>
      <c r="AL307" s="50"/>
      <c r="AM307" s="11"/>
      <c r="AN307" s="50"/>
      <c r="AO307" s="50"/>
      <c r="AP307" s="50"/>
      <c r="AQ307" s="11"/>
      <c r="AR307" s="50"/>
      <c r="AS307" s="50"/>
      <c r="AT307" s="50"/>
      <c r="AU307" s="11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20"/>
    </row>
    <row r="308" spans="1:60" s="22" customFormat="1" x14ac:dyDescent="0.25">
      <c r="A308" s="20"/>
      <c r="B308" s="480"/>
      <c r="C308" s="11"/>
      <c r="D308" s="11"/>
      <c r="E308" s="11"/>
      <c r="F308" s="21"/>
      <c r="G308" s="11"/>
      <c r="H308" s="50"/>
      <c r="I308" s="50"/>
      <c r="J308" s="50"/>
      <c r="K308" s="11"/>
      <c r="L308" s="50"/>
      <c r="M308" s="50"/>
      <c r="N308" s="50"/>
      <c r="O308" s="50"/>
      <c r="P308" s="50"/>
      <c r="Q308" s="11"/>
      <c r="R308" s="50"/>
      <c r="S308" s="50"/>
      <c r="T308" s="50"/>
      <c r="U308" s="11"/>
      <c r="V308" s="50"/>
      <c r="W308" s="50"/>
      <c r="X308" s="50"/>
      <c r="Y308" s="50"/>
      <c r="Z308" s="50"/>
      <c r="AA308" s="11"/>
      <c r="AB308" s="50"/>
      <c r="AC308" s="50"/>
      <c r="AD308" s="50"/>
      <c r="AE308" s="11"/>
      <c r="AF308" s="50"/>
      <c r="AG308" s="50"/>
      <c r="AH308" s="50"/>
      <c r="AI308" s="11"/>
      <c r="AJ308" s="50"/>
      <c r="AK308" s="50"/>
      <c r="AL308" s="50"/>
      <c r="AM308" s="11"/>
      <c r="AN308" s="50"/>
      <c r="AO308" s="50"/>
      <c r="AP308" s="50"/>
      <c r="AQ308" s="11"/>
      <c r="AR308" s="50"/>
      <c r="AS308" s="50"/>
      <c r="AT308" s="50"/>
      <c r="AU308" s="11"/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20"/>
    </row>
    <row r="309" spans="1:60" s="22" customFormat="1" x14ac:dyDescent="0.25">
      <c r="A309" s="20"/>
      <c r="B309" s="480"/>
      <c r="C309" s="11"/>
      <c r="D309" s="11"/>
      <c r="E309" s="11"/>
      <c r="F309" s="21"/>
      <c r="G309" s="11"/>
      <c r="H309" s="50"/>
      <c r="I309" s="50"/>
      <c r="J309" s="50"/>
      <c r="K309" s="11"/>
      <c r="L309" s="50"/>
      <c r="M309" s="50"/>
      <c r="N309" s="50"/>
      <c r="O309" s="50"/>
      <c r="P309" s="50"/>
      <c r="Q309" s="11"/>
      <c r="R309" s="50"/>
      <c r="S309" s="50"/>
      <c r="T309" s="50"/>
      <c r="U309" s="11"/>
      <c r="V309" s="50"/>
      <c r="W309" s="50"/>
      <c r="X309" s="50"/>
      <c r="Y309" s="50"/>
      <c r="Z309" s="50"/>
      <c r="AA309" s="11"/>
      <c r="AB309" s="50"/>
      <c r="AC309" s="50"/>
      <c r="AD309" s="50"/>
      <c r="AE309" s="11"/>
      <c r="AF309" s="50"/>
      <c r="AG309" s="50"/>
      <c r="AH309" s="50"/>
      <c r="AI309" s="11"/>
      <c r="AJ309" s="50"/>
      <c r="AK309" s="50"/>
      <c r="AL309" s="50"/>
      <c r="AM309" s="11"/>
      <c r="AN309" s="50"/>
      <c r="AO309" s="50"/>
      <c r="AP309" s="50"/>
      <c r="AQ309" s="11"/>
      <c r="AR309" s="50"/>
      <c r="AS309" s="50"/>
      <c r="AT309" s="50"/>
      <c r="AU309" s="11"/>
      <c r="AV309" s="50"/>
      <c r="AW309" s="50"/>
      <c r="AX309" s="50"/>
      <c r="AY309" s="50"/>
      <c r="AZ309" s="50"/>
      <c r="BA309" s="50"/>
      <c r="BB309" s="50"/>
      <c r="BC309" s="50"/>
      <c r="BD309" s="50"/>
      <c r="BE309" s="50"/>
      <c r="BF309" s="50"/>
      <c r="BG309" s="50"/>
      <c r="BH309" s="20"/>
    </row>
    <row r="310" spans="1:60" s="22" customFormat="1" x14ac:dyDescent="0.25">
      <c r="A310" s="20"/>
      <c r="B310" s="480"/>
      <c r="C310" s="11"/>
      <c r="D310" s="11"/>
      <c r="E310" s="11"/>
      <c r="F310" s="21"/>
      <c r="G310" s="11"/>
      <c r="H310" s="50"/>
      <c r="I310" s="50"/>
      <c r="J310" s="50"/>
      <c r="K310" s="11"/>
      <c r="L310" s="50"/>
      <c r="M310" s="50"/>
      <c r="N310" s="50"/>
      <c r="O310" s="50"/>
      <c r="P310" s="50"/>
      <c r="Q310" s="11"/>
      <c r="R310" s="50"/>
      <c r="S310" s="50"/>
      <c r="T310" s="50"/>
      <c r="U310" s="11"/>
      <c r="V310" s="50"/>
      <c r="W310" s="50"/>
      <c r="X310" s="50"/>
      <c r="Y310" s="50"/>
      <c r="Z310" s="50"/>
      <c r="AA310" s="11"/>
      <c r="AB310" s="50"/>
      <c r="AC310" s="50"/>
      <c r="AD310" s="50"/>
      <c r="AE310" s="11"/>
      <c r="AF310" s="50"/>
      <c r="AG310" s="50"/>
      <c r="AH310" s="50"/>
      <c r="AI310" s="11"/>
      <c r="AJ310" s="50"/>
      <c r="AK310" s="50"/>
      <c r="AL310" s="50"/>
      <c r="AM310" s="11"/>
      <c r="AN310" s="50"/>
      <c r="AO310" s="50"/>
      <c r="AP310" s="50"/>
      <c r="AQ310" s="11"/>
      <c r="AR310" s="50"/>
      <c r="AS310" s="50"/>
      <c r="AT310" s="50"/>
      <c r="AU310" s="11"/>
      <c r="AV310" s="50"/>
      <c r="AW310" s="50"/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  <c r="BH310" s="20"/>
    </row>
    <row r="311" spans="1:60" s="22" customFormat="1" x14ac:dyDescent="0.25">
      <c r="A311" s="20"/>
      <c r="B311" s="480"/>
      <c r="C311" s="11"/>
      <c r="D311" s="11"/>
      <c r="E311" s="11"/>
      <c r="F311" s="21"/>
      <c r="G311" s="11"/>
      <c r="H311" s="50"/>
      <c r="I311" s="50"/>
      <c r="J311" s="50"/>
      <c r="K311" s="11"/>
      <c r="L311" s="50"/>
      <c r="M311" s="50"/>
      <c r="N311" s="50"/>
      <c r="O311" s="50"/>
      <c r="P311" s="50"/>
      <c r="Q311" s="11"/>
      <c r="R311" s="50"/>
      <c r="S311" s="50"/>
      <c r="T311" s="50"/>
      <c r="U311" s="11"/>
      <c r="V311" s="50"/>
      <c r="W311" s="50"/>
      <c r="X311" s="50"/>
      <c r="Y311" s="50"/>
      <c r="Z311" s="50"/>
      <c r="AA311" s="11"/>
      <c r="AB311" s="50"/>
      <c r="AC311" s="50"/>
      <c r="AD311" s="50"/>
      <c r="AE311" s="11"/>
      <c r="AF311" s="50"/>
      <c r="AG311" s="50"/>
      <c r="AH311" s="50"/>
      <c r="AI311" s="11"/>
      <c r="AJ311" s="50"/>
      <c r="AK311" s="50"/>
      <c r="AL311" s="50"/>
      <c r="AM311" s="11"/>
      <c r="AN311" s="50"/>
      <c r="AO311" s="50"/>
      <c r="AP311" s="50"/>
      <c r="AQ311" s="11"/>
      <c r="AR311" s="50"/>
      <c r="AS311" s="50"/>
      <c r="AT311" s="50"/>
      <c r="AU311" s="11"/>
      <c r="AV311" s="50"/>
      <c r="AW311" s="50"/>
      <c r="AX311" s="50"/>
      <c r="AY311" s="50"/>
      <c r="AZ311" s="50"/>
      <c r="BA311" s="50"/>
      <c r="BB311" s="50"/>
      <c r="BC311" s="50"/>
      <c r="BD311" s="50"/>
      <c r="BE311" s="50"/>
      <c r="BF311" s="50"/>
      <c r="BG311" s="50"/>
      <c r="BH311" s="20"/>
    </row>
    <row r="312" spans="1:60" s="22" customFormat="1" x14ac:dyDescent="0.25">
      <c r="A312" s="20"/>
      <c r="B312" s="480"/>
      <c r="C312" s="11"/>
      <c r="D312" s="11"/>
      <c r="E312" s="11"/>
      <c r="F312" s="21"/>
      <c r="G312" s="11"/>
      <c r="H312" s="50"/>
      <c r="I312" s="50"/>
      <c r="J312" s="50"/>
      <c r="K312" s="11"/>
      <c r="L312" s="50"/>
      <c r="M312" s="50"/>
      <c r="N312" s="50"/>
      <c r="O312" s="50"/>
      <c r="P312" s="50"/>
      <c r="Q312" s="11"/>
      <c r="R312" s="50"/>
      <c r="S312" s="50"/>
      <c r="T312" s="50"/>
      <c r="U312" s="11"/>
      <c r="V312" s="50"/>
      <c r="W312" s="50"/>
      <c r="X312" s="50"/>
      <c r="Y312" s="50"/>
      <c r="Z312" s="50"/>
      <c r="AA312" s="11"/>
      <c r="AB312" s="50"/>
      <c r="AC312" s="50"/>
      <c r="AD312" s="50"/>
      <c r="AE312" s="11"/>
      <c r="AF312" s="50"/>
      <c r="AG312" s="50"/>
      <c r="AH312" s="50"/>
      <c r="AI312" s="11"/>
      <c r="AJ312" s="50"/>
      <c r="AK312" s="50"/>
      <c r="AL312" s="50"/>
      <c r="AM312" s="11"/>
      <c r="AN312" s="50"/>
      <c r="AO312" s="50"/>
      <c r="AP312" s="50"/>
      <c r="AQ312" s="11"/>
      <c r="AR312" s="50"/>
      <c r="AS312" s="50"/>
      <c r="AT312" s="50"/>
      <c r="AU312" s="11"/>
      <c r="AV312" s="50"/>
      <c r="AW312" s="50"/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  <c r="BH312" s="20"/>
    </row>
    <row r="313" spans="1:60" s="22" customFormat="1" x14ac:dyDescent="0.25">
      <c r="A313" s="20"/>
      <c r="B313" s="480"/>
      <c r="C313" s="11"/>
      <c r="D313" s="11"/>
      <c r="E313" s="11"/>
      <c r="F313" s="21"/>
      <c r="G313" s="11"/>
      <c r="H313" s="50"/>
      <c r="I313" s="50"/>
      <c r="J313" s="50"/>
      <c r="K313" s="11"/>
      <c r="L313" s="50"/>
      <c r="M313" s="50"/>
      <c r="N313" s="50"/>
      <c r="O313" s="50"/>
      <c r="P313" s="50"/>
      <c r="Q313" s="11"/>
      <c r="R313" s="50"/>
      <c r="S313" s="50"/>
      <c r="T313" s="50"/>
      <c r="U313" s="11"/>
      <c r="V313" s="50"/>
      <c r="W313" s="50"/>
      <c r="X313" s="50"/>
      <c r="Y313" s="50"/>
      <c r="Z313" s="50"/>
      <c r="AA313" s="11"/>
      <c r="AB313" s="50"/>
      <c r="AC313" s="50"/>
      <c r="AD313" s="50"/>
      <c r="AE313" s="11"/>
      <c r="AF313" s="50"/>
      <c r="AG313" s="50"/>
      <c r="AH313" s="50"/>
      <c r="AI313" s="11"/>
      <c r="AJ313" s="50"/>
      <c r="AK313" s="50"/>
      <c r="AL313" s="50"/>
      <c r="AM313" s="11"/>
      <c r="AN313" s="50"/>
      <c r="AO313" s="50"/>
      <c r="AP313" s="50"/>
      <c r="AQ313" s="11"/>
      <c r="AR313" s="50"/>
      <c r="AS313" s="50"/>
      <c r="AT313" s="50"/>
      <c r="AU313" s="11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20"/>
    </row>
    <row r="314" spans="1:60" s="22" customFormat="1" x14ac:dyDescent="0.25">
      <c r="A314" s="20"/>
      <c r="B314" s="480"/>
      <c r="C314" s="11"/>
      <c r="D314" s="11"/>
      <c r="E314" s="11"/>
      <c r="F314" s="21"/>
      <c r="G314" s="11"/>
      <c r="H314" s="50"/>
      <c r="I314" s="50"/>
      <c r="J314" s="50"/>
      <c r="K314" s="11"/>
      <c r="L314" s="50"/>
      <c r="M314" s="50"/>
      <c r="N314" s="50"/>
      <c r="O314" s="50"/>
      <c r="P314" s="50"/>
      <c r="Q314" s="11"/>
      <c r="R314" s="50"/>
      <c r="S314" s="50"/>
      <c r="T314" s="50"/>
      <c r="U314" s="11"/>
      <c r="V314" s="50"/>
      <c r="W314" s="50"/>
      <c r="X314" s="50"/>
      <c r="Y314" s="50"/>
      <c r="Z314" s="50"/>
      <c r="AA314" s="11"/>
      <c r="AB314" s="50"/>
      <c r="AC314" s="50"/>
      <c r="AD314" s="50"/>
      <c r="AE314" s="11"/>
      <c r="AF314" s="50"/>
      <c r="AG314" s="50"/>
      <c r="AH314" s="50"/>
      <c r="AI314" s="11"/>
      <c r="AJ314" s="50"/>
      <c r="AK314" s="50"/>
      <c r="AL314" s="50"/>
      <c r="AM314" s="11"/>
      <c r="AN314" s="50"/>
      <c r="AO314" s="50"/>
      <c r="AP314" s="50"/>
      <c r="AQ314" s="11"/>
      <c r="AR314" s="50"/>
      <c r="AS314" s="50"/>
      <c r="AT314" s="50"/>
      <c r="AU314" s="11"/>
      <c r="AV314" s="50"/>
      <c r="AW314" s="50"/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  <c r="BH314" s="20"/>
    </row>
    <row r="315" spans="1:60" s="22" customFormat="1" x14ac:dyDescent="0.25">
      <c r="A315" s="20"/>
      <c r="B315" s="480"/>
      <c r="C315" s="11"/>
      <c r="D315" s="11"/>
      <c r="E315" s="11"/>
      <c r="F315" s="21"/>
      <c r="G315" s="11"/>
      <c r="H315" s="50"/>
      <c r="I315" s="50"/>
      <c r="J315" s="50"/>
      <c r="K315" s="11"/>
      <c r="L315" s="50"/>
      <c r="M315" s="50"/>
      <c r="N315" s="50"/>
      <c r="O315" s="50"/>
      <c r="P315" s="50"/>
      <c r="Q315" s="11"/>
      <c r="R315" s="50"/>
      <c r="S315" s="50"/>
      <c r="T315" s="50"/>
      <c r="U315" s="11"/>
      <c r="V315" s="50"/>
      <c r="W315" s="50"/>
      <c r="X315" s="50"/>
      <c r="Y315" s="50"/>
      <c r="Z315" s="50"/>
      <c r="AA315" s="11"/>
      <c r="AB315" s="50"/>
      <c r="AC315" s="50"/>
      <c r="AD315" s="50"/>
      <c r="AE315" s="11"/>
      <c r="AF315" s="50"/>
      <c r="AG315" s="50"/>
      <c r="AH315" s="50"/>
      <c r="AI315" s="11"/>
      <c r="AJ315" s="50"/>
      <c r="AK315" s="50"/>
      <c r="AL315" s="50"/>
      <c r="AM315" s="11"/>
      <c r="AN315" s="50"/>
      <c r="AO315" s="50"/>
      <c r="AP315" s="50"/>
      <c r="AQ315" s="11"/>
      <c r="AR315" s="50"/>
      <c r="AS315" s="50"/>
      <c r="AT315" s="50"/>
      <c r="AU315" s="11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20"/>
    </row>
    <row r="316" spans="1:60" s="22" customFormat="1" x14ac:dyDescent="0.25">
      <c r="A316" s="20"/>
      <c r="B316" s="480"/>
      <c r="C316" s="11"/>
      <c r="D316" s="11"/>
      <c r="E316" s="11"/>
      <c r="F316" s="21"/>
      <c r="G316" s="11"/>
      <c r="H316" s="50"/>
      <c r="I316" s="50"/>
      <c r="J316" s="50"/>
      <c r="K316" s="11"/>
      <c r="L316" s="50"/>
      <c r="M316" s="50"/>
      <c r="N316" s="50"/>
      <c r="O316" s="50"/>
      <c r="P316" s="50"/>
      <c r="Q316" s="11"/>
      <c r="R316" s="50"/>
      <c r="S316" s="50"/>
      <c r="T316" s="50"/>
      <c r="U316" s="11"/>
      <c r="V316" s="50"/>
      <c r="W316" s="50"/>
      <c r="X316" s="50"/>
      <c r="Y316" s="50"/>
      <c r="Z316" s="50"/>
      <c r="AA316" s="11"/>
      <c r="AB316" s="50"/>
      <c r="AC316" s="50"/>
      <c r="AD316" s="50"/>
      <c r="AE316" s="11"/>
      <c r="AF316" s="50"/>
      <c r="AG316" s="50"/>
      <c r="AH316" s="50"/>
      <c r="AI316" s="11"/>
      <c r="AJ316" s="50"/>
      <c r="AK316" s="50"/>
      <c r="AL316" s="50"/>
      <c r="AM316" s="11"/>
      <c r="AN316" s="50"/>
      <c r="AO316" s="50"/>
      <c r="AP316" s="50"/>
      <c r="AQ316" s="11"/>
      <c r="AR316" s="50"/>
      <c r="AS316" s="50"/>
      <c r="AT316" s="50"/>
      <c r="AU316" s="11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20"/>
    </row>
    <row r="317" spans="1:60" s="22" customFormat="1" x14ac:dyDescent="0.25">
      <c r="A317" s="20"/>
      <c r="B317" s="480"/>
      <c r="C317" s="11"/>
      <c r="D317" s="11"/>
      <c r="E317" s="11"/>
      <c r="F317" s="21"/>
      <c r="G317" s="11"/>
      <c r="H317" s="50"/>
      <c r="I317" s="50"/>
      <c r="J317" s="50"/>
      <c r="K317" s="11"/>
      <c r="L317" s="50"/>
      <c r="M317" s="50"/>
      <c r="N317" s="50"/>
      <c r="O317" s="50"/>
      <c r="P317" s="50"/>
      <c r="Q317" s="11"/>
      <c r="R317" s="50"/>
      <c r="S317" s="50"/>
      <c r="T317" s="50"/>
      <c r="U317" s="11"/>
      <c r="V317" s="50"/>
      <c r="W317" s="50"/>
      <c r="X317" s="50"/>
      <c r="Y317" s="50"/>
      <c r="Z317" s="50"/>
      <c r="AA317" s="11"/>
      <c r="AB317" s="50"/>
      <c r="AC317" s="50"/>
      <c r="AD317" s="50"/>
      <c r="AE317" s="11"/>
      <c r="AF317" s="50"/>
      <c r="AG317" s="50"/>
      <c r="AH317" s="50"/>
      <c r="AI317" s="11"/>
      <c r="AJ317" s="50"/>
      <c r="AK317" s="50"/>
      <c r="AL317" s="50"/>
      <c r="AM317" s="11"/>
      <c r="AN317" s="50"/>
      <c r="AO317" s="50"/>
      <c r="AP317" s="50"/>
      <c r="AQ317" s="11"/>
      <c r="AR317" s="50"/>
      <c r="AS317" s="50"/>
      <c r="AT317" s="50"/>
      <c r="AU317" s="11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20"/>
    </row>
    <row r="318" spans="1:60" s="22" customFormat="1" x14ac:dyDescent="0.25">
      <c r="A318" s="20"/>
      <c r="B318" s="480"/>
      <c r="C318" s="11"/>
      <c r="D318" s="11"/>
      <c r="E318" s="11"/>
      <c r="F318" s="21"/>
      <c r="G318" s="11"/>
      <c r="H318" s="50"/>
      <c r="I318" s="50"/>
      <c r="J318" s="50"/>
      <c r="K318" s="11"/>
      <c r="L318" s="50"/>
      <c r="M318" s="50"/>
      <c r="N318" s="50"/>
      <c r="O318" s="50"/>
      <c r="P318" s="50"/>
      <c r="Q318" s="11"/>
      <c r="R318" s="50"/>
      <c r="S318" s="50"/>
      <c r="T318" s="50"/>
      <c r="U318" s="11"/>
      <c r="V318" s="50"/>
      <c r="W318" s="50"/>
      <c r="X318" s="50"/>
      <c r="Y318" s="50"/>
      <c r="Z318" s="50"/>
      <c r="AA318" s="11"/>
      <c r="AB318" s="50"/>
      <c r="AC318" s="50"/>
      <c r="AD318" s="50"/>
      <c r="AE318" s="11"/>
      <c r="AF318" s="50"/>
      <c r="AG318" s="50"/>
      <c r="AH318" s="50"/>
      <c r="AI318" s="11"/>
      <c r="AJ318" s="50"/>
      <c r="AK318" s="50"/>
      <c r="AL318" s="50"/>
      <c r="AM318" s="11"/>
      <c r="AN318" s="50"/>
      <c r="AO318" s="50"/>
      <c r="AP318" s="50"/>
      <c r="AQ318" s="11"/>
      <c r="AR318" s="50"/>
      <c r="AS318" s="50"/>
      <c r="AT318" s="50"/>
      <c r="AU318" s="11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20"/>
    </row>
    <row r="319" spans="1:60" s="22" customFormat="1" x14ac:dyDescent="0.25">
      <c r="A319" s="20"/>
      <c r="B319" s="480"/>
      <c r="C319" s="11"/>
      <c r="D319" s="11"/>
      <c r="E319" s="11"/>
      <c r="F319" s="21"/>
      <c r="G319" s="11"/>
      <c r="H319" s="50"/>
      <c r="I319" s="50"/>
      <c r="J319" s="50"/>
      <c r="K319" s="11"/>
      <c r="L319" s="50"/>
      <c r="M319" s="50"/>
      <c r="N319" s="50"/>
      <c r="O319" s="50"/>
      <c r="P319" s="50"/>
      <c r="Q319" s="11"/>
      <c r="R319" s="50"/>
      <c r="S319" s="50"/>
      <c r="T319" s="50"/>
      <c r="U319" s="11"/>
      <c r="V319" s="50"/>
      <c r="W319" s="50"/>
      <c r="X319" s="50"/>
      <c r="Y319" s="50"/>
      <c r="Z319" s="50"/>
      <c r="AA319" s="11"/>
      <c r="AB319" s="50"/>
      <c r="AC319" s="50"/>
      <c r="AD319" s="50"/>
      <c r="AE319" s="11"/>
      <c r="AF319" s="50"/>
      <c r="AG319" s="50"/>
      <c r="AH319" s="50"/>
      <c r="AI319" s="11"/>
      <c r="AJ319" s="50"/>
      <c r="AK319" s="50"/>
      <c r="AL319" s="50"/>
      <c r="AM319" s="11"/>
      <c r="AN319" s="50"/>
      <c r="AO319" s="50"/>
      <c r="AP319" s="50"/>
      <c r="AQ319" s="11"/>
      <c r="AR319" s="50"/>
      <c r="AS319" s="50"/>
      <c r="AT319" s="50"/>
      <c r="AU319" s="11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20"/>
    </row>
    <row r="320" spans="1:60" s="22" customFormat="1" x14ac:dyDescent="0.25">
      <c r="A320" s="20"/>
      <c r="B320" s="480"/>
      <c r="C320" s="11"/>
      <c r="D320" s="11"/>
      <c r="E320" s="11"/>
      <c r="F320" s="21"/>
      <c r="G320" s="11"/>
      <c r="H320" s="50"/>
      <c r="I320" s="50"/>
      <c r="J320" s="50"/>
      <c r="K320" s="11"/>
      <c r="L320" s="50"/>
      <c r="M320" s="50"/>
      <c r="N320" s="50"/>
      <c r="O320" s="50"/>
      <c r="P320" s="50"/>
      <c r="Q320" s="11"/>
      <c r="R320" s="50"/>
      <c r="S320" s="50"/>
      <c r="T320" s="50"/>
      <c r="U320" s="11"/>
      <c r="V320" s="50"/>
      <c r="W320" s="50"/>
      <c r="X320" s="50"/>
      <c r="Y320" s="50"/>
      <c r="Z320" s="50"/>
      <c r="AA320" s="11"/>
      <c r="AB320" s="50"/>
      <c r="AC320" s="50"/>
      <c r="AD320" s="50"/>
      <c r="AE320" s="11"/>
      <c r="AF320" s="50"/>
      <c r="AG320" s="50"/>
      <c r="AH320" s="50"/>
      <c r="AI320" s="11"/>
      <c r="AJ320" s="50"/>
      <c r="AK320" s="50"/>
      <c r="AL320" s="50"/>
      <c r="AM320" s="11"/>
      <c r="AN320" s="50"/>
      <c r="AO320" s="50"/>
      <c r="AP320" s="50"/>
      <c r="AQ320" s="11"/>
      <c r="AR320" s="50"/>
      <c r="AS320" s="50"/>
      <c r="AT320" s="50"/>
      <c r="AU320" s="11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20"/>
    </row>
    <row r="321" spans="1:60" s="22" customFormat="1" x14ac:dyDescent="0.25">
      <c r="A321" s="20"/>
      <c r="B321" s="480"/>
      <c r="C321" s="11"/>
      <c r="D321" s="11"/>
      <c r="E321" s="11"/>
      <c r="F321" s="21"/>
      <c r="G321" s="11"/>
      <c r="H321" s="50"/>
      <c r="I321" s="50"/>
      <c r="J321" s="50"/>
      <c r="K321" s="11"/>
      <c r="L321" s="50"/>
      <c r="M321" s="50"/>
      <c r="N321" s="50"/>
      <c r="O321" s="50"/>
      <c r="P321" s="50"/>
      <c r="Q321" s="11"/>
      <c r="R321" s="50"/>
      <c r="S321" s="50"/>
      <c r="T321" s="50"/>
      <c r="U321" s="11"/>
      <c r="V321" s="50"/>
      <c r="W321" s="50"/>
      <c r="X321" s="50"/>
      <c r="Y321" s="50"/>
      <c r="Z321" s="50"/>
      <c r="AA321" s="11"/>
      <c r="AB321" s="50"/>
      <c r="AC321" s="50"/>
      <c r="AD321" s="50"/>
      <c r="AE321" s="11"/>
      <c r="AF321" s="50"/>
      <c r="AG321" s="50"/>
      <c r="AH321" s="50"/>
      <c r="AI321" s="11"/>
      <c r="AJ321" s="50"/>
      <c r="AK321" s="50"/>
      <c r="AL321" s="50"/>
      <c r="AM321" s="11"/>
      <c r="AN321" s="50"/>
      <c r="AO321" s="50"/>
      <c r="AP321" s="50"/>
      <c r="AQ321" s="11"/>
      <c r="AR321" s="50"/>
      <c r="AS321" s="50"/>
      <c r="AT321" s="50"/>
      <c r="AU321" s="11"/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20"/>
    </row>
    <row r="322" spans="1:60" s="22" customFormat="1" x14ac:dyDescent="0.25">
      <c r="A322" s="20"/>
      <c r="B322" s="480"/>
      <c r="C322" s="11"/>
      <c r="D322" s="11"/>
      <c r="E322" s="11"/>
      <c r="F322" s="21"/>
      <c r="G322" s="11"/>
      <c r="H322" s="50"/>
      <c r="I322" s="50"/>
      <c r="J322" s="50"/>
      <c r="K322" s="11"/>
      <c r="L322" s="50"/>
      <c r="M322" s="50"/>
      <c r="N322" s="50"/>
      <c r="O322" s="50"/>
      <c r="P322" s="50"/>
      <c r="Q322" s="11"/>
      <c r="R322" s="50"/>
      <c r="S322" s="50"/>
      <c r="T322" s="50"/>
      <c r="U322" s="11"/>
      <c r="V322" s="50"/>
      <c r="W322" s="50"/>
      <c r="X322" s="50"/>
      <c r="Y322" s="50"/>
      <c r="Z322" s="50"/>
      <c r="AA322" s="11"/>
      <c r="AB322" s="50"/>
      <c r="AC322" s="50"/>
      <c r="AD322" s="50"/>
      <c r="AE322" s="11"/>
      <c r="AF322" s="50"/>
      <c r="AG322" s="50"/>
      <c r="AH322" s="50"/>
      <c r="AI322" s="11"/>
      <c r="AJ322" s="50"/>
      <c r="AK322" s="50"/>
      <c r="AL322" s="50"/>
      <c r="AM322" s="11"/>
      <c r="AN322" s="50"/>
      <c r="AO322" s="50"/>
      <c r="AP322" s="50"/>
      <c r="AQ322" s="11"/>
      <c r="AR322" s="50"/>
      <c r="AS322" s="50"/>
      <c r="AT322" s="50"/>
      <c r="AU322" s="11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20"/>
    </row>
    <row r="323" spans="1:60" s="22" customFormat="1" x14ac:dyDescent="0.25">
      <c r="A323" s="20"/>
      <c r="B323" s="480"/>
      <c r="C323" s="11"/>
      <c r="D323" s="11"/>
      <c r="E323" s="11"/>
      <c r="F323" s="21"/>
      <c r="G323" s="11"/>
      <c r="H323" s="50"/>
      <c r="I323" s="50"/>
      <c r="J323" s="50"/>
      <c r="K323" s="11"/>
      <c r="L323" s="50"/>
      <c r="M323" s="50"/>
      <c r="N323" s="50"/>
      <c r="O323" s="50"/>
      <c r="P323" s="50"/>
      <c r="Q323" s="11"/>
      <c r="R323" s="50"/>
      <c r="S323" s="50"/>
      <c r="T323" s="50"/>
      <c r="U323" s="11"/>
      <c r="V323" s="50"/>
      <c r="W323" s="50"/>
      <c r="X323" s="50"/>
      <c r="Y323" s="50"/>
      <c r="Z323" s="50"/>
      <c r="AA323" s="11"/>
      <c r="AB323" s="50"/>
      <c r="AC323" s="50"/>
      <c r="AD323" s="50"/>
      <c r="AE323" s="11"/>
      <c r="AF323" s="50"/>
      <c r="AG323" s="50"/>
      <c r="AH323" s="50"/>
      <c r="AI323" s="11"/>
      <c r="AJ323" s="50"/>
      <c r="AK323" s="50"/>
      <c r="AL323" s="50"/>
      <c r="AM323" s="11"/>
      <c r="AN323" s="50"/>
      <c r="AO323" s="50"/>
      <c r="AP323" s="50"/>
      <c r="AQ323" s="11"/>
      <c r="AR323" s="50"/>
      <c r="AS323" s="50"/>
      <c r="AT323" s="50"/>
      <c r="AU323" s="11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20"/>
    </row>
    <row r="324" spans="1:60" s="22" customFormat="1" x14ac:dyDescent="0.25">
      <c r="A324" s="20"/>
      <c r="B324" s="480"/>
      <c r="C324" s="11"/>
      <c r="D324" s="11"/>
      <c r="E324" s="11"/>
      <c r="F324" s="21"/>
      <c r="G324" s="11"/>
      <c r="H324" s="50"/>
      <c r="I324" s="50"/>
      <c r="J324" s="50"/>
      <c r="K324" s="11"/>
      <c r="L324" s="50"/>
      <c r="M324" s="50"/>
      <c r="N324" s="50"/>
      <c r="O324" s="50"/>
      <c r="P324" s="50"/>
      <c r="Q324" s="11"/>
      <c r="R324" s="50"/>
      <c r="S324" s="50"/>
      <c r="T324" s="50"/>
      <c r="U324" s="11"/>
      <c r="V324" s="50"/>
      <c r="W324" s="50"/>
      <c r="X324" s="50"/>
      <c r="Y324" s="50"/>
      <c r="Z324" s="50"/>
      <c r="AA324" s="11"/>
      <c r="AB324" s="50"/>
      <c r="AC324" s="50"/>
      <c r="AD324" s="50"/>
      <c r="AE324" s="11"/>
      <c r="AF324" s="50"/>
      <c r="AG324" s="50"/>
      <c r="AH324" s="50"/>
      <c r="AI324" s="11"/>
      <c r="AJ324" s="50"/>
      <c r="AK324" s="50"/>
      <c r="AL324" s="50"/>
      <c r="AM324" s="11"/>
      <c r="AN324" s="50"/>
      <c r="AO324" s="50"/>
      <c r="AP324" s="50"/>
      <c r="AQ324" s="11"/>
      <c r="AR324" s="50"/>
      <c r="AS324" s="50"/>
      <c r="AT324" s="50"/>
      <c r="AU324" s="11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20"/>
    </row>
    <row r="325" spans="1:60" s="22" customFormat="1" x14ac:dyDescent="0.25">
      <c r="A325" s="20"/>
      <c r="B325" s="480"/>
      <c r="C325" s="11"/>
      <c r="D325" s="11"/>
      <c r="E325" s="11"/>
      <c r="F325" s="21"/>
      <c r="G325" s="11"/>
      <c r="H325" s="50"/>
      <c r="I325" s="50"/>
      <c r="J325" s="50"/>
      <c r="K325" s="11"/>
      <c r="L325" s="50"/>
      <c r="M325" s="50"/>
      <c r="N325" s="50"/>
      <c r="O325" s="50"/>
      <c r="P325" s="50"/>
      <c r="Q325" s="11"/>
      <c r="R325" s="50"/>
      <c r="S325" s="50"/>
      <c r="T325" s="50"/>
      <c r="U325" s="11"/>
      <c r="V325" s="50"/>
      <c r="W325" s="50"/>
      <c r="X325" s="50"/>
      <c r="Y325" s="50"/>
      <c r="Z325" s="50"/>
      <c r="AA325" s="11"/>
      <c r="AB325" s="50"/>
      <c r="AC325" s="50"/>
      <c r="AD325" s="50"/>
      <c r="AE325" s="11"/>
      <c r="AF325" s="50"/>
      <c r="AG325" s="50"/>
      <c r="AH325" s="50"/>
      <c r="AI325" s="11"/>
      <c r="AJ325" s="50"/>
      <c r="AK325" s="50"/>
      <c r="AL325" s="50"/>
      <c r="AM325" s="11"/>
      <c r="AN325" s="50"/>
      <c r="AO325" s="50"/>
      <c r="AP325" s="50"/>
      <c r="AQ325" s="11"/>
      <c r="AR325" s="50"/>
      <c r="AS325" s="50"/>
      <c r="AT325" s="50"/>
      <c r="AU325" s="11"/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20"/>
    </row>
    <row r="326" spans="1:60" s="22" customFormat="1" x14ac:dyDescent="0.25">
      <c r="A326" s="20"/>
      <c r="B326" s="480"/>
      <c r="C326" s="11"/>
      <c r="D326" s="11"/>
      <c r="E326" s="11"/>
      <c r="F326" s="21"/>
      <c r="G326" s="11"/>
      <c r="H326" s="50"/>
      <c r="I326" s="50"/>
      <c r="J326" s="50"/>
      <c r="K326" s="11"/>
      <c r="L326" s="50"/>
      <c r="M326" s="50"/>
      <c r="N326" s="50"/>
      <c r="O326" s="50"/>
      <c r="P326" s="50"/>
      <c r="Q326" s="11"/>
      <c r="R326" s="50"/>
      <c r="S326" s="50"/>
      <c r="T326" s="50"/>
      <c r="U326" s="11"/>
      <c r="V326" s="50"/>
      <c r="W326" s="50"/>
      <c r="X326" s="50"/>
      <c r="Y326" s="50"/>
      <c r="Z326" s="50"/>
      <c r="AA326" s="11"/>
      <c r="AB326" s="50"/>
      <c r="AC326" s="50"/>
      <c r="AD326" s="50"/>
      <c r="AE326" s="11"/>
      <c r="AF326" s="50"/>
      <c r="AG326" s="50"/>
      <c r="AH326" s="50"/>
      <c r="AI326" s="11"/>
      <c r="AJ326" s="50"/>
      <c r="AK326" s="50"/>
      <c r="AL326" s="50"/>
      <c r="AM326" s="11"/>
      <c r="AN326" s="50"/>
      <c r="AO326" s="50"/>
      <c r="AP326" s="50"/>
      <c r="AQ326" s="11"/>
      <c r="AR326" s="50"/>
      <c r="AS326" s="50"/>
      <c r="AT326" s="50"/>
      <c r="AU326" s="11"/>
      <c r="AV326" s="50"/>
      <c r="AW326" s="50"/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  <c r="BH326" s="20"/>
    </row>
    <row r="327" spans="1:60" s="22" customFormat="1" x14ac:dyDescent="0.25">
      <c r="A327" s="20"/>
      <c r="B327" s="480"/>
      <c r="C327" s="11"/>
      <c r="D327" s="11"/>
      <c r="E327" s="11"/>
      <c r="F327" s="21"/>
      <c r="G327" s="11"/>
      <c r="H327" s="50"/>
      <c r="I327" s="50"/>
      <c r="J327" s="50"/>
      <c r="K327" s="11"/>
      <c r="L327" s="50"/>
      <c r="M327" s="50"/>
      <c r="N327" s="50"/>
      <c r="O327" s="50"/>
      <c r="P327" s="50"/>
      <c r="Q327" s="11"/>
      <c r="R327" s="50"/>
      <c r="S327" s="50"/>
      <c r="T327" s="50"/>
      <c r="U327" s="11"/>
      <c r="V327" s="50"/>
      <c r="W327" s="50"/>
      <c r="X327" s="50"/>
      <c r="Y327" s="50"/>
      <c r="Z327" s="50"/>
      <c r="AA327" s="11"/>
      <c r="AB327" s="50"/>
      <c r="AC327" s="50"/>
      <c r="AD327" s="50"/>
      <c r="AE327" s="11"/>
      <c r="AF327" s="50"/>
      <c r="AG327" s="50"/>
      <c r="AH327" s="50"/>
      <c r="AI327" s="11"/>
      <c r="AJ327" s="50"/>
      <c r="AK327" s="50"/>
      <c r="AL327" s="50"/>
      <c r="AM327" s="11"/>
      <c r="AN327" s="50"/>
      <c r="AO327" s="50"/>
      <c r="AP327" s="50"/>
      <c r="AQ327" s="11"/>
      <c r="AR327" s="50"/>
      <c r="AS327" s="50"/>
      <c r="AT327" s="50"/>
      <c r="AU327" s="11"/>
      <c r="AV327" s="50"/>
      <c r="AW327" s="50"/>
      <c r="AX327" s="50"/>
      <c r="AY327" s="50"/>
      <c r="AZ327" s="50"/>
      <c r="BA327" s="50"/>
      <c r="BB327" s="50"/>
      <c r="BC327" s="50"/>
      <c r="BD327" s="50"/>
      <c r="BE327" s="50"/>
      <c r="BF327" s="50"/>
      <c r="BG327" s="50"/>
      <c r="BH327" s="20"/>
    </row>
    <row r="328" spans="1:60" s="22" customFormat="1" x14ac:dyDescent="0.25">
      <c r="A328" s="20"/>
      <c r="B328" s="480"/>
      <c r="C328" s="11"/>
      <c r="D328" s="11"/>
      <c r="E328" s="11"/>
      <c r="F328" s="21"/>
      <c r="G328" s="11"/>
      <c r="H328" s="50"/>
      <c r="I328" s="50"/>
      <c r="J328" s="50"/>
      <c r="K328" s="11"/>
      <c r="L328" s="50"/>
      <c r="M328" s="50"/>
      <c r="N328" s="50"/>
      <c r="O328" s="50"/>
      <c r="P328" s="50"/>
      <c r="Q328" s="11"/>
      <c r="R328" s="50"/>
      <c r="S328" s="50"/>
      <c r="T328" s="50"/>
      <c r="U328" s="11"/>
      <c r="V328" s="50"/>
      <c r="W328" s="50"/>
      <c r="X328" s="50"/>
      <c r="Y328" s="50"/>
      <c r="Z328" s="50"/>
      <c r="AA328" s="11"/>
      <c r="AB328" s="50"/>
      <c r="AC328" s="50"/>
      <c r="AD328" s="50"/>
      <c r="AE328" s="11"/>
      <c r="AF328" s="50"/>
      <c r="AG328" s="50"/>
      <c r="AH328" s="50"/>
      <c r="AI328" s="11"/>
      <c r="AJ328" s="50"/>
      <c r="AK328" s="50"/>
      <c r="AL328" s="50"/>
      <c r="AM328" s="11"/>
      <c r="AN328" s="50"/>
      <c r="AO328" s="50"/>
      <c r="AP328" s="50"/>
      <c r="AQ328" s="11"/>
      <c r="AR328" s="50"/>
      <c r="AS328" s="50"/>
      <c r="AT328" s="50"/>
      <c r="AU328" s="11"/>
      <c r="AV328" s="50"/>
      <c r="AW328" s="50"/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  <c r="BH328" s="20"/>
    </row>
    <row r="329" spans="1:60" s="22" customFormat="1" x14ac:dyDescent="0.25">
      <c r="A329" s="20"/>
      <c r="B329" s="480"/>
      <c r="C329" s="11"/>
      <c r="D329" s="11"/>
      <c r="E329" s="11"/>
      <c r="F329" s="21"/>
      <c r="G329" s="11"/>
      <c r="H329" s="50"/>
      <c r="I329" s="50"/>
      <c r="J329" s="50"/>
      <c r="K329" s="11"/>
      <c r="L329" s="50"/>
      <c r="M329" s="50"/>
      <c r="N329" s="50"/>
      <c r="O329" s="50"/>
      <c r="P329" s="50"/>
      <c r="Q329" s="11"/>
      <c r="R329" s="50"/>
      <c r="S329" s="50"/>
      <c r="T329" s="50"/>
      <c r="U329" s="11"/>
      <c r="V329" s="50"/>
      <c r="W329" s="50"/>
      <c r="X329" s="50"/>
      <c r="Y329" s="50"/>
      <c r="Z329" s="50"/>
      <c r="AA329" s="11"/>
      <c r="AB329" s="50"/>
      <c r="AC329" s="50"/>
      <c r="AD329" s="50"/>
      <c r="AE329" s="11"/>
      <c r="AF329" s="50"/>
      <c r="AG329" s="50"/>
      <c r="AH329" s="50"/>
      <c r="AI329" s="11"/>
      <c r="AJ329" s="50"/>
      <c r="AK329" s="50"/>
      <c r="AL329" s="50"/>
      <c r="AM329" s="11"/>
      <c r="AN329" s="50"/>
      <c r="AO329" s="50"/>
      <c r="AP329" s="50"/>
      <c r="AQ329" s="11"/>
      <c r="AR329" s="50"/>
      <c r="AS329" s="50"/>
      <c r="AT329" s="50"/>
      <c r="AU329" s="11"/>
      <c r="AV329" s="50"/>
      <c r="AW329" s="50"/>
      <c r="AX329" s="50"/>
      <c r="AY329" s="50"/>
      <c r="AZ329" s="50"/>
      <c r="BA329" s="50"/>
      <c r="BB329" s="50"/>
      <c r="BC329" s="50"/>
      <c r="BD329" s="50"/>
      <c r="BE329" s="50"/>
      <c r="BF329" s="50"/>
      <c r="BG329" s="50"/>
      <c r="BH329" s="20"/>
    </row>
    <row r="330" spans="1:60" s="22" customFormat="1" x14ac:dyDescent="0.25">
      <c r="A330" s="20"/>
      <c r="B330" s="480"/>
      <c r="C330" s="11"/>
      <c r="D330" s="11"/>
      <c r="E330" s="11"/>
      <c r="F330" s="21"/>
      <c r="G330" s="11"/>
      <c r="H330" s="50"/>
      <c r="I330" s="50"/>
      <c r="J330" s="50"/>
      <c r="K330" s="11"/>
      <c r="L330" s="50"/>
      <c r="M330" s="50"/>
      <c r="N330" s="50"/>
      <c r="O330" s="50"/>
      <c r="P330" s="50"/>
      <c r="Q330" s="11"/>
      <c r="R330" s="50"/>
      <c r="S330" s="50"/>
      <c r="T330" s="50"/>
      <c r="U330" s="11"/>
      <c r="V330" s="50"/>
      <c r="W330" s="50"/>
      <c r="X330" s="50"/>
      <c r="Y330" s="50"/>
      <c r="Z330" s="50"/>
      <c r="AA330" s="11"/>
      <c r="AB330" s="50"/>
      <c r="AC330" s="50"/>
      <c r="AD330" s="50"/>
      <c r="AE330" s="11"/>
      <c r="AF330" s="50"/>
      <c r="AG330" s="50"/>
      <c r="AH330" s="50"/>
      <c r="AI330" s="11"/>
      <c r="AJ330" s="50"/>
      <c r="AK330" s="50"/>
      <c r="AL330" s="50"/>
      <c r="AM330" s="11"/>
      <c r="AN330" s="50"/>
      <c r="AO330" s="50"/>
      <c r="AP330" s="50"/>
      <c r="AQ330" s="11"/>
      <c r="AR330" s="50"/>
      <c r="AS330" s="50"/>
      <c r="AT330" s="50"/>
      <c r="AU330" s="11"/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20"/>
    </row>
    <row r="331" spans="1:60" s="22" customFormat="1" x14ac:dyDescent="0.25">
      <c r="A331" s="20"/>
      <c r="B331" s="480"/>
      <c r="C331" s="11"/>
      <c r="D331" s="11"/>
      <c r="E331" s="11"/>
      <c r="F331" s="21"/>
      <c r="G331" s="11"/>
      <c r="H331" s="50"/>
      <c r="I331" s="50"/>
      <c r="J331" s="50"/>
      <c r="K331" s="11"/>
      <c r="L331" s="50"/>
      <c r="M331" s="50"/>
      <c r="N331" s="50"/>
      <c r="O331" s="50"/>
      <c r="P331" s="50"/>
      <c r="Q331" s="11"/>
      <c r="R331" s="50"/>
      <c r="S331" s="50"/>
      <c r="T331" s="50"/>
      <c r="U331" s="11"/>
      <c r="V331" s="50"/>
      <c r="W331" s="50"/>
      <c r="X331" s="50"/>
      <c r="Y331" s="50"/>
      <c r="Z331" s="50"/>
      <c r="AA331" s="11"/>
      <c r="AB331" s="50"/>
      <c r="AC331" s="50"/>
      <c r="AD331" s="50"/>
      <c r="AE331" s="11"/>
      <c r="AF331" s="50"/>
      <c r="AG331" s="50"/>
      <c r="AH331" s="50"/>
      <c r="AI331" s="11"/>
      <c r="AJ331" s="50"/>
      <c r="AK331" s="50"/>
      <c r="AL331" s="50"/>
      <c r="AM331" s="11"/>
      <c r="AN331" s="50"/>
      <c r="AO331" s="50"/>
      <c r="AP331" s="50"/>
      <c r="AQ331" s="11"/>
      <c r="AR331" s="50"/>
      <c r="AS331" s="50"/>
      <c r="AT331" s="50"/>
      <c r="AU331" s="11"/>
      <c r="AV331" s="50"/>
      <c r="AW331" s="50"/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  <c r="BH331" s="20"/>
    </row>
    <row r="332" spans="1:60" s="22" customFormat="1" x14ac:dyDescent="0.25">
      <c r="A332" s="20"/>
      <c r="B332" s="480"/>
      <c r="C332" s="11"/>
      <c r="D332" s="11"/>
      <c r="E332" s="11"/>
      <c r="F332" s="21"/>
      <c r="G332" s="11"/>
      <c r="H332" s="50"/>
      <c r="I332" s="50"/>
      <c r="J332" s="50"/>
      <c r="K332" s="11"/>
      <c r="L332" s="50"/>
      <c r="M332" s="50"/>
      <c r="N332" s="50"/>
      <c r="O332" s="50"/>
      <c r="P332" s="50"/>
      <c r="Q332" s="11"/>
      <c r="R332" s="50"/>
      <c r="S332" s="50"/>
      <c r="T332" s="50"/>
      <c r="U332" s="11"/>
      <c r="V332" s="50"/>
      <c r="W332" s="50"/>
      <c r="X332" s="50"/>
      <c r="Y332" s="50"/>
      <c r="Z332" s="50"/>
      <c r="AA332" s="11"/>
      <c r="AB332" s="50"/>
      <c r="AC332" s="50"/>
      <c r="AD332" s="50"/>
      <c r="AE332" s="11"/>
      <c r="AF332" s="50"/>
      <c r="AG332" s="50"/>
      <c r="AH332" s="50"/>
      <c r="AI332" s="11"/>
      <c r="AJ332" s="50"/>
      <c r="AK332" s="50"/>
      <c r="AL332" s="50"/>
      <c r="AM332" s="11"/>
      <c r="AN332" s="50"/>
      <c r="AO332" s="50"/>
      <c r="AP332" s="50"/>
      <c r="AQ332" s="11"/>
      <c r="AR332" s="50"/>
      <c r="AS332" s="50"/>
      <c r="AT332" s="50"/>
      <c r="AU332" s="11"/>
      <c r="AV332" s="50"/>
      <c r="AW332" s="50"/>
      <c r="AX332" s="50"/>
      <c r="AY332" s="50"/>
      <c r="AZ332" s="50"/>
      <c r="BA332" s="50"/>
      <c r="BB332" s="50"/>
      <c r="BC332" s="50"/>
      <c r="BD332" s="50"/>
      <c r="BE332" s="50"/>
      <c r="BF332" s="50"/>
      <c r="BG332" s="50"/>
      <c r="BH332" s="20"/>
    </row>
    <row r="333" spans="1:60" s="22" customFormat="1" x14ac:dyDescent="0.25">
      <c r="A333" s="20"/>
      <c r="B333" s="480"/>
      <c r="C333" s="11"/>
      <c r="D333" s="11"/>
      <c r="E333" s="11"/>
      <c r="F333" s="21"/>
      <c r="G333" s="11"/>
      <c r="H333" s="50"/>
      <c r="I333" s="50"/>
      <c r="J333" s="50"/>
      <c r="K333" s="11"/>
      <c r="L333" s="50"/>
      <c r="M333" s="50"/>
      <c r="N333" s="50"/>
      <c r="O333" s="50"/>
      <c r="P333" s="50"/>
      <c r="Q333" s="11"/>
      <c r="R333" s="50"/>
      <c r="S333" s="50"/>
      <c r="T333" s="50"/>
      <c r="U333" s="11"/>
      <c r="V333" s="50"/>
      <c r="W333" s="50"/>
      <c r="X333" s="50"/>
      <c r="Y333" s="50"/>
      <c r="Z333" s="50"/>
      <c r="AA333" s="11"/>
      <c r="AB333" s="50"/>
      <c r="AC333" s="50"/>
      <c r="AD333" s="50"/>
      <c r="AE333" s="11"/>
      <c r="AF333" s="50"/>
      <c r="AG333" s="50"/>
      <c r="AH333" s="50"/>
      <c r="AI333" s="11"/>
      <c r="AJ333" s="50"/>
      <c r="AK333" s="50"/>
      <c r="AL333" s="50"/>
      <c r="AM333" s="11"/>
      <c r="AN333" s="50"/>
      <c r="AO333" s="50"/>
      <c r="AP333" s="50"/>
      <c r="AQ333" s="11"/>
      <c r="AR333" s="50"/>
      <c r="AS333" s="50"/>
      <c r="AT333" s="50"/>
      <c r="AU333" s="11"/>
      <c r="AV333" s="50"/>
      <c r="AW333" s="50"/>
      <c r="AX333" s="50"/>
      <c r="AY333" s="50"/>
      <c r="AZ333" s="50"/>
      <c r="BA333" s="50"/>
      <c r="BB333" s="50"/>
      <c r="BC333" s="50"/>
      <c r="BD333" s="50"/>
      <c r="BE333" s="50"/>
      <c r="BF333" s="50"/>
      <c r="BG333" s="50"/>
      <c r="BH333" s="20"/>
    </row>
    <row r="334" spans="1:60" s="22" customFormat="1" x14ac:dyDescent="0.25">
      <c r="A334" s="20"/>
      <c r="B334" s="480"/>
      <c r="C334" s="11"/>
      <c r="D334" s="11"/>
      <c r="E334" s="11"/>
      <c r="F334" s="21"/>
      <c r="G334" s="11"/>
      <c r="H334" s="50"/>
      <c r="I334" s="50"/>
      <c r="J334" s="50"/>
      <c r="K334" s="11"/>
      <c r="L334" s="50"/>
      <c r="M334" s="50"/>
      <c r="N334" s="50"/>
      <c r="O334" s="50"/>
      <c r="P334" s="50"/>
      <c r="Q334" s="11"/>
      <c r="R334" s="50"/>
      <c r="S334" s="50"/>
      <c r="T334" s="50"/>
      <c r="U334" s="11"/>
      <c r="V334" s="50"/>
      <c r="W334" s="50"/>
      <c r="X334" s="50"/>
      <c r="Y334" s="50"/>
      <c r="Z334" s="50"/>
      <c r="AA334" s="11"/>
      <c r="AB334" s="50"/>
      <c r="AC334" s="50"/>
      <c r="AD334" s="50"/>
      <c r="AE334" s="11"/>
      <c r="AF334" s="50"/>
      <c r="AG334" s="50"/>
      <c r="AH334" s="50"/>
      <c r="AI334" s="11"/>
      <c r="AJ334" s="50"/>
      <c r="AK334" s="50"/>
      <c r="AL334" s="50"/>
      <c r="AM334" s="11"/>
      <c r="AN334" s="50"/>
      <c r="AO334" s="50"/>
      <c r="AP334" s="50"/>
      <c r="AQ334" s="11"/>
      <c r="AR334" s="50"/>
      <c r="AS334" s="50"/>
      <c r="AT334" s="50"/>
      <c r="AU334" s="11"/>
      <c r="AV334" s="50"/>
      <c r="AW334" s="50"/>
      <c r="AX334" s="50"/>
      <c r="AY334" s="50"/>
      <c r="AZ334" s="50"/>
      <c r="BA334" s="50"/>
      <c r="BB334" s="50"/>
      <c r="BC334" s="50"/>
      <c r="BD334" s="50"/>
      <c r="BE334" s="50"/>
      <c r="BF334" s="50"/>
      <c r="BG334" s="50"/>
      <c r="BH334" s="20"/>
    </row>
    <row r="335" spans="1:60" s="22" customFormat="1" x14ac:dyDescent="0.25">
      <c r="A335" s="20"/>
      <c r="B335" s="480"/>
      <c r="C335" s="11"/>
      <c r="D335" s="11"/>
      <c r="E335" s="11"/>
      <c r="F335" s="21"/>
      <c r="G335" s="11"/>
      <c r="H335" s="50"/>
      <c r="I335" s="50"/>
      <c r="J335" s="50"/>
      <c r="K335" s="11"/>
      <c r="L335" s="50"/>
      <c r="M335" s="50"/>
      <c r="N335" s="50"/>
      <c r="O335" s="50"/>
      <c r="P335" s="50"/>
      <c r="Q335" s="11"/>
      <c r="R335" s="50"/>
      <c r="S335" s="50"/>
      <c r="T335" s="50"/>
      <c r="U335" s="11"/>
      <c r="V335" s="50"/>
      <c r="W335" s="50"/>
      <c r="X335" s="50"/>
      <c r="Y335" s="50"/>
      <c r="Z335" s="50"/>
      <c r="AA335" s="11"/>
      <c r="AB335" s="50"/>
      <c r="AC335" s="50"/>
      <c r="AD335" s="50"/>
      <c r="AE335" s="11"/>
      <c r="AF335" s="50"/>
      <c r="AG335" s="50"/>
      <c r="AH335" s="50"/>
      <c r="AI335" s="11"/>
      <c r="AJ335" s="50"/>
      <c r="AK335" s="50"/>
      <c r="AL335" s="50"/>
      <c r="AM335" s="11"/>
      <c r="AN335" s="50"/>
      <c r="AO335" s="50"/>
      <c r="AP335" s="50"/>
      <c r="AQ335" s="11"/>
      <c r="AR335" s="50"/>
      <c r="AS335" s="50"/>
      <c r="AT335" s="50"/>
      <c r="AU335" s="11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20"/>
    </row>
    <row r="336" spans="1:60" s="22" customFormat="1" x14ac:dyDescent="0.25">
      <c r="A336" s="20"/>
      <c r="B336" s="480"/>
      <c r="C336" s="11"/>
      <c r="D336" s="11"/>
      <c r="E336" s="11"/>
      <c r="F336" s="21"/>
      <c r="G336" s="11"/>
      <c r="H336" s="50"/>
      <c r="I336" s="50"/>
      <c r="J336" s="50"/>
      <c r="K336" s="11"/>
      <c r="L336" s="50"/>
      <c r="M336" s="50"/>
      <c r="N336" s="50"/>
      <c r="O336" s="50"/>
      <c r="P336" s="50"/>
      <c r="Q336" s="11"/>
      <c r="R336" s="50"/>
      <c r="S336" s="50"/>
      <c r="T336" s="50"/>
      <c r="U336" s="11"/>
      <c r="V336" s="50"/>
      <c r="W336" s="50"/>
      <c r="X336" s="50"/>
      <c r="Y336" s="50"/>
      <c r="Z336" s="50"/>
      <c r="AA336" s="11"/>
      <c r="AB336" s="50"/>
      <c r="AC336" s="50"/>
      <c r="AD336" s="50"/>
      <c r="AE336" s="11"/>
      <c r="AF336" s="50"/>
      <c r="AG336" s="50"/>
      <c r="AH336" s="50"/>
      <c r="AI336" s="11"/>
      <c r="AJ336" s="50"/>
      <c r="AK336" s="50"/>
      <c r="AL336" s="50"/>
      <c r="AM336" s="11"/>
      <c r="AN336" s="50"/>
      <c r="AO336" s="50"/>
      <c r="AP336" s="50"/>
      <c r="AQ336" s="11"/>
      <c r="AR336" s="50"/>
      <c r="AS336" s="50"/>
      <c r="AT336" s="50"/>
      <c r="AU336" s="11"/>
      <c r="AV336" s="50"/>
      <c r="AW336" s="50"/>
      <c r="AX336" s="50"/>
      <c r="AY336" s="50"/>
      <c r="AZ336" s="50"/>
      <c r="BA336" s="50"/>
      <c r="BB336" s="50"/>
      <c r="BC336" s="50"/>
      <c r="BD336" s="50"/>
      <c r="BE336" s="50"/>
      <c r="BF336" s="50"/>
      <c r="BG336" s="50"/>
      <c r="BH336" s="20"/>
    </row>
    <row r="337" spans="1:60" s="22" customFormat="1" x14ac:dyDescent="0.25">
      <c r="A337" s="20"/>
      <c r="B337" s="480"/>
      <c r="C337" s="11"/>
      <c r="D337" s="11"/>
      <c r="E337" s="11"/>
      <c r="F337" s="21"/>
      <c r="G337" s="11"/>
      <c r="H337" s="50"/>
      <c r="I337" s="50"/>
      <c r="J337" s="50"/>
      <c r="K337" s="11"/>
      <c r="L337" s="50"/>
      <c r="M337" s="50"/>
      <c r="N337" s="50"/>
      <c r="O337" s="50"/>
      <c r="P337" s="50"/>
      <c r="Q337" s="11"/>
      <c r="R337" s="50"/>
      <c r="S337" s="50"/>
      <c r="T337" s="50"/>
      <c r="U337" s="11"/>
      <c r="V337" s="50"/>
      <c r="W337" s="50"/>
      <c r="X337" s="50"/>
      <c r="Y337" s="50"/>
      <c r="Z337" s="50"/>
      <c r="AA337" s="11"/>
      <c r="AB337" s="50"/>
      <c r="AC337" s="50"/>
      <c r="AD337" s="50"/>
      <c r="AE337" s="11"/>
      <c r="AF337" s="50"/>
      <c r="AG337" s="50"/>
      <c r="AH337" s="50"/>
      <c r="AI337" s="11"/>
      <c r="AJ337" s="50"/>
      <c r="AK337" s="50"/>
      <c r="AL337" s="50"/>
      <c r="AM337" s="11"/>
      <c r="AN337" s="50"/>
      <c r="AO337" s="50"/>
      <c r="AP337" s="50"/>
      <c r="AQ337" s="11"/>
      <c r="AR337" s="50"/>
      <c r="AS337" s="50"/>
      <c r="AT337" s="50"/>
      <c r="AU337" s="11"/>
      <c r="AV337" s="50"/>
      <c r="AW337" s="50"/>
      <c r="AX337" s="50"/>
      <c r="AY337" s="50"/>
      <c r="AZ337" s="50"/>
      <c r="BA337" s="50"/>
      <c r="BB337" s="50"/>
      <c r="BC337" s="50"/>
      <c r="BD337" s="50"/>
      <c r="BE337" s="50"/>
      <c r="BF337" s="50"/>
      <c r="BG337" s="50"/>
      <c r="BH337" s="20"/>
    </row>
    <row r="338" spans="1:60" s="22" customFormat="1" x14ac:dyDescent="0.25">
      <c r="A338" s="20"/>
      <c r="B338" s="480"/>
      <c r="C338" s="11"/>
      <c r="D338" s="11"/>
      <c r="E338" s="11"/>
      <c r="F338" s="21"/>
      <c r="G338" s="11"/>
      <c r="H338" s="50"/>
      <c r="I338" s="50"/>
      <c r="J338" s="50"/>
      <c r="K338" s="11"/>
      <c r="L338" s="50"/>
      <c r="M338" s="50"/>
      <c r="N338" s="50"/>
      <c r="O338" s="50"/>
      <c r="P338" s="50"/>
      <c r="Q338" s="11"/>
      <c r="R338" s="50"/>
      <c r="S338" s="50"/>
      <c r="T338" s="50"/>
      <c r="U338" s="11"/>
      <c r="V338" s="50"/>
      <c r="W338" s="50"/>
      <c r="X338" s="50"/>
      <c r="Y338" s="50"/>
      <c r="Z338" s="50"/>
      <c r="AA338" s="11"/>
      <c r="AB338" s="50"/>
      <c r="AC338" s="50"/>
      <c r="AD338" s="50"/>
      <c r="AE338" s="11"/>
      <c r="AF338" s="50"/>
      <c r="AG338" s="50"/>
      <c r="AH338" s="50"/>
      <c r="AI338" s="11"/>
      <c r="AJ338" s="50"/>
      <c r="AK338" s="50"/>
      <c r="AL338" s="50"/>
      <c r="AM338" s="11"/>
      <c r="AN338" s="50"/>
      <c r="AO338" s="50"/>
      <c r="AP338" s="50"/>
      <c r="AQ338" s="11"/>
      <c r="AR338" s="50"/>
      <c r="AS338" s="50"/>
      <c r="AT338" s="50"/>
      <c r="AU338" s="11"/>
      <c r="AV338" s="50"/>
      <c r="AW338" s="50"/>
      <c r="AX338" s="50"/>
      <c r="AY338" s="50"/>
      <c r="AZ338" s="50"/>
      <c r="BA338" s="50"/>
      <c r="BB338" s="50"/>
      <c r="BC338" s="50"/>
      <c r="BD338" s="50"/>
      <c r="BE338" s="50"/>
      <c r="BF338" s="50"/>
      <c r="BG338" s="50"/>
      <c r="BH338" s="20"/>
    </row>
    <row r="339" spans="1:60" s="22" customFormat="1" x14ac:dyDescent="0.25">
      <c r="A339" s="20"/>
      <c r="B339" s="480"/>
      <c r="C339" s="11"/>
      <c r="D339" s="11"/>
      <c r="E339" s="11"/>
      <c r="F339" s="21"/>
      <c r="G339" s="11"/>
      <c r="H339" s="50"/>
      <c r="I339" s="50"/>
      <c r="J339" s="50"/>
      <c r="K339" s="11"/>
      <c r="L339" s="50"/>
      <c r="M339" s="50"/>
      <c r="N339" s="50"/>
      <c r="O339" s="50"/>
      <c r="P339" s="50"/>
      <c r="Q339" s="11"/>
      <c r="R339" s="50"/>
      <c r="S339" s="50"/>
      <c r="T339" s="50"/>
      <c r="U339" s="11"/>
      <c r="V339" s="50"/>
      <c r="W339" s="50"/>
      <c r="X339" s="50"/>
      <c r="Y339" s="50"/>
      <c r="Z339" s="50"/>
      <c r="AA339" s="11"/>
      <c r="AB339" s="50"/>
      <c r="AC339" s="50"/>
      <c r="AD339" s="50"/>
      <c r="AE339" s="11"/>
      <c r="AF339" s="50"/>
      <c r="AG339" s="50"/>
      <c r="AH339" s="50"/>
      <c r="AI339" s="11"/>
      <c r="AJ339" s="50"/>
      <c r="AK339" s="50"/>
      <c r="AL339" s="50"/>
      <c r="AM339" s="11"/>
      <c r="AN339" s="50"/>
      <c r="AO339" s="50"/>
      <c r="AP339" s="50"/>
      <c r="AQ339" s="11"/>
      <c r="AR339" s="50"/>
      <c r="AS339" s="50"/>
      <c r="AT339" s="50"/>
      <c r="AU339" s="11"/>
      <c r="AV339" s="50"/>
      <c r="AW339" s="50"/>
      <c r="AX339" s="50"/>
      <c r="AY339" s="50"/>
      <c r="AZ339" s="50"/>
      <c r="BA339" s="50"/>
      <c r="BB339" s="50"/>
      <c r="BC339" s="50"/>
      <c r="BD339" s="50"/>
      <c r="BE339" s="50"/>
      <c r="BF339" s="50"/>
      <c r="BG339" s="50"/>
      <c r="BH339" s="20"/>
    </row>
    <row r="340" spans="1:60" s="22" customFormat="1" x14ac:dyDescent="0.25">
      <c r="A340" s="20"/>
      <c r="B340" s="480"/>
      <c r="C340" s="11"/>
      <c r="D340" s="11"/>
      <c r="E340" s="11"/>
      <c r="F340" s="21"/>
      <c r="G340" s="11"/>
      <c r="H340" s="50"/>
      <c r="I340" s="50"/>
      <c r="J340" s="50"/>
      <c r="K340" s="11"/>
      <c r="L340" s="50"/>
      <c r="M340" s="50"/>
      <c r="N340" s="50"/>
      <c r="O340" s="50"/>
      <c r="P340" s="50"/>
      <c r="Q340" s="11"/>
      <c r="R340" s="50"/>
      <c r="S340" s="50"/>
      <c r="T340" s="50"/>
      <c r="U340" s="11"/>
      <c r="V340" s="50"/>
      <c r="W340" s="50"/>
      <c r="X340" s="50"/>
      <c r="Y340" s="50"/>
      <c r="Z340" s="50"/>
      <c r="AA340" s="11"/>
      <c r="AB340" s="50"/>
      <c r="AC340" s="50"/>
      <c r="AD340" s="50"/>
      <c r="AE340" s="11"/>
      <c r="AF340" s="50"/>
      <c r="AG340" s="50"/>
      <c r="AH340" s="50"/>
      <c r="AI340" s="11"/>
      <c r="AJ340" s="50"/>
      <c r="AK340" s="50"/>
      <c r="AL340" s="50"/>
      <c r="AM340" s="11"/>
      <c r="AN340" s="50"/>
      <c r="AO340" s="50"/>
      <c r="AP340" s="50"/>
      <c r="AQ340" s="11"/>
      <c r="AR340" s="50"/>
      <c r="AS340" s="50"/>
      <c r="AT340" s="50"/>
      <c r="AU340" s="11"/>
      <c r="AV340" s="50"/>
      <c r="AW340" s="50"/>
      <c r="AX340" s="50"/>
      <c r="AY340" s="50"/>
      <c r="AZ340" s="50"/>
      <c r="BA340" s="50"/>
      <c r="BB340" s="50"/>
      <c r="BC340" s="50"/>
      <c r="BD340" s="50"/>
      <c r="BE340" s="50"/>
      <c r="BF340" s="50"/>
      <c r="BG340" s="50"/>
      <c r="BH340" s="20"/>
    </row>
    <row r="341" spans="1:60" s="22" customFormat="1" x14ac:dyDescent="0.25">
      <c r="A341" s="20"/>
      <c r="B341" s="480"/>
      <c r="C341" s="11"/>
      <c r="D341" s="11"/>
      <c r="E341" s="11"/>
      <c r="F341" s="21"/>
      <c r="G341" s="11"/>
      <c r="H341" s="50"/>
      <c r="I341" s="50"/>
      <c r="J341" s="50"/>
      <c r="K341" s="11"/>
      <c r="L341" s="50"/>
      <c r="M341" s="50"/>
      <c r="N341" s="50"/>
      <c r="O341" s="50"/>
      <c r="P341" s="50"/>
      <c r="Q341" s="11"/>
      <c r="R341" s="50"/>
      <c r="S341" s="50"/>
      <c r="T341" s="50"/>
      <c r="U341" s="11"/>
      <c r="V341" s="50"/>
      <c r="W341" s="50"/>
      <c r="X341" s="50"/>
      <c r="Y341" s="50"/>
      <c r="Z341" s="50"/>
      <c r="AA341" s="11"/>
      <c r="AB341" s="50"/>
      <c r="AC341" s="50"/>
      <c r="AD341" s="50"/>
      <c r="AE341" s="11"/>
      <c r="AF341" s="50"/>
      <c r="AG341" s="50"/>
      <c r="AH341" s="50"/>
      <c r="AI341" s="11"/>
      <c r="AJ341" s="50"/>
      <c r="AK341" s="50"/>
      <c r="AL341" s="50"/>
      <c r="AM341" s="11"/>
      <c r="AN341" s="50"/>
      <c r="AO341" s="50"/>
      <c r="AP341" s="50"/>
      <c r="AQ341" s="11"/>
      <c r="AR341" s="50"/>
      <c r="AS341" s="50"/>
      <c r="AT341" s="50"/>
      <c r="AU341" s="11"/>
      <c r="AV341" s="50"/>
      <c r="AW341" s="50"/>
      <c r="AX341" s="50"/>
      <c r="AY341" s="50"/>
      <c r="AZ341" s="50"/>
      <c r="BA341" s="50"/>
      <c r="BB341" s="50"/>
      <c r="BC341" s="50"/>
      <c r="BD341" s="50"/>
      <c r="BE341" s="50"/>
      <c r="BF341" s="50"/>
      <c r="BG341" s="50"/>
      <c r="BH341" s="20"/>
    </row>
    <row r="342" spans="1:60" s="22" customFormat="1" x14ac:dyDescent="0.25">
      <c r="A342" s="20"/>
      <c r="B342" s="480"/>
      <c r="C342" s="11"/>
      <c r="D342" s="11"/>
      <c r="E342" s="11"/>
      <c r="F342" s="21"/>
      <c r="G342" s="11"/>
      <c r="H342" s="50"/>
      <c r="I342" s="50"/>
      <c r="J342" s="50"/>
      <c r="K342" s="11"/>
      <c r="L342" s="50"/>
      <c r="M342" s="50"/>
      <c r="N342" s="50"/>
      <c r="O342" s="50"/>
      <c r="P342" s="50"/>
      <c r="Q342" s="11"/>
      <c r="R342" s="50"/>
      <c r="S342" s="50"/>
      <c r="T342" s="50"/>
      <c r="U342" s="11"/>
      <c r="V342" s="50"/>
      <c r="W342" s="50"/>
      <c r="X342" s="50"/>
      <c r="Y342" s="50"/>
      <c r="Z342" s="50"/>
      <c r="AA342" s="11"/>
      <c r="AB342" s="50"/>
      <c r="AC342" s="50"/>
      <c r="AD342" s="50"/>
      <c r="AE342" s="11"/>
      <c r="AF342" s="50"/>
      <c r="AG342" s="50"/>
      <c r="AH342" s="50"/>
      <c r="AI342" s="11"/>
      <c r="AJ342" s="50"/>
      <c r="AK342" s="50"/>
      <c r="AL342" s="50"/>
      <c r="AM342" s="11"/>
      <c r="AN342" s="50"/>
      <c r="AO342" s="50"/>
      <c r="AP342" s="50"/>
      <c r="AQ342" s="11"/>
      <c r="AR342" s="50"/>
      <c r="AS342" s="50"/>
      <c r="AT342" s="50"/>
      <c r="AU342" s="11"/>
      <c r="AV342" s="50"/>
      <c r="AW342" s="50"/>
      <c r="AX342" s="50"/>
      <c r="AY342" s="50"/>
      <c r="AZ342" s="50"/>
      <c r="BA342" s="50"/>
      <c r="BB342" s="50"/>
      <c r="BC342" s="50"/>
      <c r="BD342" s="50"/>
      <c r="BE342" s="50"/>
      <c r="BF342" s="50"/>
      <c r="BG342" s="50"/>
      <c r="BH342" s="20"/>
    </row>
    <row r="343" spans="1:60" s="22" customFormat="1" x14ac:dyDescent="0.25">
      <c r="A343" s="20"/>
      <c r="B343" s="480"/>
      <c r="C343" s="11"/>
      <c r="D343" s="11"/>
      <c r="E343" s="11"/>
      <c r="F343" s="21"/>
      <c r="G343" s="11"/>
      <c r="H343" s="50"/>
      <c r="I343" s="50"/>
      <c r="J343" s="50"/>
      <c r="K343" s="11"/>
      <c r="L343" s="50"/>
      <c r="M343" s="50"/>
      <c r="N343" s="50"/>
      <c r="O343" s="50"/>
      <c r="P343" s="50"/>
      <c r="Q343" s="11"/>
      <c r="R343" s="50"/>
      <c r="S343" s="50"/>
      <c r="T343" s="50"/>
      <c r="U343" s="11"/>
      <c r="V343" s="50"/>
      <c r="W343" s="50"/>
      <c r="X343" s="50"/>
      <c r="Y343" s="50"/>
      <c r="Z343" s="50"/>
      <c r="AA343" s="11"/>
      <c r="AB343" s="50"/>
      <c r="AC343" s="50"/>
      <c r="AD343" s="50"/>
      <c r="AE343" s="11"/>
      <c r="AF343" s="50"/>
      <c r="AG343" s="50"/>
      <c r="AH343" s="50"/>
      <c r="AI343" s="11"/>
      <c r="AJ343" s="50"/>
      <c r="AK343" s="50"/>
      <c r="AL343" s="50"/>
      <c r="AM343" s="11"/>
      <c r="AN343" s="50"/>
      <c r="AO343" s="50"/>
      <c r="AP343" s="50"/>
      <c r="AQ343" s="11"/>
      <c r="AR343" s="50"/>
      <c r="AS343" s="50"/>
      <c r="AT343" s="50"/>
      <c r="AU343" s="11"/>
      <c r="AV343" s="50"/>
      <c r="AW343" s="50"/>
      <c r="AX343" s="50"/>
      <c r="AY343" s="50"/>
      <c r="AZ343" s="50"/>
      <c r="BA343" s="50"/>
      <c r="BB343" s="50"/>
      <c r="BC343" s="50"/>
      <c r="BD343" s="50"/>
      <c r="BE343" s="50"/>
      <c r="BF343" s="50"/>
      <c r="BG343" s="50"/>
      <c r="BH343" s="20"/>
    </row>
    <row r="344" spans="1:60" s="22" customFormat="1" x14ac:dyDescent="0.25">
      <c r="A344" s="20"/>
      <c r="B344" s="480"/>
      <c r="C344" s="11"/>
      <c r="D344" s="11"/>
      <c r="E344" s="11"/>
      <c r="F344" s="21"/>
      <c r="G344" s="11"/>
      <c r="H344" s="50"/>
      <c r="I344" s="50"/>
      <c r="J344" s="50"/>
      <c r="K344" s="11"/>
      <c r="L344" s="50"/>
      <c r="M344" s="50"/>
      <c r="N344" s="50"/>
      <c r="O344" s="50"/>
      <c r="P344" s="50"/>
      <c r="Q344" s="11"/>
      <c r="R344" s="50"/>
      <c r="S344" s="50"/>
      <c r="T344" s="50"/>
      <c r="U344" s="11"/>
      <c r="V344" s="50"/>
      <c r="W344" s="50"/>
      <c r="X344" s="50"/>
      <c r="Y344" s="50"/>
      <c r="Z344" s="50"/>
      <c r="AA344" s="11"/>
      <c r="AB344" s="50"/>
      <c r="AC344" s="50"/>
      <c r="AD344" s="50"/>
      <c r="AE344" s="11"/>
      <c r="AF344" s="50"/>
      <c r="AG344" s="50"/>
      <c r="AH344" s="50"/>
      <c r="AI344" s="11"/>
      <c r="AJ344" s="50"/>
      <c r="AK344" s="50"/>
      <c r="AL344" s="50"/>
      <c r="AM344" s="11"/>
      <c r="AN344" s="50"/>
      <c r="AO344" s="50"/>
      <c r="AP344" s="50"/>
      <c r="AQ344" s="11"/>
      <c r="AR344" s="50"/>
      <c r="AS344" s="50"/>
      <c r="AT344" s="50"/>
      <c r="AU344" s="11"/>
      <c r="AV344" s="50"/>
      <c r="AW344" s="50"/>
      <c r="AX344" s="50"/>
      <c r="AY344" s="50"/>
      <c r="AZ344" s="50"/>
      <c r="BA344" s="50"/>
      <c r="BB344" s="50"/>
      <c r="BC344" s="50"/>
      <c r="BD344" s="50"/>
      <c r="BE344" s="50"/>
      <c r="BF344" s="50"/>
      <c r="BG344" s="50"/>
      <c r="BH344" s="20"/>
    </row>
    <row r="345" spans="1:60" s="22" customFormat="1" x14ac:dyDescent="0.25">
      <c r="A345" s="20"/>
      <c r="B345" s="480"/>
      <c r="C345" s="11"/>
      <c r="D345" s="11"/>
      <c r="E345" s="11"/>
      <c r="F345" s="21"/>
      <c r="G345" s="11"/>
      <c r="H345" s="50"/>
      <c r="I345" s="50"/>
      <c r="J345" s="50"/>
      <c r="K345" s="11"/>
      <c r="L345" s="50"/>
      <c r="M345" s="50"/>
      <c r="N345" s="50"/>
      <c r="O345" s="50"/>
      <c r="P345" s="50"/>
      <c r="Q345" s="11"/>
      <c r="R345" s="50"/>
      <c r="S345" s="50"/>
      <c r="T345" s="50"/>
      <c r="U345" s="11"/>
      <c r="V345" s="50"/>
      <c r="W345" s="50"/>
      <c r="X345" s="50"/>
      <c r="Y345" s="50"/>
      <c r="Z345" s="50"/>
      <c r="AA345" s="11"/>
      <c r="AB345" s="50"/>
      <c r="AC345" s="50"/>
      <c r="AD345" s="50"/>
      <c r="AE345" s="11"/>
      <c r="AF345" s="50"/>
      <c r="AG345" s="50"/>
      <c r="AH345" s="50"/>
      <c r="AI345" s="11"/>
      <c r="AJ345" s="50"/>
      <c r="AK345" s="50"/>
      <c r="AL345" s="50"/>
      <c r="AM345" s="11"/>
      <c r="AN345" s="50"/>
      <c r="AO345" s="50"/>
      <c r="AP345" s="50"/>
      <c r="AQ345" s="11"/>
      <c r="AR345" s="50"/>
      <c r="AS345" s="50"/>
      <c r="AT345" s="50"/>
      <c r="AU345" s="11"/>
      <c r="AV345" s="50"/>
      <c r="AW345" s="50"/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  <c r="BH345" s="20"/>
    </row>
    <row r="346" spans="1:60" s="22" customFormat="1" x14ac:dyDescent="0.25">
      <c r="A346" s="20"/>
      <c r="B346" s="480"/>
      <c r="C346" s="11"/>
      <c r="D346" s="11"/>
      <c r="E346" s="11"/>
      <c r="F346" s="21"/>
      <c r="G346" s="11"/>
      <c r="H346" s="50"/>
      <c r="I346" s="50"/>
      <c r="J346" s="50"/>
      <c r="K346" s="11"/>
      <c r="L346" s="50"/>
      <c r="M346" s="50"/>
      <c r="N346" s="50"/>
      <c r="O346" s="50"/>
      <c r="P346" s="50"/>
      <c r="Q346" s="11"/>
      <c r="R346" s="50"/>
      <c r="S346" s="50"/>
      <c r="T346" s="50"/>
      <c r="U346" s="11"/>
      <c r="V346" s="50"/>
      <c r="W346" s="50"/>
      <c r="X346" s="50"/>
      <c r="Y346" s="50"/>
      <c r="Z346" s="50"/>
      <c r="AA346" s="11"/>
      <c r="AB346" s="50"/>
      <c r="AC346" s="50"/>
      <c r="AD346" s="50"/>
      <c r="AE346" s="11"/>
      <c r="AF346" s="50"/>
      <c r="AG346" s="50"/>
      <c r="AH346" s="50"/>
      <c r="AI346" s="11"/>
      <c r="AJ346" s="50"/>
      <c r="AK346" s="50"/>
      <c r="AL346" s="50"/>
      <c r="AM346" s="11"/>
      <c r="AN346" s="50"/>
      <c r="AO346" s="50"/>
      <c r="AP346" s="50"/>
      <c r="AQ346" s="11"/>
      <c r="AR346" s="50"/>
      <c r="AS346" s="50"/>
      <c r="AT346" s="50"/>
      <c r="AU346" s="11"/>
      <c r="AV346" s="50"/>
      <c r="AW346" s="50"/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  <c r="BH346" s="20"/>
    </row>
    <row r="347" spans="1:60" s="22" customFormat="1" x14ac:dyDescent="0.25">
      <c r="A347" s="20"/>
      <c r="B347" s="480"/>
      <c r="C347" s="11"/>
      <c r="D347" s="11"/>
      <c r="E347" s="11"/>
      <c r="F347" s="21"/>
      <c r="G347" s="11"/>
      <c r="H347" s="50"/>
      <c r="I347" s="50"/>
      <c r="J347" s="50"/>
      <c r="K347" s="11"/>
      <c r="L347" s="50"/>
      <c r="M347" s="50"/>
      <c r="N347" s="50"/>
      <c r="O347" s="50"/>
      <c r="P347" s="50"/>
      <c r="Q347" s="11"/>
      <c r="R347" s="50"/>
      <c r="S347" s="50"/>
      <c r="T347" s="50"/>
      <c r="U347" s="11"/>
      <c r="V347" s="50"/>
      <c r="W347" s="50"/>
      <c r="X347" s="50"/>
      <c r="Y347" s="50"/>
      <c r="Z347" s="50"/>
      <c r="AA347" s="11"/>
      <c r="AB347" s="50"/>
      <c r="AC347" s="50"/>
      <c r="AD347" s="50"/>
      <c r="AE347" s="11"/>
      <c r="AF347" s="50"/>
      <c r="AG347" s="50"/>
      <c r="AH347" s="50"/>
      <c r="AI347" s="11"/>
      <c r="AJ347" s="50"/>
      <c r="AK347" s="50"/>
      <c r="AL347" s="50"/>
      <c r="AM347" s="11"/>
      <c r="AN347" s="50"/>
      <c r="AO347" s="50"/>
      <c r="AP347" s="50"/>
      <c r="AQ347" s="11"/>
      <c r="AR347" s="50"/>
      <c r="AS347" s="50"/>
      <c r="AT347" s="50"/>
      <c r="AU347" s="11"/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20"/>
    </row>
    <row r="348" spans="1:60" s="22" customFormat="1" x14ac:dyDescent="0.25">
      <c r="A348" s="20"/>
      <c r="B348" s="480"/>
      <c r="C348" s="11"/>
      <c r="D348" s="11"/>
      <c r="E348" s="11"/>
      <c r="F348" s="21"/>
      <c r="G348" s="11"/>
      <c r="H348" s="50"/>
      <c r="I348" s="50"/>
      <c r="J348" s="50"/>
      <c r="K348" s="11"/>
      <c r="L348" s="50"/>
      <c r="M348" s="50"/>
      <c r="N348" s="50"/>
      <c r="O348" s="50"/>
      <c r="P348" s="50"/>
      <c r="Q348" s="11"/>
      <c r="R348" s="50"/>
      <c r="S348" s="50"/>
      <c r="T348" s="50"/>
      <c r="U348" s="11"/>
      <c r="V348" s="50"/>
      <c r="W348" s="50"/>
      <c r="X348" s="50"/>
      <c r="Y348" s="50"/>
      <c r="Z348" s="50"/>
      <c r="AA348" s="11"/>
      <c r="AB348" s="50"/>
      <c r="AC348" s="50"/>
      <c r="AD348" s="50"/>
      <c r="AE348" s="11"/>
      <c r="AF348" s="50"/>
      <c r="AG348" s="50"/>
      <c r="AH348" s="50"/>
      <c r="AI348" s="11"/>
      <c r="AJ348" s="50"/>
      <c r="AK348" s="50"/>
      <c r="AL348" s="50"/>
      <c r="AM348" s="11"/>
      <c r="AN348" s="50"/>
      <c r="AO348" s="50"/>
      <c r="AP348" s="50"/>
      <c r="AQ348" s="11"/>
      <c r="AR348" s="50"/>
      <c r="AS348" s="50"/>
      <c r="AT348" s="50"/>
      <c r="AU348" s="11"/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20"/>
    </row>
    <row r="349" spans="1:60" s="22" customFormat="1" x14ac:dyDescent="0.25">
      <c r="A349" s="20"/>
      <c r="B349" s="480"/>
      <c r="C349" s="11"/>
      <c r="D349" s="11"/>
      <c r="E349" s="11"/>
      <c r="F349" s="21"/>
      <c r="G349" s="11"/>
      <c r="H349" s="50"/>
      <c r="I349" s="50"/>
      <c r="J349" s="50"/>
      <c r="K349" s="11"/>
      <c r="L349" s="50"/>
      <c r="M349" s="50"/>
      <c r="N349" s="50"/>
      <c r="O349" s="50"/>
      <c r="P349" s="50"/>
      <c r="Q349" s="11"/>
      <c r="R349" s="50"/>
      <c r="S349" s="50"/>
      <c r="T349" s="50"/>
      <c r="U349" s="11"/>
      <c r="V349" s="50"/>
      <c r="W349" s="50"/>
      <c r="X349" s="50"/>
      <c r="Y349" s="50"/>
      <c r="Z349" s="50"/>
      <c r="AA349" s="11"/>
      <c r="AB349" s="50"/>
      <c r="AC349" s="50"/>
      <c r="AD349" s="50"/>
      <c r="AE349" s="11"/>
      <c r="AF349" s="50"/>
      <c r="AG349" s="50"/>
      <c r="AH349" s="50"/>
      <c r="AI349" s="11"/>
      <c r="AJ349" s="50"/>
      <c r="AK349" s="50"/>
      <c r="AL349" s="50"/>
      <c r="AM349" s="11"/>
      <c r="AN349" s="50"/>
      <c r="AO349" s="50"/>
      <c r="AP349" s="50"/>
      <c r="AQ349" s="11"/>
      <c r="AR349" s="50"/>
      <c r="AS349" s="50"/>
      <c r="AT349" s="50"/>
      <c r="AU349" s="11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20"/>
    </row>
    <row r="350" spans="1:60" s="22" customFormat="1" x14ac:dyDescent="0.25">
      <c r="A350" s="20"/>
      <c r="B350" s="480"/>
      <c r="C350" s="11"/>
      <c r="D350" s="11"/>
      <c r="E350" s="11"/>
      <c r="F350" s="21"/>
      <c r="G350" s="11"/>
      <c r="H350" s="50"/>
      <c r="I350" s="50"/>
      <c r="J350" s="50"/>
      <c r="K350" s="11"/>
      <c r="L350" s="50"/>
      <c r="M350" s="50"/>
      <c r="N350" s="50"/>
      <c r="O350" s="50"/>
      <c r="P350" s="50"/>
      <c r="Q350" s="11"/>
      <c r="R350" s="50"/>
      <c r="S350" s="50"/>
      <c r="T350" s="50"/>
      <c r="U350" s="11"/>
      <c r="V350" s="50"/>
      <c r="W350" s="50"/>
      <c r="X350" s="50"/>
      <c r="Y350" s="50"/>
      <c r="Z350" s="50"/>
      <c r="AA350" s="11"/>
      <c r="AB350" s="50"/>
      <c r="AC350" s="50"/>
      <c r="AD350" s="50"/>
      <c r="AE350" s="11"/>
      <c r="AF350" s="50"/>
      <c r="AG350" s="50"/>
      <c r="AH350" s="50"/>
      <c r="AI350" s="11"/>
      <c r="AJ350" s="50"/>
      <c r="AK350" s="50"/>
      <c r="AL350" s="50"/>
      <c r="AM350" s="11"/>
      <c r="AN350" s="50"/>
      <c r="AO350" s="50"/>
      <c r="AP350" s="50"/>
      <c r="AQ350" s="11"/>
      <c r="AR350" s="50"/>
      <c r="AS350" s="50"/>
      <c r="AT350" s="50"/>
      <c r="AU350" s="11"/>
      <c r="AV350" s="50"/>
      <c r="AW350" s="50"/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  <c r="BH350" s="20"/>
    </row>
    <row r="351" spans="1:60" s="22" customFormat="1" x14ac:dyDescent="0.25">
      <c r="A351" s="20"/>
      <c r="B351" s="480"/>
      <c r="C351" s="11"/>
      <c r="D351" s="11"/>
      <c r="E351" s="11"/>
      <c r="F351" s="21"/>
      <c r="G351" s="11"/>
      <c r="H351" s="50"/>
      <c r="I351" s="50"/>
      <c r="J351" s="50"/>
      <c r="K351" s="11"/>
      <c r="L351" s="50"/>
      <c r="M351" s="50"/>
      <c r="N351" s="50"/>
      <c r="O351" s="50"/>
      <c r="P351" s="50"/>
      <c r="Q351" s="11"/>
      <c r="R351" s="50"/>
      <c r="S351" s="50"/>
      <c r="T351" s="50"/>
      <c r="U351" s="11"/>
      <c r="V351" s="50"/>
      <c r="W351" s="50"/>
      <c r="X351" s="50"/>
      <c r="Y351" s="50"/>
      <c r="Z351" s="50"/>
      <c r="AA351" s="11"/>
      <c r="AB351" s="50"/>
      <c r="AC351" s="50"/>
      <c r="AD351" s="50"/>
      <c r="AE351" s="11"/>
      <c r="AF351" s="50"/>
      <c r="AG351" s="50"/>
      <c r="AH351" s="50"/>
      <c r="AI351" s="11"/>
      <c r="AJ351" s="50"/>
      <c r="AK351" s="50"/>
      <c r="AL351" s="50"/>
      <c r="AM351" s="11"/>
      <c r="AN351" s="50"/>
      <c r="AO351" s="50"/>
      <c r="AP351" s="50"/>
      <c r="AQ351" s="11"/>
      <c r="AR351" s="50"/>
      <c r="AS351" s="50"/>
      <c r="AT351" s="50"/>
      <c r="AU351" s="11"/>
      <c r="AV351" s="50"/>
      <c r="AW351" s="50"/>
      <c r="AX351" s="50"/>
      <c r="AY351" s="50"/>
      <c r="AZ351" s="50"/>
      <c r="BA351" s="50"/>
      <c r="BB351" s="50"/>
      <c r="BC351" s="50"/>
      <c r="BD351" s="50"/>
      <c r="BE351" s="50"/>
      <c r="BF351" s="50"/>
      <c r="BG351" s="50"/>
      <c r="BH351" s="20"/>
    </row>
    <row r="352" spans="1:60" s="22" customFormat="1" x14ac:dyDescent="0.25">
      <c r="A352" s="20"/>
      <c r="B352" s="480"/>
      <c r="C352" s="11"/>
      <c r="D352" s="11"/>
      <c r="E352" s="11"/>
      <c r="F352" s="21"/>
      <c r="G352" s="11"/>
      <c r="H352" s="50"/>
      <c r="I352" s="50"/>
      <c r="J352" s="50"/>
      <c r="K352" s="11"/>
      <c r="L352" s="50"/>
      <c r="M352" s="50"/>
      <c r="N352" s="50"/>
      <c r="O352" s="50"/>
      <c r="P352" s="50"/>
      <c r="Q352" s="11"/>
      <c r="R352" s="50"/>
      <c r="S352" s="50"/>
      <c r="T352" s="50"/>
      <c r="U352" s="11"/>
      <c r="V352" s="50"/>
      <c r="W352" s="50"/>
      <c r="X352" s="50"/>
      <c r="Y352" s="50"/>
      <c r="Z352" s="50"/>
      <c r="AA352" s="11"/>
      <c r="AB352" s="50"/>
      <c r="AC352" s="50"/>
      <c r="AD352" s="50"/>
      <c r="AE352" s="11"/>
      <c r="AF352" s="50"/>
      <c r="AG352" s="50"/>
      <c r="AH352" s="50"/>
      <c r="AI352" s="11"/>
      <c r="AJ352" s="50"/>
      <c r="AK352" s="50"/>
      <c r="AL352" s="50"/>
      <c r="AM352" s="11"/>
      <c r="AN352" s="50"/>
      <c r="AO352" s="50"/>
      <c r="AP352" s="50"/>
      <c r="AQ352" s="11"/>
      <c r="AR352" s="50"/>
      <c r="AS352" s="50"/>
      <c r="AT352" s="50"/>
      <c r="AU352" s="11"/>
      <c r="AV352" s="50"/>
      <c r="AW352" s="50"/>
      <c r="AX352" s="50"/>
      <c r="AY352" s="50"/>
      <c r="AZ352" s="50"/>
      <c r="BA352" s="50"/>
      <c r="BB352" s="50"/>
      <c r="BC352" s="50"/>
      <c r="BD352" s="50"/>
      <c r="BE352" s="50"/>
      <c r="BF352" s="50"/>
      <c r="BG352" s="50"/>
      <c r="BH352" s="20"/>
    </row>
    <row r="353" spans="1:60" s="22" customFormat="1" x14ac:dyDescent="0.25">
      <c r="A353" s="20"/>
      <c r="B353" s="480"/>
      <c r="C353" s="11"/>
      <c r="D353" s="11"/>
      <c r="E353" s="11"/>
      <c r="F353" s="21"/>
      <c r="G353" s="11"/>
      <c r="H353" s="50"/>
      <c r="I353" s="50"/>
      <c r="J353" s="50"/>
      <c r="K353" s="11"/>
      <c r="L353" s="50"/>
      <c r="M353" s="50"/>
      <c r="N353" s="50"/>
      <c r="O353" s="50"/>
      <c r="P353" s="50"/>
      <c r="Q353" s="11"/>
      <c r="R353" s="50"/>
      <c r="S353" s="50"/>
      <c r="T353" s="50"/>
      <c r="U353" s="11"/>
      <c r="V353" s="50"/>
      <c r="W353" s="50"/>
      <c r="X353" s="50"/>
      <c r="Y353" s="50"/>
      <c r="Z353" s="50"/>
      <c r="AA353" s="11"/>
      <c r="AB353" s="50"/>
      <c r="AC353" s="50"/>
      <c r="AD353" s="50"/>
      <c r="AE353" s="11"/>
      <c r="AF353" s="50"/>
      <c r="AG353" s="50"/>
      <c r="AH353" s="50"/>
      <c r="AI353" s="11"/>
      <c r="AJ353" s="50"/>
      <c r="AK353" s="50"/>
      <c r="AL353" s="50"/>
      <c r="AM353" s="11"/>
      <c r="AN353" s="50"/>
      <c r="AO353" s="50"/>
      <c r="AP353" s="50"/>
      <c r="AQ353" s="11"/>
      <c r="AR353" s="50"/>
      <c r="AS353" s="50"/>
      <c r="AT353" s="50"/>
      <c r="AU353" s="11"/>
      <c r="AV353" s="50"/>
      <c r="AW353" s="50"/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  <c r="BH353" s="20"/>
    </row>
    <row r="354" spans="1:60" s="22" customFormat="1" x14ac:dyDescent="0.25">
      <c r="A354" s="20"/>
      <c r="B354" s="480"/>
      <c r="C354" s="11"/>
      <c r="D354" s="11"/>
      <c r="E354" s="11"/>
      <c r="F354" s="21"/>
      <c r="G354" s="11"/>
      <c r="H354" s="50"/>
      <c r="I354" s="50"/>
      <c r="J354" s="50"/>
      <c r="K354" s="11"/>
      <c r="L354" s="50"/>
      <c r="M354" s="50"/>
      <c r="N354" s="50"/>
      <c r="O354" s="50"/>
      <c r="P354" s="50"/>
      <c r="Q354" s="11"/>
      <c r="R354" s="50"/>
      <c r="S354" s="50"/>
      <c r="T354" s="50"/>
      <c r="U354" s="11"/>
      <c r="V354" s="50"/>
      <c r="W354" s="50"/>
      <c r="X354" s="50"/>
      <c r="Y354" s="50"/>
      <c r="Z354" s="50"/>
      <c r="AA354" s="11"/>
      <c r="AB354" s="50"/>
      <c r="AC354" s="50"/>
      <c r="AD354" s="50"/>
      <c r="AE354" s="11"/>
      <c r="AF354" s="50"/>
      <c r="AG354" s="50"/>
      <c r="AH354" s="50"/>
      <c r="AI354" s="11"/>
      <c r="AJ354" s="50"/>
      <c r="AK354" s="50"/>
      <c r="AL354" s="50"/>
      <c r="AM354" s="11"/>
      <c r="AN354" s="50"/>
      <c r="AO354" s="50"/>
      <c r="AP354" s="50"/>
      <c r="AQ354" s="11"/>
      <c r="AR354" s="50"/>
      <c r="AS354" s="50"/>
      <c r="AT354" s="50"/>
      <c r="AU354" s="11"/>
      <c r="AV354" s="50"/>
      <c r="AW354" s="50"/>
      <c r="AX354" s="50"/>
      <c r="AY354" s="50"/>
      <c r="AZ354" s="50"/>
      <c r="BA354" s="50"/>
      <c r="BB354" s="50"/>
      <c r="BC354" s="50"/>
      <c r="BD354" s="50"/>
      <c r="BE354" s="50"/>
      <c r="BF354" s="50"/>
      <c r="BG354" s="50"/>
      <c r="BH354" s="20"/>
    </row>
    <row r="355" spans="1:60" s="22" customFormat="1" x14ac:dyDescent="0.25">
      <c r="A355" s="20"/>
      <c r="B355" s="480"/>
      <c r="C355" s="11"/>
      <c r="D355" s="11"/>
      <c r="E355" s="11"/>
      <c r="F355" s="21"/>
      <c r="G355" s="11"/>
      <c r="H355" s="50"/>
      <c r="I355" s="50"/>
      <c r="J355" s="50"/>
      <c r="K355" s="11"/>
      <c r="L355" s="50"/>
      <c r="M355" s="50"/>
      <c r="N355" s="50"/>
      <c r="O355" s="50"/>
      <c r="P355" s="50"/>
      <c r="Q355" s="11"/>
      <c r="R355" s="50"/>
      <c r="S355" s="50"/>
      <c r="T355" s="50"/>
      <c r="U355" s="11"/>
      <c r="V355" s="50"/>
      <c r="W355" s="50"/>
      <c r="X355" s="50"/>
      <c r="Y355" s="50"/>
      <c r="Z355" s="50"/>
      <c r="AA355" s="11"/>
      <c r="AB355" s="50"/>
      <c r="AC355" s="50"/>
      <c r="AD355" s="50"/>
      <c r="AE355" s="11"/>
      <c r="AF355" s="50"/>
      <c r="AG355" s="50"/>
      <c r="AH355" s="50"/>
      <c r="AI355" s="11"/>
      <c r="AJ355" s="50"/>
      <c r="AK355" s="50"/>
      <c r="AL355" s="50"/>
      <c r="AM355" s="11"/>
      <c r="AN355" s="50"/>
      <c r="AO355" s="50"/>
      <c r="AP355" s="50"/>
      <c r="AQ355" s="11"/>
      <c r="AR355" s="50"/>
      <c r="AS355" s="50"/>
      <c r="AT355" s="50"/>
      <c r="AU355" s="11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20"/>
    </row>
    <row r="356" spans="1:60" s="22" customFormat="1" x14ac:dyDescent="0.25">
      <c r="A356" s="20"/>
      <c r="B356" s="480"/>
      <c r="C356" s="11"/>
      <c r="D356" s="11"/>
      <c r="E356" s="11"/>
      <c r="F356" s="21"/>
      <c r="G356" s="11"/>
      <c r="H356" s="50"/>
      <c r="I356" s="50"/>
      <c r="J356" s="50"/>
      <c r="K356" s="11"/>
      <c r="L356" s="50"/>
      <c r="M356" s="50"/>
      <c r="N356" s="50"/>
      <c r="O356" s="50"/>
      <c r="P356" s="50"/>
      <c r="Q356" s="11"/>
      <c r="R356" s="50"/>
      <c r="S356" s="50"/>
      <c r="T356" s="50"/>
      <c r="U356" s="11"/>
      <c r="V356" s="50"/>
      <c r="W356" s="50"/>
      <c r="X356" s="50"/>
      <c r="Y356" s="50"/>
      <c r="Z356" s="50"/>
      <c r="AA356" s="11"/>
      <c r="AB356" s="50"/>
      <c r="AC356" s="50"/>
      <c r="AD356" s="50"/>
      <c r="AE356" s="11"/>
      <c r="AF356" s="50"/>
      <c r="AG356" s="50"/>
      <c r="AH356" s="50"/>
      <c r="AI356" s="11"/>
      <c r="AJ356" s="50"/>
      <c r="AK356" s="50"/>
      <c r="AL356" s="50"/>
      <c r="AM356" s="11"/>
      <c r="AN356" s="50"/>
      <c r="AO356" s="50"/>
      <c r="AP356" s="50"/>
      <c r="AQ356" s="11"/>
      <c r="AR356" s="50"/>
      <c r="AS356" s="50"/>
      <c r="AT356" s="50"/>
      <c r="AU356" s="11"/>
      <c r="AV356" s="50"/>
      <c r="AW356" s="50"/>
      <c r="AX356" s="50"/>
      <c r="AY356" s="50"/>
      <c r="AZ356" s="50"/>
      <c r="BA356" s="50"/>
      <c r="BB356" s="50"/>
      <c r="BC356" s="50"/>
      <c r="BD356" s="50"/>
      <c r="BE356" s="50"/>
      <c r="BF356" s="50"/>
      <c r="BG356" s="50"/>
      <c r="BH356" s="20"/>
    </row>
    <row r="357" spans="1:60" s="22" customFormat="1" x14ac:dyDescent="0.25">
      <c r="A357" s="20"/>
      <c r="B357" s="480"/>
      <c r="C357" s="11"/>
      <c r="D357" s="11"/>
      <c r="E357" s="11"/>
      <c r="F357" s="21"/>
      <c r="G357" s="11"/>
      <c r="H357" s="50"/>
      <c r="I357" s="50"/>
      <c r="J357" s="50"/>
      <c r="K357" s="11"/>
      <c r="L357" s="50"/>
      <c r="M357" s="50"/>
      <c r="N357" s="50"/>
      <c r="O357" s="50"/>
      <c r="P357" s="50"/>
      <c r="Q357" s="11"/>
      <c r="R357" s="50"/>
      <c r="S357" s="50"/>
      <c r="T357" s="50"/>
      <c r="U357" s="11"/>
      <c r="V357" s="50"/>
      <c r="W357" s="50"/>
      <c r="X357" s="50"/>
      <c r="Y357" s="50"/>
      <c r="Z357" s="50"/>
      <c r="AA357" s="11"/>
      <c r="AB357" s="50"/>
      <c r="AC357" s="50"/>
      <c r="AD357" s="50"/>
      <c r="AE357" s="11"/>
      <c r="AF357" s="50"/>
      <c r="AG357" s="50"/>
      <c r="AH357" s="50"/>
      <c r="AI357" s="11"/>
      <c r="AJ357" s="50"/>
      <c r="AK357" s="50"/>
      <c r="AL357" s="50"/>
      <c r="AM357" s="11"/>
      <c r="AN357" s="50"/>
      <c r="AO357" s="50"/>
      <c r="AP357" s="50"/>
      <c r="AQ357" s="11"/>
      <c r="AR357" s="50"/>
      <c r="AS357" s="50"/>
      <c r="AT357" s="50"/>
      <c r="AU357" s="11"/>
      <c r="AV357" s="50"/>
      <c r="AW357" s="50"/>
      <c r="AX357" s="50"/>
      <c r="AY357" s="50"/>
      <c r="AZ357" s="50"/>
      <c r="BA357" s="50"/>
      <c r="BB357" s="50"/>
      <c r="BC357" s="50"/>
      <c r="BD357" s="50"/>
      <c r="BE357" s="50"/>
      <c r="BF357" s="50"/>
      <c r="BG357" s="50"/>
      <c r="BH357" s="20"/>
    </row>
    <row r="358" spans="1:60" s="22" customFormat="1" x14ac:dyDescent="0.25">
      <c r="A358" s="20"/>
      <c r="B358" s="480"/>
      <c r="C358" s="11"/>
      <c r="D358" s="11"/>
      <c r="E358" s="11"/>
      <c r="F358" s="21"/>
      <c r="G358" s="11"/>
      <c r="H358" s="50"/>
      <c r="I358" s="50"/>
      <c r="J358" s="50"/>
      <c r="K358" s="11"/>
      <c r="L358" s="50"/>
      <c r="M358" s="50"/>
      <c r="N358" s="50"/>
      <c r="O358" s="50"/>
      <c r="P358" s="50"/>
      <c r="Q358" s="11"/>
      <c r="R358" s="50"/>
      <c r="S358" s="50"/>
      <c r="T358" s="50"/>
      <c r="U358" s="11"/>
      <c r="V358" s="50"/>
      <c r="W358" s="50"/>
      <c r="X358" s="50"/>
      <c r="Y358" s="50"/>
      <c r="Z358" s="50"/>
      <c r="AA358" s="11"/>
      <c r="AB358" s="50"/>
      <c r="AC358" s="50"/>
      <c r="AD358" s="50"/>
      <c r="AE358" s="11"/>
      <c r="AF358" s="50"/>
      <c r="AG358" s="50"/>
      <c r="AH358" s="50"/>
      <c r="AI358" s="11"/>
      <c r="AJ358" s="50"/>
      <c r="AK358" s="50"/>
      <c r="AL358" s="50"/>
      <c r="AM358" s="11"/>
      <c r="AN358" s="50"/>
      <c r="AO358" s="50"/>
      <c r="AP358" s="50"/>
      <c r="AQ358" s="11"/>
      <c r="AR358" s="50"/>
      <c r="AS358" s="50"/>
      <c r="AT358" s="50"/>
      <c r="AU358" s="11"/>
      <c r="AV358" s="50"/>
      <c r="AW358" s="50"/>
      <c r="AX358" s="50"/>
      <c r="AY358" s="50"/>
      <c r="AZ358" s="50"/>
      <c r="BA358" s="50"/>
      <c r="BB358" s="50"/>
      <c r="BC358" s="50"/>
      <c r="BD358" s="50"/>
      <c r="BE358" s="50"/>
      <c r="BF358" s="50"/>
      <c r="BG358" s="50"/>
      <c r="BH358" s="20"/>
    </row>
    <row r="359" spans="1:60" s="22" customFormat="1" x14ac:dyDescent="0.25">
      <c r="A359" s="20"/>
      <c r="B359" s="480"/>
      <c r="C359" s="11"/>
      <c r="D359" s="11"/>
      <c r="E359" s="11"/>
      <c r="F359" s="21"/>
      <c r="G359" s="11"/>
      <c r="H359" s="50"/>
      <c r="I359" s="50"/>
      <c r="J359" s="50"/>
      <c r="K359" s="11"/>
      <c r="L359" s="50"/>
      <c r="M359" s="50"/>
      <c r="N359" s="50"/>
      <c r="O359" s="50"/>
      <c r="P359" s="50"/>
      <c r="Q359" s="11"/>
      <c r="R359" s="50"/>
      <c r="S359" s="50"/>
      <c r="T359" s="50"/>
      <c r="U359" s="11"/>
      <c r="V359" s="50"/>
      <c r="W359" s="50"/>
      <c r="X359" s="50"/>
      <c r="Y359" s="50"/>
      <c r="Z359" s="50"/>
      <c r="AA359" s="11"/>
      <c r="AB359" s="50"/>
      <c r="AC359" s="50"/>
      <c r="AD359" s="50"/>
      <c r="AE359" s="11"/>
      <c r="AF359" s="50"/>
      <c r="AG359" s="50"/>
      <c r="AH359" s="50"/>
      <c r="AI359" s="11"/>
      <c r="AJ359" s="50"/>
      <c r="AK359" s="50"/>
      <c r="AL359" s="50"/>
      <c r="AM359" s="11"/>
      <c r="AN359" s="50"/>
      <c r="AO359" s="50"/>
      <c r="AP359" s="50"/>
      <c r="AQ359" s="11"/>
      <c r="AR359" s="50"/>
      <c r="AS359" s="50"/>
      <c r="AT359" s="50"/>
      <c r="AU359" s="11"/>
      <c r="AV359" s="50"/>
      <c r="AW359" s="50"/>
      <c r="AX359" s="50"/>
      <c r="AY359" s="50"/>
      <c r="AZ359" s="50"/>
      <c r="BA359" s="50"/>
      <c r="BB359" s="50"/>
      <c r="BC359" s="50"/>
      <c r="BD359" s="50"/>
      <c r="BE359" s="50"/>
      <c r="BF359" s="50"/>
      <c r="BG359" s="50"/>
      <c r="BH359" s="20"/>
    </row>
    <row r="360" spans="1:60" s="22" customFormat="1" x14ac:dyDescent="0.25">
      <c r="A360" s="20"/>
      <c r="B360" s="480"/>
      <c r="C360" s="11"/>
      <c r="D360" s="11"/>
      <c r="E360" s="11"/>
      <c r="F360" s="21"/>
      <c r="G360" s="11"/>
      <c r="H360" s="50"/>
      <c r="I360" s="50"/>
      <c r="J360" s="50"/>
      <c r="K360" s="11"/>
      <c r="L360" s="50"/>
      <c r="M360" s="50"/>
      <c r="N360" s="50"/>
      <c r="O360" s="50"/>
      <c r="P360" s="50"/>
      <c r="Q360" s="11"/>
      <c r="R360" s="50"/>
      <c r="S360" s="50"/>
      <c r="T360" s="50"/>
      <c r="U360" s="11"/>
      <c r="V360" s="50"/>
      <c r="W360" s="50"/>
      <c r="X360" s="50"/>
      <c r="Y360" s="50"/>
      <c r="Z360" s="50"/>
      <c r="AA360" s="11"/>
      <c r="AB360" s="50"/>
      <c r="AC360" s="50"/>
      <c r="AD360" s="50"/>
      <c r="AE360" s="11"/>
      <c r="AF360" s="50"/>
      <c r="AG360" s="50"/>
      <c r="AH360" s="50"/>
      <c r="AI360" s="11"/>
      <c r="AJ360" s="50"/>
      <c r="AK360" s="50"/>
      <c r="AL360" s="50"/>
      <c r="AM360" s="11"/>
      <c r="AN360" s="50"/>
      <c r="AO360" s="50"/>
      <c r="AP360" s="50"/>
      <c r="AQ360" s="11"/>
      <c r="AR360" s="50"/>
      <c r="AS360" s="50"/>
      <c r="AT360" s="50"/>
      <c r="AU360" s="11"/>
      <c r="AV360" s="50"/>
      <c r="AW360" s="50"/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  <c r="BH360" s="20"/>
    </row>
    <row r="361" spans="1:60" s="22" customFormat="1" x14ac:dyDescent="0.25">
      <c r="A361" s="20"/>
      <c r="B361" s="480"/>
      <c r="C361" s="11"/>
      <c r="D361" s="11"/>
      <c r="E361" s="11"/>
      <c r="F361" s="21"/>
      <c r="G361" s="11"/>
      <c r="H361" s="50"/>
      <c r="I361" s="50"/>
      <c r="J361" s="50"/>
      <c r="K361" s="11"/>
      <c r="L361" s="50"/>
      <c r="M361" s="50"/>
      <c r="N361" s="50"/>
      <c r="O361" s="50"/>
      <c r="P361" s="50"/>
      <c r="Q361" s="11"/>
      <c r="R361" s="50"/>
      <c r="S361" s="50"/>
      <c r="T361" s="50"/>
      <c r="U361" s="11"/>
      <c r="V361" s="50"/>
      <c r="W361" s="50"/>
      <c r="X361" s="50"/>
      <c r="Y361" s="50"/>
      <c r="Z361" s="50"/>
      <c r="AA361" s="11"/>
      <c r="AB361" s="50"/>
      <c r="AC361" s="50"/>
      <c r="AD361" s="50"/>
      <c r="AE361" s="11"/>
      <c r="AF361" s="50"/>
      <c r="AG361" s="50"/>
      <c r="AH361" s="50"/>
      <c r="AI361" s="11"/>
      <c r="AJ361" s="50"/>
      <c r="AK361" s="50"/>
      <c r="AL361" s="50"/>
      <c r="AM361" s="11"/>
      <c r="AN361" s="50"/>
      <c r="AO361" s="50"/>
      <c r="AP361" s="50"/>
      <c r="AQ361" s="11"/>
      <c r="AR361" s="50"/>
      <c r="AS361" s="50"/>
      <c r="AT361" s="50"/>
      <c r="AU361" s="11"/>
      <c r="AV361" s="50"/>
      <c r="AW361" s="50"/>
      <c r="AX361" s="50"/>
      <c r="AY361" s="50"/>
      <c r="AZ361" s="50"/>
      <c r="BA361" s="50"/>
      <c r="BB361" s="50"/>
      <c r="BC361" s="50"/>
      <c r="BD361" s="50"/>
      <c r="BE361" s="50"/>
      <c r="BF361" s="50"/>
      <c r="BG361" s="50"/>
      <c r="BH361" s="20"/>
    </row>
    <row r="362" spans="1:60" s="22" customFormat="1" x14ac:dyDescent="0.25">
      <c r="A362" s="20"/>
      <c r="B362" s="480"/>
      <c r="C362" s="11"/>
      <c r="D362" s="11"/>
      <c r="E362" s="11"/>
      <c r="F362" s="21"/>
      <c r="G362" s="11"/>
      <c r="H362" s="50"/>
      <c r="I362" s="50"/>
      <c r="J362" s="50"/>
      <c r="K362" s="11"/>
      <c r="L362" s="50"/>
      <c r="M362" s="50"/>
      <c r="N362" s="50"/>
      <c r="O362" s="50"/>
      <c r="P362" s="50"/>
      <c r="Q362" s="11"/>
      <c r="R362" s="50"/>
      <c r="S362" s="50"/>
      <c r="T362" s="50"/>
      <c r="U362" s="11"/>
      <c r="V362" s="50"/>
      <c r="W362" s="50"/>
      <c r="X362" s="50"/>
      <c r="Y362" s="50"/>
      <c r="Z362" s="50"/>
      <c r="AA362" s="11"/>
      <c r="AB362" s="50"/>
      <c r="AC362" s="50"/>
      <c r="AD362" s="50"/>
      <c r="AE362" s="11"/>
      <c r="AF362" s="50"/>
      <c r="AG362" s="50"/>
      <c r="AH362" s="50"/>
      <c r="AI362" s="11"/>
      <c r="AJ362" s="50"/>
      <c r="AK362" s="50"/>
      <c r="AL362" s="50"/>
      <c r="AM362" s="11"/>
      <c r="AN362" s="50"/>
      <c r="AO362" s="50"/>
      <c r="AP362" s="50"/>
      <c r="AQ362" s="11"/>
      <c r="AR362" s="50"/>
      <c r="AS362" s="50"/>
      <c r="AT362" s="50"/>
      <c r="AU362" s="11"/>
      <c r="AV362" s="50"/>
      <c r="AW362" s="50"/>
      <c r="AX362" s="50"/>
      <c r="AY362" s="50"/>
      <c r="AZ362" s="50"/>
      <c r="BA362" s="50"/>
      <c r="BB362" s="50"/>
      <c r="BC362" s="50"/>
      <c r="BD362" s="50"/>
      <c r="BE362" s="50"/>
      <c r="BF362" s="50"/>
      <c r="BG362" s="50"/>
      <c r="BH362" s="20"/>
    </row>
    <row r="363" spans="1:60" s="22" customFormat="1" x14ac:dyDescent="0.25">
      <c r="A363" s="20"/>
      <c r="B363" s="480"/>
      <c r="C363" s="11"/>
      <c r="D363" s="11"/>
      <c r="E363" s="11"/>
      <c r="F363" s="21"/>
      <c r="G363" s="11"/>
      <c r="H363" s="50"/>
      <c r="I363" s="50"/>
      <c r="J363" s="50"/>
      <c r="K363" s="11"/>
      <c r="L363" s="50"/>
      <c r="M363" s="50"/>
      <c r="N363" s="50"/>
      <c r="O363" s="50"/>
      <c r="P363" s="50"/>
      <c r="Q363" s="11"/>
      <c r="R363" s="50"/>
      <c r="S363" s="50"/>
      <c r="T363" s="50"/>
      <c r="U363" s="11"/>
      <c r="V363" s="50"/>
      <c r="W363" s="50"/>
      <c r="X363" s="50"/>
      <c r="Y363" s="50"/>
      <c r="Z363" s="50"/>
      <c r="AA363" s="11"/>
      <c r="AB363" s="50"/>
      <c r="AC363" s="50"/>
      <c r="AD363" s="50"/>
      <c r="AE363" s="11"/>
      <c r="AF363" s="50"/>
      <c r="AG363" s="50"/>
      <c r="AH363" s="50"/>
      <c r="AI363" s="11"/>
      <c r="AJ363" s="50"/>
      <c r="AK363" s="50"/>
      <c r="AL363" s="50"/>
      <c r="AM363" s="11"/>
      <c r="AN363" s="50"/>
      <c r="AO363" s="50"/>
      <c r="AP363" s="50"/>
      <c r="AQ363" s="11"/>
      <c r="AR363" s="50"/>
      <c r="AS363" s="50"/>
      <c r="AT363" s="50"/>
      <c r="AU363" s="11"/>
      <c r="AV363" s="50"/>
      <c r="AW363" s="50"/>
      <c r="AX363" s="50"/>
      <c r="AY363" s="50"/>
      <c r="AZ363" s="50"/>
      <c r="BA363" s="50"/>
      <c r="BB363" s="50"/>
      <c r="BC363" s="50"/>
      <c r="BD363" s="50"/>
      <c r="BE363" s="50"/>
      <c r="BF363" s="50"/>
      <c r="BG363" s="50"/>
      <c r="BH363" s="20"/>
    </row>
    <row r="364" spans="1:60" s="22" customFormat="1" x14ac:dyDescent="0.25">
      <c r="A364" s="20"/>
      <c r="B364" s="480"/>
      <c r="C364" s="11"/>
      <c r="D364" s="11"/>
      <c r="E364" s="11"/>
      <c r="F364" s="21"/>
      <c r="G364" s="11"/>
      <c r="H364" s="50"/>
      <c r="I364" s="50"/>
      <c r="J364" s="50"/>
      <c r="K364" s="11"/>
      <c r="L364" s="50"/>
      <c r="M364" s="50"/>
      <c r="N364" s="50"/>
      <c r="O364" s="50"/>
      <c r="P364" s="50"/>
      <c r="Q364" s="11"/>
      <c r="R364" s="50"/>
      <c r="S364" s="50"/>
      <c r="T364" s="50"/>
      <c r="U364" s="11"/>
      <c r="V364" s="50"/>
      <c r="W364" s="50"/>
      <c r="X364" s="50"/>
      <c r="Y364" s="50"/>
      <c r="Z364" s="50"/>
      <c r="AA364" s="11"/>
      <c r="AB364" s="50"/>
      <c r="AC364" s="50"/>
      <c r="AD364" s="50"/>
      <c r="AE364" s="11"/>
      <c r="AF364" s="50"/>
      <c r="AG364" s="50"/>
      <c r="AH364" s="50"/>
      <c r="AI364" s="11"/>
      <c r="AJ364" s="50"/>
      <c r="AK364" s="50"/>
      <c r="AL364" s="50"/>
      <c r="AM364" s="11"/>
      <c r="AN364" s="50"/>
      <c r="AO364" s="50"/>
      <c r="AP364" s="50"/>
      <c r="AQ364" s="11"/>
      <c r="AR364" s="50"/>
      <c r="AS364" s="50"/>
      <c r="AT364" s="50"/>
      <c r="AU364" s="11"/>
      <c r="AV364" s="50"/>
      <c r="AW364" s="50"/>
      <c r="AX364" s="50"/>
      <c r="AY364" s="50"/>
      <c r="AZ364" s="50"/>
      <c r="BA364" s="50"/>
      <c r="BB364" s="50"/>
      <c r="BC364" s="50"/>
      <c r="BD364" s="50"/>
      <c r="BE364" s="50"/>
      <c r="BF364" s="50"/>
      <c r="BG364" s="50"/>
      <c r="BH364" s="20"/>
    </row>
    <row r="365" spans="1:60" s="22" customFormat="1" x14ac:dyDescent="0.25">
      <c r="A365" s="20"/>
      <c r="B365" s="480"/>
      <c r="C365" s="11"/>
      <c r="D365" s="11"/>
      <c r="E365" s="11"/>
      <c r="F365" s="21"/>
      <c r="G365" s="11"/>
      <c r="H365" s="50"/>
      <c r="I365" s="50"/>
      <c r="J365" s="50"/>
      <c r="K365" s="11"/>
      <c r="L365" s="50"/>
      <c r="M365" s="50"/>
      <c r="N365" s="50"/>
      <c r="O365" s="50"/>
      <c r="P365" s="50"/>
      <c r="Q365" s="11"/>
      <c r="R365" s="50"/>
      <c r="S365" s="50"/>
      <c r="T365" s="50"/>
      <c r="U365" s="11"/>
      <c r="V365" s="50"/>
      <c r="W365" s="50"/>
      <c r="X365" s="50"/>
      <c r="Y365" s="50"/>
      <c r="Z365" s="50"/>
      <c r="AA365" s="11"/>
      <c r="AB365" s="50"/>
      <c r="AC365" s="50"/>
      <c r="AD365" s="50"/>
      <c r="AE365" s="11"/>
      <c r="AF365" s="50"/>
      <c r="AG365" s="50"/>
      <c r="AH365" s="50"/>
      <c r="AI365" s="11"/>
      <c r="AJ365" s="50"/>
      <c r="AK365" s="50"/>
      <c r="AL365" s="50"/>
      <c r="AM365" s="11"/>
      <c r="AN365" s="50"/>
      <c r="AO365" s="50"/>
      <c r="AP365" s="50"/>
      <c r="AQ365" s="11"/>
      <c r="AR365" s="50"/>
      <c r="AS365" s="50"/>
      <c r="AT365" s="50"/>
      <c r="AU365" s="11"/>
      <c r="AV365" s="50"/>
      <c r="AW365" s="50"/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  <c r="BH365" s="20"/>
    </row>
    <row r="366" spans="1:60" s="22" customFormat="1" x14ac:dyDescent="0.25">
      <c r="A366" s="20"/>
      <c r="B366" s="480"/>
      <c r="C366" s="11"/>
      <c r="D366" s="11"/>
      <c r="E366" s="11"/>
      <c r="F366" s="21"/>
      <c r="G366" s="11"/>
      <c r="H366" s="50"/>
      <c r="I366" s="50"/>
      <c r="J366" s="50"/>
      <c r="K366" s="11"/>
      <c r="L366" s="50"/>
      <c r="M366" s="50"/>
      <c r="N366" s="50"/>
      <c r="O366" s="50"/>
      <c r="P366" s="50"/>
      <c r="Q366" s="11"/>
      <c r="R366" s="50"/>
      <c r="S366" s="50"/>
      <c r="T366" s="50"/>
      <c r="U366" s="11"/>
      <c r="V366" s="50"/>
      <c r="W366" s="50"/>
      <c r="X366" s="50"/>
      <c r="Y366" s="50"/>
      <c r="Z366" s="50"/>
      <c r="AA366" s="11"/>
      <c r="AB366" s="50"/>
      <c r="AC366" s="50"/>
      <c r="AD366" s="50"/>
      <c r="AE366" s="11"/>
      <c r="AF366" s="50"/>
      <c r="AG366" s="50"/>
      <c r="AH366" s="50"/>
      <c r="AI366" s="11"/>
      <c r="AJ366" s="50"/>
      <c r="AK366" s="50"/>
      <c r="AL366" s="50"/>
      <c r="AM366" s="11"/>
      <c r="AN366" s="50"/>
      <c r="AO366" s="50"/>
      <c r="AP366" s="50"/>
      <c r="AQ366" s="11"/>
      <c r="AR366" s="50"/>
      <c r="AS366" s="50"/>
      <c r="AT366" s="50"/>
      <c r="AU366" s="11"/>
      <c r="AV366" s="50"/>
      <c r="AW366" s="50"/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  <c r="BH366" s="20"/>
    </row>
    <row r="367" spans="1:60" s="22" customFormat="1" x14ac:dyDescent="0.25">
      <c r="A367" s="20"/>
      <c r="B367" s="480"/>
      <c r="C367" s="11"/>
      <c r="D367" s="11"/>
      <c r="E367" s="11"/>
      <c r="F367" s="21"/>
      <c r="G367" s="11"/>
      <c r="H367" s="50"/>
      <c r="I367" s="50"/>
      <c r="J367" s="50"/>
      <c r="K367" s="11"/>
      <c r="L367" s="50"/>
      <c r="M367" s="50"/>
      <c r="N367" s="50"/>
      <c r="O367" s="50"/>
      <c r="P367" s="50"/>
      <c r="Q367" s="11"/>
      <c r="R367" s="50"/>
      <c r="S367" s="50"/>
      <c r="T367" s="50"/>
      <c r="U367" s="11"/>
      <c r="V367" s="50"/>
      <c r="W367" s="50"/>
      <c r="X367" s="50"/>
      <c r="Y367" s="50"/>
      <c r="Z367" s="50"/>
      <c r="AA367" s="11"/>
      <c r="AB367" s="50"/>
      <c r="AC367" s="50"/>
      <c r="AD367" s="50"/>
      <c r="AE367" s="11"/>
      <c r="AF367" s="50"/>
      <c r="AG367" s="50"/>
      <c r="AH367" s="50"/>
      <c r="AI367" s="11"/>
      <c r="AJ367" s="50"/>
      <c r="AK367" s="50"/>
      <c r="AL367" s="50"/>
      <c r="AM367" s="11"/>
      <c r="AN367" s="50"/>
      <c r="AO367" s="50"/>
      <c r="AP367" s="50"/>
      <c r="AQ367" s="11"/>
      <c r="AR367" s="50"/>
      <c r="AS367" s="50"/>
      <c r="AT367" s="50"/>
      <c r="AU367" s="11"/>
      <c r="AV367" s="50"/>
      <c r="AW367" s="50"/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  <c r="BH367" s="20"/>
    </row>
    <row r="368" spans="1:60" s="22" customFormat="1" x14ac:dyDescent="0.25">
      <c r="A368" s="20"/>
      <c r="B368" s="480"/>
      <c r="C368" s="11"/>
      <c r="D368" s="11"/>
      <c r="E368" s="11"/>
      <c r="F368" s="21"/>
      <c r="G368" s="11"/>
      <c r="H368" s="50"/>
      <c r="I368" s="50"/>
      <c r="J368" s="50"/>
      <c r="K368" s="11"/>
      <c r="L368" s="50"/>
      <c r="M368" s="50"/>
      <c r="N368" s="50"/>
      <c r="O368" s="50"/>
      <c r="P368" s="50"/>
      <c r="Q368" s="11"/>
      <c r="R368" s="50"/>
      <c r="S368" s="50"/>
      <c r="T368" s="50"/>
      <c r="U368" s="11"/>
      <c r="V368" s="50"/>
      <c r="W368" s="50"/>
      <c r="X368" s="50"/>
      <c r="Y368" s="50"/>
      <c r="Z368" s="50"/>
      <c r="AA368" s="11"/>
      <c r="AB368" s="50"/>
      <c r="AC368" s="50"/>
      <c r="AD368" s="50"/>
      <c r="AE368" s="11"/>
      <c r="AF368" s="50"/>
      <c r="AG368" s="50"/>
      <c r="AH368" s="50"/>
      <c r="AI368" s="11"/>
      <c r="AJ368" s="50"/>
      <c r="AK368" s="50"/>
      <c r="AL368" s="50"/>
      <c r="AM368" s="11"/>
      <c r="AN368" s="50"/>
      <c r="AO368" s="50"/>
      <c r="AP368" s="50"/>
      <c r="AQ368" s="11"/>
      <c r="AR368" s="50"/>
      <c r="AS368" s="50"/>
      <c r="AT368" s="50"/>
      <c r="AU368" s="11"/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20"/>
    </row>
    <row r="369" spans="1:60" s="22" customFormat="1" x14ac:dyDescent="0.25">
      <c r="A369" s="20"/>
      <c r="B369" s="480"/>
      <c r="C369" s="11"/>
      <c r="D369" s="11"/>
      <c r="E369" s="11"/>
      <c r="F369" s="21"/>
      <c r="G369" s="11"/>
      <c r="H369" s="50"/>
      <c r="I369" s="50"/>
      <c r="J369" s="50"/>
      <c r="K369" s="11"/>
      <c r="L369" s="50"/>
      <c r="M369" s="50"/>
      <c r="N369" s="50"/>
      <c r="O369" s="50"/>
      <c r="P369" s="50"/>
      <c r="Q369" s="11"/>
      <c r="R369" s="50"/>
      <c r="S369" s="50"/>
      <c r="T369" s="50"/>
      <c r="U369" s="11"/>
      <c r="V369" s="50"/>
      <c r="W369" s="50"/>
      <c r="X369" s="50"/>
      <c r="Y369" s="50"/>
      <c r="Z369" s="50"/>
      <c r="AA369" s="11"/>
      <c r="AB369" s="50"/>
      <c r="AC369" s="50"/>
      <c r="AD369" s="50"/>
      <c r="AE369" s="11"/>
      <c r="AF369" s="50"/>
      <c r="AG369" s="50"/>
      <c r="AH369" s="50"/>
      <c r="AI369" s="11"/>
      <c r="AJ369" s="50"/>
      <c r="AK369" s="50"/>
      <c r="AL369" s="50"/>
      <c r="AM369" s="11"/>
      <c r="AN369" s="50"/>
      <c r="AO369" s="50"/>
      <c r="AP369" s="50"/>
      <c r="AQ369" s="11"/>
      <c r="AR369" s="50"/>
      <c r="AS369" s="50"/>
      <c r="AT369" s="50"/>
      <c r="AU369" s="11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20"/>
    </row>
    <row r="370" spans="1:60" s="22" customFormat="1" x14ac:dyDescent="0.25">
      <c r="A370" s="20"/>
      <c r="B370" s="480"/>
      <c r="C370" s="11"/>
      <c r="D370" s="11"/>
      <c r="E370" s="11"/>
      <c r="F370" s="21"/>
      <c r="G370" s="11"/>
      <c r="H370" s="50"/>
      <c r="I370" s="50"/>
      <c r="J370" s="50"/>
      <c r="K370" s="11"/>
      <c r="L370" s="50"/>
      <c r="M370" s="50"/>
      <c r="N370" s="50"/>
      <c r="O370" s="50"/>
      <c r="P370" s="50"/>
      <c r="Q370" s="11"/>
      <c r="R370" s="50"/>
      <c r="S370" s="50"/>
      <c r="T370" s="50"/>
      <c r="U370" s="11"/>
      <c r="V370" s="50"/>
      <c r="W370" s="50"/>
      <c r="X370" s="50"/>
      <c r="Y370" s="50"/>
      <c r="Z370" s="50"/>
      <c r="AA370" s="11"/>
      <c r="AB370" s="50"/>
      <c r="AC370" s="50"/>
      <c r="AD370" s="50"/>
      <c r="AE370" s="11"/>
      <c r="AF370" s="50"/>
      <c r="AG370" s="50"/>
      <c r="AH370" s="50"/>
      <c r="AI370" s="11"/>
      <c r="AJ370" s="50"/>
      <c r="AK370" s="50"/>
      <c r="AL370" s="50"/>
      <c r="AM370" s="11"/>
      <c r="AN370" s="50"/>
      <c r="AO370" s="50"/>
      <c r="AP370" s="50"/>
      <c r="AQ370" s="11"/>
      <c r="AR370" s="50"/>
      <c r="AS370" s="50"/>
      <c r="AT370" s="50"/>
      <c r="AU370" s="11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20"/>
    </row>
    <row r="371" spans="1:60" s="22" customFormat="1" x14ac:dyDescent="0.25">
      <c r="A371" s="20"/>
      <c r="B371" s="480"/>
      <c r="C371" s="11"/>
      <c r="D371" s="11"/>
      <c r="E371" s="11"/>
      <c r="F371" s="21"/>
      <c r="G371" s="11"/>
      <c r="H371" s="50"/>
      <c r="I371" s="50"/>
      <c r="J371" s="50"/>
      <c r="K371" s="11"/>
      <c r="L371" s="50"/>
      <c r="M371" s="50"/>
      <c r="N371" s="50"/>
      <c r="O371" s="50"/>
      <c r="P371" s="50"/>
      <c r="Q371" s="11"/>
      <c r="R371" s="50"/>
      <c r="S371" s="50"/>
      <c r="T371" s="50"/>
      <c r="U371" s="11"/>
      <c r="V371" s="50"/>
      <c r="W371" s="50"/>
      <c r="X371" s="50"/>
      <c r="Y371" s="50"/>
      <c r="Z371" s="50"/>
      <c r="AA371" s="11"/>
      <c r="AB371" s="50"/>
      <c r="AC371" s="50"/>
      <c r="AD371" s="50"/>
      <c r="AE371" s="11"/>
      <c r="AF371" s="50"/>
      <c r="AG371" s="50"/>
      <c r="AH371" s="50"/>
      <c r="AI371" s="11"/>
      <c r="AJ371" s="50"/>
      <c r="AK371" s="50"/>
      <c r="AL371" s="50"/>
      <c r="AM371" s="11"/>
      <c r="AN371" s="50"/>
      <c r="AO371" s="50"/>
      <c r="AP371" s="50"/>
      <c r="AQ371" s="11"/>
      <c r="AR371" s="50"/>
      <c r="AS371" s="50"/>
      <c r="AT371" s="50"/>
      <c r="AU371" s="11"/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20"/>
    </row>
    <row r="372" spans="1:60" s="22" customFormat="1" x14ac:dyDescent="0.25">
      <c r="A372" s="20"/>
      <c r="B372" s="480"/>
      <c r="C372" s="11"/>
      <c r="D372" s="11"/>
      <c r="E372" s="11"/>
      <c r="F372" s="21"/>
      <c r="G372" s="11"/>
      <c r="H372" s="50"/>
      <c r="I372" s="50"/>
      <c r="J372" s="50"/>
      <c r="K372" s="11"/>
      <c r="L372" s="50"/>
      <c r="M372" s="50"/>
      <c r="N372" s="50"/>
      <c r="O372" s="50"/>
      <c r="P372" s="50"/>
      <c r="Q372" s="11"/>
      <c r="R372" s="50"/>
      <c r="S372" s="50"/>
      <c r="T372" s="50"/>
      <c r="U372" s="11"/>
      <c r="V372" s="50"/>
      <c r="W372" s="50"/>
      <c r="X372" s="50"/>
      <c r="Y372" s="50"/>
      <c r="Z372" s="50"/>
      <c r="AA372" s="11"/>
      <c r="AB372" s="50"/>
      <c r="AC372" s="50"/>
      <c r="AD372" s="50"/>
      <c r="AE372" s="11"/>
      <c r="AF372" s="50"/>
      <c r="AG372" s="50"/>
      <c r="AH372" s="50"/>
      <c r="AI372" s="11"/>
      <c r="AJ372" s="50"/>
      <c r="AK372" s="50"/>
      <c r="AL372" s="50"/>
      <c r="AM372" s="11"/>
      <c r="AN372" s="50"/>
      <c r="AO372" s="50"/>
      <c r="AP372" s="50"/>
      <c r="AQ372" s="11"/>
      <c r="AR372" s="50"/>
      <c r="AS372" s="50"/>
      <c r="AT372" s="50"/>
      <c r="AU372" s="11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20"/>
    </row>
    <row r="373" spans="1:60" s="22" customFormat="1" x14ac:dyDescent="0.25">
      <c r="A373" s="20"/>
      <c r="B373" s="480"/>
      <c r="C373" s="11"/>
      <c r="D373" s="11"/>
      <c r="E373" s="11"/>
      <c r="F373" s="21"/>
      <c r="G373" s="11"/>
      <c r="H373" s="50"/>
      <c r="I373" s="50"/>
      <c r="J373" s="50"/>
      <c r="K373" s="11"/>
      <c r="L373" s="50"/>
      <c r="M373" s="50"/>
      <c r="N373" s="50"/>
      <c r="O373" s="50"/>
      <c r="P373" s="50"/>
      <c r="Q373" s="11"/>
      <c r="R373" s="50"/>
      <c r="S373" s="50"/>
      <c r="T373" s="50"/>
      <c r="U373" s="11"/>
      <c r="V373" s="50"/>
      <c r="W373" s="50"/>
      <c r="X373" s="50"/>
      <c r="Y373" s="50"/>
      <c r="Z373" s="50"/>
      <c r="AA373" s="11"/>
      <c r="AB373" s="50"/>
      <c r="AC373" s="50"/>
      <c r="AD373" s="50"/>
      <c r="AE373" s="11"/>
      <c r="AF373" s="50"/>
      <c r="AG373" s="50"/>
      <c r="AH373" s="50"/>
      <c r="AI373" s="11"/>
      <c r="AJ373" s="50"/>
      <c r="AK373" s="50"/>
      <c r="AL373" s="50"/>
      <c r="AM373" s="11"/>
      <c r="AN373" s="50"/>
      <c r="AO373" s="50"/>
      <c r="AP373" s="50"/>
      <c r="AQ373" s="11"/>
      <c r="AR373" s="50"/>
      <c r="AS373" s="50"/>
      <c r="AT373" s="50"/>
      <c r="AU373" s="11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20"/>
    </row>
    <row r="374" spans="1:60" s="22" customFormat="1" x14ac:dyDescent="0.25">
      <c r="A374" s="20"/>
      <c r="B374" s="480"/>
      <c r="C374" s="11"/>
      <c r="D374" s="11"/>
      <c r="E374" s="11"/>
      <c r="F374" s="21"/>
      <c r="G374" s="11"/>
      <c r="H374" s="50"/>
      <c r="I374" s="50"/>
      <c r="J374" s="50"/>
      <c r="K374" s="11"/>
      <c r="L374" s="50"/>
      <c r="M374" s="50"/>
      <c r="N374" s="50"/>
      <c r="O374" s="50"/>
      <c r="P374" s="50"/>
      <c r="Q374" s="11"/>
      <c r="R374" s="50"/>
      <c r="S374" s="50"/>
      <c r="T374" s="50"/>
      <c r="U374" s="11"/>
      <c r="V374" s="50"/>
      <c r="W374" s="50"/>
      <c r="X374" s="50"/>
      <c r="Y374" s="50"/>
      <c r="Z374" s="50"/>
      <c r="AA374" s="11"/>
      <c r="AB374" s="50"/>
      <c r="AC374" s="50"/>
      <c r="AD374" s="50"/>
      <c r="AE374" s="11"/>
      <c r="AF374" s="50"/>
      <c r="AG374" s="50"/>
      <c r="AH374" s="50"/>
      <c r="AI374" s="11"/>
      <c r="AJ374" s="50"/>
      <c r="AK374" s="50"/>
      <c r="AL374" s="50"/>
      <c r="AM374" s="11"/>
      <c r="AN374" s="50"/>
      <c r="AO374" s="50"/>
      <c r="AP374" s="50"/>
      <c r="AQ374" s="11"/>
      <c r="AR374" s="50"/>
      <c r="AS374" s="50"/>
      <c r="AT374" s="50"/>
      <c r="AU374" s="11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20"/>
    </row>
    <row r="375" spans="1:60" s="22" customFormat="1" x14ac:dyDescent="0.25">
      <c r="A375" s="20"/>
      <c r="B375" s="480"/>
      <c r="C375" s="11"/>
      <c r="D375" s="11"/>
      <c r="E375" s="11"/>
      <c r="F375" s="21"/>
      <c r="G375" s="11"/>
      <c r="H375" s="50"/>
      <c r="I375" s="50"/>
      <c r="J375" s="50"/>
      <c r="K375" s="11"/>
      <c r="L375" s="50"/>
      <c r="M375" s="50"/>
      <c r="N375" s="50"/>
      <c r="O375" s="50"/>
      <c r="P375" s="50"/>
      <c r="Q375" s="11"/>
      <c r="R375" s="50"/>
      <c r="S375" s="50"/>
      <c r="T375" s="50"/>
      <c r="U375" s="11"/>
      <c r="V375" s="50"/>
      <c r="W375" s="50"/>
      <c r="X375" s="50"/>
      <c r="Y375" s="50"/>
      <c r="Z375" s="50"/>
      <c r="AA375" s="11"/>
      <c r="AB375" s="50"/>
      <c r="AC375" s="50"/>
      <c r="AD375" s="50"/>
      <c r="AE375" s="11"/>
      <c r="AF375" s="50"/>
      <c r="AG375" s="50"/>
      <c r="AH375" s="50"/>
      <c r="AI375" s="11"/>
      <c r="AJ375" s="50"/>
      <c r="AK375" s="50"/>
      <c r="AL375" s="50"/>
      <c r="AM375" s="11"/>
      <c r="AN375" s="50"/>
      <c r="AO375" s="50"/>
      <c r="AP375" s="50"/>
      <c r="AQ375" s="11"/>
      <c r="AR375" s="50"/>
      <c r="AS375" s="50"/>
      <c r="AT375" s="50"/>
      <c r="AU375" s="11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20"/>
    </row>
    <row r="376" spans="1:60" s="22" customFormat="1" x14ac:dyDescent="0.25">
      <c r="A376" s="20"/>
      <c r="B376" s="480"/>
      <c r="C376" s="11"/>
      <c r="D376" s="11"/>
      <c r="E376" s="11"/>
      <c r="F376" s="21"/>
      <c r="G376" s="11"/>
      <c r="H376" s="50"/>
      <c r="I376" s="50"/>
      <c r="J376" s="50"/>
      <c r="K376" s="11"/>
      <c r="L376" s="50"/>
      <c r="M376" s="50"/>
      <c r="N376" s="50"/>
      <c r="O376" s="50"/>
      <c r="P376" s="50"/>
      <c r="Q376" s="11"/>
      <c r="R376" s="50"/>
      <c r="S376" s="50"/>
      <c r="T376" s="50"/>
      <c r="U376" s="11"/>
      <c r="V376" s="50"/>
      <c r="W376" s="50"/>
      <c r="X376" s="50"/>
      <c r="Y376" s="50"/>
      <c r="Z376" s="50"/>
      <c r="AA376" s="11"/>
      <c r="AB376" s="50"/>
      <c r="AC376" s="50"/>
      <c r="AD376" s="50"/>
      <c r="AE376" s="11"/>
      <c r="AF376" s="50"/>
      <c r="AG376" s="50"/>
      <c r="AH376" s="50"/>
      <c r="AI376" s="11"/>
      <c r="AJ376" s="50"/>
      <c r="AK376" s="50"/>
      <c r="AL376" s="50"/>
      <c r="AM376" s="11"/>
      <c r="AN376" s="50"/>
      <c r="AO376" s="50"/>
      <c r="AP376" s="50"/>
      <c r="AQ376" s="11"/>
      <c r="AR376" s="50"/>
      <c r="AS376" s="50"/>
      <c r="AT376" s="50"/>
      <c r="AU376" s="11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20"/>
    </row>
    <row r="377" spans="1:60" s="22" customFormat="1" x14ac:dyDescent="0.25">
      <c r="A377" s="20"/>
      <c r="B377" s="480"/>
      <c r="C377" s="11"/>
      <c r="D377" s="11"/>
      <c r="E377" s="11"/>
      <c r="F377" s="21"/>
      <c r="G377" s="11"/>
      <c r="H377" s="50"/>
      <c r="I377" s="50"/>
      <c r="J377" s="50"/>
      <c r="K377" s="11"/>
      <c r="L377" s="50"/>
      <c r="M377" s="50"/>
      <c r="N377" s="50"/>
      <c r="O377" s="50"/>
      <c r="P377" s="50"/>
      <c r="Q377" s="11"/>
      <c r="R377" s="50"/>
      <c r="S377" s="50"/>
      <c r="T377" s="50"/>
      <c r="U377" s="11"/>
      <c r="V377" s="50"/>
      <c r="W377" s="50"/>
      <c r="X377" s="50"/>
      <c r="Y377" s="50"/>
      <c r="Z377" s="50"/>
      <c r="AA377" s="11"/>
      <c r="AB377" s="50"/>
      <c r="AC377" s="50"/>
      <c r="AD377" s="50"/>
      <c r="AE377" s="11"/>
      <c r="AF377" s="50"/>
      <c r="AG377" s="50"/>
      <c r="AH377" s="50"/>
      <c r="AI377" s="11"/>
      <c r="AJ377" s="50"/>
      <c r="AK377" s="50"/>
      <c r="AL377" s="50"/>
      <c r="AM377" s="11"/>
      <c r="AN377" s="50"/>
      <c r="AO377" s="50"/>
      <c r="AP377" s="50"/>
      <c r="AQ377" s="11"/>
      <c r="AR377" s="50"/>
      <c r="AS377" s="50"/>
      <c r="AT377" s="50"/>
      <c r="AU377" s="11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20"/>
    </row>
    <row r="378" spans="1:60" s="22" customFormat="1" x14ac:dyDescent="0.25">
      <c r="A378" s="20"/>
      <c r="B378" s="480"/>
      <c r="C378" s="11"/>
      <c r="D378" s="11"/>
      <c r="E378" s="11"/>
      <c r="F378" s="21"/>
      <c r="G378" s="11"/>
      <c r="H378" s="50"/>
      <c r="I378" s="50"/>
      <c r="J378" s="50"/>
      <c r="K378" s="11"/>
      <c r="L378" s="50"/>
      <c r="M378" s="50"/>
      <c r="N378" s="50"/>
      <c r="O378" s="50"/>
      <c r="P378" s="50"/>
      <c r="Q378" s="11"/>
      <c r="R378" s="50"/>
      <c r="S378" s="50"/>
      <c r="T378" s="50"/>
      <c r="U378" s="11"/>
      <c r="V378" s="50"/>
      <c r="W378" s="50"/>
      <c r="X378" s="50"/>
      <c r="Y378" s="50"/>
      <c r="Z378" s="50"/>
      <c r="AA378" s="11"/>
      <c r="AB378" s="50"/>
      <c r="AC378" s="50"/>
      <c r="AD378" s="50"/>
      <c r="AE378" s="11"/>
      <c r="AF378" s="50"/>
      <c r="AG378" s="50"/>
      <c r="AH378" s="50"/>
      <c r="AI378" s="11"/>
      <c r="AJ378" s="50"/>
      <c r="AK378" s="50"/>
      <c r="AL378" s="50"/>
      <c r="AM378" s="11"/>
      <c r="AN378" s="50"/>
      <c r="AO378" s="50"/>
      <c r="AP378" s="50"/>
      <c r="AQ378" s="11"/>
      <c r="AR378" s="50"/>
      <c r="AS378" s="50"/>
      <c r="AT378" s="50"/>
      <c r="AU378" s="11"/>
      <c r="AV378" s="50"/>
      <c r="AW378" s="50"/>
      <c r="AX378" s="50"/>
      <c r="AY378" s="50"/>
      <c r="AZ378" s="50"/>
      <c r="BA378" s="50"/>
      <c r="BB378" s="50"/>
      <c r="BC378" s="50"/>
      <c r="BD378" s="50"/>
      <c r="BE378" s="50"/>
      <c r="BF378" s="50"/>
      <c r="BG378" s="50"/>
      <c r="BH378" s="20"/>
    </row>
    <row r="379" spans="1:60" s="22" customFormat="1" x14ac:dyDescent="0.25">
      <c r="A379" s="20"/>
      <c r="B379" s="480"/>
      <c r="C379" s="11"/>
      <c r="D379" s="11"/>
      <c r="E379" s="11"/>
      <c r="F379" s="21"/>
      <c r="G379" s="11"/>
      <c r="H379" s="50"/>
      <c r="I379" s="50"/>
      <c r="J379" s="50"/>
      <c r="K379" s="11"/>
      <c r="L379" s="50"/>
      <c r="M379" s="50"/>
      <c r="N379" s="50"/>
      <c r="O379" s="50"/>
      <c r="P379" s="50"/>
      <c r="Q379" s="11"/>
      <c r="R379" s="50"/>
      <c r="S379" s="50"/>
      <c r="T379" s="50"/>
      <c r="U379" s="11"/>
      <c r="V379" s="50"/>
      <c r="W379" s="50"/>
      <c r="X379" s="50"/>
      <c r="Y379" s="50"/>
      <c r="Z379" s="50"/>
      <c r="AA379" s="11"/>
      <c r="AB379" s="50"/>
      <c r="AC379" s="50"/>
      <c r="AD379" s="50"/>
      <c r="AE379" s="11"/>
      <c r="AF379" s="50"/>
      <c r="AG379" s="50"/>
      <c r="AH379" s="50"/>
      <c r="AI379" s="11"/>
      <c r="AJ379" s="50"/>
      <c r="AK379" s="50"/>
      <c r="AL379" s="50"/>
      <c r="AM379" s="11"/>
      <c r="AN379" s="50"/>
      <c r="AO379" s="50"/>
      <c r="AP379" s="50"/>
      <c r="AQ379" s="11"/>
      <c r="AR379" s="50"/>
      <c r="AS379" s="50"/>
      <c r="AT379" s="50"/>
      <c r="AU379" s="11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20"/>
    </row>
    <row r="380" spans="1:60" s="22" customFormat="1" x14ac:dyDescent="0.25">
      <c r="A380" s="20"/>
      <c r="B380" s="480"/>
      <c r="C380" s="11"/>
      <c r="D380" s="11"/>
      <c r="E380" s="11"/>
      <c r="F380" s="21"/>
      <c r="G380" s="11"/>
      <c r="H380" s="50"/>
      <c r="I380" s="50"/>
      <c r="J380" s="50"/>
      <c r="K380" s="11"/>
      <c r="L380" s="50"/>
      <c r="M380" s="50"/>
      <c r="N380" s="50"/>
      <c r="O380" s="50"/>
      <c r="P380" s="50"/>
      <c r="Q380" s="11"/>
      <c r="R380" s="50"/>
      <c r="S380" s="50"/>
      <c r="T380" s="50"/>
      <c r="U380" s="11"/>
      <c r="V380" s="50"/>
      <c r="W380" s="50"/>
      <c r="X380" s="50"/>
      <c r="Y380" s="50"/>
      <c r="Z380" s="50"/>
      <c r="AA380" s="11"/>
      <c r="AB380" s="50"/>
      <c r="AC380" s="50"/>
      <c r="AD380" s="50"/>
      <c r="AE380" s="11"/>
      <c r="AF380" s="50"/>
      <c r="AG380" s="50"/>
      <c r="AH380" s="50"/>
      <c r="AI380" s="11"/>
      <c r="AJ380" s="50"/>
      <c r="AK380" s="50"/>
      <c r="AL380" s="50"/>
      <c r="AM380" s="11"/>
      <c r="AN380" s="50"/>
      <c r="AO380" s="50"/>
      <c r="AP380" s="50"/>
      <c r="AQ380" s="11"/>
      <c r="AR380" s="50"/>
      <c r="AS380" s="50"/>
      <c r="AT380" s="50"/>
      <c r="AU380" s="11"/>
      <c r="AV380" s="50"/>
      <c r="AW380" s="50"/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  <c r="BH380" s="20"/>
    </row>
    <row r="381" spans="1:60" s="22" customFormat="1" x14ac:dyDescent="0.25">
      <c r="A381" s="20"/>
      <c r="B381" s="480"/>
      <c r="C381" s="11"/>
      <c r="D381" s="11"/>
      <c r="E381" s="11"/>
      <c r="F381" s="21"/>
      <c r="G381" s="11"/>
      <c r="H381" s="50"/>
      <c r="I381" s="50"/>
      <c r="J381" s="50"/>
      <c r="K381" s="11"/>
      <c r="L381" s="50"/>
      <c r="M381" s="50"/>
      <c r="N381" s="50"/>
      <c r="O381" s="50"/>
      <c r="P381" s="50"/>
      <c r="Q381" s="11"/>
      <c r="R381" s="50"/>
      <c r="S381" s="50"/>
      <c r="T381" s="50"/>
      <c r="U381" s="11"/>
      <c r="V381" s="50"/>
      <c r="W381" s="50"/>
      <c r="X381" s="50"/>
      <c r="Y381" s="50"/>
      <c r="Z381" s="50"/>
      <c r="AA381" s="11"/>
      <c r="AB381" s="50"/>
      <c r="AC381" s="50"/>
      <c r="AD381" s="50"/>
      <c r="AE381" s="11"/>
      <c r="AF381" s="50"/>
      <c r="AG381" s="50"/>
      <c r="AH381" s="50"/>
      <c r="AI381" s="11"/>
      <c r="AJ381" s="50"/>
      <c r="AK381" s="50"/>
      <c r="AL381" s="50"/>
      <c r="AM381" s="11"/>
      <c r="AN381" s="50"/>
      <c r="AO381" s="50"/>
      <c r="AP381" s="50"/>
      <c r="AQ381" s="11"/>
      <c r="AR381" s="50"/>
      <c r="AS381" s="50"/>
      <c r="AT381" s="50"/>
      <c r="AU381" s="11"/>
      <c r="AV381" s="50"/>
      <c r="AW381" s="50"/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  <c r="BH381" s="20"/>
    </row>
    <row r="382" spans="1:60" s="22" customFormat="1" x14ac:dyDescent="0.25">
      <c r="A382" s="20"/>
      <c r="B382" s="480"/>
      <c r="C382" s="11"/>
      <c r="D382" s="11"/>
      <c r="E382" s="11"/>
      <c r="F382" s="21"/>
      <c r="G382" s="11"/>
      <c r="H382" s="50"/>
      <c r="I382" s="50"/>
      <c r="J382" s="50"/>
      <c r="K382" s="11"/>
      <c r="L382" s="50"/>
      <c r="M382" s="50"/>
      <c r="N382" s="50"/>
      <c r="O382" s="50"/>
      <c r="P382" s="50"/>
      <c r="Q382" s="11"/>
      <c r="R382" s="50"/>
      <c r="S382" s="50"/>
      <c r="T382" s="50"/>
      <c r="U382" s="11"/>
      <c r="V382" s="50"/>
      <c r="W382" s="50"/>
      <c r="X382" s="50"/>
      <c r="Y382" s="50"/>
      <c r="Z382" s="50"/>
      <c r="AA382" s="11"/>
      <c r="AB382" s="50"/>
      <c r="AC382" s="50"/>
      <c r="AD382" s="50"/>
      <c r="AE382" s="11"/>
      <c r="AF382" s="50"/>
      <c r="AG382" s="50"/>
      <c r="AH382" s="50"/>
      <c r="AI382" s="11"/>
      <c r="AJ382" s="50"/>
      <c r="AK382" s="50"/>
      <c r="AL382" s="50"/>
      <c r="AM382" s="11"/>
      <c r="AN382" s="50"/>
      <c r="AO382" s="50"/>
      <c r="AP382" s="50"/>
      <c r="AQ382" s="11"/>
      <c r="AR382" s="50"/>
      <c r="AS382" s="50"/>
      <c r="AT382" s="50"/>
      <c r="AU382" s="11"/>
      <c r="AV382" s="50"/>
      <c r="AW382" s="50"/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  <c r="BH382" s="20"/>
    </row>
    <row r="383" spans="1:60" s="22" customFormat="1" x14ac:dyDescent="0.25">
      <c r="A383" s="20"/>
      <c r="B383" s="480"/>
      <c r="C383" s="11"/>
      <c r="D383" s="11"/>
      <c r="E383" s="11"/>
      <c r="F383" s="21"/>
      <c r="G383" s="11"/>
      <c r="H383" s="50"/>
      <c r="I383" s="50"/>
      <c r="J383" s="50"/>
      <c r="K383" s="11"/>
      <c r="L383" s="50"/>
      <c r="M383" s="50"/>
      <c r="N383" s="50"/>
      <c r="O383" s="50"/>
      <c r="P383" s="50"/>
      <c r="Q383" s="11"/>
      <c r="R383" s="50"/>
      <c r="S383" s="50"/>
      <c r="T383" s="50"/>
      <c r="U383" s="11"/>
      <c r="V383" s="50"/>
      <c r="W383" s="50"/>
      <c r="X383" s="50"/>
      <c r="Y383" s="50"/>
      <c r="Z383" s="50"/>
      <c r="AA383" s="11"/>
      <c r="AB383" s="50"/>
      <c r="AC383" s="50"/>
      <c r="AD383" s="50"/>
      <c r="AE383" s="11"/>
      <c r="AF383" s="50"/>
      <c r="AG383" s="50"/>
      <c r="AH383" s="50"/>
      <c r="AI383" s="11"/>
      <c r="AJ383" s="50"/>
      <c r="AK383" s="50"/>
      <c r="AL383" s="50"/>
      <c r="AM383" s="11"/>
      <c r="AN383" s="50"/>
      <c r="AO383" s="50"/>
      <c r="AP383" s="50"/>
      <c r="AQ383" s="11"/>
      <c r="AR383" s="50"/>
      <c r="AS383" s="50"/>
      <c r="AT383" s="50"/>
      <c r="AU383" s="11"/>
      <c r="AV383" s="50"/>
      <c r="AW383" s="50"/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  <c r="BH383" s="20"/>
    </row>
    <row r="384" spans="1:60" s="22" customFormat="1" x14ac:dyDescent="0.25">
      <c r="A384" s="20"/>
      <c r="B384" s="480"/>
      <c r="C384" s="11"/>
      <c r="D384" s="11"/>
      <c r="E384" s="11"/>
      <c r="F384" s="21"/>
      <c r="G384" s="11"/>
      <c r="H384" s="50"/>
      <c r="I384" s="50"/>
      <c r="J384" s="50"/>
      <c r="K384" s="11"/>
      <c r="L384" s="50"/>
      <c r="M384" s="50"/>
      <c r="N384" s="50"/>
      <c r="O384" s="50"/>
      <c r="P384" s="50"/>
      <c r="Q384" s="11"/>
      <c r="R384" s="50"/>
      <c r="S384" s="50"/>
      <c r="T384" s="50"/>
      <c r="U384" s="11"/>
      <c r="V384" s="50"/>
      <c r="W384" s="50"/>
      <c r="X384" s="50"/>
      <c r="Y384" s="50"/>
      <c r="Z384" s="50"/>
      <c r="AA384" s="11"/>
      <c r="AB384" s="50"/>
      <c r="AC384" s="50"/>
      <c r="AD384" s="50"/>
      <c r="AE384" s="11"/>
      <c r="AF384" s="50"/>
      <c r="AG384" s="50"/>
      <c r="AH384" s="50"/>
      <c r="AI384" s="11"/>
      <c r="AJ384" s="50"/>
      <c r="AK384" s="50"/>
      <c r="AL384" s="50"/>
      <c r="AM384" s="11"/>
      <c r="AN384" s="50"/>
      <c r="AO384" s="50"/>
      <c r="AP384" s="50"/>
      <c r="AQ384" s="11"/>
      <c r="AR384" s="50"/>
      <c r="AS384" s="50"/>
      <c r="AT384" s="50"/>
      <c r="AU384" s="11"/>
      <c r="AV384" s="50"/>
      <c r="AW384" s="50"/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  <c r="BH384" s="20"/>
    </row>
    <row r="385" spans="1:60" s="22" customFormat="1" x14ac:dyDescent="0.25">
      <c r="A385" s="20"/>
      <c r="B385" s="480"/>
      <c r="C385" s="11"/>
      <c r="D385" s="11"/>
      <c r="E385" s="11"/>
      <c r="F385" s="21"/>
      <c r="G385" s="11"/>
      <c r="H385" s="50"/>
      <c r="I385" s="50"/>
      <c r="J385" s="50"/>
      <c r="K385" s="11"/>
      <c r="L385" s="50"/>
      <c r="M385" s="50"/>
      <c r="N385" s="50"/>
      <c r="O385" s="50"/>
      <c r="P385" s="50"/>
      <c r="Q385" s="11"/>
      <c r="R385" s="50"/>
      <c r="S385" s="50"/>
      <c r="T385" s="50"/>
      <c r="U385" s="11"/>
      <c r="V385" s="50"/>
      <c r="W385" s="50"/>
      <c r="X385" s="50"/>
      <c r="Y385" s="50"/>
      <c r="Z385" s="50"/>
      <c r="AA385" s="11"/>
      <c r="AB385" s="50"/>
      <c r="AC385" s="50"/>
      <c r="AD385" s="50"/>
      <c r="AE385" s="11"/>
      <c r="AF385" s="50"/>
      <c r="AG385" s="50"/>
      <c r="AH385" s="50"/>
      <c r="AI385" s="11"/>
      <c r="AJ385" s="50"/>
      <c r="AK385" s="50"/>
      <c r="AL385" s="50"/>
      <c r="AM385" s="11"/>
      <c r="AN385" s="50"/>
      <c r="AO385" s="50"/>
      <c r="AP385" s="50"/>
      <c r="AQ385" s="11"/>
      <c r="AR385" s="50"/>
      <c r="AS385" s="50"/>
      <c r="AT385" s="50"/>
      <c r="AU385" s="11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20"/>
    </row>
    <row r="386" spans="1:60" s="22" customFormat="1" x14ac:dyDescent="0.25">
      <c r="A386" s="20"/>
      <c r="B386" s="480"/>
      <c r="C386" s="11"/>
      <c r="D386" s="11"/>
      <c r="E386" s="11"/>
      <c r="F386" s="21"/>
      <c r="G386" s="11"/>
      <c r="H386" s="50"/>
      <c r="I386" s="50"/>
      <c r="J386" s="50"/>
      <c r="K386" s="11"/>
      <c r="L386" s="50"/>
      <c r="M386" s="50"/>
      <c r="N386" s="50"/>
      <c r="O386" s="50"/>
      <c r="P386" s="50"/>
      <c r="Q386" s="11"/>
      <c r="R386" s="50"/>
      <c r="S386" s="50"/>
      <c r="T386" s="50"/>
      <c r="U386" s="11"/>
      <c r="V386" s="50"/>
      <c r="W386" s="50"/>
      <c r="X386" s="50"/>
      <c r="Y386" s="50"/>
      <c r="Z386" s="50"/>
      <c r="AA386" s="11"/>
      <c r="AB386" s="50"/>
      <c r="AC386" s="50"/>
      <c r="AD386" s="50"/>
      <c r="AE386" s="11"/>
      <c r="AF386" s="50"/>
      <c r="AG386" s="50"/>
      <c r="AH386" s="50"/>
      <c r="AI386" s="11"/>
      <c r="AJ386" s="50"/>
      <c r="AK386" s="50"/>
      <c r="AL386" s="50"/>
      <c r="AM386" s="11"/>
      <c r="AN386" s="50"/>
      <c r="AO386" s="50"/>
      <c r="AP386" s="50"/>
      <c r="AQ386" s="11"/>
      <c r="AR386" s="50"/>
      <c r="AS386" s="50"/>
      <c r="AT386" s="50"/>
      <c r="AU386" s="11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20"/>
    </row>
    <row r="387" spans="1:60" s="22" customFormat="1" x14ac:dyDescent="0.25">
      <c r="A387" s="20"/>
      <c r="B387" s="480"/>
      <c r="C387" s="11"/>
      <c r="D387" s="11"/>
      <c r="E387" s="11"/>
      <c r="F387" s="21"/>
      <c r="G387" s="11"/>
      <c r="H387" s="50"/>
      <c r="I387" s="50"/>
      <c r="J387" s="50"/>
      <c r="K387" s="11"/>
      <c r="L387" s="50"/>
      <c r="M387" s="50"/>
      <c r="N387" s="50"/>
      <c r="O387" s="50"/>
      <c r="P387" s="50"/>
      <c r="Q387" s="11"/>
      <c r="R387" s="50"/>
      <c r="S387" s="50"/>
      <c r="T387" s="50"/>
      <c r="U387" s="11"/>
      <c r="V387" s="50"/>
      <c r="W387" s="50"/>
      <c r="X387" s="50"/>
      <c r="Y387" s="50"/>
      <c r="Z387" s="50"/>
      <c r="AA387" s="11"/>
      <c r="AB387" s="50"/>
      <c r="AC387" s="50"/>
      <c r="AD387" s="50"/>
      <c r="AE387" s="11"/>
      <c r="AF387" s="50"/>
      <c r="AG387" s="50"/>
      <c r="AH387" s="50"/>
      <c r="AI387" s="11"/>
      <c r="AJ387" s="50"/>
      <c r="AK387" s="50"/>
      <c r="AL387" s="50"/>
      <c r="AM387" s="11"/>
      <c r="AN387" s="50"/>
      <c r="AO387" s="50"/>
      <c r="AP387" s="50"/>
      <c r="AQ387" s="11"/>
      <c r="AR387" s="50"/>
      <c r="AS387" s="50"/>
      <c r="AT387" s="50"/>
      <c r="AU387" s="11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20"/>
    </row>
    <row r="388" spans="1:60" s="22" customFormat="1" x14ac:dyDescent="0.25">
      <c r="A388" s="20"/>
      <c r="B388" s="480"/>
      <c r="C388" s="11"/>
      <c r="D388" s="11"/>
      <c r="E388" s="11"/>
      <c r="F388" s="21"/>
      <c r="G388" s="11"/>
      <c r="H388" s="50"/>
      <c r="I388" s="50"/>
      <c r="J388" s="50"/>
      <c r="K388" s="11"/>
      <c r="L388" s="50"/>
      <c r="M388" s="50"/>
      <c r="N388" s="50"/>
      <c r="O388" s="50"/>
      <c r="P388" s="50"/>
      <c r="Q388" s="11"/>
      <c r="R388" s="50"/>
      <c r="S388" s="50"/>
      <c r="T388" s="50"/>
      <c r="U388" s="11"/>
      <c r="V388" s="50"/>
      <c r="W388" s="50"/>
      <c r="X388" s="50"/>
      <c r="Y388" s="50"/>
      <c r="Z388" s="50"/>
      <c r="AA388" s="11"/>
      <c r="AB388" s="50"/>
      <c r="AC388" s="50"/>
      <c r="AD388" s="50"/>
      <c r="AE388" s="11"/>
      <c r="AF388" s="50"/>
      <c r="AG388" s="50"/>
      <c r="AH388" s="50"/>
      <c r="AI388" s="11"/>
      <c r="AJ388" s="50"/>
      <c r="AK388" s="50"/>
      <c r="AL388" s="50"/>
      <c r="AM388" s="11"/>
      <c r="AN388" s="50"/>
      <c r="AO388" s="50"/>
      <c r="AP388" s="50"/>
      <c r="AQ388" s="11"/>
      <c r="AR388" s="50"/>
      <c r="AS388" s="50"/>
      <c r="AT388" s="50"/>
      <c r="AU388" s="11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20"/>
    </row>
    <row r="389" spans="1:60" s="22" customFormat="1" x14ac:dyDescent="0.25">
      <c r="A389" s="20"/>
      <c r="B389" s="480"/>
      <c r="C389" s="11"/>
      <c r="D389" s="11"/>
      <c r="E389" s="11"/>
      <c r="F389" s="21"/>
      <c r="G389" s="11"/>
      <c r="H389" s="50"/>
      <c r="I389" s="50"/>
      <c r="J389" s="50"/>
      <c r="K389" s="11"/>
      <c r="L389" s="50"/>
      <c r="M389" s="50"/>
      <c r="N389" s="50"/>
      <c r="O389" s="50"/>
      <c r="P389" s="50"/>
      <c r="Q389" s="11"/>
      <c r="R389" s="50"/>
      <c r="S389" s="50"/>
      <c r="T389" s="50"/>
      <c r="U389" s="11"/>
      <c r="V389" s="50"/>
      <c r="W389" s="50"/>
      <c r="X389" s="50"/>
      <c r="Y389" s="50"/>
      <c r="Z389" s="50"/>
      <c r="AA389" s="11"/>
      <c r="AB389" s="50"/>
      <c r="AC389" s="50"/>
      <c r="AD389" s="50"/>
      <c r="AE389" s="11"/>
      <c r="AF389" s="50"/>
      <c r="AG389" s="50"/>
      <c r="AH389" s="50"/>
      <c r="AI389" s="11"/>
      <c r="AJ389" s="50"/>
      <c r="AK389" s="50"/>
      <c r="AL389" s="50"/>
      <c r="AM389" s="11"/>
      <c r="AN389" s="50"/>
      <c r="AO389" s="50"/>
      <c r="AP389" s="50"/>
      <c r="AQ389" s="11"/>
      <c r="AR389" s="50"/>
      <c r="AS389" s="50"/>
      <c r="AT389" s="50"/>
      <c r="AU389" s="11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20"/>
    </row>
    <row r="390" spans="1:60" s="22" customFormat="1" x14ac:dyDescent="0.25">
      <c r="A390" s="20"/>
      <c r="B390" s="480"/>
      <c r="C390" s="11"/>
      <c r="D390" s="11"/>
      <c r="E390" s="11"/>
      <c r="F390" s="21"/>
      <c r="G390" s="11"/>
      <c r="H390" s="50"/>
      <c r="I390" s="50"/>
      <c r="J390" s="50"/>
      <c r="K390" s="11"/>
      <c r="L390" s="50"/>
      <c r="M390" s="50"/>
      <c r="N390" s="50"/>
      <c r="O390" s="50"/>
      <c r="P390" s="50"/>
      <c r="Q390" s="11"/>
      <c r="R390" s="50"/>
      <c r="S390" s="50"/>
      <c r="T390" s="50"/>
      <c r="U390" s="11"/>
      <c r="V390" s="50"/>
      <c r="W390" s="50"/>
      <c r="X390" s="50"/>
      <c r="Y390" s="50"/>
      <c r="Z390" s="50"/>
      <c r="AA390" s="11"/>
      <c r="AB390" s="50"/>
      <c r="AC390" s="50"/>
      <c r="AD390" s="50"/>
      <c r="AE390" s="11"/>
      <c r="AF390" s="50"/>
      <c r="AG390" s="50"/>
      <c r="AH390" s="50"/>
      <c r="AI390" s="11"/>
      <c r="AJ390" s="50"/>
      <c r="AK390" s="50"/>
      <c r="AL390" s="50"/>
      <c r="AM390" s="11"/>
      <c r="AN390" s="50"/>
      <c r="AO390" s="50"/>
      <c r="AP390" s="50"/>
      <c r="AQ390" s="11"/>
      <c r="AR390" s="50"/>
      <c r="AS390" s="50"/>
      <c r="AT390" s="50"/>
      <c r="AU390" s="11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20"/>
    </row>
    <row r="391" spans="1:60" s="22" customFormat="1" x14ac:dyDescent="0.25">
      <c r="A391" s="20"/>
      <c r="B391" s="480"/>
      <c r="C391" s="11"/>
      <c r="D391" s="11"/>
      <c r="E391" s="11"/>
      <c r="F391" s="21"/>
      <c r="G391" s="11"/>
      <c r="H391" s="50"/>
      <c r="I391" s="50"/>
      <c r="J391" s="50"/>
      <c r="K391" s="11"/>
      <c r="L391" s="50"/>
      <c r="M391" s="50"/>
      <c r="N391" s="50"/>
      <c r="O391" s="50"/>
      <c r="P391" s="50"/>
      <c r="Q391" s="11"/>
      <c r="R391" s="50"/>
      <c r="S391" s="50"/>
      <c r="T391" s="50"/>
      <c r="U391" s="11"/>
      <c r="V391" s="50"/>
      <c r="W391" s="50"/>
      <c r="X391" s="50"/>
      <c r="Y391" s="50"/>
      <c r="Z391" s="50"/>
      <c r="AA391" s="11"/>
      <c r="AB391" s="50"/>
      <c r="AC391" s="50"/>
      <c r="AD391" s="50"/>
      <c r="AE391" s="11"/>
      <c r="AF391" s="50"/>
      <c r="AG391" s="50"/>
      <c r="AH391" s="50"/>
      <c r="AI391" s="11"/>
      <c r="AJ391" s="50"/>
      <c r="AK391" s="50"/>
      <c r="AL391" s="50"/>
      <c r="AM391" s="11"/>
      <c r="AN391" s="50"/>
      <c r="AO391" s="50"/>
      <c r="AP391" s="50"/>
      <c r="AQ391" s="11"/>
      <c r="AR391" s="50"/>
      <c r="AS391" s="50"/>
      <c r="AT391" s="50"/>
      <c r="AU391" s="11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20"/>
    </row>
    <row r="392" spans="1:60" s="22" customFormat="1" x14ac:dyDescent="0.25">
      <c r="A392" s="20"/>
      <c r="B392" s="480"/>
      <c r="C392" s="11"/>
      <c r="D392" s="11"/>
      <c r="E392" s="11"/>
      <c r="F392" s="21"/>
      <c r="G392" s="11"/>
      <c r="H392" s="50"/>
      <c r="I392" s="50"/>
      <c r="J392" s="50"/>
      <c r="K392" s="11"/>
      <c r="L392" s="50"/>
      <c r="M392" s="50"/>
      <c r="N392" s="50"/>
      <c r="O392" s="50"/>
      <c r="P392" s="50"/>
      <c r="Q392" s="11"/>
      <c r="R392" s="50"/>
      <c r="S392" s="50"/>
      <c r="T392" s="50"/>
      <c r="U392" s="11"/>
      <c r="V392" s="50"/>
      <c r="W392" s="50"/>
      <c r="X392" s="50"/>
      <c r="Y392" s="50"/>
      <c r="Z392" s="50"/>
      <c r="AA392" s="11"/>
      <c r="AB392" s="50"/>
      <c r="AC392" s="50"/>
      <c r="AD392" s="50"/>
      <c r="AE392" s="11"/>
      <c r="AF392" s="50"/>
      <c r="AG392" s="50"/>
      <c r="AH392" s="50"/>
      <c r="AI392" s="11"/>
      <c r="AJ392" s="50"/>
      <c r="AK392" s="50"/>
      <c r="AL392" s="50"/>
      <c r="AM392" s="11"/>
      <c r="AN392" s="50"/>
      <c r="AO392" s="50"/>
      <c r="AP392" s="50"/>
      <c r="AQ392" s="11"/>
      <c r="AR392" s="50"/>
      <c r="AS392" s="50"/>
      <c r="AT392" s="50"/>
      <c r="AU392" s="11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20"/>
    </row>
    <row r="393" spans="1:60" s="22" customFormat="1" x14ac:dyDescent="0.25">
      <c r="A393" s="20"/>
      <c r="B393" s="480"/>
      <c r="C393" s="11"/>
      <c r="D393" s="11"/>
      <c r="E393" s="11"/>
      <c r="F393" s="21"/>
      <c r="G393" s="11"/>
      <c r="H393" s="50"/>
      <c r="I393" s="50"/>
      <c r="J393" s="50"/>
      <c r="K393" s="11"/>
      <c r="L393" s="50"/>
      <c r="M393" s="50"/>
      <c r="N393" s="50"/>
      <c r="O393" s="50"/>
      <c r="P393" s="50"/>
      <c r="Q393" s="11"/>
      <c r="R393" s="50"/>
      <c r="S393" s="50"/>
      <c r="T393" s="50"/>
      <c r="U393" s="11"/>
      <c r="V393" s="50"/>
      <c r="W393" s="50"/>
      <c r="X393" s="50"/>
      <c r="Y393" s="50"/>
      <c r="Z393" s="50"/>
      <c r="AA393" s="11"/>
      <c r="AB393" s="50"/>
      <c r="AC393" s="50"/>
      <c r="AD393" s="50"/>
      <c r="AE393" s="11"/>
      <c r="AF393" s="50"/>
      <c r="AG393" s="50"/>
      <c r="AH393" s="50"/>
      <c r="AI393" s="11"/>
      <c r="AJ393" s="50"/>
      <c r="AK393" s="50"/>
      <c r="AL393" s="50"/>
      <c r="AM393" s="11"/>
      <c r="AN393" s="50"/>
      <c r="AO393" s="50"/>
      <c r="AP393" s="50"/>
      <c r="AQ393" s="11"/>
      <c r="AR393" s="50"/>
      <c r="AS393" s="50"/>
      <c r="AT393" s="50"/>
      <c r="AU393" s="11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20"/>
    </row>
    <row r="394" spans="1:60" s="22" customFormat="1" x14ac:dyDescent="0.25">
      <c r="A394" s="20"/>
      <c r="B394" s="480"/>
      <c r="C394" s="11"/>
      <c r="D394" s="11"/>
      <c r="E394" s="11"/>
      <c r="F394" s="21"/>
      <c r="G394" s="11"/>
      <c r="H394" s="50"/>
      <c r="I394" s="50"/>
      <c r="J394" s="50"/>
      <c r="K394" s="11"/>
      <c r="L394" s="50"/>
      <c r="M394" s="50"/>
      <c r="N394" s="50"/>
      <c r="O394" s="50"/>
      <c r="P394" s="50"/>
      <c r="Q394" s="11"/>
      <c r="R394" s="50"/>
      <c r="S394" s="50"/>
      <c r="T394" s="50"/>
      <c r="U394" s="11"/>
      <c r="V394" s="50"/>
      <c r="W394" s="50"/>
      <c r="X394" s="50"/>
      <c r="Y394" s="50"/>
      <c r="Z394" s="50"/>
      <c r="AA394" s="11"/>
      <c r="AB394" s="50"/>
      <c r="AC394" s="50"/>
      <c r="AD394" s="50"/>
      <c r="AE394" s="11"/>
      <c r="AF394" s="50"/>
      <c r="AG394" s="50"/>
      <c r="AH394" s="50"/>
      <c r="AI394" s="11"/>
      <c r="AJ394" s="50"/>
      <c r="AK394" s="50"/>
      <c r="AL394" s="50"/>
      <c r="AM394" s="11"/>
      <c r="AN394" s="50"/>
      <c r="AO394" s="50"/>
      <c r="AP394" s="50"/>
      <c r="AQ394" s="11"/>
      <c r="AR394" s="50"/>
      <c r="AS394" s="50"/>
      <c r="AT394" s="50"/>
      <c r="AU394" s="11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20"/>
    </row>
    <row r="395" spans="1:60" s="22" customFormat="1" x14ac:dyDescent="0.25">
      <c r="A395" s="20"/>
      <c r="B395" s="480"/>
      <c r="C395" s="11"/>
      <c r="D395" s="11"/>
      <c r="E395" s="11"/>
      <c r="F395" s="21"/>
      <c r="G395" s="11"/>
      <c r="H395" s="50"/>
      <c r="I395" s="50"/>
      <c r="J395" s="50"/>
      <c r="K395" s="11"/>
      <c r="L395" s="50"/>
      <c r="M395" s="50"/>
      <c r="N395" s="50"/>
      <c r="O395" s="50"/>
      <c r="P395" s="50"/>
      <c r="Q395" s="11"/>
      <c r="R395" s="50"/>
      <c r="S395" s="50"/>
      <c r="T395" s="50"/>
      <c r="U395" s="11"/>
      <c r="V395" s="50"/>
      <c r="W395" s="50"/>
      <c r="X395" s="50"/>
      <c r="Y395" s="50"/>
      <c r="Z395" s="50"/>
      <c r="AA395" s="11"/>
      <c r="AB395" s="50"/>
      <c r="AC395" s="50"/>
      <c r="AD395" s="50"/>
      <c r="AE395" s="11"/>
      <c r="AF395" s="50"/>
      <c r="AG395" s="50"/>
      <c r="AH395" s="50"/>
      <c r="AI395" s="11"/>
      <c r="AJ395" s="50"/>
      <c r="AK395" s="50"/>
      <c r="AL395" s="50"/>
      <c r="AM395" s="11"/>
      <c r="AN395" s="50"/>
      <c r="AO395" s="50"/>
      <c r="AP395" s="50"/>
      <c r="AQ395" s="11"/>
      <c r="AR395" s="50"/>
      <c r="AS395" s="50"/>
      <c r="AT395" s="50"/>
      <c r="AU395" s="11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20"/>
    </row>
    <row r="396" spans="1:60" s="22" customFormat="1" x14ac:dyDescent="0.25">
      <c r="A396" s="20"/>
      <c r="B396" s="480"/>
      <c r="C396" s="11"/>
      <c r="D396" s="11"/>
      <c r="E396" s="11"/>
      <c r="F396" s="21"/>
      <c r="G396" s="11"/>
      <c r="H396" s="50"/>
      <c r="I396" s="50"/>
      <c r="J396" s="50"/>
      <c r="K396" s="11"/>
      <c r="L396" s="50"/>
      <c r="M396" s="50"/>
      <c r="N396" s="50"/>
      <c r="O396" s="50"/>
      <c r="P396" s="50"/>
      <c r="Q396" s="11"/>
      <c r="R396" s="50"/>
      <c r="S396" s="50"/>
      <c r="T396" s="50"/>
      <c r="U396" s="11"/>
      <c r="V396" s="50"/>
      <c r="W396" s="50"/>
      <c r="X396" s="50"/>
      <c r="Y396" s="50"/>
      <c r="Z396" s="50"/>
      <c r="AA396" s="11"/>
      <c r="AB396" s="50"/>
      <c r="AC396" s="50"/>
      <c r="AD396" s="50"/>
      <c r="AE396" s="11"/>
      <c r="AF396" s="50"/>
      <c r="AG396" s="50"/>
      <c r="AH396" s="50"/>
      <c r="AI396" s="11"/>
      <c r="AJ396" s="50"/>
      <c r="AK396" s="50"/>
      <c r="AL396" s="50"/>
      <c r="AM396" s="11"/>
      <c r="AN396" s="50"/>
      <c r="AO396" s="50"/>
      <c r="AP396" s="50"/>
      <c r="AQ396" s="11"/>
      <c r="AR396" s="50"/>
      <c r="AS396" s="50"/>
      <c r="AT396" s="50"/>
      <c r="AU396" s="11"/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20"/>
    </row>
    <row r="397" spans="1:60" s="22" customFormat="1" x14ac:dyDescent="0.25">
      <c r="A397" s="20"/>
      <c r="B397" s="480"/>
      <c r="C397" s="11"/>
      <c r="D397" s="11"/>
      <c r="E397" s="11"/>
      <c r="F397" s="21"/>
      <c r="G397" s="11"/>
      <c r="H397" s="50"/>
      <c r="I397" s="50"/>
      <c r="J397" s="50"/>
      <c r="K397" s="11"/>
      <c r="L397" s="50"/>
      <c r="M397" s="50"/>
      <c r="N397" s="50"/>
      <c r="O397" s="50"/>
      <c r="P397" s="50"/>
      <c r="Q397" s="11"/>
      <c r="R397" s="50"/>
      <c r="S397" s="50"/>
      <c r="T397" s="50"/>
      <c r="U397" s="11"/>
      <c r="V397" s="50"/>
      <c r="W397" s="50"/>
      <c r="X397" s="50"/>
      <c r="Y397" s="50"/>
      <c r="Z397" s="50"/>
      <c r="AA397" s="11"/>
      <c r="AB397" s="50"/>
      <c r="AC397" s="50"/>
      <c r="AD397" s="50"/>
      <c r="AE397" s="11"/>
      <c r="AF397" s="50"/>
      <c r="AG397" s="50"/>
      <c r="AH397" s="50"/>
      <c r="AI397" s="11"/>
      <c r="AJ397" s="50"/>
      <c r="AK397" s="50"/>
      <c r="AL397" s="50"/>
      <c r="AM397" s="11"/>
      <c r="AN397" s="50"/>
      <c r="AO397" s="50"/>
      <c r="AP397" s="50"/>
      <c r="AQ397" s="11"/>
      <c r="AR397" s="50"/>
      <c r="AS397" s="50"/>
      <c r="AT397" s="50"/>
      <c r="AU397" s="11"/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20"/>
    </row>
    <row r="398" spans="1:60" s="22" customFormat="1" x14ac:dyDescent="0.25">
      <c r="A398" s="20"/>
      <c r="B398" s="480"/>
      <c r="C398" s="11"/>
      <c r="D398" s="11"/>
      <c r="E398" s="11"/>
      <c r="F398" s="21"/>
      <c r="G398" s="11"/>
      <c r="H398" s="50"/>
      <c r="I398" s="50"/>
      <c r="J398" s="50"/>
      <c r="K398" s="11"/>
      <c r="L398" s="50"/>
      <c r="M398" s="50"/>
      <c r="N398" s="50"/>
      <c r="O398" s="50"/>
      <c r="P398" s="50"/>
      <c r="Q398" s="11"/>
      <c r="R398" s="50"/>
      <c r="S398" s="50"/>
      <c r="T398" s="50"/>
      <c r="U398" s="11"/>
      <c r="V398" s="50"/>
      <c r="W398" s="50"/>
      <c r="X398" s="50"/>
      <c r="Y398" s="50"/>
      <c r="Z398" s="50"/>
      <c r="AA398" s="11"/>
      <c r="AB398" s="50"/>
      <c r="AC398" s="50"/>
      <c r="AD398" s="50"/>
      <c r="AE398" s="11"/>
      <c r="AF398" s="50"/>
      <c r="AG398" s="50"/>
      <c r="AH398" s="50"/>
      <c r="AI398" s="11"/>
      <c r="AJ398" s="50"/>
      <c r="AK398" s="50"/>
      <c r="AL398" s="50"/>
      <c r="AM398" s="11"/>
      <c r="AN398" s="50"/>
      <c r="AO398" s="50"/>
      <c r="AP398" s="50"/>
      <c r="AQ398" s="11"/>
      <c r="AR398" s="50"/>
      <c r="AS398" s="50"/>
      <c r="AT398" s="50"/>
      <c r="AU398" s="11"/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20"/>
    </row>
    <row r="399" spans="1:60" s="22" customFormat="1" x14ac:dyDescent="0.25">
      <c r="A399" s="20"/>
      <c r="B399" s="480"/>
      <c r="C399" s="11"/>
      <c r="D399" s="11"/>
      <c r="E399" s="11"/>
      <c r="F399" s="21"/>
      <c r="G399" s="11"/>
      <c r="H399" s="50"/>
      <c r="I399" s="50"/>
      <c r="J399" s="50"/>
      <c r="K399" s="11"/>
      <c r="L399" s="50"/>
      <c r="M399" s="50"/>
      <c r="N399" s="50"/>
      <c r="O399" s="50"/>
      <c r="P399" s="50"/>
      <c r="Q399" s="11"/>
      <c r="R399" s="50"/>
      <c r="S399" s="50"/>
      <c r="T399" s="50"/>
      <c r="U399" s="11"/>
      <c r="V399" s="50"/>
      <c r="W399" s="50"/>
      <c r="X399" s="50"/>
      <c r="Y399" s="50"/>
      <c r="Z399" s="50"/>
      <c r="AA399" s="11"/>
      <c r="AB399" s="50"/>
      <c r="AC399" s="50"/>
      <c r="AD399" s="50"/>
      <c r="AE399" s="11"/>
      <c r="AF399" s="50"/>
      <c r="AG399" s="50"/>
      <c r="AH399" s="50"/>
      <c r="AI399" s="11"/>
      <c r="AJ399" s="50"/>
      <c r="AK399" s="50"/>
      <c r="AL399" s="50"/>
      <c r="AM399" s="11"/>
      <c r="AN399" s="50"/>
      <c r="AO399" s="50"/>
      <c r="AP399" s="50"/>
      <c r="AQ399" s="11"/>
      <c r="AR399" s="50"/>
      <c r="AS399" s="50"/>
      <c r="AT399" s="50"/>
      <c r="AU399" s="11"/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20"/>
    </row>
    <row r="400" spans="1:60" s="22" customFormat="1" x14ac:dyDescent="0.25">
      <c r="A400" s="20"/>
      <c r="B400" s="480"/>
      <c r="C400" s="11"/>
      <c r="D400" s="11"/>
      <c r="E400" s="11"/>
      <c r="F400" s="21"/>
      <c r="G400" s="11"/>
      <c r="H400" s="50"/>
      <c r="I400" s="50"/>
      <c r="J400" s="50"/>
      <c r="K400" s="11"/>
      <c r="L400" s="50"/>
      <c r="M400" s="50"/>
      <c r="N400" s="50"/>
      <c r="O400" s="50"/>
      <c r="P400" s="50"/>
      <c r="Q400" s="11"/>
      <c r="R400" s="50"/>
      <c r="S400" s="50"/>
      <c r="T400" s="50"/>
      <c r="U400" s="11"/>
      <c r="V400" s="50"/>
      <c r="W400" s="50"/>
      <c r="X400" s="50"/>
      <c r="Y400" s="50"/>
      <c r="Z400" s="50"/>
      <c r="AA400" s="11"/>
      <c r="AB400" s="50"/>
      <c r="AC400" s="50"/>
      <c r="AD400" s="50"/>
      <c r="AE400" s="11"/>
      <c r="AF400" s="50"/>
      <c r="AG400" s="50"/>
      <c r="AH400" s="50"/>
      <c r="AI400" s="11"/>
      <c r="AJ400" s="50"/>
      <c r="AK400" s="50"/>
      <c r="AL400" s="50"/>
      <c r="AM400" s="11"/>
      <c r="AN400" s="50"/>
      <c r="AO400" s="50"/>
      <c r="AP400" s="50"/>
      <c r="AQ400" s="11"/>
      <c r="AR400" s="50"/>
      <c r="AS400" s="50"/>
      <c r="AT400" s="50"/>
      <c r="AU400" s="11"/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20"/>
    </row>
    <row r="401" spans="1:60" s="22" customFormat="1" x14ac:dyDescent="0.25">
      <c r="A401" s="20"/>
      <c r="B401" s="480"/>
      <c r="C401" s="11"/>
      <c r="D401" s="11"/>
      <c r="E401" s="11"/>
      <c r="F401" s="21"/>
      <c r="G401" s="11"/>
      <c r="H401" s="50"/>
      <c r="I401" s="50"/>
      <c r="J401" s="50"/>
      <c r="K401" s="11"/>
      <c r="L401" s="50"/>
      <c r="M401" s="50"/>
      <c r="N401" s="50"/>
      <c r="O401" s="50"/>
      <c r="P401" s="50"/>
      <c r="Q401" s="11"/>
      <c r="R401" s="50"/>
      <c r="S401" s="50"/>
      <c r="T401" s="50"/>
      <c r="U401" s="11"/>
      <c r="V401" s="50"/>
      <c r="W401" s="50"/>
      <c r="X401" s="50"/>
      <c r="Y401" s="50"/>
      <c r="Z401" s="50"/>
      <c r="AA401" s="11"/>
      <c r="AB401" s="50"/>
      <c r="AC401" s="50"/>
      <c r="AD401" s="50"/>
      <c r="AE401" s="11"/>
      <c r="AF401" s="50"/>
      <c r="AG401" s="50"/>
      <c r="AH401" s="50"/>
      <c r="AI401" s="11"/>
      <c r="AJ401" s="50"/>
      <c r="AK401" s="50"/>
      <c r="AL401" s="50"/>
      <c r="AM401" s="11"/>
      <c r="AN401" s="50"/>
      <c r="AO401" s="50"/>
      <c r="AP401" s="50"/>
      <c r="AQ401" s="11"/>
      <c r="AR401" s="50"/>
      <c r="AS401" s="50"/>
      <c r="AT401" s="50"/>
      <c r="AU401" s="11"/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20"/>
    </row>
    <row r="402" spans="1:60" s="22" customFormat="1" x14ac:dyDescent="0.25">
      <c r="A402" s="20"/>
      <c r="B402" s="480"/>
      <c r="C402" s="11"/>
      <c r="D402" s="11"/>
      <c r="E402" s="11"/>
      <c r="F402" s="21"/>
      <c r="G402" s="11"/>
      <c r="H402" s="50"/>
      <c r="I402" s="50"/>
      <c r="J402" s="50"/>
      <c r="K402" s="11"/>
      <c r="L402" s="50"/>
      <c r="M402" s="50"/>
      <c r="N402" s="50"/>
      <c r="O402" s="50"/>
      <c r="P402" s="50"/>
      <c r="Q402" s="11"/>
      <c r="R402" s="50"/>
      <c r="S402" s="50"/>
      <c r="T402" s="50"/>
      <c r="U402" s="11"/>
      <c r="V402" s="50"/>
      <c r="W402" s="50"/>
      <c r="X402" s="50"/>
      <c r="Y402" s="50"/>
      <c r="Z402" s="50"/>
      <c r="AA402" s="11"/>
      <c r="AB402" s="50"/>
      <c r="AC402" s="50"/>
      <c r="AD402" s="50"/>
      <c r="AE402" s="11"/>
      <c r="AF402" s="50"/>
      <c r="AG402" s="50"/>
      <c r="AH402" s="50"/>
      <c r="AI402" s="11"/>
      <c r="AJ402" s="50"/>
      <c r="AK402" s="50"/>
      <c r="AL402" s="50"/>
      <c r="AM402" s="11"/>
      <c r="AN402" s="50"/>
      <c r="AO402" s="50"/>
      <c r="AP402" s="50"/>
      <c r="AQ402" s="11"/>
      <c r="AR402" s="50"/>
      <c r="AS402" s="50"/>
      <c r="AT402" s="50"/>
      <c r="AU402" s="11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20"/>
    </row>
    <row r="403" spans="1:60" s="22" customFormat="1" x14ac:dyDescent="0.25">
      <c r="A403" s="20"/>
      <c r="B403" s="480"/>
      <c r="C403" s="11"/>
      <c r="D403" s="11"/>
      <c r="E403" s="11"/>
      <c r="F403" s="21"/>
      <c r="G403" s="11"/>
      <c r="H403" s="50"/>
      <c r="I403" s="50"/>
      <c r="J403" s="50"/>
      <c r="K403" s="11"/>
      <c r="L403" s="50"/>
      <c r="M403" s="50"/>
      <c r="N403" s="50"/>
      <c r="O403" s="50"/>
      <c r="P403" s="50"/>
      <c r="Q403" s="11"/>
      <c r="R403" s="50"/>
      <c r="S403" s="50"/>
      <c r="T403" s="50"/>
      <c r="U403" s="11"/>
      <c r="V403" s="50"/>
      <c r="W403" s="50"/>
      <c r="X403" s="50"/>
      <c r="Y403" s="50"/>
      <c r="Z403" s="50"/>
      <c r="AA403" s="11"/>
      <c r="AB403" s="50"/>
      <c r="AC403" s="50"/>
      <c r="AD403" s="50"/>
      <c r="AE403" s="11"/>
      <c r="AF403" s="50"/>
      <c r="AG403" s="50"/>
      <c r="AH403" s="50"/>
      <c r="AI403" s="11"/>
      <c r="AJ403" s="50"/>
      <c r="AK403" s="50"/>
      <c r="AL403" s="50"/>
      <c r="AM403" s="11"/>
      <c r="AN403" s="50"/>
      <c r="AO403" s="50"/>
      <c r="AP403" s="50"/>
      <c r="AQ403" s="11"/>
      <c r="AR403" s="50"/>
      <c r="AS403" s="50"/>
      <c r="AT403" s="50"/>
      <c r="AU403" s="11"/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20"/>
    </row>
    <row r="404" spans="1:60" s="22" customFormat="1" x14ac:dyDescent="0.25">
      <c r="A404" s="20"/>
      <c r="B404" s="480"/>
      <c r="C404" s="11"/>
      <c r="D404" s="11"/>
      <c r="E404" s="11"/>
      <c r="F404" s="21"/>
      <c r="G404" s="11"/>
      <c r="H404" s="50"/>
      <c r="I404" s="50"/>
      <c r="J404" s="50"/>
      <c r="K404" s="11"/>
      <c r="L404" s="50"/>
      <c r="M404" s="50"/>
      <c r="N404" s="50"/>
      <c r="O404" s="50"/>
      <c r="P404" s="50"/>
      <c r="Q404" s="11"/>
      <c r="R404" s="50"/>
      <c r="S404" s="50"/>
      <c r="T404" s="50"/>
      <c r="U404" s="11"/>
      <c r="V404" s="50"/>
      <c r="W404" s="50"/>
      <c r="X404" s="50"/>
      <c r="Y404" s="50"/>
      <c r="Z404" s="50"/>
      <c r="AA404" s="11"/>
      <c r="AB404" s="50"/>
      <c r="AC404" s="50"/>
      <c r="AD404" s="50"/>
      <c r="AE404" s="11"/>
      <c r="AF404" s="50"/>
      <c r="AG404" s="50"/>
      <c r="AH404" s="50"/>
      <c r="AI404" s="11"/>
      <c r="AJ404" s="50"/>
      <c r="AK404" s="50"/>
      <c r="AL404" s="50"/>
      <c r="AM404" s="11"/>
      <c r="AN404" s="50"/>
      <c r="AO404" s="50"/>
      <c r="AP404" s="50"/>
      <c r="AQ404" s="11"/>
      <c r="AR404" s="50"/>
      <c r="AS404" s="50"/>
      <c r="AT404" s="50"/>
      <c r="AU404" s="11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20"/>
    </row>
    <row r="405" spans="1:60" s="22" customFormat="1" x14ac:dyDescent="0.25">
      <c r="A405" s="20"/>
      <c r="B405" s="480"/>
      <c r="C405" s="11"/>
      <c r="D405" s="11"/>
      <c r="E405" s="11"/>
      <c r="F405" s="21"/>
      <c r="G405" s="11"/>
      <c r="H405" s="50"/>
      <c r="I405" s="50"/>
      <c r="J405" s="50"/>
      <c r="K405" s="11"/>
      <c r="L405" s="50"/>
      <c r="M405" s="50"/>
      <c r="N405" s="50"/>
      <c r="O405" s="50"/>
      <c r="P405" s="50"/>
      <c r="Q405" s="11"/>
      <c r="R405" s="50"/>
      <c r="S405" s="50"/>
      <c r="T405" s="50"/>
      <c r="U405" s="11"/>
      <c r="V405" s="50"/>
      <c r="W405" s="50"/>
      <c r="X405" s="50"/>
      <c r="Y405" s="50"/>
      <c r="Z405" s="50"/>
      <c r="AA405" s="11"/>
      <c r="AB405" s="50"/>
      <c r="AC405" s="50"/>
      <c r="AD405" s="50"/>
      <c r="AE405" s="11"/>
      <c r="AF405" s="50"/>
      <c r="AG405" s="50"/>
      <c r="AH405" s="50"/>
      <c r="AI405" s="11"/>
      <c r="AJ405" s="50"/>
      <c r="AK405" s="50"/>
      <c r="AL405" s="50"/>
      <c r="AM405" s="11"/>
      <c r="AN405" s="50"/>
      <c r="AO405" s="50"/>
      <c r="AP405" s="50"/>
      <c r="AQ405" s="11"/>
      <c r="AR405" s="50"/>
      <c r="AS405" s="50"/>
      <c r="AT405" s="50"/>
      <c r="AU405" s="11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20"/>
    </row>
    <row r="406" spans="1:60" s="22" customFormat="1" x14ac:dyDescent="0.25">
      <c r="A406" s="20"/>
      <c r="B406" s="480"/>
      <c r="C406" s="11"/>
      <c r="D406" s="11"/>
      <c r="E406" s="11"/>
      <c r="F406" s="21"/>
      <c r="G406" s="11"/>
      <c r="H406" s="50"/>
      <c r="I406" s="50"/>
      <c r="J406" s="50"/>
      <c r="K406" s="11"/>
      <c r="L406" s="50"/>
      <c r="M406" s="50"/>
      <c r="N406" s="50"/>
      <c r="O406" s="50"/>
      <c r="P406" s="50"/>
      <c r="Q406" s="11"/>
      <c r="R406" s="50"/>
      <c r="S406" s="50"/>
      <c r="T406" s="50"/>
      <c r="U406" s="11"/>
      <c r="V406" s="50"/>
      <c r="W406" s="50"/>
      <c r="X406" s="50"/>
      <c r="Y406" s="50"/>
      <c r="Z406" s="50"/>
      <c r="AA406" s="11"/>
      <c r="AB406" s="50"/>
      <c r="AC406" s="50"/>
      <c r="AD406" s="50"/>
      <c r="AE406" s="11"/>
      <c r="AF406" s="50"/>
      <c r="AG406" s="50"/>
      <c r="AH406" s="50"/>
      <c r="AI406" s="11"/>
      <c r="AJ406" s="50"/>
      <c r="AK406" s="50"/>
      <c r="AL406" s="50"/>
      <c r="AM406" s="11"/>
      <c r="AN406" s="50"/>
      <c r="AO406" s="50"/>
      <c r="AP406" s="50"/>
      <c r="AQ406" s="11"/>
      <c r="AR406" s="50"/>
      <c r="AS406" s="50"/>
      <c r="AT406" s="50"/>
      <c r="AU406" s="11"/>
      <c r="AV406" s="50"/>
      <c r="AW406" s="50"/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  <c r="BH406" s="20"/>
    </row>
    <row r="407" spans="1:60" s="22" customFormat="1" x14ac:dyDescent="0.25">
      <c r="A407" s="20"/>
      <c r="B407" s="480"/>
      <c r="C407" s="11"/>
      <c r="D407" s="11"/>
      <c r="E407" s="11"/>
      <c r="F407" s="21"/>
      <c r="G407" s="11"/>
      <c r="H407" s="50"/>
      <c r="I407" s="50"/>
      <c r="J407" s="50"/>
      <c r="K407" s="11"/>
      <c r="L407" s="50"/>
      <c r="M407" s="50"/>
      <c r="N407" s="50"/>
      <c r="O407" s="50"/>
      <c r="P407" s="50"/>
      <c r="Q407" s="11"/>
      <c r="R407" s="50"/>
      <c r="S407" s="50"/>
      <c r="T407" s="50"/>
      <c r="U407" s="11"/>
      <c r="V407" s="50"/>
      <c r="W407" s="50"/>
      <c r="X407" s="50"/>
      <c r="Y407" s="50"/>
      <c r="Z407" s="50"/>
      <c r="AA407" s="11"/>
      <c r="AB407" s="50"/>
      <c r="AC407" s="50"/>
      <c r="AD407" s="50"/>
      <c r="AE407" s="11"/>
      <c r="AF407" s="50"/>
      <c r="AG407" s="50"/>
      <c r="AH407" s="50"/>
      <c r="AI407" s="11"/>
      <c r="AJ407" s="50"/>
      <c r="AK407" s="50"/>
      <c r="AL407" s="50"/>
      <c r="AM407" s="11"/>
      <c r="AN407" s="50"/>
      <c r="AO407" s="50"/>
      <c r="AP407" s="50"/>
      <c r="AQ407" s="11"/>
      <c r="AR407" s="50"/>
      <c r="AS407" s="50"/>
      <c r="AT407" s="50"/>
      <c r="AU407" s="11"/>
      <c r="AV407" s="50"/>
      <c r="AW407" s="50"/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  <c r="BH407" s="20"/>
    </row>
    <row r="408" spans="1:60" s="22" customFormat="1" x14ac:dyDescent="0.25">
      <c r="A408" s="20"/>
      <c r="B408" s="480"/>
      <c r="C408" s="11"/>
      <c r="D408" s="11"/>
      <c r="E408" s="11"/>
      <c r="F408" s="21"/>
      <c r="G408" s="11"/>
      <c r="H408" s="50"/>
      <c r="I408" s="50"/>
      <c r="J408" s="50"/>
      <c r="K408" s="11"/>
      <c r="L408" s="50"/>
      <c r="M408" s="50"/>
      <c r="N408" s="50"/>
      <c r="O408" s="50"/>
      <c r="P408" s="50"/>
      <c r="Q408" s="11"/>
      <c r="R408" s="50"/>
      <c r="S408" s="50"/>
      <c r="T408" s="50"/>
      <c r="U408" s="11"/>
      <c r="V408" s="50"/>
      <c r="W408" s="50"/>
      <c r="X408" s="50"/>
      <c r="Y408" s="50"/>
      <c r="Z408" s="50"/>
      <c r="AA408" s="11"/>
      <c r="AB408" s="50"/>
      <c r="AC408" s="50"/>
      <c r="AD408" s="50"/>
      <c r="AE408" s="11"/>
      <c r="AF408" s="50"/>
      <c r="AG408" s="50"/>
      <c r="AH408" s="50"/>
      <c r="AI408" s="11"/>
      <c r="AJ408" s="50"/>
      <c r="AK408" s="50"/>
      <c r="AL408" s="50"/>
      <c r="AM408" s="11"/>
      <c r="AN408" s="50"/>
      <c r="AO408" s="50"/>
      <c r="AP408" s="50"/>
      <c r="AQ408" s="11"/>
      <c r="AR408" s="50"/>
      <c r="AS408" s="50"/>
      <c r="AT408" s="50"/>
      <c r="AU408" s="11"/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20"/>
    </row>
    <row r="409" spans="1:60" s="22" customFormat="1" x14ac:dyDescent="0.25">
      <c r="A409" s="20"/>
      <c r="B409" s="480"/>
      <c r="C409" s="11"/>
      <c r="D409" s="11"/>
      <c r="E409" s="11"/>
      <c r="F409" s="21"/>
      <c r="G409" s="11"/>
      <c r="H409" s="50"/>
      <c r="I409" s="50"/>
      <c r="J409" s="50"/>
      <c r="K409" s="11"/>
      <c r="L409" s="50"/>
      <c r="M409" s="50"/>
      <c r="N409" s="50"/>
      <c r="O409" s="50"/>
      <c r="P409" s="50"/>
      <c r="Q409" s="11"/>
      <c r="R409" s="50"/>
      <c r="S409" s="50"/>
      <c r="T409" s="50"/>
      <c r="U409" s="11"/>
      <c r="V409" s="50"/>
      <c r="W409" s="50"/>
      <c r="X409" s="50"/>
      <c r="Y409" s="50"/>
      <c r="Z409" s="50"/>
      <c r="AA409" s="11"/>
      <c r="AB409" s="50"/>
      <c r="AC409" s="50"/>
      <c r="AD409" s="50"/>
      <c r="AE409" s="11"/>
      <c r="AF409" s="50"/>
      <c r="AG409" s="50"/>
      <c r="AH409" s="50"/>
      <c r="AI409" s="11"/>
      <c r="AJ409" s="50"/>
      <c r="AK409" s="50"/>
      <c r="AL409" s="50"/>
      <c r="AM409" s="11"/>
      <c r="AN409" s="50"/>
      <c r="AO409" s="50"/>
      <c r="AP409" s="50"/>
      <c r="AQ409" s="11"/>
      <c r="AR409" s="50"/>
      <c r="AS409" s="50"/>
      <c r="AT409" s="50"/>
      <c r="AU409" s="11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20"/>
    </row>
    <row r="410" spans="1:60" s="22" customFormat="1" x14ac:dyDescent="0.25">
      <c r="A410" s="20"/>
      <c r="B410" s="480"/>
      <c r="C410" s="11"/>
      <c r="D410" s="11"/>
      <c r="E410" s="11"/>
      <c r="F410" s="21"/>
      <c r="G410" s="11"/>
      <c r="H410" s="50"/>
      <c r="I410" s="50"/>
      <c r="J410" s="50"/>
      <c r="K410" s="11"/>
      <c r="L410" s="50"/>
      <c r="M410" s="50"/>
      <c r="N410" s="50"/>
      <c r="O410" s="50"/>
      <c r="P410" s="50"/>
      <c r="Q410" s="11"/>
      <c r="R410" s="50"/>
      <c r="S410" s="50"/>
      <c r="T410" s="50"/>
      <c r="U410" s="11"/>
      <c r="V410" s="50"/>
      <c r="W410" s="50"/>
      <c r="X410" s="50"/>
      <c r="Y410" s="50"/>
      <c r="Z410" s="50"/>
      <c r="AA410" s="11"/>
      <c r="AB410" s="50"/>
      <c r="AC410" s="50"/>
      <c r="AD410" s="50"/>
      <c r="AE410" s="11"/>
      <c r="AF410" s="50"/>
      <c r="AG410" s="50"/>
      <c r="AH410" s="50"/>
      <c r="AI410" s="11"/>
      <c r="AJ410" s="50"/>
      <c r="AK410" s="50"/>
      <c r="AL410" s="50"/>
      <c r="AM410" s="11"/>
      <c r="AN410" s="50"/>
      <c r="AO410" s="50"/>
      <c r="AP410" s="50"/>
      <c r="AQ410" s="11"/>
      <c r="AR410" s="50"/>
      <c r="AS410" s="50"/>
      <c r="AT410" s="50"/>
      <c r="AU410" s="11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20"/>
    </row>
    <row r="411" spans="1:60" s="22" customFormat="1" x14ac:dyDescent="0.25">
      <c r="A411" s="20"/>
      <c r="B411" s="480"/>
      <c r="C411" s="11"/>
      <c r="D411" s="11"/>
      <c r="E411" s="11"/>
      <c r="F411" s="21"/>
      <c r="G411" s="11"/>
      <c r="H411" s="50"/>
      <c r="I411" s="50"/>
      <c r="J411" s="50"/>
      <c r="K411" s="11"/>
      <c r="L411" s="50"/>
      <c r="M411" s="50"/>
      <c r="N411" s="50"/>
      <c r="O411" s="50"/>
      <c r="P411" s="50"/>
      <c r="Q411" s="11"/>
      <c r="R411" s="50"/>
      <c r="S411" s="50"/>
      <c r="T411" s="50"/>
      <c r="U411" s="11"/>
      <c r="V411" s="50"/>
      <c r="W411" s="50"/>
      <c r="X411" s="50"/>
      <c r="Y411" s="50"/>
      <c r="Z411" s="50"/>
      <c r="AA411" s="11"/>
      <c r="AB411" s="50"/>
      <c r="AC411" s="50"/>
      <c r="AD411" s="50"/>
      <c r="AE411" s="11"/>
      <c r="AF411" s="50"/>
      <c r="AG411" s="50"/>
      <c r="AH411" s="50"/>
      <c r="AI411" s="11"/>
      <c r="AJ411" s="50"/>
      <c r="AK411" s="50"/>
      <c r="AL411" s="50"/>
      <c r="AM411" s="11"/>
      <c r="AN411" s="50"/>
      <c r="AO411" s="50"/>
      <c r="AP411" s="50"/>
      <c r="AQ411" s="11"/>
      <c r="AR411" s="50"/>
      <c r="AS411" s="50"/>
      <c r="AT411" s="50"/>
      <c r="AU411" s="11"/>
      <c r="AV411" s="50"/>
      <c r="AW411" s="50"/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  <c r="BH411" s="20"/>
    </row>
    <row r="412" spans="1:60" s="22" customFormat="1" x14ac:dyDescent="0.25">
      <c r="A412" s="20"/>
      <c r="B412" s="480"/>
      <c r="C412" s="11"/>
      <c r="D412" s="11"/>
      <c r="E412" s="11"/>
      <c r="F412" s="21"/>
      <c r="G412" s="11"/>
      <c r="H412" s="50"/>
      <c r="I412" s="50"/>
      <c r="J412" s="50"/>
      <c r="K412" s="11"/>
      <c r="L412" s="50"/>
      <c r="M412" s="50"/>
      <c r="N412" s="50"/>
      <c r="O412" s="50"/>
      <c r="P412" s="50"/>
      <c r="Q412" s="11"/>
      <c r="R412" s="50"/>
      <c r="S412" s="50"/>
      <c r="T412" s="50"/>
      <c r="U412" s="11"/>
      <c r="V412" s="50"/>
      <c r="W412" s="50"/>
      <c r="X412" s="50"/>
      <c r="Y412" s="50"/>
      <c r="Z412" s="50"/>
      <c r="AA412" s="11"/>
      <c r="AB412" s="50"/>
      <c r="AC412" s="50"/>
      <c r="AD412" s="50"/>
      <c r="AE412" s="11"/>
      <c r="AF412" s="50"/>
      <c r="AG412" s="50"/>
      <c r="AH412" s="50"/>
      <c r="AI412" s="11"/>
      <c r="AJ412" s="50"/>
      <c r="AK412" s="50"/>
      <c r="AL412" s="50"/>
      <c r="AM412" s="11"/>
      <c r="AN412" s="50"/>
      <c r="AO412" s="50"/>
      <c r="AP412" s="50"/>
      <c r="AQ412" s="11"/>
      <c r="AR412" s="50"/>
      <c r="AS412" s="50"/>
      <c r="AT412" s="50"/>
      <c r="AU412" s="11"/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20"/>
    </row>
    <row r="413" spans="1:60" s="22" customFormat="1" x14ac:dyDescent="0.25">
      <c r="A413" s="20"/>
      <c r="B413" s="480"/>
      <c r="C413" s="11"/>
      <c r="D413" s="11"/>
      <c r="E413" s="11"/>
      <c r="F413" s="21"/>
      <c r="G413" s="11"/>
      <c r="H413" s="50"/>
      <c r="I413" s="50"/>
      <c r="J413" s="50"/>
      <c r="K413" s="11"/>
      <c r="L413" s="50"/>
      <c r="M413" s="50"/>
      <c r="N413" s="50"/>
      <c r="O413" s="50"/>
      <c r="P413" s="50"/>
      <c r="Q413" s="11"/>
      <c r="R413" s="50"/>
      <c r="S413" s="50"/>
      <c r="T413" s="50"/>
      <c r="U413" s="11"/>
      <c r="V413" s="50"/>
      <c r="W413" s="50"/>
      <c r="X413" s="50"/>
      <c r="Y413" s="50"/>
      <c r="Z413" s="50"/>
      <c r="AA413" s="11"/>
      <c r="AB413" s="50"/>
      <c r="AC413" s="50"/>
      <c r="AD413" s="50"/>
      <c r="AE413" s="11"/>
      <c r="AF413" s="50"/>
      <c r="AG413" s="50"/>
      <c r="AH413" s="50"/>
      <c r="AI413" s="11"/>
      <c r="AJ413" s="50"/>
      <c r="AK413" s="50"/>
      <c r="AL413" s="50"/>
      <c r="AM413" s="11"/>
      <c r="AN413" s="50"/>
      <c r="AO413" s="50"/>
      <c r="AP413" s="50"/>
      <c r="AQ413" s="11"/>
      <c r="AR413" s="50"/>
      <c r="AS413" s="50"/>
      <c r="AT413" s="50"/>
      <c r="AU413" s="11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20"/>
    </row>
    <row r="414" spans="1:60" s="22" customFormat="1" x14ac:dyDescent="0.25">
      <c r="A414" s="20"/>
      <c r="B414" s="480"/>
      <c r="C414" s="11"/>
      <c r="D414" s="11"/>
      <c r="E414" s="11"/>
      <c r="F414" s="21"/>
      <c r="G414" s="11"/>
      <c r="H414" s="50"/>
      <c r="I414" s="50"/>
      <c r="J414" s="50"/>
      <c r="K414" s="11"/>
      <c r="L414" s="50"/>
      <c r="M414" s="50"/>
      <c r="N414" s="50"/>
      <c r="O414" s="50"/>
      <c r="P414" s="50"/>
      <c r="Q414" s="11"/>
      <c r="R414" s="50"/>
      <c r="S414" s="50"/>
      <c r="T414" s="50"/>
      <c r="U414" s="11"/>
      <c r="V414" s="50"/>
      <c r="W414" s="50"/>
      <c r="X414" s="50"/>
      <c r="Y414" s="50"/>
      <c r="Z414" s="50"/>
      <c r="AA414" s="11"/>
      <c r="AB414" s="50"/>
      <c r="AC414" s="50"/>
      <c r="AD414" s="50"/>
      <c r="AE414" s="11"/>
      <c r="AF414" s="50"/>
      <c r="AG414" s="50"/>
      <c r="AH414" s="50"/>
      <c r="AI414" s="11"/>
      <c r="AJ414" s="50"/>
      <c r="AK414" s="50"/>
      <c r="AL414" s="50"/>
      <c r="AM414" s="11"/>
      <c r="AN414" s="50"/>
      <c r="AO414" s="50"/>
      <c r="AP414" s="50"/>
      <c r="AQ414" s="11"/>
      <c r="AR414" s="50"/>
      <c r="AS414" s="50"/>
      <c r="AT414" s="50"/>
      <c r="AU414" s="11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20"/>
    </row>
    <row r="415" spans="1:60" s="22" customFormat="1" x14ac:dyDescent="0.25">
      <c r="A415" s="20"/>
      <c r="B415" s="480"/>
      <c r="C415" s="11"/>
      <c r="D415" s="11"/>
      <c r="E415" s="11"/>
      <c r="F415" s="21"/>
      <c r="G415" s="11"/>
      <c r="H415" s="50"/>
      <c r="I415" s="50"/>
      <c r="J415" s="50"/>
      <c r="K415" s="11"/>
      <c r="L415" s="50"/>
      <c r="M415" s="50"/>
      <c r="N415" s="50"/>
      <c r="O415" s="50"/>
      <c r="P415" s="50"/>
      <c r="Q415" s="11"/>
      <c r="R415" s="50"/>
      <c r="S415" s="50"/>
      <c r="T415" s="50"/>
      <c r="U415" s="11"/>
      <c r="V415" s="50"/>
      <c r="W415" s="50"/>
      <c r="X415" s="50"/>
      <c r="Y415" s="50"/>
      <c r="Z415" s="50"/>
      <c r="AA415" s="11"/>
      <c r="AB415" s="50"/>
      <c r="AC415" s="50"/>
      <c r="AD415" s="50"/>
      <c r="AE415" s="11"/>
      <c r="AF415" s="50"/>
      <c r="AG415" s="50"/>
      <c r="AH415" s="50"/>
      <c r="AI415" s="11"/>
      <c r="AJ415" s="50"/>
      <c r="AK415" s="50"/>
      <c r="AL415" s="50"/>
      <c r="AM415" s="11"/>
      <c r="AN415" s="50"/>
      <c r="AO415" s="50"/>
      <c r="AP415" s="50"/>
      <c r="AQ415" s="11"/>
      <c r="AR415" s="50"/>
      <c r="AS415" s="50"/>
      <c r="AT415" s="50"/>
      <c r="AU415" s="11"/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20"/>
    </row>
    <row r="416" spans="1:60" s="22" customFormat="1" x14ac:dyDescent="0.25">
      <c r="A416" s="20"/>
      <c r="B416" s="480"/>
      <c r="C416" s="11"/>
      <c r="D416" s="11"/>
      <c r="E416" s="11"/>
      <c r="F416" s="21"/>
      <c r="G416" s="11"/>
      <c r="H416" s="50"/>
      <c r="I416" s="50"/>
      <c r="J416" s="50"/>
      <c r="K416" s="11"/>
      <c r="L416" s="50"/>
      <c r="M416" s="50"/>
      <c r="N416" s="50"/>
      <c r="O416" s="50"/>
      <c r="P416" s="50"/>
      <c r="Q416" s="11"/>
      <c r="R416" s="50"/>
      <c r="S416" s="50"/>
      <c r="T416" s="50"/>
      <c r="U416" s="11"/>
      <c r="V416" s="50"/>
      <c r="W416" s="50"/>
      <c r="X416" s="50"/>
      <c r="Y416" s="50"/>
      <c r="Z416" s="50"/>
      <c r="AA416" s="11"/>
      <c r="AB416" s="50"/>
      <c r="AC416" s="50"/>
      <c r="AD416" s="50"/>
      <c r="AE416" s="11"/>
      <c r="AF416" s="50"/>
      <c r="AG416" s="50"/>
      <c r="AH416" s="50"/>
      <c r="AI416" s="11"/>
      <c r="AJ416" s="50"/>
      <c r="AK416" s="50"/>
      <c r="AL416" s="50"/>
      <c r="AM416" s="11"/>
      <c r="AN416" s="50"/>
      <c r="AO416" s="50"/>
      <c r="AP416" s="50"/>
      <c r="AQ416" s="11"/>
      <c r="AR416" s="50"/>
      <c r="AS416" s="50"/>
      <c r="AT416" s="50"/>
      <c r="AU416" s="11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20"/>
    </row>
    <row r="417" spans="1:60" s="22" customFormat="1" x14ac:dyDescent="0.25">
      <c r="A417" s="20"/>
      <c r="B417" s="480"/>
      <c r="C417" s="11"/>
      <c r="D417" s="11"/>
      <c r="E417" s="11"/>
      <c r="F417" s="21"/>
      <c r="G417" s="11"/>
      <c r="H417" s="50"/>
      <c r="I417" s="50"/>
      <c r="J417" s="50"/>
      <c r="K417" s="11"/>
      <c r="L417" s="50"/>
      <c r="M417" s="50"/>
      <c r="N417" s="50"/>
      <c r="O417" s="50"/>
      <c r="P417" s="50"/>
      <c r="Q417" s="11"/>
      <c r="R417" s="50"/>
      <c r="S417" s="50"/>
      <c r="T417" s="50"/>
      <c r="U417" s="11"/>
      <c r="V417" s="50"/>
      <c r="W417" s="50"/>
      <c r="X417" s="50"/>
      <c r="Y417" s="50"/>
      <c r="Z417" s="50"/>
      <c r="AA417" s="11"/>
      <c r="AB417" s="50"/>
      <c r="AC417" s="50"/>
      <c r="AD417" s="50"/>
      <c r="AE417" s="11"/>
      <c r="AF417" s="50"/>
      <c r="AG417" s="50"/>
      <c r="AH417" s="50"/>
      <c r="AI417" s="11"/>
      <c r="AJ417" s="50"/>
      <c r="AK417" s="50"/>
      <c r="AL417" s="50"/>
      <c r="AM417" s="11"/>
      <c r="AN417" s="50"/>
      <c r="AO417" s="50"/>
      <c r="AP417" s="50"/>
      <c r="AQ417" s="11"/>
      <c r="AR417" s="50"/>
      <c r="AS417" s="50"/>
      <c r="AT417" s="50"/>
      <c r="AU417" s="11"/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20"/>
    </row>
    <row r="418" spans="1:60" s="22" customFormat="1" x14ac:dyDescent="0.25">
      <c r="A418" s="20"/>
      <c r="B418" s="480"/>
      <c r="C418" s="11"/>
      <c r="D418" s="11"/>
      <c r="E418" s="11"/>
      <c r="F418" s="21"/>
      <c r="G418" s="11"/>
      <c r="H418" s="50"/>
      <c r="I418" s="50"/>
      <c r="J418" s="50"/>
      <c r="K418" s="11"/>
      <c r="L418" s="50"/>
      <c r="M418" s="50"/>
      <c r="N418" s="50"/>
      <c r="O418" s="50"/>
      <c r="P418" s="50"/>
      <c r="Q418" s="11"/>
      <c r="R418" s="50"/>
      <c r="S418" s="50"/>
      <c r="T418" s="50"/>
      <c r="U418" s="11"/>
      <c r="V418" s="50"/>
      <c r="W418" s="50"/>
      <c r="X418" s="50"/>
      <c r="Y418" s="50"/>
      <c r="Z418" s="50"/>
      <c r="AA418" s="11"/>
      <c r="AB418" s="50"/>
      <c r="AC418" s="50"/>
      <c r="AD418" s="50"/>
      <c r="AE418" s="11"/>
      <c r="AF418" s="50"/>
      <c r="AG418" s="50"/>
      <c r="AH418" s="50"/>
      <c r="AI418" s="11"/>
      <c r="AJ418" s="50"/>
      <c r="AK418" s="50"/>
      <c r="AL418" s="50"/>
      <c r="AM418" s="11"/>
      <c r="AN418" s="50"/>
      <c r="AO418" s="50"/>
      <c r="AP418" s="50"/>
      <c r="AQ418" s="11"/>
      <c r="AR418" s="50"/>
      <c r="AS418" s="50"/>
      <c r="AT418" s="50"/>
      <c r="AU418" s="11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20"/>
    </row>
    <row r="419" spans="1:60" s="22" customFormat="1" x14ac:dyDescent="0.25">
      <c r="A419" s="20"/>
      <c r="B419" s="480"/>
      <c r="C419" s="11"/>
      <c r="D419" s="11"/>
      <c r="E419" s="11"/>
      <c r="F419" s="21"/>
      <c r="G419" s="11"/>
      <c r="H419" s="50"/>
      <c r="I419" s="50"/>
      <c r="J419" s="50"/>
      <c r="K419" s="11"/>
      <c r="L419" s="50"/>
      <c r="M419" s="50"/>
      <c r="N419" s="50"/>
      <c r="O419" s="50"/>
      <c r="P419" s="50"/>
      <c r="Q419" s="11"/>
      <c r="R419" s="50"/>
      <c r="S419" s="50"/>
      <c r="T419" s="50"/>
      <c r="U419" s="11"/>
      <c r="V419" s="50"/>
      <c r="W419" s="50"/>
      <c r="X419" s="50"/>
      <c r="Y419" s="50"/>
      <c r="Z419" s="50"/>
      <c r="AA419" s="11"/>
      <c r="AB419" s="50"/>
      <c r="AC419" s="50"/>
      <c r="AD419" s="50"/>
      <c r="AE419" s="11"/>
      <c r="AF419" s="50"/>
      <c r="AG419" s="50"/>
      <c r="AH419" s="50"/>
      <c r="AI419" s="11"/>
      <c r="AJ419" s="50"/>
      <c r="AK419" s="50"/>
      <c r="AL419" s="50"/>
      <c r="AM419" s="11"/>
      <c r="AN419" s="50"/>
      <c r="AO419" s="50"/>
      <c r="AP419" s="50"/>
      <c r="AQ419" s="11"/>
      <c r="AR419" s="50"/>
      <c r="AS419" s="50"/>
      <c r="AT419" s="50"/>
      <c r="AU419" s="11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20"/>
    </row>
    <row r="420" spans="1:60" s="22" customFormat="1" x14ac:dyDescent="0.25">
      <c r="A420" s="20"/>
      <c r="B420" s="480"/>
      <c r="C420" s="11"/>
      <c r="D420" s="11"/>
      <c r="E420" s="11"/>
      <c r="F420" s="21"/>
      <c r="G420" s="11"/>
      <c r="H420" s="50"/>
      <c r="I420" s="50"/>
      <c r="J420" s="50"/>
      <c r="K420" s="11"/>
      <c r="L420" s="50"/>
      <c r="M420" s="50"/>
      <c r="N420" s="50"/>
      <c r="O420" s="50"/>
      <c r="P420" s="50"/>
      <c r="Q420" s="11"/>
      <c r="R420" s="50"/>
      <c r="S420" s="50"/>
      <c r="T420" s="50"/>
      <c r="U420" s="11"/>
      <c r="V420" s="50"/>
      <c r="W420" s="50"/>
      <c r="X420" s="50"/>
      <c r="Y420" s="50"/>
      <c r="Z420" s="50"/>
      <c r="AA420" s="11"/>
      <c r="AB420" s="50"/>
      <c r="AC420" s="50"/>
      <c r="AD420" s="50"/>
      <c r="AE420" s="11"/>
      <c r="AF420" s="50"/>
      <c r="AG420" s="50"/>
      <c r="AH420" s="50"/>
      <c r="AI420" s="11"/>
      <c r="AJ420" s="50"/>
      <c r="AK420" s="50"/>
      <c r="AL420" s="50"/>
      <c r="AM420" s="11"/>
      <c r="AN420" s="50"/>
      <c r="AO420" s="50"/>
      <c r="AP420" s="50"/>
      <c r="AQ420" s="11"/>
      <c r="AR420" s="50"/>
      <c r="AS420" s="50"/>
      <c r="AT420" s="50"/>
      <c r="AU420" s="11"/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20"/>
    </row>
    <row r="421" spans="1:60" s="22" customFormat="1" x14ac:dyDescent="0.25">
      <c r="A421" s="20"/>
      <c r="B421" s="480"/>
      <c r="C421" s="11"/>
      <c r="D421" s="11"/>
      <c r="E421" s="11"/>
      <c r="F421" s="21"/>
      <c r="G421" s="11"/>
      <c r="H421" s="50"/>
      <c r="I421" s="50"/>
      <c r="J421" s="50"/>
      <c r="K421" s="11"/>
      <c r="L421" s="50"/>
      <c r="M421" s="50"/>
      <c r="N421" s="50"/>
      <c r="O421" s="50"/>
      <c r="P421" s="50"/>
      <c r="Q421" s="11"/>
      <c r="R421" s="50"/>
      <c r="S421" s="50"/>
      <c r="T421" s="50"/>
      <c r="U421" s="11"/>
      <c r="V421" s="50"/>
      <c r="W421" s="50"/>
      <c r="X421" s="50"/>
      <c r="Y421" s="50"/>
      <c r="Z421" s="50"/>
      <c r="AA421" s="11"/>
      <c r="AB421" s="50"/>
      <c r="AC421" s="50"/>
      <c r="AD421" s="50"/>
      <c r="AE421" s="11"/>
      <c r="AF421" s="50"/>
      <c r="AG421" s="50"/>
      <c r="AH421" s="50"/>
      <c r="AI421" s="11"/>
      <c r="AJ421" s="50"/>
      <c r="AK421" s="50"/>
      <c r="AL421" s="50"/>
      <c r="AM421" s="11"/>
      <c r="AN421" s="50"/>
      <c r="AO421" s="50"/>
      <c r="AP421" s="50"/>
      <c r="AQ421" s="11"/>
      <c r="AR421" s="50"/>
      <c r="AS421" s="50"/>
      <c r="AT421" s="50"/>
      <c r="AU421" s="11"/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20"/>
    </row>
    <row r="422" spans="1:60" s="22" customFormat="1" x14ac:dyDescent="0.25">
      <c r="A422" s="20"/>
      <c r="B422" s="480"/>
      <c r="C422" s="11"/>
      <c r="D422" s="11"/>
      <c r="E422" s="11"/>
      <c r="F422" s="21"/>
      <c r="G422" s="11"/>
      <c r="H422" s="50"/>
      <c r="I422" s="50"/>
      <c r="J422" s="50"/>
      <c r="K422" s="11"/>
      <c r="L422" s="50"/>
      <c r="M422" s="50"/>
      <c r="N422" s="50"/>
      <c r="O422" s="50"/>
      <c r="P422" s="50"/>
      <c r="Q422" s="11"/>
      <c r="R422" s="50"/>
      <c r="S422" s="50"/>
      <c r="T422" s="50"/>
      <c r="U422" s="11"/>
      <c r="V422" s="50"/>
      <c r="W422" s="50"/>
      <c r="X422" s="50"/>
      <c r="Y422" s="50"/>
      <c r="Z422" s="50"/>
      <c r="AA422" s="11"/>
      <c r="AB422" s="50"/>
      <c r="AC422" s="50"/>
      <c r="AD422" s="50"/>
      <c r="AE422" s="11"/>
      <c r="AF422" s="50"/>
      <c r="AG422" s="50"/>
      <c r="AH422" s="50"/>
      <c r="AI422" s="11"/>
      <c r="AJ422" s="50"/>
      <c r="AK422" s="50"/>
      <c r="AL422" s="50"/>
      <c r="AM422" s="11"/>
      <c r="AN422" s="50"/>
      <c r="AO422" s="50"/>
      <c r="AP422" s="50"/>
      <c r="AQ422" s="11"/>
      <c r="AR422" s="50"/>
      <c r="AS422" s="50"/>
      <c r="AT422" s="50"/>
      <c r="AU422" s="11"/>
      <c r="AV422" s="50"/>
      <c r="AW422" s="50"/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  <c r="BH422" s="20"/>
    </row>
    <row r="423" spans="1:60" s="22" customFormat="1" x14ac:dyDescent="0.25">
      <c r="A423" s="20"/>
      <c r="B423" s="480"/>
      <c r="C423" s="11"/>
      <c r="D423" s="11"/>
      <c r="E423" s="11"/>
      <c r="F423" s="21"/>
      <c r="G423" s="11"/>
      <c r="H423" s="50"/>
      <c r="I423" s="50"/>
      <c r="J423" s="50"/>
      <c r="K423" s="11"/>
      <c r="L423" s="50"/>
      <c r="M423" s="50"/>
      <c r="N423" s="50"/>
      <c r="O423" s="50"/>
      <c r="P423" s="50"/>
      <c r="Q423" s="11"/>
      <c r="R423" s="50"/>
      <c r="S423" s="50"/>
      <c r="T423" s="50"/>
      <c r="U423" s="11"/>
      <c r="V423" s="50"/>
      <c r="W423" s="50"/>
      <c r="X423" s="50"/>
      <c r="Y423" s="50"/>
      <c r="Z423" s="50"/>
      <c r="AA423" s="11"/>
      <c r="AB423" s="50"/>
      <c r="AC423" s="50"/>
      <c r="AD423" s="50"/>
      <c r="AE423" s="11"/>
      <c r="AF423" s="50"/>
      <c r="AG423" s="50"/>
      <c r="AH423" s="50"/>
      <c r="AI423" s="11"/>
      <c r="AJ423" s="50"/>
      <c r="AK423" s="50"/>
      <c r="AL423" s="50"/>
      <c r="AM423" s="11"/>
      <c r="AN423" s="50"/>
      <c r="AO423" s="50"/>
      <c r="AP423" s="50"/>
      <c r="AQ423" s="11"/>
      <c r="AR423" s="50"/>
      <c r="AS423" s="50"/>
      <c r="AT423" s="50"/>
      <c r="AU423" s="11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20"/>
    </row>
    <row r="424" spans="1:60" s="22" customFormat="1" x14ac:dyDescent="0.25">
      <c r="A424" s="20"/>
      <c r="B424" s="480"/>
      <c r="C424" s="11"/>
      <c r="D424" s="11"/>
      <c r="E424" s="11"/>
      <c r="F424" s="21"/>
      <c r="G424" s="11"/>
      <c r="H424" s="50"/>
      <c r="I424" s="50"/>
      <c r="J424" s="50"/>
      <c r="K424" s="11"/>
      <c r="L424" s="50"/>
      <c r="M424" s="50"/>
      <c r="N424" s="50"/>
      <c r="O424" s="50"/>
      <c r="P424" s="50"/>
      <c r="Q424" s="11"/>
      <c r="R424" s="50"/>
      <c r="S424" s="50"/>
      <c r="T424" s="50"/>
      <c r="U424" s="11"/>
      <c r="V424" s="50"/>
      <c r="W424" s="50"/>
      <c r="X424" s="50"/>
      <c r="Y424" s="50"/>
      <c r="Z424" s="50"/>
      <c r="AA424" s="11"/>
      <c r="AB424" s="50"/>
      <c r="AC424" s="50"/>
      <c r="AD424" s="50"/>
      <c r="AE424" s="11"/>
      <c r="AF424" s="50"/>
      <c r="AG424" s="50"/>
      <c r="AH424" s="50"/>
      <c r="AI424" s="11"/>
      <c r="AJ424" s="50"/>
      <c r="AK424" s="50"/>
      <c r="AL424" s="50"/>
      <c r="AM424" s="11"/>
      <c r="AN424" s="50"/>
      <c r="AO424" s="50"/>
      <c r="AP424" s="50"/>
      <c r="AQ424" s="11"/>
      <c r="AR424" s="50"/>
      <c r="AS424" s="50"/>
      <c r="AT424" s="50"/>
      <c r="AU424" s="11"/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20"/>
    </row>
    <row r="425" spans="1:60" s="22" customFormat="1" x14ac:dyDescent="0.25">
      <c r="A425" s="20"/>
      <c r="B425" s="480"/>
      <c r="C425" s="11"/>
      <c r="D425" s="11"/>
      <c r="E425" s="11"/>
      <c r="F425" s="21"/>
      <c r="G425" s="11"/>
      <c r="H425" s="50"/>
      <c r="I425" s="50"/>
      <c r="J425" s="50"/>
      <c r="K425" s="11"/>
      <c r="L425" s="50"/>
      <c r="M425" s="50"/>
      <c r="N425" s="50"/>
      <c r="O425" s="50"/>
      <c r="P425" s="50"/>
      <c r="Q425" s="11"/>
      <c r="R425" s="50"/>
      <c r="S425" s="50"/>
      <c r="T425" s="50"/>
      <c r="U425" s="11"/>
      <c r="V425" s="50"/>
      <c r="W425" s="50"/>
      <c r="X425" s="50"/>
      <c r="Y425" s="50"/>
      <c r="Z425" s="50"/>
      <c r="AA425" s="11"/>
      <c r="AB425" s="50"/>
      <c r="AC425" s="50"/>
      <c r="AD425" s="50"/>
      <c r="AE425" s="11"/>
      <c r="AF425" s="50"/>
      <c r="AG425" s="50"/>
      <c r="AH425" s="50"/>
      <c r="AI425" s="11"/>
      <c r="AJ425" s="50"/>
      <c r="AK425" s="50"/>
      <c r="AL425" s="50"/>
      <c r="AM425" s="11"/>
      <c r="AN425" s="50"/>
      <c r="AO425" s="50"/>
      <c r="AP425" s="50"/>
      <c r="AQ425" s="11"/>
      <c r="AR425" s="50"/>
      <c r="AS425" s="50"/>
      <c r="AT425" s="50"/>
      <c r="AU425" s="11"/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20"/>
    </row>
    <row r="426" spans="1:60" s="22" customFormat="1" x14ac:dyDescent="0.25">
      <c r="A426" s="20"/>
      <c r="B426" s="480"/>
      <c r="C426" s="11"/>
      <c r="D426" s="11"/>
      <c r="E426" s="11"/>
      <c r="F426" s="21"/>
      <c r="G426" s="11"/>
      <c r="H426" s="50"/>
      <c r="I426" s="50"/>
      <c r="J426" s="50"/>
      <c r="K426" s="11"/>
      <c r="L426" s="50"/>
      <c r="M426" s="50"/>
      <c r="N426" s="50"/>
      <c r="O426" s="50"/>
      <c r="P426" s="50"/>
      <c r="Q426" s="11"/>
      <c r="R426" s="50"/>
      <c r="S426" s="50"/>
      <c r="T426" s="50"/>
      <c r="U426" s="11"/>
      <c r="V426" s="50"/>
      <c r="W426" s="50"/>
      <c r="X426" s="50"/>
      <c r="Y426" s="50"/>
      <c r="Z426" s="50"/>
      <c r="AA426" s="11"/>
      <c r="AB426" s="50"/>
      <c r="AC426" s="50"/>
      <c r="AD426" s="50"/>
      <c r="AE426" s="11"/>
      <c r="AF426" s="50"/>
      <c r="AG426" s="50"/>
      <c r="AH426" s="50"/>
      <c r="AI426" s="11"/>
      <c r="AJ426" s="50"/>
      <c r="AK426" s="50"/>
      <c r="AL426" s="50"/>
      <c r="AM426" s="11"/>
      <c r="AN426" s="50"/>
      <c r="AO426" s="50"/>
      <c r="AP426" s="50"/>
      <c r="AQ426" s="11"/>
      <c r="AR426" s="50"/>
      <c r="AS426" s="50"/>
      <c r="AT426" s="50"/>
      <c r="AU426" s="11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20"/>
    </row>
    <row r="427" spans="1:60" s="22" customFormat="1" x14ac:dyDescent="0.25">
      <c r="A427" s="20"/>
      <c r="B427" s="480"/>
      <c r="C427" s="11"/>
      <c r="D427" s="11"/>
      <c r="E427" s="11"/>
      <c r="F427" s="21"/>
      <c r="G427" s="11"/>
      <c r="H427" s="50"/>
      <c r="I427" s="50"/>
      <c r="J427" s="50"/>
      <c r="K427" s="11"/>
      <c r="L427" s="50"/>
      <c r="M427" s="50"/>
      <c r="N427" s="50"/>
      <c r="O427" s="50"/>
      <c r="P427" s="50"/>
      <c r="Q427" s="11"/>
      <c r="R427" s="50"/>
      <c r="S427" s="50"/>
      <c r="T427" s="50"/>
      <c r="U427" s="11"/>
      <c r="V427" s="50"/>
      <c r="W427" s="50"/>
      <c r="X427" s="50"/>
      <c r="Y427" s="50"/>
      <c r="Z427" s="50"/>
      <c r="AA427" s="11"/>
      <c r="AB427" s="50"/>
      <c r="AC427" s="50"/>
      <c r="AD427" s="50"/>
      <c r="AE427" s="11"/>
      <c r="AF427" s="50"/>
      <c r="AG427" s="50"/>
      <c r="AH427" s="50"/>
      <c r="AI427" s="11"/>
      <c r="AJ427" s="50"/>
      <c r="AK427" s="50"/>
      <c r="AL427" s="50"/>
      <c r="AM427" s="11"/>
      <c r="AN427" s="50"/>
      <c r="AO427" s="50"/>
      <c r="AP427" s="50"/>
      <c r="AQ427" s="11"/>
      <c r="AR427" s="50"/>
      <c r="AS427" s="50"/>
      <c r="AT427" s="50"/>
      <c r="AU427" s="11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20"/>
    </row>
    <row r="428" spans="1:60" s="22" customFormat="1" x14ac:dyDescent="0.25">
      <c r="A428" s="20"/>
      <c r="B428" s="480"/>
      <c r="C428" s="11"/>
      <c r="D428" s="11"/>
      <c r="E428" s="11"/>
      <c r="F428" s="21"/>
      <c r="G428" s="11"/>
      <c r="H428" s="50"/>
      <c r="I428" s="50"/>
      <c r="J428" s="50"/>
      <c r="K428" s="11"/>
      <c r="L428" s="50"/>
      <c r="M428" s="50"/>
      <c r="N428" s="50"/>
      <c r="O428" s="50"/>
      <c r="P428" s="50"/>
      <c r="Q428" s="11"/>
      <c r="R428" s="50"/>
      <c r="S428" s="50"/>
      <c r="T428" s="50"/>
      <c r="U428" s="11"/>
      <c r="V428" s="50"/>
      <c r="W428" s="50"/>
      <c r="X428" s="50"/>
      <c r="Y428" s="50"/>
      <c r="Z428" s="50"/>
      <c r="AA428" s="11"/>
      <c r="AB428" s="50"/>
      <c r="AC428" s="50"/>
      <c r="AD428" s="50"/>
      <c r="AE428" s="11"/>
      <c r="AF428" s="50"/>
      <c r="AG428" s="50"/>
      <c r="AH428" s="50"/>
      <c r="AI428" s="11"/>
      <c r="AJ428" s="50"/>
      <c r="AK428" s="50"/>
      <c r="AL428" s="50"/>
      <c r="AM428" s="11"/>
      <c r="AN428" s="50"/>
      <c r="AO428" s="50"/>
      <c r="AP428" s="50"/>
      <c r="AQ428" s="11"/>
      <c r="AR428" s="50"/>
      <c r="AS428" s="50"/>
      <c r="AT428" s="50"/>
      <c r="AU428" s="11"/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20"/>
    </row>
    <row r="429" spans="1:60" s="22" customFormat="1" x14ac:dyDescent="0.25">
      <c r="A429" s="20"/>
      <c r="B429" s="480"/>
      <c r="C429" s="11"/>
      <c r="D429" s="11"/>
      <c r="E429" s="11"/>
      <c r="F429" s="21"/>
      <c r="G429" s="11"/>
      <c r="H429" s="50"/>
      <c r="I429" s="50"/>
      <c r="J429" s="50"/>
      <c r="K429" s="11"/>
      <c r="L429" s="50"/>
      <c r="M429" s="50"/>
      <c r="N429" s="50"/>
      <c r="O429" s="50"/>
      <c r="P429" s="50"/>
      <c r="Q429" s="11"/>
      <c r="R429" s="50"/>
      <c r="S429" s="50"/>
      <c r="T429" s="50"/>
      <c r="U429" s="11"/>
      <c r="V429" s="50"/>
      <c r="W429" s="50"/>
      <c r="X429" s="50"/>
      <c r="Y429" s="50"/>
      <c r="Z429" s="50"/>
      <c r="AA429" s="11"/>
      <c r="AB429" s="50"/>
      <c r="AC429" s="50"/>
      <c r="AD429" s="50"/>
      <c r="AE429" s="11"/>
      <c r="AF429" s="50"/>
      <c r="AG429" s="50"/>
      <c r="AH429" s="50"/>
      <c r="AI429" s="11"/>
      <c r="AJ429" s="50"/>
      <c r="AK429" s="50"/>
      <c r="AL429" s="50"/>
      <c r="AM429" s="11"/>
      <c r="AN429" s="50"/>
      <c r="AO429" s="50"/>
      <c r="AP429" s="50"/>
      <c r="AQ429" s="11"/>
      <c r="AR429" s="50"/>
      <c r="AS429" s="50"/>
      <c r="AT429" s="50"/>
      <c r="AU429" s="11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20"/>
    </row>
    <row r="430" spans="1:60" s="22" customFormat="1" x14ac:dyDescent="0.25">
      <c r="A430" s="20"/>
      <c r="B430" s="480"/>
      <c r="C430" s="11"/>
      <c r="D430" s="11"/>
      <c r="E430" s="11"/>
      <c r="F430" s="21"/>
      <c r="G430" s="11"/>
      <c r="H430" s="50"/>
      <c r="I430" s="50"/>
      <c r="J430" s="50"/>
      <c r="K430" s="11"/>
      <c r="L430" s="50"/>
      <c r="M430" s="50"/>
      <c r="N430" s="50"/>
      <c r="O430" s="50"/>
      <c r="P430" s="50"/>
      <c r="Q430" s="11"/>
      <c r="R430" s="50"/>
      <c r="S430" s="50"/>
      <c r="T430" s="50"/>
      <c r="U430" s="11"/>
      <c r="V430" s="50"/>
      <c r="W430" s="50"/>
      <c r="X430" s="50"/>
      <c r="Y430" s="50"/>
      <c r="Z430" s="50"/>
      <c r="AA430" s="11"/>
      <c r="AB430" s="50"/>
      <c r="AC430" s="50"/>
      <c r="AD430" s="50"/>
      <c r="AE430" s="11"/>
      <c r="AF430" s="50"/>
      <c r="AG430" s="50"/>
      <c r="AH430" s="50"/>
      <c r="AI430" s="11"/>
      <c r="AJ430" s="50"/>
      <c r="AK430" s="50"/>
      <c r="AL430" s="50"/>
      <c r="AM430" s="11"/>
      <c r="AN430" s="50"/>
      <c r="AO430" s="50"/>
      <c r="AP430" s="50"/>
      <c r="AQ430" s="11"/>
      <c r="AR430" s="50"/>
      <c r="AS430" s="50"/>
      <c r="AT430" s="50"/>
      <c r="AU430" s="11"/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20"/>
    </row>
    <row r="431" spans="1:60" s="22" customFormat="1" x14ac:dyDescent="0.25">
      <c r="A431" s="20"/>
      <c r="B431" s="480"/>
      <c r="C431" s="11"/>
      <c r="D431" s="11"/>
      <c r="E431" s="11"/>
      <c r="F431" s="21"/>
      <c r="G431" s="11"/>
      <c r="H431" s="50"/>
      <c r="I431" s="50"/>
      <c r="J431" s="50"/>
      <c r="K431" s="11"/>
      <c r="L431" s="50"/>
      <c r="M431" s="50"/>
      <c r="N431" s="50"/>
      <c r="O431" s="50"/>
      <c r="P431" s="50"/>
      <c r="Q431" s="11"/>
      <c r="R431" s="50"/>
      <c r="S431" s="50"/>
      <c r="T431" s="50"/>
      <c r="U431" s="11"/>
      <c r="V431" s="50"/>
      <c r="W431" s="50"/>
      <c r="X431" s="50"/>
      <c r="Y431" s="50"/>
      <c r="Z431" s="50"/>
      <c r="AA431" s="11"/>
      <c r="AB431" s="50"/>
      <c r="AC431" s="50"/>
      <c r="AD431" s="50"/>
      <c r="AE431" s="11"/>
      <c r="AF431" s="50"/>
      <c r="AG431" s="50"/>
      <c r="AH431" s="50"/>
      <c r="AI431" s="11"/>
      <c r="AJ431" s="50"/>
      <c r="AK431" s="50"/>
      <c r="AL431" s="50"/>
      <c r="AM431" s="11"/>
      <c r="AN431" s="50"/>
      <c r="AO431" s="50"/>
      <c r="AP431" s="50"/>
      <c r="AQ431" s="11"/>
      <c r="AR431" s="50"/>
      <c r="AS431" s="50"/>
      <c r="AT431" s="50"/>
      <c r="AU431" s="11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20"/>
    </row>
    <row r="432" spans="1:60" s="22" customFormat="1" x14ac:dyDescent="0.25">
      <c r="A432" s="20"/>
      <c r="B432" s="480"/>
      <c r="C432" s="11"/>
      <c r="D432" s="11"/>
      <c r="E432" s="11"/>
      <c r="F432" s="21"/>
      <c r="G432" s="11"/>
      <c r="H432" s="50"/>
      <c r="I432" s="50"/>
      <c r="J432" s="50"/>
      <c r="K432" s="11"/>
      <c r="L432" s="50"/>
      <c r="M432" s="50"/>
      <c r="N432" s="50"/>
      <c r="O432" s="50"/>
      <c r="P432" s="50"/>
      <c r="Q432" s="11"/>
      <c r="R432" s="50"/>
      <c r="S432" s="50"/>
      <c r="T432" s="50"/>
      <c r="U432" s="11"/>
      <c r="V432" s="50"/>
      <c r="W432" s="50"/>
      <c r="X432" s="50"/>
      <c r="Y432" s="50"/>
      <c r="Z432" s="50"/>
      <c r="AA432" s="11"/>
      <c r="AB432" s="50"/>
      <c r="AC432" s="50"/>
      <c r="AD432" s="50"/>
      <c r="AE432" s="11"/>
      <c r="AF432" s="50"/>
      <c r="AG432" s="50"/>
      <c r="AH432" s="50"/>
      <c r="AI432" s="11"/>
      <c r="AJ432" s="50"/>
      <c r="AK432" s="50"/>
      <c r="AL432" s="50"/>
      <c r="AM432" s="11"/>
      <c r="AN432" s="50"/>
      <c r="AO432" s="50"/>
      <c r="AP432" s="50"/>
      <c r="AQ432" s="11"/>
      <c r="AR432" s="50"/>
      <c r="AS432" s="50"/>
      <c r="AT432" s="50"/>
      <c r="AU432" s="11"/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20"/>
    </row>
    <row r="433" spans="1:60" s="22" customFormat="1" x14ac:dyDescent="0.25">
      <c r="A433" s="20"/>
      <c r="B433" s="480"/>
      <c r="C433" s="11"/>
      <c r="D433" s="11"/>
      <c r="E433" s="11"/>
      <c r="F433" s="21"/>
      <c r="G433" s="11"/>
      <c r="H433" s="50"/>
      <c r="I433" s="50"/>
      <c r="J433" s="50"/>
      <c r="K433" s="11"/>
      <c r="L433" s="50"/>
      <c r="M433" s="50"/>
      <c r="N433" s="50"/>
      <c r="O433" s="50"/>
      <c r="P433" s="50"/>
      <c r="Q433" s="11"/>
      <c r="R433" s="50"/>
      <c r="S433" s="50"/>
      <c r="T433" s="50"/>
      <c r="U433" s="11"/>
      <c r="V433" s="50"/>
      <c r="W433" s="50"/>
      <c r="X433" s="50"/>
      <c r="Y433" s="50"/>
      <c r="Z433" s="50"/>
      <c r="AA433" s="11"/>
      <c r="AB433" s="50"/>
      <c r="AC433" s="50"/>
      <c r="AD433" s="50"/>
      <c r="AE433" s="11"/>
      <c r="AF433" s="50"/>
      <c r="AG433" s="50"/>
      <c r="AH433" s="50"/>
      <c r="AI433" s="11"/>
      <c r="AJ433" s="50"/>
      <c r="AK433" s="50"/>
      <c r="AL433" s="50"/>
      <c r="AM433" s="11"/>
      <c r="AN433" s="50"/>
      <c r="AO433" s="50"/>
      <c r="AP433" s="50"/>
      <c r="AQ433" s="11"/>
      <c r="AR433" s="50"/>
      <c r="AS433" s="50"/>
      <c r="AT433" s="50"/>
      <c r="AU433" s="11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20"/>
    </row>
    <row r="434" spans="1:60" s="22" customFormat="1" x14ac:dyDescent="0.25">
      <c r="A434" s="20"/>
      <c r="B434" s="480"/>
      <c r="C434" s="11"/>
      <c r="D434" s="11"/>
      <c r="E434" s="11"/>
      <c r="F434" s="21"/>
      <c r="G434" s="11"/>
      <c r="H434" s="50"/>
      <c r="I434" s="50"/>
      <c r="J434" s="50"/>
      <c r="K434" s="11"/>
      <c r="L434" s="50"/>
      <c r="M434" s="50"/>
      <c r="N434" s="50"/>
      <c r="O434" s="50"/>
      <c r="P434" s="50"/>
      <c r="Q434" s="11"/>
      <c r="R434" s="50"/>
      <c r="S434" s="50"/>
      <c r="T434" s="50"/>
      <c r="U434" s="11"/>
      <c r="V434" s="50"/>
      <c r="W434" s="50"/>
      <c r="X434" s="50"/>
      <c r="Y434" s="50"/>
      <c r="Z434" s="50"/>
      <c r="AA434" s="11"/>
      <c r="AB434" s="50"/>
      <c r="AC434" s="50"/>
      <c r="AD434" s="50"/>
      <c r="AE434" s="11"/>
      <c r="AF434" s="50"/>
      <c r="AG434" s="50"/>
      <c r="AH434" s="50"/>
      <c r="AI434" s="11"/>
      <c r="AJ434" s="50"/>
      <c r="AK434" s="50"/>
      <c r="AL434" s="50"/>
      <c r="AM434" s="11"/>
      <c r="AN434" s="50"/>
      <c r="AO434" s="50"/>
      <c r="AP434" s="50"/>
      <c r="AQ434" s="11"/>
      <c r="AR434" s="50"/>
      <c r="AS434" s="50"/>
      <c r="AT434" s="50"/>
      <c r="AU434" s="11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20"/>
    </row>
    <row r="435" spans="1:60" s="22" customFormat="1" x14ac:dyDescent="0.25">
      <c r="A435" s="20"/>
      <c r="B435" s="480"/>
      <c r="C435" s="11"/>
      <c r="D435" s="11"/>
      <c r="E435" s="11"/>
      <c r="F435" s="21"/>
      <c r="G435" s="11"/>
      <c r="H435" s="50"/>
      <c r="I435" s="50"/>
      <c r="J435" s="50"/>
      <c r="K435" s="11"/>
      <c r="L435" s="50"/>
      <c r="M435" s="50"/>
      <c r="N435" s="50"/>
      <c r="O435" s="50"/>
      <c r="P435" s="50"/>
      <c r="Q435" s="11"/>
      <c r="R435" s="50"/>
      <c r="S435" s="50"/>
      <c r="T435" s="50"/>
      <c r="U435" s="11"/>
      <c r="V435" s="50"/>
      <c r="W435" s="50"/>
      <c r="X435" s="50"/>
      <c r="Y435" s="50"/>
      <c r="Z435" s="50"/>
      <c r="AA435" s="11"/>
      <c r="AB435" s="50"/>
      <c r="AC435" s="50"/>
      <c r="AD435" s="50"/>
      <c r="AE435" s="11"/>
      <c r="AF435" s="50"/>
      <c r="AG435" s="50"/>
      <c r="AH435" s="50"/>
      <c r="AI435" s="11"/>
      <c r="AJ435" s="50"/>
      <c r="AK435" s="50"/>
      <c r="AL435" s="50"/>
      <c r="AM435" s="11"/>
      <c r="AN435" s="50"/>
      <c r="AO435" s="50"/>
      <c r="AP435" s="50"/>
      <c r="AQ435" s="11"/>
      <c r="AR435" s="50"/>
      <c r="AS435" s="50"/>
      <c r="AT435" s="50"/>
      <c r="AU435" s="11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20"/>
    </row>
    <row r="436" spans="1:60" s="22" customFormat="1" x14ac:dyDescent="0.25">
      <c r="A436" s="20"/>
      <c r="B436" s="480"/>
      <c r="C436" s="11"/>
      <c r="D436" s="11"/>
      <c r="E436" s="11"/>
      <c r="F436" s="21"/>
      <c r="G436" s="11"/>
      <c r="H436" s="50"/>
      <c r="I436" s="50"/>
      <c r="J436" s="50"/>
      <c r="K436" s="11"/>
      <c r="L436" s="50"/>
      <c r="M436" s="50"/>
      <c r="N436" s="50"/>
      <c r="O436" s="50"/>
      <c r="P436" s="50"/>
      <c r="Q436" s="11"/>
      <c r="R436" s="50"/>
      <c r="S436" s="50"/>
      <c r="T436" s="50"/>
      <c r="U436" s="11"/>
      <c r="V436" s="50"/>
      <c r="W436" s="50"/>
      <c r="X436" s="50"/>
      <c r="Y436" s="50"/>
      <c r="Z436" s="50"/>
      <c r="AA436" s="11"/>
      <c r="AB436" s="50"/>
      <c r="AC436" s="50"/>
      <c r="AD436" s="50"/>
      <c r="AE436" s="11"/>
      <c r="AF436" s="50"/>
      <c r="AG436" s="50"/>
      <c r="AH436" s="50"/>
      <c r="AI436" s="11"/>
      <c r="AJ436" s="50"/>
      <c r="AK436" s="50"/>
      <c r="AL436" s="50"/>
      <c r="AM436" s="11"/>
      <c r="AN436" s="50"/>
      <c r="AO436" s="50"/>
      <c r="AP436" s="50"/>
      <c r="AQ436" s="11"/>
      <c r="AR436" s="50"/>
      <c r="AS436" s="50"/>
      <c r="AT436" s="50"/>
      <c r="AU436" s="11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20"/>
    </row>
    <row r="437" spans="1:60" s="22" customFormat="1" x14ac:dyDescent="0.25">
      <c r="A437" s="20"/>
      <c r="B437" s="480"/>
      <c r="C437" s="11"/>
      <c r="D437" s="11"/>
      <c r="E437" s="11"/>
      <c r="F437" s="21"/>
      <c r="G437" s="11"/>
      <c r="H437" s="50"/>
      <c r="I437" s="50"/>
      <c r="J437" s="50"/>
      <c r="K437" s="11"/>
      <c r="L437" s="50"/>
      <c r="M437" s="50"/>
      <c r="N437" s="50"/>
      <c r="O437" s="50"/>
      <c r="P437" s="50"/>
      <c r="Q437" s="11"/>
      <c r="R437" s="50"/>
      <c r="S437" s="50"/>
      <c r="T437" s="50"/>
      <c r="U437" s="11"/>
      <c r="V437" s="50"/>
      <c r="W437" s="50"/>
      <c r="X437" s="50"/>
      <c r="Y437" s="50"/>
      <c r="Z437" s="50"/>
      <c r="AA437" s="11"/>
      <c r="AB437" s="50"/>
      <c r="AC437" s="50"/>
      <c r="AD437" s="50"/>
      <c r="AE437" s="11"/>
      <c r="AF437" s="50"/>
      <c r="AG437" s="50"/>
      <c r="AH437" s="50"/>
      <c r="AI437" s="11"/>
      <c r="AJ437" s="50"/>
      <c r="AK437" s="50"/>
      <c r="AL437" s="50"/>
      <c r="AM437" s="11"/>
      <c r="AN437" s="50"/>
      <c r="AO437" s="50"/>
      <c r="AP437" s="50"/>
      <c r="AQ437" s="11"/>
      <c r="AR437" s="50"/>
      <c r="AS437" s="50"/>
      <c r="AT437" s="50"/>
      <c r="AU437" s="11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20"/>
    </row>
    <row r="438" spans="1:60" s="22" customFormat="1" x14ac:dyDescent="0.25">
      <c r="A438" s="20"/>
      <c r="B438" s="480"/>
      <c r="C438" s="11"/>
      <c r="D438" s="11"/>
      <c r="E438" s="11"/>
      <c r="F438" s="21"/>
      <c r="G438" s="11"/>
      <c r="H438" s="50"/>
      <c r="I438" s="50"/>
      <c r="J438" s="50"/>
      <c r="K438" s="11"/>
      <c r="L438" s="50"/>
      <c r="M438" s="50"/>
      <c r="N438" s="50"/>
      <c r="O438" s="50"/>
      <c r="P438" s="50"/>
      <c r="Q438" s="11"/>
      <c r="R438" s="50"/>
      <c r="S438" s="50"/>
      <c r="T438" s="50"/>
      <c r="U438" s="11"/>
      <c r="V438" s="50"/>
      <c r="W438" s="50"/>
      <c r="X438" s="50"/>
      <c r="Y438" s="50"/>
      <c r="Z438" s="50"/>
      <c r="AA438" s="11"/>
      <c r="AB438" s="50"/>
      <c r="AC438" s="50"/>
      <c r="AD438" s="50"/>
      <c r="AE438" s="11"/>
      <c r="AF438" s="50"/>
      <c r="AG438" s="50"/>
      <c r="AH438" s="50"/>
      <c r="AI438" s="11"/>
      <c r="AJ438" s="50"/>
      <c r="AK438" s="50"/>
      <c r="AL438" s="50"/>
      <c r="AM438" s="11"/>
      <c r="AN438" s="50"/>
      <c r="AO438" s="50"/>
      <c r="AP438" s="50"/>
      <c r="AQ438" s="11"/>
      <c r="AR438" s="50"/>
      <c r="AS438" s="50"/>
      <c r="AT438" s="50"/>
      <c r="AU438" s="11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20"/>
    </row>
    <row r="439" spans="1:60" s="22" customFormat="1" x14ac:dyDescent="0.25">
      <c r="A439" s="20"/>
      <c r="B439" s="480"/>
      <c r="C439" s="11"/>
      <c r="D439" s="11"/>
      <c r="E439" s="11"/>
      <c r="F439" s="21"/>
      <c r="G439" s="11"/>
      <c r="H439" s="50"/>
      <c r="I439" s="50"/>
      <c r="J439" s="50"/>
      <c r="K439" s="11"/>
      <c r="L439" s="50"/>
      <c r="M439" s="50"/>
      <c r="N439" s="50"/>
      <c r="O439" s="50"/>
      <c r="P439" s="50"/>
      <c r="Q439" s="11"/>
      <c r="R439" s="50"/>
      <c r="S439" s="50"/>
      <c r="T439" s="50"/>
      <c r="U439" s="11"/>
      <c r="V439" s="50"/>
      <c r="W439" s="50"/>
      <c r="X439" s="50"/>
      <c r="Y439" s="50"/>
      <c r="Z439" s="50"/>
      <c r="AA439" s="11"/>
      <c r="AB439" s="50"/>
      <c r="AC439" s="50"/>
      <c r="AD439" s="50"/>
      <c r="AE439" s="11"/>
      <c r="AF439" s="50"/>
      <c r="AG439" s="50"/>
      <c r="AH439" s="50"/>
      <c r="AI439" s="11"/>
      <c r="AJ439" s="50"/>
      <c r="AK439" s="50"/>
      <c r="AL439" s="50"/>
      <c r="AM439" s="11"/>
      <c r="AN439" s="50"/>
      <c r="AO439" s="50"/>
      <c r="AP439" s="50"/>
      <c r="AQ439" s="11"/>
      <c r="AR439" s="50"/>
      <c r="AS439" s="50"/>
      <c r="AT439" s="50"/>
      <c r="AU439" s="11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20"/>
    </row>
    <row r="440" spans="1:60" s="22" customFormat="1" x14ac:dyDescent="0.25">
      <c r="A440" s="20"/>
      <c r="B440" s="480"/>
      <c r="C440" s="11"/>
      <c r="D440" s="11"/>
      <c r="E440" s="11"/>
      <c r="F440" s="21"/>
      <c r="G440" s="11"/>
      <c r="H440" s="50"/>
      <c r="I440" s="50"/>
      <c r="J440" s="50"/>
      <c r="K440" s="11"/>
      <c r="L440" s="50"/>
      <c r="M440" s="50"/>
      <c r="N440" s="50"/>
      <c r="O440" s="50"/>
      <c r="P440" s="50"/>
      <c r="Q440" s="11"/>
      <c r="R440" s="50"/>
      <c r="S440" s="50"/>
      <c r="T440" s="50"/>
      <c r="U440" s="11"/>
      <c r="V440" s="50"/>
      <c r="W440" s="50"/>
      <c r="X440" s="50"/>
      <c r="Y440" s="50"/>
      <c r="Z440" s="50"/>
      <c r="AA440" s="11"/>
      <c r="AB440" s="50"/>
      <c r="AC440" s="50"/>
      <c r="AD440" s="50"/>
      <c r="AE440" s="11"/>
      <c r="AF440" s="50"/>
      <c r="AG440" s="50"/>
      <c r="AH440" s="50"/>
      <c r="AI440" s="11"/>
      <c r="AJ440" s="50"/>
      <c r="AK440" s="50"/>
      <c r="AL440" s="50"/>
      <c r="AM440" s="11"/>
      <c r="AN440" s="50"/>
      <c r="AO440" s="50"/>
      <c r="AP440" s="50"/>
      <c r="AQ440" s="11"/>
      <c r="AR440" s="50"/>
      <c r="AS440" s="50"/>
      <c r="AT440" s="50"/>
      <c r="AU440" s="11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20"/>
    </row>
    <row r="441" spans="1:60" s="22" customFormat="1" x14ac:dyDescent="0.25">
      <c r="A441" s="20"/>
      <c r="B441" s="480"/>
      <c r="C441" s="11"/>
      <c r="D441" s="11"/>
      <c r="E441" s="11"/>
      <c r="F441" s="21"/>
      <c r="G441" s="11"/>
      <c r="H441" s="50"/>
      <c r="I441" s="50"/>
      <c r="J441" s="50"/>
      <c r="K441" s="11"/>
      <c r="L441" s="50"/>
      <c r="M441" s="50"/>
      <c r="N441" s="50"/>
      <c r="O441" s="50"/>
      <c r="P441" s="50"/>
      <c r="Q441" s="11"/>
      <c r="R441" s="50"/>
      <c r="S441" s="50"/>
      <c r="T441" s="50"/>
      <c r="U441" s="11"/>
      <c r="V441" s="50"/>
      <c r="W441" s="50"/>
      <c r="X441" s="50"/>
      <c r="Y441" s="50"/>
      <c r="Z441" s="50"/>
      <c r="AA441" s="11"/>
      <c r="AB441" s="50"/>
      <c r="AC441" s="50"/>
      <c r="AD441" s="50"/>
      <c r="AE441" s="11"/>
      <c r="AF441" s="50"/>
      <c r="AG441" s="50"/>
      <c r="AH441" s="50"/>
      <c r="AI441" s="11"/>
      <c r="AJ441" s="50"/>
      <c r="AK441" s="50"/>
      <c r="AL441" s="50"/>
      <c r="AM441" s="11"/>
      <c r="AN441" s="50"/>
      <c r="AO441" s="50"/>
      <c r="AP441" s="50"/>
      <c r="AQ441" s="11"/>
      <c r="AR441" s="50"/>
      <c r="AS441" s="50"/>
      <c r="AT441" s="50"/>
      <c r="AU441" s="11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20"/>
    </row>
    <row r="442" spans="1:60" s="22" customFormat="1" x14ac:dyDescent="0.25">
      <c r="A442" s="20"/>
      <c r="B442" s="480"/>
      <c r="C442" s="11"/>
      <c r="D442" s="11"/>
      <c r="E442" s="11"/>
      <c r="F442" s="21"/>
      <c r="G442" s="11"/>
      <c r="H442" s="50"/>
      <c r="I442" s="50"/>
      <c r="J442" s="50"/>
      <c r="K442" s="11"/>
      <c r="L442" s="50"/>
      <c r="M442" s="50"/>
      <c r="N442" s="50"/>
      <c r="O442" s="50"/>
      <c r="P442" s="50"/>
      <c r="Q442" s="11"/>
      <c r="R442" s="50"/>
      <c r="S442" s="50"/>
      <c r="T442" s="50"/>
      <c r="U442" s="11"/>
      <c r="V442" s="50"/>
      <c r="W442" s="50"/>
      <c r="X442" s="50"/>
      <c r="Y442" s="50"/>
      <c r="Z442" s="50"/>
      <c r="AA442" s="11"/>
      <c r="AB442" s="50"/>
      <c r="AC442" s="50"/>
      <c r="AD442" s="50"/>
      <c r="AE442" s="11"/>
      <c r="AF442" s="50"/>
      <c r="AG442" s="50"/>
      <c r="AH442" s="50"/>
      <c r="AI442" s="11"/>
      <c r="AJ442" s="50"/>
      <c r="AK442" s="50"/>
      <c r="AL442" s="50"/>
      <c r="AM442" s="11"/>
      <c r="AN442" s="50"/>
      <c r="AO442" s="50"/>
      <c r="AP442" s="50"/>
      <c r="AQ442" s="11"/>
      <c r="AR442" s="50"/>
      <c r="AS442" s="50"/>
      <c r="AT442" s="50"/>
      <c r="AU442" s="11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20"/>
    </row>
    <row r="443" spans="1:60" s="22" customFormat="1" x14ac:dyDescent="0.25">
      <c r="A443" s="20"/>
      <c r="B443" s="480"/>
      <c r="C443" s="11"/>
      <c r="D443" s="11"/>
      <c r="E443" s="11"/>
      <c r="F443" s="21"/>
      <c r="G443" s="11"/>
      <c r="H443" s="50"/>
      <c r="I443" s="50"/>
      <c r="J443" s="50"/>
      <c r="K443" s="11"/>
      <c r="L443" s="50"/>
      <c r="M443" s="50"/>
      <c r="N443" s="50"/>
      <c r="O443" s="50"/>
      <c r="P443" s="50"/>
      <c r="Q443" s="11"/>
      <c r="R443" s="50"/>
      <c r="S443" s="50"/>
      <c r="T443" s="50"/>
      <c r="U443" s="11"/>
      <c r="V443" s="50"/>
      <c r="W443" s="50"/>
      <c r="X443" s="50"/>
      <c r="Y443" s="50"/>
      <c r="Z443" s="50"/>
      <c r="AA443" s="11"/>
      <c r="AB443" s="50"/>
      <c r="AC443" s="50"/>
      <c r="AD443" s="50"/>
      <c r="AE443" s="11"/>
      <c r="AF443" s="50"/>
      <c r="AG443" s="50"/>
      <c r="AH443" s="50"/>
      <c r="AI443" s="11"/>
      <c r="AJ443" s="50"/>
      <c r="AK443" s="50"/>
      <c r="AL443" s="50"/>
      <c r="AM443" s="11"/>
      <c r="AN443" s="50"/>
      <c r="AO443" s="50"/>
      <c r="AP443" s="50"/>
      <c r="AQ443" s="11"/>
      <c r="AR443" s="50"/>
      <c r="AS443" s="50"/>
      <c r="AT443" s="50"/>
      <c r="AU443" s="11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20"/>
    </row>
    <row r="444" spans="1:60" s="22" customFormat="1" x14ac:dyDescent="0.25">
      <c r="A444" s="20"/>
      <c r="B444" s="480"/>
      <c r="C444" s="11"/>
      <c r="D444" s="11"/>
      <c r="E444" s="11"/>
      <c r="F444" s="21"/>
      <c r="G444" s="11"/>
      <c r="H444" s="50"/>
      <c r="I444" s="50"/>
      <c r="J444" s="50"/>
      <c r="K444" s="11"/>
      <c r="L444" s="50"/>
      <c r="M444" s="50"/>
      <c r="N444" s="50"/>
      <c r="O444" s="50"/>
      <c r="P444" s="50"/>
      <c r="Q444" s="11"/>
      <c r="R444" s="50"/>
      <c r="S444" s="50"/>
      <c r="T444" s="50"/>
      <c r="U444" s="11"/>
      <c r="V444" s="50"/>
      <c r="W444" s="50"/>
      <c r="X444" s="50"/>
      <c r="Y444" s="50"/>
      <c r="Z444" s="50"/>
      <c r="AA444" s="11"/>
      <c r="AB444" s="50"/>
      <c r="AC444" s="50"/>
      <c r="AD444" s="50"/>
      <c r="AE444" s="11"/>
      <c r="AF444" s="50"/>
      <c r="AG444" s="50"/>
      <c r="AH444" s="50"/>
      <c r="AI444" s="11"/>
      <c r="AJ444" s="50"/>
      <c r="AK444" s="50"/>
      <c r="AL444" s="50"/>
      <c r="AM444" s="11"/>
      <c r="AN444" s="50"/>
      <c r="AO444" s="50"/>
      <c r="AP444" s="50"/>
      <c r="AQ444" s="11"/>
      <c r="AR444" s="50"/>
      <c r="AS444" s="50"/>
      <c r="AT444" s="50"/>
      <c r="AU444" s="11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20"/>
    </row>
    <row r="445" spans="1:60" s="22" customFormat="1" x14ac:dyDescent="0.25">
      <c r="A445" s="20"/>
      <c r="B445" s="480"/>
      <c r="C445" s="11"/>
      <c r="D445" s="11"/>
      <c r="E445" s="11"/>
      <c r="F445" s="21"/>
      <c r="G445" s="11"/>
      <c r="H445" s="50"/>
      <c r="I445" s="50"/>
      <c r="J445" s="50"/>
      <c r="K445" s="11"/>
      <c r="L445" s="50"/>
      <c r="M445" s="50"/>
      <c r="N445" s="50"/>
      <c r="O445" s="50"/>
      <c r="P445" s="50"/>
      <c r="Q445" s="11"/>
      <c r="R445" s="50"/>
      <c r="S445" s="50"/>
      <c r="T445" s="50"/>
      <c r="U445" s="11"/>
      <c r="V445" s="50"/>
      <c r="W445" s="50"/>
      <c r="X445" s="50"/>
      <c r="Y445" s="50"/>
      <c r="Z445" s="50"/>
      <c r="AA445" s="11"/>
      <c r="AB445" s="50"/>
      <c r="AC445" s="50"/>
      <c r="AD445" s="50"/>
      <c r="AE445" s="11"/>
      <c r="AF445" s="50"/>
      <c r="AG445" s="50"/>
      <c r="AH445" s="50"/>
      <c r="AI445" s="11"/>
      <c r="AJ445" s="50"/>
      <c r="AK445" s="50"/>
      <c r="AL445" s="50"/>
      <c r="AM445" s="11"/>
      <c r="AN445" s="50"/>
      <c r="AO445" s="50"/>
      <c r="AP445" s="50"/>
      <c r="AQ445" s="11"/>
      <c r="AR445" s="50"/>
      <c r="AS445" s="50"/>
      <c r="AT445" s="50"/>
      <c r="AU445" s="11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20"/>
    </row>
    <row r="446" spans="1:60" s="22" customFormat="1" x14ac:dyDescent="0.25">
      <c r="A446" s="20"/>
      <c r="B446" s="480"/>
      <c r="C446" s="11"/>
      <c r="D446" s="11"/>
      <c r="E446" s="11"/>
      <c r="F446" s="21"/>
      <c r="G446" s="11"/>
      <c r="H446" s="50"/>
      <c r="I446" s="50"/>
      <c r="J446" s="50"/>
      <c r="K446" s="11"/>
      <c r="L446" s="50"/>
      <c r="M446" s="50"/>
      <c r="N446" s="50"/>
      <c r="O446" s="50"/>
      <c r="P446" s="50"/>
      <c r="Q446" s="11"/>
      <c r="R446" s="50"/>
      <c r="S446" s="50"/>
      <c r="T446" s="50"/>
      <c r="U446" s="11"/>
      <c r="V446" s="50"/>
      <c r="W446" s="50"/>
      <c r="X446" s="50"/>
      <c r="Y446" s="50"/>
      <c r="Z446" s="50"/>
      <c r="AA446" s="11"/>
      <c r="AB446" s="50"/>
      <c r="AC446" s="50"/>
      <c r="AD446" s="50"/>
      <c r="AE446" s="11"/>
      <c r="AF446" s="50"/>
      <c r="AG446" s="50"/>
      <c r="AH446" s="50"/>
      <c r="AI446" s="11"/>
      <c r="AJ446" s="50"/>
      <c r="AK446" s="50"/>
      <c r="AL446" s="50"/>
      <c r="AM446" s="11"/>
      <c r="AN446" s="50"/>
      <c r="AO446" s="50"/>
      <c r="AP446" s="50"/>
      <c r="AQ446" s="11"/>
      <c r="AR446" s="50"/>
      <c r="AS446" s="50"/>
      <c r="AT446" s="50"/>
      <c r="AU446" s="11"/>
      <c r="AV446" s="50"/>
      <c r="AW446" s="50"/>
      <c r="AX446" s="50"/>
      <c r="AY446" s="50"/>
      <c r="AZ446" s="50"/>
      <c r="BA446" s="50"/>
      <c r="BB446" s="50"/>
      <c r="BC446" s="50"/>
      <c r="BD446" s="50"/>
      <c r="BE446" s="50"/>
      <c r="BF446" s="50"/>
      <c r="BG446" s="50"/>
      <c r="BH446" s="20"/>
    </row>
    <row r="447" spans="1:60" s="22" customFormat="1" x14ac:dyDescent="0.25">
      <c r="A447" s="20"/>
      <c r="B447" s="480"/>
      <c r="C447" s="11"/>
      <c r="D447" s="11"/>
      <c r="E447" s="11"/>
      <c r="F447" s="21"/>
      <c r="G447" s="11"/>
      <c r="H447" s="50"/>
      <c r="I447" s="50"/>
      <c r="J447" s="50"/>
      <c r="K447" s="11"/>
      <c r="L447" s="50"/>
      <c r="M447" s="50"/>
      <c r="N447" s="50"/>
      <c r="O447" s="50"/>
      <c r="P447" s="50"/>
      <c r="Q447" s="11"/>
      <c r="R447" s="50"/>
      <c r="S447" s="50"/>
      <c r="T447" s="50"/>
      <c r="U447" s="11"/>
      <c r="V447" s="50"/>
      <c r="W447" s="50"/>
      <c r="X447" s="50"/>
      <c r="Y447" s="50"/>
      <c r="Z447" s="50"/>
      <c r="AA447" s="11"/>
      <c r="AB447" s="50"/>
      <c r="AC447" s="50"/>
      <c r="AD447" s="50"/>
      <c r="AE447" s="11"/>
      <c r="AF447" s="50"/>
      <c r="AG447" s="50"/>
      <c r="AH447" s="50"/>
      <c r="AI447" s="11"/>
      <c r="AJ447" s="50"/>
      <c r="AK447" s="50"/>
      <c r="AL447" s="50"/>
      <c r="AM447" s="11"/>
      <c r="AN447" s="50"/>
      <c r="AO447" s="50"/>
      <c r="AP447" s="50"/>
      <c r="AQ447" s="11"/>
      <c r="AR447" s="50"/>
      <c r="AS447" s="50"/>
      <c r="AT447" s="50"/>
      <c r="AU447" s="11"/>
      <c r="AV447" s="50"/>
      <c r="AW447" s="50"/>
      <c r="AX447" s="50"/>
      <c r="AY447" s="50"/>
      <c r="AZ447" s="50"/>
      <c r="BA447" s="50"/>
      <c r="BB447" s="50"/>
      <c r="BC447" s="50"/>
      <c r="BD447" s="50"/>
      <c r="BE447" s="50"/>
      <c r="BF447" s="50"/>
      <c r="BG447" s="50"/>
      <c r="BH447" s="20"/>
    </row>
    <row r="448" spans="1:60" s="22" customFormat="1" x14ac:dyDescent="0.25">
      <c r="A448" s="20"/>
      <c r="B448" s="480"/>
      <c r="C448" s="11"/>
      <c r="D448" s="11"/>
      <c r="E448" s="11"/>
      <c r="F448" s="21"/>
      <c r="G448" s="11"/>
      <c r="H448" s="50"/>
      <c r="I448" s="50"/>
      <c r="J448" s="50"/>
      <c r="K448" s="11"/>
      <c r="L448" s="50"/>
      <c r="M448" s="50"/>
      <c r="N448" s="50"/>
      <c r="O448" s="50"/>
      <c r="P448" s="50"/>
      <c r="Q448" s="11"/>
      <c r="R448" s="50"/>
      <c r="S448" s="50"/>
      <c r="T448" s="50"/>
      <c r="U448" s="11"/>
      <c r="V448" s="50"/>
      <c r="W448" s="50"/>
      <c r="X448" s="50"/>
      <c r="Y448" s="50"/>
      <c r="Z448" s="50"/>
      <c r="AA448" s="11"/>
      <c r="AB448" s="50"/>
      <c r="AC448" s="50"/>
      <c r="AD448" s="50"/>
      <c r="AE448" s="11"/>
      <c r="AF448" s="50"/>
      <c r="AG448" s="50"/>
      <c r="AH448" s="50"/>
      <c r="AI448" s="11"/>
      <c r="AJ448" s="50"/>
      <c r="AK448" s="50"/>
      <c r="AL448" s="50"/>
      <c r="AM448" s="11"/>
      <c r="AN448" s="50"/>
      <c r="AO448" s="50"/>
      <c r="AP448" s="50"/>
      <c r="AQ448" s="11"/>
      <c r="AR448" s="50"/>
      <c r="AS448" s="50"/>
      <c r="AT448" s="50"/>
      <c r="AU448" s="11"/>
      <c r="AV448" s="50"/>
      <c r="AW448" s="50"/>
      <c r="AX448" s="50"/>
      <c r="AY448" s="50"/>
      <c r="AZ448" s="50"/>
      <c r="BA448" s="50"/>
      <c r="BB448" s="50"/>
      <c r="BC448" s="50"/>
      <c r="BD448" s="50"/>
      <c r="BE448" s="50"/>
      <c r="BF448" s="50"/>
      <c r="BG448" s="50"/>
      <c r="BH448" s="20"/>
    </row>
    <row r="449" spans="1:60" s="22" customFormat="1" x14ac:dyDescent="0.25">
      <c r="A449" s="20"/>
      <c r="B449" s="480"/>
      <c r="C449" s="11"/>
      <c r="D449" s="11"/>
      <c r="E449" s="11"/>
      <c r="F449" s="21"/>
      <c r="G449" s="11"/>
      <c r="H449" s="50"/>
      <c r="I449" s="50"/>
      <c r="J449" s="50"/>
      <c r="K449" s="11"/>
      <c r="L449" s="50"/>
      <c r="M449" s="50"/>
      <c r="N449" s="50"/>
      <c r="O449" s="50"/>
      <c r="P449" s="50"/>
      <c r="Q449" s="11"/>
      <c r="R449" s="50"/>
      <c r="S449" s="50"/>
      <c r="T449" s="50"/>
      <c r="U449" s="11"/>
      <c r="V449" s="50"/>
      <c r="W449" s="50"/>
      <c r="X449" s="50"/>
      <c r="Y449" s="50"/>
      <c r="Z449" s="50"/>
      <c r="AA449" s="11"/>
      <c r="AB449" s="50"/>
      <c r="AC449" s="50"/>
      <c r="AD449" s="50"/>
      <c r="AE449" s="11"/>
      <c r="AF449" s="50"/>
      <c r="AG449" s="50"/>
      <c r="AH449" s="50"/>
      <c r="AI449" s="11"/>
      <c r="AJ449" s="50"/>
      <c r="AK449" s="50"/>
      <c r="AL449" s="50"/>
      <c r="AM449" s="11"/>
      <c r="AN449" s="50"/>
      <c r="AO449" s="50"/>
      <c r="AP449" s="50"/>
      <c r="AQ449" s="11"/>
      <c r="AR449" s="50"/>
      <c r="AS449" s="50"/>
      <c r="AT449" s="50"/>
      <c r="AU449" s="11"/>
      <c r="AV449" s="50"/>
      <c r="AW449" s="50"/>
      <c r="AX449" s="50"/>
      <c r="AY449" s="50"/>
      <c r="AZ449" s="50"/>
      <c r="BA449" s="50"/>
      <c r="BB449" s="50"/>
      <c r="BC449" s="50"/>
      <c r="BD449" s="50"/>
      <c r="BE449" s="50"/>
      <c r="BF449" s="50"/>
      <c r="BG449" s="50"/>
      <c r="BH449" s="20"/>
    </row>
    <row r="450" spans="1:60" s="22" customFormat="1" x14ac:dyDescent="0.25">
      <c r="A450" s="20"/>
      <c r="B450" s="480"/>
      <c r="C450" s="11"/>
      <c r="D450" s="11"/>
      <c r="E450" s="11"/>
      <c r="F450" s="21"/>
      <c r="G450" s="11"/>
      <c r="H450" s="50"/>
      <c r="I450" s="50"/>
      <c r="J450" s="50"/>
      <c r="K450" s="11"/>
      <c r="L450" s="50"/>
      <c r="M450" s="50"/>
      <c r="N450" s="50"/>
      <c r="O450" s="50"/>
      <c r="P450" s="50"/>
      <c r="Q450" s="11"/>
      <c r="R450" s="50"/>
      <c r="S450" s="50"/>
      <c r="T450" s="50"/>
      <c r="U450" s="11"/>
      <c r="V450" s="50"/>
      <c r="W450" s="50"/>
      <c r="X450" s="50"/>
      <c r="Y450" s="50"/>
      <c r="Z450" s="50"/>
      <c r="AA450" s="11"/>
      <c r="AB450" s="50"/>
      <c r="AC450" s="50"/>
      <c r="AD450" s="50"/>
      <c r="AE450" s="11"/>
      <c r="AF450" s="50"/>
      <c r="AG450" s="50"/>
      <c r="AH450" s="50"/>
      <c r="AI450" s="11"/>
      <c r="AJ450" s="50"/>
      <c r="AK450" s="50"/>
      <c r="AL450" s="50"/>
      <c r="AM450" s="11"/>
      <c r="AN450" s="50"/>
      <c r="AO450" s="50"/>
      <c r="AP450" s="50"/>
      <c r="AQ450" s="11"/>
      <c r="AR450" s="50"/>
      <c r="AS450" s="50"/>
      <c r="AT450" s="50"/>
      <c r="AU450" s="11"/>
      <c r="AV450" s="50"/>
      <c r="AW450" s="50"/>
      <c r="AX450" s="50"/>
      <c r="AY450" s="50"/>
      <c r="AZ450" s="50"/>
      <c r="BA450" s="50"/>
      <c r="BB450" s="50"/>
      <c r="BC450" s="50"/>
      <c r="BD450" s="50"/>
      <c r="BE450" s="50"/>
      <c r="BF450" s="50"/>
      <c r="BG450" s="50"/>
      <c r="BH450" s="20"/>
    </row>
    <row r="451" spans="1:60" s="22" customFormat="1" x14ac:dyDescent="0.25">
      <c r="A451" s="20"/>
      <c r="B451" s="480"/>
      <c r="C451" s="11"/>
      <c r="D451" s="11"/>
      <c r="E451" s="11"/>
      <c r="F451" s="21"/>
      <c r="G451" s="11"/>
      <c r="H451" s="50"/>
      <c r="I451" s="50"/>
      <c r="J451" s="50"/>
      <c r="K451" s="11"/>
      <c r="L451" s="50"/>
      <c r="M451" s="50"/>
      <c r="N451" s="50"/>
      <c r="O451" s="50"/>
      <c r="P451" s="50"/>
      <c r="Q451" s="11"/>
      <c r="R451" s="50"/>
      <c r="S451" s="50"/>
      <c r="T451" s="50"/>
      <c r="U451" s="11"/>
      <c r="V451" s="50"/>
      <c r="W451" s="50"/>
      <c r="X451" s="50"/>
      <c r="Y451" s="50"/>
      <c r="Z451" s="50"/>
      <c r="AA451" s="11"/>
      <c r="AB451" s="50"/>
      <c r="AC451" s="50"/>
      <c r="AD451" s="50"/>
      <c r="AE451" s="11"/>
      <c r="AF451" s="50"/>
      <c r="AG451" s="50"/>
      <c r="AH451" s="50"/>
      <c r="AI451" s="11"/>
      <c r="AJ451" s="50"/>
      <c r="AK451" s="50"/>
      <c r="AL451" s="50"/>
      <c r="AM451" s="11"/>
      <c r="AN451" s="50"/>
      <c r="AO451" s="50"/>
      <c r="AP451" s="50"/>
      <c r="AQ451" s="11"/>
      <c r="AR451" s="50"/>
      <c r="AS451" s="50"/>
      <c r="AT451" s="50"/>
      <c r="AU451" s="11"/>
      <c r="AV451" s="50"/>
      <c r="AW451" s="50"/>
      <c r="AX451" s="50"/>
      <c r="AY451" s="50"/>
      <c r="AZ451" s="50"/>
      <c r="BA451" s="50"/>
      <c r="BB451" s="50"/>
      <c r="BC451" s="50"/>
      <c r="BD451" s="50"/>
      <c r="BE451" s="50"/>
      <c r="BF451" s="50"/>
      <c r="BG451" s="50"/>
      <c r="BH451" s="20"/>
    </row>
    <row r="452" spans="1:60" s="22" customFormat="1" x14ac:dyDescent="0.25">
      <c r="A452" s="20"/>
      <c r="B452" s="480"/>
      <c r="C452" s="11"/>
      <c r="D452" s="11"/>
      <c r="E452" s="11"/>
      <c r="F452" s="21"/>
      <c r="G452" s="11"/>
      <c r="H452" s="50"/>
      <c r="I452" s="50"/>
      <c r="J452" s="50"/>
      <c r="K452" s="11"/>
      <c r="L452" s="50"/>
      <c r="M452" s="50"/>
      <c r="N452" s="50"/>
      <c r="O452" s="50"/>
      <c r="P452" s="50"/>
      <c r="Q452" s="11"/>
      <c r="R452" s="50"/>
      <c r="S452" s="50"/>
      <c r="T452" s="50"/>
      <c r="U452" s="11"/>
      <c r="V452" s="50"/>
      <c r="W452" s="50"/>
      <c r="X452" s="50"/>
      <c r="Y452" s="50"/>
      <c r="Z452" s="50"/>
      <c r="AA452" s="11"/>
      <c r="AB452" s="50"/>
      <c r="AC452" s="50"/>
      <c r="AD452" s="50"/>
      <c r="AE452" s="11"/>
      <c r="AF452" s="50"/>
      <c r="AG452" s="50"/>
      <c r="AH452" s="50"/>
      <c r="AI452" s="11"/>
      <c r="AJ452" s="50"/>
      <c r="AK452" s="50"/>
      <c r="AL452" s="50"/>
      <c r="AM452" s="11"/>
      <c r="AN452" s="50"/>
      <c r="AO452" s="50"/>
      <c r="AP452" s="50"/>
      <c r="AQ452" s="11"/>
      <c r="AR452" s="50"/>
      <c r="AS452" s="50"/>
      <c r="AT452" s="50"/>
      <c r="AU452" s="11"/>
      <c r="AV452" s="50"/>
      <c r="AW452" s="50"/>
      <c r="AX452" s="50"/>
      <c r="AY452" s="50"/>
      <c r="AZ452" s="50"/>
      <c r="BA452" s="50"/>
      <c r="BB452" s="50"/>
      <c r="BC452" s="50"/>
      <c r="BD452" s="50"/>
      <c r="BE452" s="50"/>
      <c r="BF452" s="50"/>
      <c r="BG452" s="50"/>
      <c r="BH452" s="20"/>
    </row>
    <row r="453" spans="1:60" s="22" customFormat="1" x14ac:dyDescent="0.25">
      <c r="A453" s="20"/>
      <c r="B453" s="480"/>
      <c r="C453" s="11"/>
      <c r="D453" s="11"/>
      <c r="E453" s="11"/>
      <c r="F453" s="21"/>
      <c r="G453" s="11"/>
      <c r="H453" s="50"/>
      <c r="I453" s="50"/>
      <c r="J453" s="50"/>
      <c r="K453" s="11"/>
      <c r="L453" s="50"/>
      <c r="M453" s="50"/>
      <c r="N453" s="50"/>
      <c r="O453" s="50"/>
      <c r="P453" s="50"/>
      <c r="Q453" s="11"/>
      <c r="R453" s="50"/>
      <c r="S453" s="50"/>
      <c r="T453" s="50"/>
      <c r="U453" s="11"/>
      <c r="V453" s="50"/>
      <c r="W453" s="50"/>
      <c r="X453" s="50"/>
      <c r="Y453" s="50"/>
      <c r="Z453" s="50"/>
      <c r="AA453" s="11"/>
      <c r="AB453" s="50"/>
      <c r="AC453" s="50"/>
      <c r="AD453" s="50"/>
      <c r="AE453" s="11"/>
      <c r="AF453" s="50"/>
      <c r="AG453" s="50"/>
      <c r="AH453" s="50"/>
      <c r="AI453" s="11"/>
      <c r="AJ453" s="50"/>
      <c r="AK453" s="50"/>
      <c r="AL453" s="50"/>
      <c r="AM453" s="11"/>
      <c r="AN453" s="50"/>
      <c r="AO453" s="50"/>
      <c r="AP453" s="50"/>
      <c r="AQ453" s="11"/>
      <c r="AR453" s="50"/>
      <c r="AS453" s="50"/>
      <c r="AT453" s="50"/>
      <c r="AU453" s="11"/>
      <c r="AV453" s="50"/>
      <c r="AW453" s="50"/>
      <c r="AX453" s="50"/>
      <c r="AY453" s="50"/>
      <c r="AZ453" s="50"/>
      <c r="BA453" s="50"/>
      <c r="BB453" s="50"/>
      <c r="BC453" s="50"/>
      <c r="BD453" s="50"/>
      <c r="BE453" s="50"/>
      <c r="BF453" s="50"/>
      <c r="BG453" s="50"/>
      <c r="BH453" s="20"/>
    </row>
    <row r="454" spans="1:60" s="22" customFormat="1" x14ac:dyDescent="0.25">
      <c r="A454" s="20"/>
      <c r="B454" s="480"/>
      <c r="C454" s="11"/>
      <c r="D454" s="11"/>
      <c r="E454" s="11"/>
      <c r="F454" s="21"/>
      <c r="G454" s="11"/>
      <c r="H454" s="50"/>
      <c r="I454" s="50"/>
      <c r="J454" s="50"/>
      <c r="K454" s="11"/>
      <c r="L454" s="50"/>
      <c r="M454" s="50"/>
      <c r="N454" s="50"/>
      <c r="O454" s="50"/>
      <c r="P454" s="50"/>
      <c r="Q454" s="11"/>
      <c r="R454" s="50"/>
      <c r="S454" s="50"/>
      <c r="T454" s="50"/>
      <c r="U454" s="11"/>
      <c r="V454" s="50"/>
      <c r="W454" s="50"/>
      <c r="X454" s="50"/>
      <c r="Y454" s="50"/>
      <c r="Z454" s="50"/>
      <c r="AA454" s="11"/>
      <c r="AB454" s="50"/>
      <c r="AC454" s="50"/>
      <c r="AD454" s="50"/>
      <c r="AE454" s="11"/>
      <c r="AF454" s="50"/>
      <c r="AG454" s="50"/>
      <c r="AH454" s="50"/>
      <c r="AI454" s="11"/>
      <c r="AJ454" s="50"/>
      <c r="AK454" s="50"/>
      <c r="AL454" s="50"/>
      <c r="AM454" s="11"/>
      <c r="AN454" s="50"/>
      <c r="AO454" s="50"/>
      <c r="AP454" s="50"/>
      <c r="AQ454" s="11"/>
      <c r="AR454" s="50"/>
      <c r="AS454" s="50"/>
      <c r="AT454" s="50"/>
      <c r="AU454" s="11"/>
      <c r="AV454" s="50"/>
      <c r="AW454" s="50"/>
      <c r="AX454" s="50"/>
      <c r="AY454" s="50"/>
      <c r="AZ454" s="50"/>
      <c r="BA454" s="50"/>
      <c r="BB454" s="50"/>
      <c r="BC454" s="50"/>
      <c r="BD454" s="50"/>
      <c r="BE454" s="50"/>
      <c r="BF454" s="50"/>
      <c r="BG454" s="50"/>
      <c r="BH454" s="20"/>
    </row>
    <row r="455" spans="1:60" s="22" customFormat="1" x14ac:dyDescent="0.25">
      <c r="A455" s="20"/>
      <c r="B455" s="480"/>
      <c r="C455" s="11"/>
      <c r="D455" s="11"/>
      <c r="E455" s="11"/>
      <c r="F455" s="21"/>
      <c r="G455" s="11"/>
      <c r="H455" s="50"/>
      <c r="I455" s="50"/>
      <c r="J455" s="50"/>
      <c r="K455" s="11"/>
      <c r="L455" s="50"/>
      <c r="M455" s="50"/>
      <c r="N455" s="50"/>
      <c r="O455" s="50"/>
      <c r="P455" s="50"/>
      <c r="Q455" s="11"/>
      <c r="R455" s="50"/>
      <c r="S455" s="50"/>
      <c r="T455" s="50"/>
      <c r="U455" s="11"/>
      <c r="V455" s="50"/>
      <c r="W455" s="50"/>
      <c r="X455" s="50"/>
      <c r="Y455" s="50"/>
      <c r="Z455" s="50"/>
      <c r="AA455" s="11"/>
      <c r="AB455" s="50"/>
      <c r="AC455" s="50"/>
      <c r="AD455" s="50"/>
      <c r="AE455" s="11"/>
      <c r="AF455" s="50"/>
      <c r="AG455" s="50"/>
      <c r="AH455" s="50"/>
      <c r="AI455" s="11"/>
      <c r="AJ455" s="50"/>
      <c r="AK455" s="50"/>
      <c r="AL455" s="50"/>
      <c r="AM455" s="11"/>
      <c r="AN455" s="50"/>
      <c r="AO455" s="50"/>
      <c r="AP455" s="50"/>
      <c r="AQ455" s="11"/>
      <c r="AR455" s="50"/>
      <c r="AS455" s="50"/>
      <c r="AT455" s="50"/>
      <c r="AU455" s="11"/>
      <c r="AV455" s="50"/>
      <c r="AW455" s="50"/>
      <c r="AX455" s="50"/>
      <c r="AY455" s="50"/>
      <c r="AZ455" s="50"/>
      <c r="BA455" s="50"/>
      <c r="BB455" s="50"/>
      <c r="BC455" s="50"/>
      <c r="BD455" s="50"/>
      <c r="BE455" s="50"/>
      <c r="BF455" s="50"/>
      <c r="BG455" s="50"/>
      <c r="BH455" s="20"/>
    </row>
    <row r="456" spans="1:60" s="22" customFormat="1" x14ac:dyDescent="0.25">
      <c r="A456" s="20"/>
      <c r="B456" s="480"/>
      <c r="C456" s="11"/>
      <c r="D456" s="11"/>
      <c r="E456" s="11"/>
      <c r="F456" s="21"/>
      <c r="G456" s="11"/>
      <c r="H456" s="50"/>
      <c r="I456" s="50"/>
      <c r="J456" s="50"/>
      <c r="K456" s="11"/>
      <c r="L456" s="50"/>
      <c r="M456" s="50"/>
      <c r="N456" s="50"/>
      <c r="O456" s="50"/>
      <c r="P456" s="50"/>
      <c r="Q456" s="11"/>
      <c r="R456" s="50"/>
      <c r="S456" s="50"/>
      <c r="T456" s="50"/>
      <c r="U456" s="11"/>
      <c r="V456" s="50"/>
      <c r="W456" s="50"/>
      <c r="X456" s="50"/>
      <c r="Y456" s="50"/>
      <c r="Z456" s="50"/>
      <c r="AA456" s="11"/>
      <c r="AB456" s="50"/>
      <c r="AC456" s="50"/>
      <c r="AD456" s="50"/>
      <c r="AE456" s="11"/>
      <c r="AF456" s="50"/>
      <c r="AG456" s="50"/>
      <c r="AH456" s="50"/>
      <c r="AI456" s="11"/>
      <c r="AJ456" s="50"/>
      <c r="AK456" s="50"/>
      <c r="AL456" s="50"/>
      <c r="AM456" s="11"/>
      <c r="AN456" s="50"/>
      <c r="AO456" s="50"/>
      <c r="AP456" s="50"/>
      <c r="AQ456" s="11"/>
      <c r="AR456" s="50"/>
      <c r="AS456" s="50"/>
      <c r="AT456" s="50"/>
      <c r="AU456" s="11"/>
      <c r="AV456" s="50"/>
      <c r="AW456" s="50"/>
      <c r="AX456" s="50"/>
      <c r="AY456" s="50"/>
      <c r="AZ456" s="50"/>
      <c r="BA456" s="50"/>
      <c r="BB456" s="50"/>
      <c r="BC456" s="50"/>
      <c r="BD456" s="50"/>
      <c r="BE456" s="50"/>
      <c r="BF456" s="50"/>
      <c r="BG456" s="50"/>
      <c r="BH456" s="20"/>
    </row>
    <row r="457" spans="1:60" s="22" customFormat="1" x14ac:dyDescent="0.25">
      <c r="A457" s="20"/>
      <c r="B457" s="480"/>
      <c r="C457" s="11"/>
      <c r="D457" s="11"/>
      <c r="E457" s="11"/>
      <c r="F457" s="21"/>
      <c r="G457" s="11"/>
      <c r="H457" s="50"/>
      <c r="I457" s="50"/>
      <c r="J457" s="50"/>
      <c r="K457" s="11"/>
      <c r="L457" s="50"/>
      <c r="M457" s="50"/>
      <c r="N457" s="50"/>
      <c r="O457" s="50"/>
      <c r="P457" s="50"/>
      <c r="Q457" s="11"/>
      <c r="R457" s="50"/>
      <c r="S457" s="50"/>
      <c r="T457" s="50"/>
      <c r="U457" s="11"/>
      <c r="V457" s="50"/>
      <c r="W457" s="50"/>
      <c r="X457" s="50"/>
      <c r="Y457" s="50"/>
      <c r="Z457" s="50"/>
      <c r="AA457" s="11"/>
      <c r="AB457" s="50"/>
      <c r="AC457" s="50"/>
      <c r="AD457" s="50"/>
      <c r="AE457" s="11"/>
      <c r="AF457" s="50"/>
      <c r="AG457" s="50"/>
      <c r="AH457" s="50"/>
      <c r="AI457" s="11"/>
      <c r="AJ457" s="50"/>
      <c r="AK457" s="50"/>
      <c r="AL457" s="50"/>
      <c r="AM457" s="11"/>
      <c r="AN457" s="50"/>
      <c r="AO457" s="50"/>
      <c r="AP457" s="50"/>
      <c r="AQ457" s="11"/>
      <c r="AR457" s="50"/>
      <c r="AS457" s="50"/>
      <c r="AT457" s="50"/>
      <c r="AU457" s="11"/>
      <c r="AV457" s="50"/>
      <c r="AW457" s="50"/>
      <c r="AX457" s="50"/>
      <c r="AY457" s="50"/>
      <c r="AZ457" s="50"/>
      <c r="BA457" s="50"/>
      <c r="BB457" s="50"/>
      <c r="BC457" s="50"/>
      <c r="BD457" s="50"/>
      <c r="BE457" s="50"/>
      <c r="BF457" s="50"/>
      <c r="BG457" s="50"/>
      <c r="BH457" s="20"/>
    </row>
    <row r="458" spans="1:60" s="22" customFormat="1" x14ac:dyDescent="0.25">
      <c r="A458" s="20"/>
      <c r="B458" s="480"/>
      <c r="C458" s="11"/>
      <c r="D458" s="11"/>
      <c r="E458" s="11"/>
      <c r="F458" s="21"/>
      <c r="G458" s="11"/>
      <c r="H458" s="50"/>
      <c r="I458" s="50"/>
      <c r="J458" s="50"/>
      <c r="K458" s="11"/>
      <c r="L458" s="50"/>
      <c r="M458" s="50"/>
      <c r="N458" s="50"/>
      <c r="O458" s="50"/>
      <c r="P458" s="50"/>
      <c r="Q458" s="11"/>
      <c r="R458" s="50"/>
      <c r="S458" s="50"/>
      <c r="T458" s="50"/>
      <c r="U458" s="11"/>
      <c r="V458" s="50"/>
      <c r="W458" s="50"/>
      <c r="X458" s="50"/>
      <c r="Y458" s="50"/>
      <c r="Z458" s="50"/>
      <c r="AA458" s="11"/>
      <c r="AB458" s="50"/>
      <c r="AC458" s="50"/>
      <c r="AD458" s="50"/>
      <c r="AE458" s="11"/>
      <c r="AF458" s="50"/>
      <c r="AG458" s="50"/>
      <c r="AH458" s="50"/>
      <c r="AI458" s="11"/>
      <c r="AJ458" s="50"/>
      <c r="AK458" s="50"/>
      <c r="AL458" s="50"/>
      <c r="AM458" s="11"/>
      <c r="AN458" s="50"/>
      <c r="AO458" s="50"/>
      <c r="AP458" s="50"/>
      <c r="AQ458" s="11"/>
      <c r="AR458" s="50"/>
      <c r="AS458" s="50"/>
      <c r="AT458" s="50"/>
      <c r="AU458" s="11"/>
      <c r="AV458" s="50"/>
      <c r="AW458" s="50"/>
      <c r="AX458" s="50"/>
      <c r="AY458" s="50"/>
      <c r="AZ458" s="50"/>
      <c r="BA458" s="50"/>
      <c r="BB458" s="50"/>
      <c r="BC458" s="50"/>
      <c r="BD458" s="50"/>
      <c r="BE458" s="50"/>
      <c r="BF458" s="50"/>
      <c r="BG458" s="50"/>
      <c r="BH458" s="20"/>
    </row>
    <row r="459" spans="1:60" s="22" customFormat="1" x14ac:dyDescent="0.25">
      <c r="A459" s="20"/>
      <c r="B459" s="480"/>
      <c r="C459" s="11"/>
      <c r="D459" s="11"/>
      <c r="E459" s="11"/>
      <c r="F459" s="21"/>
      <c r="G459" s="11"/>
      <c r="H459" s="50"/>
      <c r="I459" s="50"/>
      <c r="J459" s="50"/>
      <c r="K459" s="11"/>
      <c r="L459" s="50"/>
      <c r="M459" s="50"/>
      <c r="N459" s="50"/>
      <c r="O459" s="50"/>
      <c r="P459" s="50"/>
      <c r="Q459" s="11"/>
      <c r="R459" s="50"/>
      <c r="S459" s="50"/>
      <c r="T459" s="50"/>
      <c r="U459" s="11"/>
      <c r="V459" s="50"/>
      <c r="W459" s="50"/>
      <c r="X459" s="50"/>
      <c r="Y459" s="50"/>
      <c r="Z459" s="50"/>
      <c r="AA459" s="11"/>
      <c r="AB459" s="50"/>
      <c r="AC459" s="50"/>
      <c r="AD459" s="50"/>
      <c r="AE459" s="11"/>
      <c r="AF459" s="50"/>
      <c r="AG459" s="50"/>
      <c r="AH459" s="50"/>
      <c r="AI459" s="11"/>
      <c r="AJ459" s="50"/>
      <c r="AK459" s="50"/>
      <c r="AL459" s="50"/>
      <c r="AM459" s="11"/>
      <c r="AN459" s="50"/>
      <c r="AO459" s="50"/>
      <c r="AP459" s="50"/>
      <c r="AQ459" s="11"/>
      <c r="AR459" s="50"/>
      <c r="AS459" s="50"/>
      <c r="AT459" s="50"/>
      <c r="AU459" s="11"/>
      <c r="AV459" s="50"/>
      <c r="AW459" s="50"/>
      <c r="AX459" s="50"/>
      <c r="AY459" s="50"/>
      <c r="AZ459" s="50"/>
      <c r="BA459" s="50"/>
      <c r="BB459" s="50"/>
      <c r="BC459" s="50"/>
      <c r="BD459" s="50"/>
      <c r="BE459" s="50"/>
      <c r="BF459" s="50"/>
      <c r="BG459" s="50"/>
      <c r="BH459" s="20"/>
    </row>
    <row r="460" spans="1:60" s="22" customFormat="1" x14ac:dyDescent="0.25">
      <c r="A460" s="20"/>
      <c r="B460" s="480"/>
      <c r="C460" s="11"/>
      <c r="D460" s="11"/>
      <c r="E460" s="11"/>
      <c r="F460" s="21"/>
      <c r="G460" s="11"/>
      <c r="H460" s="50"/>
      <c r="I460" s="50"/>
      <c r="J460" s="50"/>
      <c r="K460" s="11"/>
      <c r="L460" s="50"/>
      <c r="M460" s="50"/>
      <c r="N460" s="50"/>
      <c r="O460" s="50"/>
      <c r="P460" s="50"/>
      <c r="Q460" s="11"/>
      <c r="R460" s="50"/>
      <c r="S460" s="50"/>
      <c r="T460" s="50"/>
      <c r="U460" s="11"/>
      <c r="V460" s="50"/>
      <c r="W460" s="50"/>
      <c r="X460" s="50"/>
      <c r="Y460" s="50"/>
      <c r="Z460" s="50"/>
      <c r="AA460" s="11"/>
      <c r="AB460" s="50"/>
      <c r="AC460" s="50"/>
      <c r="AD460" s="50"/>
      <c r="AE460" s="11"/>
      <c r="AF460" s="50"/>
      <c r="AG460" s="50"/>
      <c r="AH460" s="50"/>
      <c r="AI460" s="11"/>
      <c r="AJ460" s="50"/>
      <c r="AK460" s="50"/>
      <c r="AL460" s="50"/>
      <c r="AM460" s="11"/>
      <c r="AN460" s="50"/>
      <c r="AO460" s="50"/>
      <c r="AP460" s="50"/>
      <c r="AQ460" s="11"/>
      <c r="AR460" s="50"/>
      <c r="AS460" s="50"/>
      <c r="AT460" s="50"/>
      <c r="AU460" s="11"/>
      <c r="AV460" s="50"/>
      <c r="AW460" s="50"/>
      <c r="AX460" s="50"/>
      <c r="AY460" s="50"/>
      <c r="AZ460" s="50"/>
      <c r="BA460" s="50"/>
      <c r="BB460" s="50"/>
      <c r="BC460" s="50"/>
      <c r="BD460" s="50"/>
      <c r="BE460" s="50"/>
      <c r="BF460" s="50"/>
      <c r="BG460" s="50"/>
      <c r="BH460" s="20"/>
    </row>
    <row r="461" spans="1:60" s="22" customFormat="1" x14ac:dyDescent="0.25">
      <c r="A461" s="20"/>
      <c r="B461" s="480"/>
      <c r="C461" s="11"/>
      <c r="D461" s="11"/>
      <c r="E461" s="11"/>
      <c r="F461" s="21"/>
      <c r="G461" s="11"/>
      <c r="H461" s="50"/>
      <c r="I461" s="50"/>
      <c r="J461" s="50"/>
      <c r="K461" s="11"/>
      <c r="L461" s="50"/>
      <c r="M461" s="50"/>
      <c r="N461" s="50"/>
      <c r="O461" s="50"/>
      <c r="P461" s="50"/>
      <c r="Q461" s="11"/>
      <c r="R461" s="50"/>
      <c r="S461" s="50"/>
      <c r="T461" s="50"/>
      <c r="U461" s="11"/>
      <c r="V461" s="50"/>
      <c r="W461" s="50"/>
      <c r="X461" s="50"/>
      <c r="Y461" s="50"/>
      <c r="Z461" s="50"/>
      <c r="AA461" s="11"/>
      <c r="AB461" s="50"/>
      <c r="AC461" s="50"/>
      <c r="AD461" s="50"/>
      <c r="AE461" s="11"/>
      <c r="AF461" s="50"/>
      <c r="AG461" s="50"/>
      <c r="AH461" s="50"/>
      <c r="AI461" s="11"/>
      <c r="AJ461" s="50"/>
      <c r="AK461" s="50"/>
      <c r="AL461" s="50"/>
      <c r="AM461" s="11"/>
      <c r="AN461" s="50"/>
      <c r="AO461" s="50"/>
      <c r="AP461" s="50"/>
      <c r="AQ461" s="11"/>
      <c r="AR461" s="50"/>
      <c r="AS461" s="50"/>
      <c r="AT461" s="50"/>
      <c r="AU461" s="11"/>
      <c r="AV461" s="50"/>
      <c r="AW461" s="50"/>
      <c r="AX461" s="50"/>
      <c r="AY461" s="50"/>
      <c r="AZ461" s="50"/>
      <c r="BA461" s="50"/>
      <c r="BB461" s="50"/>
      <c r="BC461" s="50"/>
      <c r="BD461" s="50"/>
      <c r="BE461" s="50"/>
      <c r="BF461" s="50"/>
      <c r="BG461" s="50"/>
      <c r="BH461" s="20"/>
    </row>
    <row r="462" spans="1:60" s="22" customFormat="1" x14ac:dyDescent="0.25">
      <c r="A462" s="20"/>
      <c r="B462" s="480"/>
      <c r="C462" s="11"/>
      <c r="D462" s="11"/>
      <c r="E462" s="11"/>
      <c r="F462" s="21"/>
      <c r="G462" s="11"/>
      <c r="H462" s="50"/>
      <c r="I462" s="50"/>
      <c r="J462" s="50"/>
      <c r="K462" s="11"/>
      <c r="L462" s="50"/>
      <c r="M462" s="50"/>
      <c r="N462" s="50"/>
      <c r="O462" s="50"/>
      <c r="P462" s="50"/>
      <c r="Q462" s="11"/>
      <c r="R462" s="50"/>
      <c r="S462" s="50"/>
      <c r="T462" s="50"/>
      <c r="U462" s="11"/>
      <c r="V462" s="50"/>
      <c r="W462" s="50"/>
      <c r="X462" s="50"/>
      <c r="Y462" s="50"/>
      <c r="Z462" s="50"/>
      <c r="AA462" s="11"/>
      <c r="AB462" s="50"/>
      <c r="AC462" s="50"/>
      <c r="AD462" s="50"/>
      <c r="AE462" s="11"/>
      <c r="AF462" s="50"/>
      <c r="AG462" s="50"/>
      <c r="AH462" s="50"/>
      <c r="AI462" s="11"/>
      <c r="AJ462" s="50"/>
      <c r="AK462" s="50"/>
      <c r="AL462" s="50"/>
      <c r="AM462" s="11"/>
      <c r="AN462" s="50"/>
      <c r="AO462" s="50"/>
      <c r="AP462" s="50"/>
      <c r="AQ462" s="11"/>
      <c r="AR462" s="50"/>
      <c r="AS462" s="50"/>
      <c r="AT462" s="50"/>
      <c r="AU462" s="11"/>
      <c r="AV462" s="50"/>
      <c r="AW462" s="50"/>
      <c r="AX462" s="50"/>
      <c r="AY462" s="50"/>
      <c r="AZ462" s="50"/>
      <c r="BA462" s="50"/>
      <c r="BB462" s="50"/>
      <c r="BC462" s="50"/>
      <c r="BD462" s="50"/>
      <c r="BE462" s="50"/>
      <c r="BF462" s="50"/>
      <c r="BG462" s="50"/>
      <c r="BH462" s="20"/>
    </row>
    <row r="463" spans="1:60" s="22" customFormat="1" x14ac:dyDescent="0.25">
      <c r="A463" s="20"/>
      <c r="B463" s="480"/>
      <c r="C463" s="11"/>
      <c r="D463" s="11"/>
      <c r="E463" s="11"/>
      <c r="F463" s="21"/>
      <c r="G463" s="11"/>
      <c r="H463" s="50"/>
      <c r="I463" s="50"/>
      <c r="J463" s="50"/>
      <c r="K463" s="11"/>
      <c r="L463" s="50"/>
      <c r="M463" s="50"/>
      <c r="N463" s="50"/>
      <c r="O463" s="50"/>
      <c r="P463" s="50"/>
      <c r="Q463" s="11"/>
      <c r="R463" s="50"/>
      <c r="S463" s="50"/>
      <c r="T463" s="50"/>
      <c r="U463" s="11"/>
      <c r="V463" s="50"/>
      <c r="W463" s="50"/>
      <c r="X463" s="50"/>
      <c r="Y463" s="50"/>
      <c r="Z463" s="50"/>
      <c r="AA463" s="11"/>
      <c r="AB463" s="50"/>
      <c r="AC463" s="50"/>
      <c r="AD463" s="50"/>
      <c r="AE463" s="11"/>
      <c r="AF463" s="50"/>
      <c r="AG463" s="50"/>
      <c r="AH463" s="50"/>
      <c r="AI463" s="11"/>
      <c r="AJ463" s="50"/>
      <c r="AK463" s="50"/>
      <c r="AL463" s="50"/>
      <c r="AM463" s="11"/>
      <c r="AN463" s="50"/>
      <c r="AO463" s="50"/>
      <c r="AP463" s="50"/>
      <c r="AQ463" s="11"/>
      <c r="AR463" s="50"/>
      <c r="AS463" s="50"/>
      <c r="AT463" s="50"/>
      <c r="AU463" s="11"/>
      <c r="AV463" s="50"/>
      <c r="AW463" s="50"/>
      <c r="AX463" s="50"/>
      <c r="AY463" s="50"/>
      <c r="AZ463" s="50"/>
      <c r="BA463" s="50"/>
      <c r="BB463" s="50"/>
      <c r="BC463" s="50"/>
      <c r="BD463" s="50"/>
      <c r="BE463" s="50"/>
      <c r="BF463" s="50"/>
      <c r="BG463" s="50"/>
      <c r="BH463" s="20"/>
    </row>
    <row r="464" spans="1:60" s="22" customFormat="1" x14ac:dyDescent="0.25">
      <c r="A464" s="20"/>
      <c r="B464" s="480"/>
      <c r="C464" s="11"/>
      <c r="D464" s="11"/>
      <c r="E464" s="11"/>
      <c r="F464" s="21"/>
      <c r="G464" s="11"/>
      <c r="H464" s="50"/>
      <c r="I464" s="50"/>
      <c r="J464" s="50"/>
      <c r="K464" s="11"/>
      <c r="L464" s="50"/>
      <c r="M464" s="50"/>
      <c r="N464" s="50"/>
      <c r="O464" s="50"/>
      <c r="P464" s="50"/>
      <c r="Q464" s="11"/>
      <c r="R464" s="50"/>
      <c r="S464" s="50"/>
      <c r="T464" s="50"/>
      <c r="U464" s="11"/>
      <c r="V464" s="50"/>
      <c r="W464" s="50"/>
      <c r="X464" s="50"/>
      <c r="Y464" s="50"/>
      <c r="Z464" s="50"/>
      <c r="AA464" s="11"/>
      <c r="AB464" s="50"/>
      <c r="AC464" s="50"/>
      <c r="AD464" s="50"/>
      <c r="AE464" s="11"/>
      <c r="AF464" s="50"/>
      <c r="AG464" s="50"/>
      <c r="AH464" s="50"/>
      <c r="AI464" s="11"/>
      <c r="AJ464" s="50"/>
      <c r="AK464" s="50"/>
      <c r="AL464" s="50"/>
      <c r="AM464" s="11"/>
      <c r="AN464" s="50"/>
      <c r="AO464" s="50"/>
      <c r="AP464" s="50"/>
      <c r="AQ464" s="11"/>
      <c r="AR464" s="50"/>
      <c r="AS464" s="50"/>
      <c r="AT464" s="50"/>
      <c r="AU464" s="11"/>
      <c r="AV464" s="50"/>
      <c r="AW464" s="50"/>
      <c r="AX464" s="50"/>
      <c r="AY464" s="50"/>
      <c r="AZ464" s="50"/>
      <c r="BA464" s="50"/>
      <c r="BB464" s="50"/>
      <c r="BC464" s="50"/>
      <c r="BD464" s="50"/>
      <c r="BE464" s="50"/>
      <c r="BF464" s="50"/>
      <c r="BG464" s="50"/>
      <c r="BH464" s="20"/>
    </row>
    <row r="465" spans="1:60" s="22" customFormat="1" x14ac:dyDescent="0.25">
      <c r="A465" s="20"/>
      <c r="B465" s="480"/>
      <c r="C465" s="11"/>
      <c r="D465" s="11"/>
      <c r="E465" s="11"/>
      <c r="F465" s="21"/>
      <c r="G465" s="11"/>
      <c r="H465" s="50"/>
      <c r="I465" s="50"/>
      <c r="J465" s="50"/>
      <c r="K465" s="11"/>
      <c r="L465" s="50"/>
      <c r="M465" s="50"/>
      <c r="N465" s="50"/>
      <c r="O465" s="50"/>
      <c r="P465" s="50"/>
      <c r="Q465" s="11"/>
      <c r="R465" s="50"/>
      <c r="S465" s="50"/>
      <c r="T465" s="50"/>
      <c r="U465" s="11"/>
      <c r="V465" s="50"/>
      <c r="W465" s="50"/>
      <c r="X465" s="50"/>
      <c r="Y465" s="50"/>
      <c r="Z465" s="50"/>
      <c r="AA465" s="11"/>
      <c r="AB465" s="50"/>
      <c r="AC465" s="50"/>
      <c r="AD465" s="50"/>
      <c r="AE465" s="11"/>
      <c r="AF465" s="50"/>
      <c r="AG465" s="50"/>
      <c r="AH465" s="50"/>
      <c r="AI465" s="11"/>
      <c r="AJ465" s="50"/>
      <c r="AK465" s="50"/>
      <c r="AL465" s="50"/>
      <c r="AM465" s="11"/>
      <c r="AN465" s="50"/>
      <c r="AO465" s="50"/>
      <c r="AP465" s="50"/>
      <c r="AQ465" s="11"/>
      <c r="AR465" s="50"/>
      <c r="AS465" s="50"/>
      <c r="AT465" s="50"/>
      <c r="AU465" s="11"/>
      <c r="AV465" s="50"/>
      <c r="AW465" s="50"/>
      <c r="AX465" s="50"/>
      <c r="AY465" s="50"/>
      <c r="AZ465" s="50"/>
      <c r="BA465" s="50"/>
      <c r="BB465" s="50"/>
      <c r="BC465" s="50"/>
      <c r="BD465" s="50"/>
      <c r="BE465" s="50"/>
      <c r="BF465" s="50"/>
      <c r="BG465" s="50"/>
      <c r="BH465" s="20"/>
    </row>
    <row r="466" spans="1:60" s="22" customFormat="1" x14ac:dyDescent="0.25">
      <c r="A466" s="20"/>
      <c r="B466" s="480"/>
      <c r="C466" s="11"/>
      <c r="D466" s="11"/>
      <c r="E466" s="11"/>
      <c r="F466" s="21"/>
      <c r="G466" s="11"/>
      <c r="H466" s="50"/>
      <c r="I466" s="50"/>
      <c r="J466" s="50"/>
      <c r="K466" s="11"/>
      <c r="L466" s="50"/>
      <c r="M466" s="50"/>
      <c r="N466" s="50"/>
      <c r="O466" s="50"/>
      <c r="P466" s="50"/>
      <c r="Q466" s="11"/>
      <c r="R466" s="50"/>
      <c r="S466" s="50"/>
      <c r="T466" s="50"/>
      <c r="U466" s="11"/>
      <c r="V466" s="50"/>
      <c r="W466" s="50"/>
      <c r="X466" s="50"/>
      <c r="Y466" s="50"/>
      <c r="Z466" s="50"/>
      <c r="AA466" s="11"/>
      <c r="AB466" s="50"/>
      <c r="AC466" s="50"/>
      <c r="AD466" s="50"/>
      <c r="AE466" s="11"/>
      <c r="AF466" s="50"/>
      <c r="AG466" s="50"/>
      <c r="AH466" s="50"/>
      <c r="AI466" s="11"/>
      <c r="AJ466" s="50"/>
      <c r="AK466" s="50"/>
      <c r="AL466" s="50"/>
      <c r="AM466" s="11"/>
      <c r="AN466" s="50"/>
      <c r="AO466" s="50"/>
      <c r="AP466" s="50"/>
      <c r="AQ466" s="11"/>
      <c r="AR466" s="50"/>
      <c r="AS466" s="50"/>
      <c r="AT466" s="50"/>
      <c r="AU466" s="11"/>
      <c r="AV466" s="50"/>
      <c r="AW466" s="50"/>
      <c r="AX466" s="50"/>
      <c r="AY466" s="50"/>
      <c r="AZ466" s="50"/>
      <c r="BA466" s="50"/>
      <c r="BB466" s="50"/>
      <c r="BC466" s="50"/>
      <c r="BD466" s="50"/>
      <c r="BE466" s="50"/>
      <c r="BF466" s="50"/>
      <c r="BG466" s="50"/>
      <c r="BH466" s="20"/>
    </row>
    <row r="467" spans="1:60" s="22" customFormat="1" x14ac:dyDescent="0.25">
      <c r="A467" s="20"/>
      <c r="B467" s="480"/>
      <c r="C467" s="11"/>
      <c r="D467" s="11"/>
      <c r="E467" s="11"/>
      <c r="F467" s="21"/>
      <c r="G467" s="11"/>
      <c r="H467" s="50"/>
      <c r="I467" s="50"/>
      <c r="J467" s="50"/>
      <c r="K467" s="11"/>
      <c r="L467" s="50"/>
      <c r="M467" s="50"/>
      <c r="N467" s="50"/>
      <c r="O467" s="50"/>
      <c r="P467" s="50"/>
      <c r="Q467" s="11"/>
      <c r="R467" s="50"/>
      <c r="S467" s="50"/>
      <c r="T467" s="50"/>
      <c r="U467" s="11"/>
      <c r="V467" s="50"/>
      <c r="W467" s="50"/>
      <c r="X467" s="50"/>
      <c r="Y467" s="50"/>
      <c r="Z467" s="50"/>
      <c r="AA467" s="11"/>
      <c r="AB467" s="50"/>
      <c r="AC467" s="50"/>
      <c r="AD467" s="50"/>
      <c r="AE467" s="11"/>
      <c r="AF467" s="50"/>
      <c r="AG467" s="50"/>
      <c r="AH467" s="50"/>
      <c r="AI467" s="11"/>
      <c r="AJ467" s="50"/>
      <c r="AK467" s="50"/>
      <c r="AL467" s="50"/>
      <c r="AM467" s="11"/>
      <c r="AN467" s="50"/>
      <c r="AO467" s="50"/>
      <c r="AP467" s="50"/>
      <c r="AQ467" s="11"/>
      <c r="AR467" s="50"/>
      <c r="AS467" s="50"/>
      <c r="AT467" s="50"/>
      <c r="AU467" s="11"/>
      <c r="AV467" s="50"/>
      <c r="AW467" s="50"/>
      <c r="AX467" s="50"/>
      <c r="AY467" s="50"/>
      <c r="AZ467" s="50"/>
      <c r="BA467" s="50"/>
      <c r="BB467" s="50"/>
      <c r="BC467" s="50"/>
      <c r="BD467" s="50"/>
      <c r="BE467" s="50"/>
      <c r="BF467" s="50"/>
      <c r="BG467" s="50"/>
      <c r="BH467" s="20"/>
    </row>
    <row r="468" spans="1:60" s="22" customFormat="1" x14ac:dyDescent="0.25">
      <c r="A468" s="20"/>
      <c r="B468" s="480"/>
      <c r="C468" s="11"/>
      <c r="D468" s="11"/>
      <c r="E468" s="11"/>
      <c r="F468" s="21"/>
      <c r="G468" s="11"/>
      <c r="H468" s="50"/>
      <c r="I468" s="50"/>
      <c r="J468" s="50"/>
      <c r="K468" s="11"/>
      <c r="L468" s="50"/>
      <c r="M468" s="50"/>
      <c r="N468" s="50"/>
      <c r="O468" s="50"/>
      <c r="P468" s="50"/>
      <c r="Q468" s="11"/>
      <c r="R468" s="50"/>
      <c r="S468" s="50"/>
      <c r="T468" s="50"/>
      <c r="U468" s="11"/>
      <c r="V468" s="50"/>
      <c r="W468" s="50"/>
      <c r="X468" s="50"/>
      <c r="Y468" s="50"/>
      <c r="Z468" s="50"/>
      <c r="AA468" s="11"/>
      <c r="AB468" s="50"/>
      <c r="AC468" s="50"/>
      <c r="AD468" s="50"/>
      <c r="AE468" s="11"/>
      <c r="AF468" s="50"/>
      <c r="AG468" s="50"/>
      <c r="AH468" s="50"/>
      <c r="AI468" s="11"/>
      <c r="AJ468" s="50"/>
      <c r="AK468" s="50"/>
      <c r="AL468" s="50"/>
      <c r="AM468" s="11"/>
      <c r="AN468" s="50"/>
      <c r="AO468" s="50"/>
      <c r="AP468" s="50"/>
      <c r="AQ468" s="11"/>
      <c r="AR468" s="50"/>
      <c r="AS468" s="50"/>
      <c r="AT468" s="50"/>
      <c r="AU468" s="11"/>
      <c r="AV468" s="50"/>
      <c r="AW468" s="50"/>
      <c r="AX468" s="50"/>
      <c r="AY468" s="50"/>
      <c r="AZ468" s="50"/>
      <c r="BA468" s="50"/>
      <c r="BB468" s="50"/>
      <c r="BC468" s="50"/>
      <c r="BD468" s="50"/>
      <c r="BE468" s="50"/>
      <c r="BF468" s="50"/>
      <c r="BG468" s="50"/>
      <c r="BH468" s="20"/>
    </row>
    <row r="469" spans="1:60" s="22" customFormat="1" x14ac:dyDescent="0.25">
      <c r="A469" s="20"/>
      <c r="B469" s="480"/>
      <c r="C469" s="11"/>
      <c r="D469" s="11"/>
      <c r="E469" s="11"/>
      <c r="F469" s="21"/>
      <c r="G469" s="11"/>
      <c r="H469" s="50"/>
      <c r="I469" s="50"/>
      <c r="J469" s="50"/>
      <c r="K469" s="11"/>
      <c r="L469" s="50"/>
      <c r="M469" s="50"/>
      <c r="N469" s="50"/>
      <c r="O469" s="50"/>
      <c r="P469" s="50"/>
      <c r="Q469" s="11"/>
      <c r="R469" s="50"/>
      <c r="S469" s="50"/>
      <c r="T469" s="50"/>
      <c r="U469" s="11"/>
      <c r="V469" s="50"/>
      <c r="W469" s="50"/>
      <c r="X469" s="50"/>
      <c r="Y469" s="50"/>
      <c r="Z469" s="50"/>
      <c r="AA469" s="11"/>
      <c r="AB469" s="50"/>
      <c r="AC469" s="50"/>
      <c r="AD469" s="50"/>
      <c r="AE469" s="11"/>
      <c r="AF469" s="50"/>
      <c r="AG469" s="50"/>
      <c r="AH469" s="50"/>
      <c r="AI469" s="11"/>
      <c r="AJ469" s="50"/>
      <c r="AK469" s="50"/>
      <c r="AL469" s="50"/>
      <c r="AM469" s="11"/>
      <c r="AN469" s="50"/>
      <c r="AO469" s="50"/>
      <c r="AP469" s="50"/>
      <c r="AQ469" s="11"/>
      <c r="AR469" s="50"/>
      <c r="AS469" s="50"/>
      <c r="AT469" s="50"/>
      <c r="AU469" s="11"/>
      <c r="AV469" s="50"/>
      <c r="AW469" s="50"/>
      <c r="AX469" s="50"/>
      <c r="AY469" s="50"/>
      <c r="AZ469" s="50"/>
      <c r="BA469" s="50"/>
      <c r="BB469" s="50"/>
      <c r="BC469" s="50"/>
      <c r="BD469" s="50"/>
      <c r="BE469" s="50"/>
      <c r="BF469" s="50"/>
      <c r="BG469" s="50"/>
      <c r="BH469" s="20"/>
    </row>
    <row r="470" spans="1:60" s="22" customFormat="1" x14ac:dyDescent="0.25">
      <c r="A470" s="20"/>
      <c r="B470" s="480"/>
      <c r="C470" s="11"/>
      <c r="D470" s="11"/>
      <c r="E470" s="11"/>
      <c r="F470" s="21"/>
      <c r="G470" s="11"/>
      <c r="H470" s="50"/>
      <c r="I470" s="50"/>
      <c r="J470" s="50"/>
      <c r="K470" s="11"/>
      <c r="L470" s="50"/>
      <c r="M470" s="50"/>
      <c r="N470" s="50"/>
      <c r="O470" s="50"/>
      <c r="P470" s="50"/>
      <c r="Q470" s="11"/>
      <c r="R470" s="50"/>
      <c r="S470" s="50"/>
      <c r="T470" s="50"/>
      <c r="U470" s="11"/>
      <c r="V470" s="50"/>
      <c r="W470" s="50"/>
      <c r="X470" s="50"/>
      <c r="Y470" s="50"/>
      <c r="Z470" s="50"/>
      <c r="AA470" s="11"/>
      <c r="AB470" s="50"/>
      <c r="AC470" s="50"/>
      <c r="AD470" s="50"/>
      <c r="AE470" s="11"/>
      <c r="AF470" s="50"/>
      <c r="AG470" s="50"/>
      <c r="AH470" s="50"/>
      <c r="AI470" s="11"/>
      <c r="AJ470" s="50"/>
      <c r="AK470" s="50"/>
      <c r="AL470" s="50"/>
      <c r="AM470" s="11"/>
      <c r="AN470" s="50"/>
      <c r="AO470" s="50"/>
      <c r="AP470" s="50"/>
      <c r="AQ470" s="11"/>
      <c r="AR470" s="50"/>
      <c r="AS470" s="50"/>
      <c r="AT470" s="50"/>
      <c r="AU470" s="11"/>
      <c r="AV470" s="50"/>
      <c r="AW470" s="50"/>
      <c r="AX470" s="50"/>
      <c r="AY470" s="50"/>
      <c r="AZ470" s="50"/>
      <c r="BA470" s="50"/>
      <c r="BB470" s="50"/>
      <c r="BC470" s="50"/>
      <c r="BD470" s="50"/>
      <c r="BE470" s="50"/>
      <c r="BF470" s="50"/>
      <c r="BG470" s="50"/>
      <c r="BH470" s="20"/>
    </row>
    <row r="471" spans="1:60" s="22" customFormat="1" x14ac:dyDescent="0.25">
      <c r="A471" s="20"/>
      <c r="B471" s="480"/>
      <c r="C471" s="11"/>
      <c r="D471" s="11"/>
      <c r="E471" s="11"/>
      <c r="F471" s="21"/>
      <c r="G471" s="11"/>
      <c r="H471" s="50"/>
      <c r="I471" s="50"/>
      <c r="J471" s="50"/>
      <c r="K471" s="11"/>
      <c r="L471" s="50"/>
      <c r="M471" s="50"/>
      <c r="N471" s="50"/>
      <c r="O471" s="50"/>
      <c r="P471" s="50"/>
      <c r="Q471" s="11"/>
      <c r="R471" s="50"/>
      <c r="S471" s="50"/>
      <c r="T471" s="50"/>
      <c r="U471" s="11"/>
      <c r="V471" s="50"/>
      <c r="W471" s="50"/>
      <c r="X471" s="50"/>
      <c r="Y471" s="50"/>
      <c r="Z471" s="50"/>
      <c r="AA471" s="11"/>
      <c r="AB471" s="50"/>
      <c r="AC471" s="50"/>
      <c r="AD471" s="50"/>
      <c r="AE471" s="11"/>
      <c r="AF471" s="50"/>
      <c r="AG471" s="50"/>
      <c r="AH471" s="50"/>
      <c r="AI471" s="11"/>
      <c r="AJ471" s="50"/>
      <c r="AK471" s="50"/>
      <c r="AL471" s="50"/>
      <c r="AM471" s="11"/>
      <c r="AN471" s="50"/>
      <c r="AO471" s="50"/>
      <c r="AP471" s="50"/>
      <c r="AQ471" s="11"/>
      <c r="AR471" s="50"/>
      <c r="AS471" s="50"/>
      <c r="AT471" s="50"/>
      <c r="AU471" s="11"/>
      <c r="AV471" s="50"/>
      <c r="AW471" s="50"/>
      <c r="AX471" s="50"/>
      <c r="AY471" s="50"/>
      <c r="AZ471" s="50"/>
      <c r="BA471" s="50"/>
      <c r="BB471" s="50"/>
      <c r="BC471" s="50"/>
      <c r="BD471" s="50"/>
      <c r="BE471" s="50"/>
      <c r="BF471" s="50"/>
      <c r="BG471" s="50"/>
      <c r="BH471" s="20"/>
    </row>
    <row r="472" spans="1:60" s="22" customFormat="1" x14ac:dyDescent="0.25">
      <c r="A472" s="20"/>
      <c r="B472" s="480"/>
      <c r="C472" s="11"/>
      <c r="D472" s="11"/>
      <c r="E472" s="11"/>
      <c r="F472" s="21"/>
      <c r="G472" s="11"/>
      <c r="H472" s="50"/>
      <c r="I472" s="50"/>
      <c r="J472" s="50"/>
      <c r="K472" s="11"/>
      <c r="L472" s="50"/>
      <c r="M472" s="50"/>
      <c r="N472" s="50"/>
      <c r="O472" s="50"/>
      <c r="P472" s="50"/>
      <c r="Q472" s="11"/>
      <c r="R472" s="50"/>
      <c r="S472" s="50"/>
      <c r="T472" s="50"/>
      <c r="U472" s="11"/>
      <c r="V472" s="50"/>
      <c r="W472" s="50"/>
      <c r="X472" s="50"/>
      <c r="Y472" s="50"/>
      <c r="Z472" s="50"/>
      <c r="AA472" s="11"/>
      <c r="AB472" s="50"/>
      <c r="AC472" s="50"/>
      <c r="AD472" s="50"/>
      <c r="AE472" s="11"/>
      <c r="AF472" s="50"/>
      <c r="AG472" s="50"/>
      <c r="AH472" s="50"/>
      <c r="AI472" s="11"/>
      <c r="AJ472" s="50"/>
      <c r="AK472" s="50"/>
      <c r="AL472" s="50"/>
      <c r="AM472" s="11"/>
      <c r="AN472" s="50"/>
      <c r="AO472" s="50"/>
      <c r="AP472" s="50"/>
      <c r="AQ472" s="11"/>
      <c r="AR472" s="50"/>
      <c r="AS472" s="50"/>
      <c r="AT472" s="50"/>
      <c r="AU472" s="11"/>
      <c r="AV472" s="50"/>
      <c r="AW472" s="50"/>
      <c r="AX472" s="50"/>
      <c r="AY472" s="50"/>
      <c r="AZ472" s="50"/>
      <c r="BA472" s="50"/>
      <c r="BB472" s="50"/>
      <c r="BC472" s="50"/>
      <c r="BD472" s="50"/>
      <c r="BE472" s="50"/>
      <c r="BF472" s="50"/>
      <c r="BG472" s="50"/>
      <c r="BH472" s="20"/>
    </row>
    <row r="473" spans="1:60" s="22" customFormat="1" x14ac:dyDescent="0.25">
      <c r="A473" s="20"/>
      <c r="B473" s="480"/>
      <c r="C473" s="11"/>
      <c r="D473" s="11"/>
      <c r="E473" s="11"/>
      <c r="F473" s="21"/>
      <c r="G473" s="11"/>
      <c r="H473" s="50"/>
      <c r="I473" s="50"/>
      <c r="J473" s="50"/>
      <c r="K473" s="11"/>
      <c r="L473" s="50"/>
      <c r="M473" s="50"/>
      <c r="N473" s="50"/>
      <c r="O473" s="50"/>
      <c r="P473" s="50"/>
      <c r="Q473" s="11"/>
      <c r="R473" s="50"/>
      <c r="S473" s="50"/>
      <c r="T473" s="50"/>
      <c r="U473" s="11"/>
      <c r="V473" s="50"/>
      <c r="W473" s="50"/>
      <c r="X473" s="50"/>
      <c r="Y473" s="50"/>
      <c r="Z473" s="50"/>
      <c r="AA473" s="11"/>
      <c r="AB473" s="50"/>
      <c r="AC473" s="50"/>
      <c r="AD473" s="50"/>
      <c r="AE473" s="11"/>
      <c r="AF473" s="50"/>
      <c r="AG473" s="50"/>
      <c r="AH473" s="50"/>
      <c r="AI473" s="11"/>
      <c r="AJ473" s="50"/>
      <c r="AK473" s="50"/>
      <c r="AL473" s="50"/>
      <c r="AM473" s="11"/>
      <c r="AN473" s="50"/>
      <c r="AO473" s="50"/>
      <c r="AP473" s="50"/>
      <c r="AQ473" s="11"/>
      <c r="AR473" s="50"/>
      <c r="AS473" s="50"/>
      <c r="AT473" s="50"/>
      <c r="AU473" s="11"/>
      <c r="AV473" s="50"/>
      <c r="AW473" s="50"/>
      <c r="AX473" s="50"/>
      <c r="AY473" s="50"/>
      <c r="AZ473" s="50"/>
      <c r="BA473" s="50"/>
      <c r="BB473" s="50"/>
      <c r="BC473" s="50"/>
      <c r="BD473" s="50"/>
      <c r="BE473" s="50"/>
      <c r="BF473" s="50"/>
      <c r="BG473" s="50"/>
      <c r="BH473" s="20"/>
    </row>
    <row r="474" spans="1:60" s="22" customFormat="1" x14ac:dyDescent="0.25">
      <c r="A474" s="20"/>
      <c r="B474" s="480"/>
      <c r="C474" s="11"/>
      <c r="D474" s="11"/>
      <c r="E474" s="11"/>
      <c r="F474" s="21"/>
      <c r="G474" s="11"/>
      <c r="H474" s="50"/>
      <c r="I474" s="50"/>
      <c r="J474" s="50"/>
      <c r="K474" s="11"/>
      <c r="L474" s="50"/>
      <c r="M474" s="50"/>
      <c r="N474" s="50"/>
      <c r="O474" s="50"/>
      <c r="P474" s="50"/>
      <c r="Q474" s="11"/>
      <c r="R474" s="50"/>
      <c r="S474" s="50"/>
      <c r="T474" s="50"/>
      <c r="U474" s="11"/>
      <c r="V474" s="50"/>
      <c r="W474" s="50"/>
      <c r="X474" s="50"/>
      <c r="Y474" s="50"/>
      <c r="Z474" s="50"/>
      <c r="AA474" s="11"/>
      <c r="AB474" s="50"/>
      <c r="AC474" s="50"/>
      <c r="AD474" s="50"/>
      <c r="AE474" s="11"/>
      <c r="AF474" s="50"/>
      <c r="AG474" s="50"/>
      <c r="AH474" s="50"/>
      <c r="AI474" s="11"/>
      <c r="AJ474" s="50"/>
      <c r="AK474" s="50"/>
      <c r="AL474" s="50"/>
      <c r="AM474" s="11"/>
      <c r="AN474" s="50"/>
      <c r="AO474" s="50"/>
      <c r="AP474" s="50"/>
      <c r="AQ474" s="11"/>
      <c r="AR474" s="50"/>
      <c r="AS474" s="50"/>
      <c r="AT474" s="50"/>
      <c r="AU474" s="11"/>
      <c r="AV474" s="50"/>
      <c r="AW474" s="50"/>
      <c r="AX474" s="50"/>
      <c r="AY474" s="50"/>
      <c r="AZ474" s="50"/>
      <c r="BA474" s="50"/>
      <c r="BB474" s="50"/>
      <c r="BC474" s="50"/>
      <c r="BD474" s="50"/>
      <c r="BE474" s="50"/>
      <c r="BF474" s="50"/>
      <c r="BG474" s="50"/>
      <c r="BH474" s="20"/>
    </row>
    <row r="475" spans="1:60" s="22" customFormat="1" x14ac:dyDescent="0.25">
      <c r="A475" s="20"/>
      <c r="B475" s="480"/>
      <c r="C475" s="11"/>
      <c r="D475" s="11"/>
      <c r="E475" s="11"/>
      <c r="F475" s="21"/>
      <c r="G475" s="11"/>
      <c r="H475" s="50"/>
      <c r="I475" s="50"/>
      <c r="J475" s="50"/>
      <c r="K475" s="11"/>
      <c r="L475" s="50"/>
      <c r="M475" s="50"/>
      <c r="N475" s="50"/>
      <c r="O475" s="50"/>
      <c r="P475" s="50"/>
      <c r="Q475" s="11"/>
      <c r="R475" s="50"/>
      <c r="S475" s="50"/>
      <c r="T475" s="50"/>
      <c r="U475" s="11"/>
      <c r="V475" s="50"/>
      <c r="W475" s="50"/>
      <c r="X475" s="50"/>
      <c r="Y475" s="50"/>
      <c r="Z475" s="50"/>
      <c r="AA475" s="11"/>
      <c r="AB475" s="50"/>
      <c r="AC475" s="50"/>
      <c r="AD475" s="50"/>
      <c r="AE475" s="11"/>
      <c r="AF475" s="50"/>
      <c r="AG475" s="50"/>
      <c r="AH475" s="50"/>
      <c r="AI475" s="11"/>
      <c r="AJ475" s="50"/>
      <c r="AK475" s="50"/>
      <c r="AL475" s="50"/>
      <c r="AM475" s="11"/>
      <c r="AN475" s="50"/>
      <c r="AO475" s="50"/>
      <c r="AP475" s="50"/>
      <c r="AQ475" s="11"/>
      <c r="AR475" s="50"/>
      <c r="AS475" s="50"/>
      <c r="AT475" s="50"/>
      <c r="AU475" s="11"/>
      <c r="AV475" s="50"/>
      <c r="AW475" s="50"/>
      <c r="AX475" s="50"/>
      <c r="AY475" s="50"/>
      <c r="AZ475" s="50"/>
      <c r="BA475" s="50"/>
      <c r="BB475" s="50"/>
      <c r="BC475" s="50"/>
      <c r="BD475" s="50"/>
      <c r="BE475" s="50"/>
      <c r="BF475" s="50"/>
      <c r="BG475" s="50"/>
      <c r="BH475" s="20"/>
    </row>
    <row r="476" spans="1:60" s="22" customFormat="1" x14ac:dyDescent="0.25">
      <c r="A476" s="20"/>
      <c r="B476" s="480"/>
      <c r="C476" s="11"/>
      <c r="D476" s="11"/>
      <c r="E476" s="11"/>
      <c r="F476" s="21"/>
      <c r="G476" s="11"/>
      <c r="H476" s="50"/>
      <c r="I476" s="50"/>
      <c r="J476" s="50"/>
      <c r="K476" s="11"/>
      <c r="L476" s="50"/>
      <c r="M476" s="50"/>
      <c r="N476" s="50"/>
      <c r="O476" s="50"/>
      <c r="P476" s="50"/>
      <c r="Q476" s="11"/>
      <c r="R476" s="50"/>
      <c r="S476" s="50"/>
      <c r="T476" s="50"/>
      <c r="U476" s="11"/>
      <c r="V476" s="50"/>
      <c r="W476" s="50"/>
      <c r="X476" s="50"/>
      <c r="Y476" s="50"/>
      <c r="Z476" s="50"/>
      <c r="AA476" s="11"/>
      <c r="AB476" s="50"/>
      <c r="AC476" s="50"/>
      <c r="AD476" s="50"/>
      <c r="AE476" s="11"/>
      <c r="AF476" s="50"/>
      <c r="AG476" s="50"/>
      <c r="AH476" s="50"/>
      <c r="AI476" s="11"/>
      <c r="AJ476" s="50"/>
      <c r="AK476" s="50"/>
      <c r="AL476" s="50"/>
      <c r="AM476" s="11"/>
      <c r="AN476" s="50"/>
      <c r="AO476" s="50"/>
      <c r="AP476" s="50"/>
      <c r="AQ476" s="11"/>
      <c r="AR476" s="50"/>
      <c r="AS476" s="50"/>
      <c r="AT476" s="50"/>
      <c r="AU476" s="11"/>
      <c r="AV476" s="50"/>
      <c r="AW476" s="50"/>
      <c r="AX476" s="50"/>
      <c r="AY476" s="50"/>
      <c r="AZ476" s="50"/>
      <c r="BA476" s="50"/>
      <c r="BB476" s="50"/>
      <c r="BC476" s="50"/>
      <c r="BD476" s="50"/>
      <c r="BE476" s="50"/>
      <c r="BF476" s="50"/>
      <c r="BG476" s="50"/>
      <c r="BH476" s="20"/>
    </row>
    <row r="477" spans="1:60" s="22" customFormat="1" x14ac:dyDescent="0.25">
      <c r="A477" s="20"/>
      <c r="B477" s="480"/>
      <c r="C477" s="11"/>
      <c r="D477" s="11"/>
      <c r="E477" s="11"/>
      <c r="F477" s="21"/>
      <c r="G477" s="11"/>
      <c r="H477" s="50"/>
      <c r="I477" s="50"/>
      <c r="J477" s="50"/>
      <c r="K477" s="11"/>
      <c r="L477" s="50"/>
      <c r="M477" s="50"/>
      <c r="N477" s="50"/>
      <c r="O477" s="50"/>
      <c r="P477" s="50"/>
      <c r="Q477" s="11"/>
      <c r="R477" s="50"/>
      <c r="S477" s="50"/>
      <c r="T477" s="50"/>
      <c r="U477" s="11"/>
      <c r="V477" s="50"/>
      <c r="W477" s="50"/>
      <c r="X477" s="50"/>
      <c r="Y477" s="50"/>
      <c r="Z477" s="50"/>
      <c r="AA477" s="11"/>
      <c r="AB477" s="50"/>
      <c r="AC477" s="50"/>
      <c r="AD477" s="50"/>
      <c r="AE477" s="11"/>
      <c r="AF477" s="50"/>
      <c r="AG477" s="50"/>
      <c r="AH477" s="50"/>
      <c r="AI477" s="11"/>
      <c r="AJ477" s="50"/>
      <c r="AK477" s="50"/>
      <c r="AL477" s="50"/>
      <c r="AM477" s="11"/>
      <c r="AN477" s="50"/>
      <c r="AO477" s="50"/>
      <c r="AP477" s="50"/>
      <c r="AQ477" s="11"/>
      <c r="AR477" s="50"/>
      <c r="AS477" s="50"/>
      <c r="AT477" s="50"/>
      <c r="AU477" s="11"/>
      <c r="AV477" s="50"/>
      <c r="AW477" s="50"/>
      <c r="AX477" s="50"/>
      <c r="AY477" s="50"/>
      <c r="AZ477" s="50"/>
      <c r="BA477" s="50"/>
      <c r="BB477" s="50"/>
      <c r="BC477" s="50"/>
      <c r="BD477" s="50"/>
      <c r="BE477" s="50"/>
      <c r="BF477" s="50"/>
      <c r="BG477" s="50"/>
      <c r="BH477" s="20"/>
    </row>
    <row r="478" spans="1:60" s="22" customFormat="1" x14ac:dyDescent="0.25">
      <c r="A478" s="20"/>
      <c r="B478" s="480"/>
      <c r="C478" s="11"/>
      <c r="D478" s="11"/>
      <c r="E478" s="11"/>
      <c r="F478" s="21"/>
      <c r="G478" s="11"/>
      <c r="H478" s="50"/>
      <c r="I478" s="50"/>
      <c r="J478" s="50"/>
      <c r="K478" s="11"/>
      <c r="L478" s="50"/>
      <c r="M478" s="50"/>
      <c r="N478" s="50"/>
      <c r="O478" s="50"/>
      <c r="P478" s="50"/>
      <c r="Q478" s="11"/>
      <c r="R478" s="50"/>
      <c r="S478" s="50"/>
      <c r="T478" s="50"/>
      <c r="U478" s="11"/>
      <c r="V478" s="50"/>
      <c r="W478" s="50"/>
      <c r="X478" s="50"/>
      <c r="Y478" s="50"/>
      <c r="Z478" s="50"/>
      <c r="AA478" s="11"/>
      <c r="AB478" s="50"/>
      <c r="AC478" s="50"/>
      <c r="AD478" s="50"/>
      <c r="AE478" s="11"/>
      <c r="AF478" s="50"/>
      <c r="AG478" s="50"/>
      <c r="AH478" s="50"/>
      <c r="AI478" s="11"/>
      <c r="AJ478" s="50"/>
      <c r="AK478" s="50"/>
      <c r="AL478" s="50"/>
      <c r="AM478" s="11"/>
      <c r="AN478" s="50"/>
      <c r="AO478" s="50"/>
      <c r="AP478" s="50"/>
      <c r="AQ478" s="11"/>
      <c r="AR478" s="50"/>
      <c r="AS478" s="50"/>
      <c r="AT478" s="50"/>
      <c r="AU478" s="11"/>
      <c r="AV478" s="50"/>
      <c r="AW478" s="50"/>
      <c r="AX478" s="50"/>
      <c r="AY478" s="50"/>
      <c r="AZ478" s="50"/>
      <c r="BA478" s="50"/>
      <c r="BB478" s="50"/>
      <c r="BC478" s="50"/>
      <c r="BD478" s="50"/>
      <c r="BE478" s="50"/>
      <c r="BF478" s="50"/>
      <c r="BG478" s="50"/>
      <c r="BH478" s="20"/>
    </row>
    <row r="479" spans="1:60" s="22" customFormat="1" x14ac:dyDescent="0.25">
      <c r="A479" s="20"/>
      <c r="B479" s="480"/>
      <c r="C479" s="11"/>
      <c r="D479" s="11"/>
      <c r="E479" s="11"/>
      <c r="F479" s="21"/>
      <c r="G479" s="11"/>
      <c r="H479" s="50"/>
      <c r="I479" s="50"/>
      <c r="J479" s="50"/>
      <c r="K479" s="11"/>
      <c r="L479" s="50"/>
      <c r="M479" s="50"/>
      <c r="N479" s="50"/>
      <c r="O479" s="50"/>
      <c r="P479" s="50"/>
      <c r="Q479" s="11"/>
      <c r="R479" s="50"/>
      <c r="S479" s="50"/>
      <c r="T479" s="50"/>
      <c r="U479" s="11"/>
      <c r="V479" s="50"/>
      <c r="W479" s="50"/>
      <c r="X479" s="50"/>
      <c r="Y479" s="50"/>
      <c r="Z479" s="50"/>
      <c r="AA479" s="11"/>
      <c r="AB479" s="50"/>
      <c r="AC479" s="50"/>
      <c r="AD479" s="50"/>
      <c r="AE479" s="11"/>
      <c r="AF479" s="50"/>
      <c r="AG479" s="50"/>
      <c r="AH479" s="50"/>
      <c r="AI479" s="11"/>
      <c r="AJ479" s="50"/>
      <c r="AK479" s="50"/>
      <c r="AL479" s="50"/>
      <c r="AM479" s="11"/>
      <c r="AN479" s="50"/>
      <c r="AO479" s="50"/>
      <c r="AP479" s="50"/>
      <c r="AQ479" s="11"/>
      <c r="AR479" s="50"/>
      <c r="AS479" s="50"/>
      <c r="AT479" s="50"/>
      <c r="AU479" s="11"/>
      <c r="AV479" s="50"/>
      <c r="AW479" s="50"/>
      <c r="AX479" s="50"/>
      <c r="AY479" s="50"/>
      <c r="AZ479" s="50"/>
      <c r="BA479" s="50"/>
      <c r="BB479" s="50"/>
      <c r="BC479" s="50"/>
      <c r="BD479" s="50"/>
      <c r="BE479" s="50"/>
      <c r="BF479" s="50"/>
      <c r="BG479" s="50"/>
      <c r="BH479" s="20"/>
    </row>
    <row r="480" spans="1:60" s="22" customFormat="1" x14ac:dyDescent="0.25">
      <c r="A480" s="20"/>
      <c r="B480" s="480"/>
      <c r="C480" s="11"/>
      <c r="D480" s="11"/>
      <c r="E480" s="11"/>
      <c r="F480" s="21"/>
      <c r="G480" s="11"/>
      <c r="H480" s="50"/>
      <c r="I480" s="50"/>
      <c r="J480" s="50"/>
      <c r="K480" s="11"/>
      <c r="L480" s="50"/>
      <c r="M480" s="50"/>
      <c r="N480" s="50"/>
      <c r="O480" s="50"/>
      <c r="P480" s="50"/>
      <c r="Q480" s="11"/>
      <c r="R480" s="50"/>
      <c r="S480" s="50"/>
      <c r="T480" s="50"/>
      <c r="U480" s="11"/>
      <c r="V480" s="50"/>
      <c r="W480" s="50"/>
      <c r="X480" s="50"/>
      <c r="Y480" s="50"/>
      <c r="Z480" s="50"/>
      <c r="AA480" s="11"/>
      <c r="AB480" s="50"/>
      <c r="AC480" s="50"/>
      <c r="AD480" s="50"/>
      <c r="AE480" s="11"/>
      <c r="AF480" s="50"/>
      <c r="AG480" s="50"/>
      <c r="AH480" s="50"/>
      <c r="AI480" s="11"/>
      <c r="AJ480" s="50"/>
      <c r="AK480" s="50"/>
      <c r="AL480" s="50"/>
      <c r="AM480" s="11"/>
      <c r="AN480" s="50"/>
      <c r="AO480" s="50"/>
      <c r="AP480" s="50"/>
      <c r="AQ480" s="11"/>
      <c r="AR480" s="50"/>
      <c r="AS480" s="50"/>
      <c r="AT480" s="50"/>
      <c r="AU480" s="11"/>
      <c r="AV480" s="50"/>
      <c r="AW480" s="50"/>
      <c r="AX480" s="50"/>
      <c r="AY480" s="50"/>
      <c r="AZ480" s="50"/>
      <c r="BA480" s="50"/>
      <c r="BB480" s="50"/>
      <c r="BC480" s="50"/>
      <c r="BD480" s="50"/>
      <c r="BE480" s="50"/>
      <c r="BF480" s="50"/>
      <c r="BG480" s="50"/>
      <c r="BH480" s="20"/>
    </row>
    <row r="481" spans="1:60" s="22" customFormat="1" x14ac:dyDescent="0.25">
      <c r="A481" s="20"/>
      <c r="B481" s="480"/>
      <c r="C481" s="11"/>
      <c r="D481" s="11"/>
      <c r="E481" s="11"/>
      <c r="F481" s="21"/>
      <c r="G481" s="11"/>
      <c r="H481" s="50"/>
      <c r="I481" s="50"/>
      <c r="J481" s="50"/>
      <c r="K481" s="11"/>
      <c r="L481" s="50"/>
      <c r="M481" s="50"/>
      <c r="N481" s="50"/>
      <c r="O481" s="50"/>
      <c r="P481" s="50"/>
      <c r="Q481" s="11"/>
      <c r="R481" s="50"/>
      <c r="S481" s="50"/>
      <c r="T481" s="50"/>
      <c r="U481" s="11"/>
      <c r="V481" s="50"/>
      <c r="W481" s="50"/>
      <c r="X481" s="50"/>
      <c r="Y481" s="50"/>
      <c r="Z481" s="50"/>
      <c r="AA481" s="11"/>
      <c r="AB481" s="50"/>
      <c r="AC481" s="50"/>
      <c r="AD481" s="50"/>
      <c r="AE481" s="11"/>
      <c r="AF481" s="50"/>
      <c r="AG481" s="50"/>
      <c r="AH481" s="50"/>
      <c r="AI481" s="11"/>
      <c r="AJ481" s="50"/>
      <c r="AK481" s="50"/>
      <c r="AL481" s="50"/>
      <c r="AM481" s="11"/>
      <c r="AN481" s="50"/>
      <c r="AO481" s="50"/>
      <c r="AP481" s="50"/>
      <c r="AQ481" s="11"/>
      <c r="AR481" s="50"/>
      <c r="AS481" s="50"/>
      <c r="AT481" s="50"/>
      <c r="AU481" s="11"/>
      <c r="AV481" s="50"/>
      <c r="AW481" s="50"/>
      <c r="AX481" s="50"/>
      <c r="AY481" s="50"/>
      <c r="AZ481" s="50"/>
      <c r="BA481" s="50"/>
      <c r="BB481" s="50"/>
      <c r="BC481" s="50"/>
      <c r="BD481" s="50"/>
      <c r="BE481" s="50"/>
      <c r="BF481" s="50"/>
      <c r="BG481" s="50"/>
      <c r="BH481" s="20"/>
    </row>
    <row r="482" spans="1:60" s="22" customFormat="1" x14ac:dyDescent="0.25">
      <c r="A482" s="20"/>
      <c r="B482" s="480"/>
      <c r="C482" s="11"/>
      <c r="D482" s="11"/>
      <c r="E482" s="11"/>
      <c r="F482" s="21"/>
      <c r="G482" s="11"/>
      <c r="H482" s="50"/>
      <c r="I482" s="50"/>
      <c r="J482" s="50"/>
      <c r="K482" s="11"/>
      <c r="L482" s="50"/>
      <c r="M482" s="50"/>
      <c r="N482" s="50"/>
      <c r="O482" s="50"/>
      <c r="P482" s="50"/>
      <c r="Q482" s="11"/>
      <c r="R482" s="50"/>
      <c r="S482" s="50"/>
      <c r="T482" s="50"/>
      <c r="U482" s="11"/>
      <c r="V482" s="50"/>
      <c r="W482" s="50"/>
      <c r="X482" s="50"/>
      <c r="Y482" s="50"/>
      <c r="Z482" s="50"/>
      <c r="AA482" s="11"/>
      <c r="AB482" s="50"/>
      <c r="AC482" s="50"/>
      <c r="AD482" s="50"/>
      <c r="AE482" s="11"/>
      <c r="AF482" s="50"/>
      <c r="AG482" s="50"/>
      <c r="AH482" s="50"/>
      <c r="AI482" s="11"/>
      <c r="AJ482" s="50"/>
      <c r="AK482" s="50"/>
      <c r="AL482" s="50"/>
      <c r="AM482" s="11"/>
      <c r="AN482" s="50"/>
      <c r="AO482" s="50"/>
      <c r="AP482" s="50"/>
      <c r="AQ482" s="11"/>
      <c r="AR482" s="50"/>
      <c r="AS482" s="50"/>
      <c r="AT482" s="50"/>
      <c r="AU482" s="11"/>
      <c r="AV482" s="50"/>
      <c r="AW482" s="50"/>
      <c r="AX482" s="50"/>
      <c r="AY482" s="50"/>
      <c r="AZ482" s="50"/>
      <c r="BA482" s="50"/>
      <c r="BB482" s="50"/>
      <c r="BC482" s="50"/>
      <c r="BD482" s="50"/>
      <c r="BE482" s="50"/>
      <c r="BF482" s="50"/>
      <c r="BG482" s="50"/>
      <c r="BH482" s="20"/>
    </row>
    <row r="483" spans="1:60" s="22" customFormat="1" x14ac:dyDescent="0.25">
      <c r="A483" s="20"/>
      <c r="B483" s="480"/>
      <c r="C483" s="11"/>
      <c r="D483" s="11"/>
      <c r="E483" s="11"/>
      <c r="F483" s="21"/>
      <c r="G483" s="11"/>
      <c r="H483" s="50"/>
      <c r="I483" s="50"/>
      <c r="J483" s="50"/>
      <c r="K483" s="11"/>
      <c r="L483" s="50"/>
      <c r="M483" s="50"/>
      <c r="N483" s="50"/>
      <c r="O483" s="50"/>
      <c r="P483" s="50"/>
      <c r="Q483" s="11"/>
      <c r="R483" s="50"/>
      <c r="S483" s="50"/>
      <c r="T483" s="50"/>
      <c r="U483" s="11"/>
      <c r="V483" s="50"/>
      <c r="W483" s="50"/>
      <c r="X483" s="50"/>
      <c r="Y483" s="50"/>
      <c r="Z483" s="50"/>
      <c r="AA483" s="11"/>
      <c r="AB483" s="50"/>
      <c r="AC483" s="50"/>
      <c r="AD483" s="50"/>
      <c r="AE483" s="11"/>
      <c r="AF483" s="50"/>
      <c r="AG483" s="50"/>
      <c r="AH483" s="50"/>
      <c r="AI483" s="11"/>
      <c r="AJ483" s="50"/>
      <c r="AK483" s="50"/>
      <c r="AL483" s="50"/>
      <c r="AM483" s="11"/>
      <c r="AN483" s="50"/>
      <c r="AO483" s="50"/>
      <c r="AP483" s="50"/>
      <c r="AQ483" s="11"/>
      <c r="AR483" s="50"/>
      <c r="AS483" s="50"/>
      <c r="AT483" s="50"/>
      <c r="AU483" s="11"/>
      <c r="AV483" s="50"/>
      <c r="AW483" s="50"/>
      <c r="AX483" s="50"/>
      <c r="AY483" s="50"/>
      <c r="AZ483" s="50"/>
      <c r="BA483" s="50"/>
      <c r="BB483" s="50"/>
      <c r="BC483" s="50"/>
      <c r="BD483" s="50"/>
      <c r="BE483" s="50"/>
      <c r="BF483" s="50"/>
      <c r="BG483" s="50"/>
      <c r="BH483" s="20"/>
    </row>
    <row r="484" spans="1:60" s="22" customFormat="1" x14ac:dyDescent="0.25">
      <c r="A484" s="20"/>
      <c r="B484" s="480"/>
      <c r="C484" s="11"/>
      <c r="D484" s="11"/>
      <c r="E484" s="11"/>
      <c r="F484" s="21"/>
      <c r="G484" s="11"/>
      <c r="H484" s="50"/>
      <c r="I484" s="50"/>
      <c r="J484" s="50"/>
      <c r="K484" s="11"/>
      <c r="L484" s="50"/>
      <c r="M484" s="50"/>
      <c r="N484" s="50"/>
      <c r="O484" s="50"/>
      <c r="P484" s="50"/>
      <c r="Q484" s="11"/>
      <c r="R484" s="50"/>
      <c r="S484" s="50"/>
      <c r="T484" s="50"/>
      <c r="U484" s="11"/>
      <c r="V484" s="50"/>
      <c r="W484" s="50"/>
      <c r="X484" s="50"/>
      <c r="Y484" s="50"/>
      <c r="Z484" s="50"/>
      <c r="AA484" s="11"/>
      <c r="AB484" s="50"/>
      <c r="AC484" s="50"/>
      <c r="AD484" s="50"/>
      <c r="AE484" s="11"/>
      <c r="AF484" s="50"/>
      <c r="AG484" s="50"/>
      <c r="AH484" s="50"/>
      <c r="AI484" s="11"/>
      <c r="AJ484" s="50"/>
      <c r="AK484" s="50"/>
      <c r="AL484" s="50"/>
      <c r="AM484" s="11"/>
      <c r="AN484" s="50"/>
      <c r="AO484" s="50"/>
      <c r="AP484" s="50"/>
      <c r="AQ484" s="11"/>
      <c r="AR484" s="50"/>
      <c r="AS484" s="50"/>
      <c r="AT484" s="50"/>
      <c r="AU484" s="11"/>
      <c r="AV484" s="50"/>
      <c r="AW484" s="50"/>
      <c r="AX484" s="50"/>
      <c r="AY484" s="50"/>
      <c r="AZ484" s="50"/>
      <c r="BA484" s="50"/>
      <c r="BB484" s="50"/>
      <c r="BC484" s="50"/>
      <c r="BD484" s="50"/>
      <c r="BE484" s="50"/>
      <c r="BF484" s="50"/>
      <c r="BG484" s="50"/>
      <c r="BH484" s="20"/>
    </row>
    <row r="485" spans="1:60" s="22" customFormat="1" x14ac:dyDescent="0.25">
      <c r="A485" s="20"/>
      <c r="B485" s="480"/>
      <c r="C485" s="11"/>
      <c r="D485" s="11"/>
      <c r="E485" s="11"/>
      <c r="F485" s="21"/>
      <c r="G485" s="11"/>
      <c r="H485" s="50"/>
      <c r="I485" s="50"/>
      <c r="J485" s="50"/>
      <c r="K485" s="11"/>
      <c r="L485" s="50"/>
      <c r="M485" s="50"/>
      <c r="N485" s="50"/>
      <c r="O485" s="50"/>
      <c r="P485" s="50"/>
      <c r="Q485" s="11"/>
      <c r="R485" s="50"/>
      <c r="S485" s="50"/>
      <c r="T485" s="50"/>
      <c r="U485" s="11"/>
      <c r="V485" s="50"/>
      <c r="W485" s="50"/>
      <c r="X485" s="50"/>
      <c r="Y485" s="50"/>
      <c r="Z485" s="50"/>
      <c r="AA485" s="11"/>
      <c r="AB485" s="50"/>
      <c r="AC485" s="50"/>
      <c r="AD485" s="50"/>
      <c r="AE485" s="11"/>
      <c r="AF485" s="50"/>
      <c r="AG485" s="50"/>
      <c r="AH485" s="50"/>
      <c r="AI485" s="11"/>
      <c r="AJ485" s="50"/>
      <c r="AK485" s="50"/>
      <c r="AL485" s="50"/>
      <c r="AM485" s="11"/>
      <c r="AN485" s="50"/>
      <c r="AO485" s="50"/>
      <c r="AP485" s="50"/>
      <c r="AQ485" s="11"/>
      <c r="AR485" s="50"/>
      <c r="AS485" s="50"/>
      <c r="AT485" s="50"/>
      <c r="AU485" s="11"/>
      <c r="AV485" s="50"/>
      <c r="AW485" s="50"/>
      <c r="AX485" s="50"/>
      <c r="AY485" s="50"/>
      <c r="AZ485" s="50"/>
      <c r="BA485" s="50"/>
      <c r="BB485" s="50"/>
      <c r="BC485" s="50"/>
      <c r="BD485" s="50"/>
      <c r="BE485" s="50"/>
      <c r="BF485" s="50"/>
      <c r="BG485" s="50"/>
      <c r="BH485" s="20"/>
    </row>
    <row r="486" spans="1:60" s="22" customFormat="1" x14ac:dyDescent="0.25">
      <c r="A486" s="20"/>
      <c r="B486" s="480"/>
      <c r="C486" s="11"/>
      <c r="D486" s="11"/>
      <c r="E486" s="11"/>
      <c r="F486" s="21"/>
      <c r="G486" s="11"/>
      <c r="H486" s="50"/>
      <c r="I486" s="50"/>
      <c r="J486" s="50"/>
      <c r="K486" s="11"/>
      <c r="L486" s="50"/>
      <c r="M486" s="50"/>
      <c r="N486" s="50"/>
      <c r="O486" s="50"/>
      <c r="P486" s="50"/>
      <c r="Q486" s="11"/>
      <c r="R486" s="50"/>
      <c r="S486" s="50"/>
      <c r="T486" s="50"/>
      <c r="U486" s="11"/>
      <c r="V486" s="50"/>
      <c r="W486" s="50"/>
      <c r="X486" s="50"/>
      <c r="Y486" s="50"/>
      <c r="Z486" s="50"/>
      <c r="AA486" s="11"/>
      <c r="AB486" s="50"/>
      <c r="AC486" s="50"/>
      <c r="AD486" s="50"/>
      <c r="AE486" s="11"/>
      <c r="AF486" s="50"/>
      <c r="AG486" s="50"/>
      <c r="AH486" s="50"/>
      <c r="AI486" s="11"/>
      <c r="AJ486" s="50"/>
      <c r="AK486" s="50"/>
      <c r="AL486" s="50"/>
      <c r="AM486" s="11"/>
      <c r="AN486" s="50"/>
      <c r="AO486" s="50"/>
      <c r="AP486" s="50"/>
      <c r="AQ486" s="11"/>
      <c r="AR486" s="50"/>
      <c r="AS486" s="50"/>
      <c r="AT486" s="50"/>
      <c r="AU486" s="11"/>
      <c r="AV486" s="50"/>
      <c r="AW486" s="50"/>
      <c r="AX486" s="50"/>
      <c r="AY486" s="50"/>
      <c r="AZ486" s="50"/>
      <c r="BA486" s="50"/>
      <c r="BB486" s="50"/>
      <c r="BC486" s="50"/>
      <c r="BD486" s="50"/>
      <c r="BE486" s="50"/>
      <c r="BF486" s="50"/>
      <c r="BG486" s="50"/>
      <c r="BH486" s="20"/>
    </row>
    <row r="487" spans="1:60" s="22" customFormat="1" x14ac:dyDescent="0.25">
      <c r="A487" s="20"/>
      <c r="B487" s="480"/>
      <c r="C487" s="11"/>
      <c r="D487" s="11"/>
      <c r="E487" s="11"/>
      <c r="F487" s="21"/>
      <c r="G487" s="11"/>
      <c r="H487" s="50"/>
      <c r="I487" s="50"/>
      <c r="J487" s="50"/>
      <c r="K487" s="11"/>
      <c r="L487" s="50"/>
      <c r="M487" s="50"/>
      <c r="N487" s="50"/>
      <c r="O487" s="50"/>
      <c r="P487" s="50"/>
      <c r="Q487" s="11"/>
      <c r="R487" s="50"/>
      <c r="S487" s="50"/>
      <c r="T487" s="50"/>
      <c r="U487" s="11"/>
      <c r="V487" s="50"/>
      <c r="W487" s="50"/>
      <c r="X487" s="50"/>
      <c r="Y487" s="50"/>
      <c r="Z487" s="50"/>
      <c r="AA487" s="11"/>
      <c r="AB487" s="50"/>
      <c r="AC487" s="50"/>
      <c r="AD487" s="50"/>
      <c r="AE487" s="11"/>
      <c r="AF487" s="50"/>
      <c r="AG487" s="50"/>
      <c r="AH487" s="50"/>
      <c r="AI487" s="11"/>
      <c r="AJ487" s="50"/>
      <c r="AK487" s="50"/>
      <c r="AL487" s="50"/>
      <c r="AM487" s="11"/>
      <c r="AN487" s="50"/>
      <c r="AO487" s="50"/>
      <c r="AP487" s="50"/>
      <c r="AQ487" s="11"/>
      <c r="AR487" s="50"/>
      <c r="AS487" s="50"/>
      <c r="AT487" s="50"/>
      <c r="AU487" s="11"/>
      <c r="AV487" s="50"/>
      <c r="AW487" s="50"/>
      <c r="AX487" s="50"/>
      <c r="AY487" s="50"/>
      <c r="AZ487" s="50"/>
      <c r="BA487" s="50"/>
      <c r="BB487" s="50"/>
      <c r="BC487" s="50"/>
      <c r="BD487" s="50"/>
      <c r="BE487" s="50"/>
      <c r="BF487" s="50"/>
      <c r="BG487" s="50"/>
      <c r="BH487" s="20"/>
    </row>
    <row r="488" spans="1:60" s="22" customFormat="1" x14ac:dyDescent="0.25">
      <c r="A488" s="20"/>
      <c r="B488" s="480"/>
      <c r="C488" s="11"/>
      <c r="D488" s="11"/>
      <c r="E488" s="11"/>
      <c r="F488" s="21"/>
      <c r="G488" s="11"/>
      <c r="H488" s="50"/>
      <c r="I488" s="50"/>
      <c r="J488" s="50"/>
      <c r="K488" s="11"/>
      <c r="L488" s="50"/>
      <c r="M488" s="50"/>
      <c r="N488" s="50"/>
      <c r="O488" s="50"/>
      <c r="P488" s="50"/>
      <c r="Q488" s="11"/>
      <c r="R488" s="50"/>
      <c r="S488" s="50"/>
      <c r="T488" s="50"/>
      <c r="U488" s="11"/>
      <c r="V488" s="50"/>
      <c r="W488" s="50"/>
      <c r="X488" s="50"/>
      <c r="Y488" s="50"/>
      <c r="Z488" s="50"/>
      <c r="AA488" s="11"/>
      <c r="AB488" s="50"/>
      <c r="AC488" s="50"/>
      <c r="AD488" s="50"/>
      <c r="AE488" s="11"/>
      <c r="AF488" s="50"/>
      <c r="AG488" s="50"/>
      <c r="AH488" s="50"/>
      <c r="AI488" s="11"/>
      <c r="AJ488" s="50"/>
      <c r="AK488" s="50"/>
      <c r="AL488" s="50"/>
      <c r="AM488" s="11"/>
      <c r="AN488" s="50"/>
      <c r="AO488" s="50"/>
      <c r="AP488" s="50"/>
      <c r="AQ488" s="11"/>
      <c r="AR488" s="50"/>
      <c r="AS488" s="50"/>
      <c r="AT488" s="50"/>
      <c r="AU488" s="11"/>
      <c r="AV488" s="50"/>
      <c r="AW488" s="50"/>
      <c r="AX488" s="50"/>
      <c r="AY488" s="50"/>
      <c r="AZ488" s="50"/>
      <c r="BA488" s="50"/>
      <c r="BB488" s="50"/>
      <c r="BC488" s="50"/>
      <c r="BD488" s="50"/>
      <c r="BE488" s="50"/>
      <c r="BF488" s="50"/>
      <c r="BG488" s="50"/>
      <c r="BH488" s="20"/>
    </row>
    <row r="489" spans="1:60" s="22" customFormat="1" x14ac:dyDescent="0.25">
      <c r="A489" s="20"/>
      <c r="B489" s="480"/>
      <c r="C489" s="11"/>
      <c r="D489" s="11"/>
      <c r="E489" s="11"/>
      <c r="F489" s="21"/>
      <c r="G489" s="11"/>
      <c r="H489" s="50"/>
      <c r="I489" s="50"/>
      <c r="J489" s="50"/>
      <c r="K489" s="11"/>
      <c r="L489" s="50"/>
      <c r="M489" s="50"/>
      <c r="N489" s="50"/>
      <c r="O489" s="50"/>
      <c r="P489" s="50"/>
      <c r="Q489" s="11"/>
      <c r="R489" s="50"/>
      <c r="S489" s="50"/>
      <c r="T489" s="50"/>
      <c r="U489" s="11"/>
      <c r="V489" s="50"/>
      <c r="W489" s="50"/>
      <c r="X489" s="50"/>
      <c r="Y489" s="50"/>
      <c r="Z489" s="50"/>
      <c r="AA489" s="11"/>
      <c r="AB489" s="50"/>
      <c r="AC489" s="50"/>
      <c r="AD489" s="50"/>
      <c r="AE489" s="11"/>
      <c r="AF489" s="50"/>
      <c r="AG489" s="50"/>
      <c r="AH489" s="50"/>
      <c r="AI489" s="11"/>
      <c r="AJ489" s="50"/>
      <c r="AK489" s="50"/>
      <c r="AL489" s="50"/>
      <c r="AM489" s="11"/>
      <c r="AN489" s="50"/>
      <c r="AO489" s="50"/>
      <c r="AP489" s="50"/>
      <c r="AQ489" s="11"/>
      <c r="AR489" s="50"/>
      <c r="AS489" s="50"/>
      <c r="AT489" s="50"/>
      <c r="AU489" s="11"/>
      <c r="AV489" s="50"/>
      <c r="AW489" s="50"/>
      <c r="AX489" s="50"/>
      <c r="AY489" s="50"/>
      <c r="AZ489" s="50"/>
      <c r="BA489" s="50"/>
      <c r="BB489" s="50"/>
      <c r="BC489" s="50"/>
      <c r="BD489" s="50"/>
      <c r="BE489" s="50"/>
      <c r="BF489" s="50"/>
      <c r="BG489" s="50"/>
      <c r="BH489" s="20"/>
    </row>
    <row r="490" spans="1:60" s="22" customFormat="1" x14ac:dyDescent="0.25">
      <c r="A490" s="20"/>
      <c r="B490" s="480"/>
      <c r="C490" s="11"/>
      <c r="D490" s="11"/>
      <c r="E490" s="11"/>
      <c r="F490" s="21"/>
      <c r="G490" s="11"/>
      <c r="H490" s="50"/>
      <c r="I490" s="50"/>
      <c r="J490" s="50"/>
      <c r="K490" s="11"/>
      <c r="L490" s="50"/>
      <c r="M490" s="50"/>
      <c r="N490" s="50"/>
      <c r="O490" s="50"/>
      <c r="P490" s="50"/>
      <c r="Q490" s="11"/>
      <c r="R490" s="50"/>
      <c r="S490" s="50"/>
      <c r="T490" s="50"/>
      <c r="U490" s="11"/>
      <c r="V490" s="50"/>
      <c r="W490" s="50"/>
      <c r="X490" s="50"/>
      <c r="Y490" s="50"/>
      <c r="Z490" s="50"/>
      <c r="AA490" s="11"/>
      <c r="AB490" s="50"/>
      <c r="AC490" s="50"/>
      <c r="AD490" s="50"/>
      <c r="AE490" s="11"/>
      <c r="AF490" s="50"/>
      <c r="AG490" s="50"/>
      <c r="AH490" s="50"/>
      <c r="AI490" s="11"/>
      <c r="AJ490" s="50"/>
      <c r="AK490" s="50"/>
      <c r="AL490" s="50"/>
      <c r="AM490" s="11"/>
      <c r="AN490" s="50"/>
      <c r="AO490" s="50"/>
      <c r="AP490" s="50"/>
      <c r="AQ490" s="11"/>
      <c r="AR490" s="50"/>
      <c r="AS490" s="50"/>
      <c r="AT490" s="50"/>
      <c r="AU490" s="11"/>
      <c r="AV490" s="50"/>
      <c r="AW490" s="50"/>
      <c r="AX490" s="50"/>
      <c r="AY490" s="50"/>
      <c r="AZ490" s="50"/>
      <c r="BA490" s="50"/>
      <c r="BB490" s="50"/>
      <c r="BC490" s="50"/>
      <c r="BD490" s="50"/>
      <c r="BE490" s="50"/>
      <c r="BF490" s="50"/>
      <c r="BG490" s="50"/>
      <c r="BH490" s="20"/>
    </row>
    <row r="491" spans="1:60" s="22" customFormat="1" x14ac:dyDescent="0.25">
      <c r="A491" s="20"/>
      <c r="B491" s="480"/>
      <c r="C491" s="11"/>
      <c r="D491" s="11"/>
      <c r="E491" s="11"/>
      <c r="F491" s="21"/>
      <c r="G491" s="11"/>
      <c r="H491" s="50"/>
      <c r="I491" s="50"/>
      <c r="J491" s="50"/>
      <c r="K491" s="11"/>
      <c r="L491" s="50"/>
      <c r="M491" s="50"/>
      <c r="N491" s="50"/>
      <c r="O491" s="50"/>
      <c r="P491" s="50"/>
      <c r="Q491" s="11"/>
      <c r="R491" s="50"/>
      <c r="S491" s="50"/>
      <c r="T491" s="50"/>
      <c r="U491" s="11"/>
      <c r="V491" s="50"/>
      <c r="W491" s="50"/>
      <c r="X491" s="50"/>
      <c r="Y491" s="50"/>
      <c r="Z491" s="50"/>
      <c r="AA491" s="11"/>
      <c r="AB491" s="50"/>
      <c r="AC491" s="50"/>
      <c r="AD491" s="50"/>
      <c r="AE491" s="11"/>
      <c r="AF491" s="50"/>
      <c r="AG491" s="50"/>
      <c r="AH491" s="50"/>
      <c r="AI491" s="11"/>
      <c r="AJ491" s="50"/>
      <c r="AK491" s="50"/>
      <c r="AL491" s="50"/>
      <c r="AM491" s="11"/>
      <c r="AN491" s="50"/>
      <c r="AO491" s="50"/>
      <c r="AP491" s="50"/>
      <c r="AQ491" s="11"/>
      <c r="AR491" s="50"/>
      <c r="AS491" s="50"/>
      <c r="AT491" s="50"/>
      <c r="AU491" s="11"/>
      <c r="AV491" s="50"/>
      <c r="AW491" s="50"/>
      <c r="AX491" s="50"/>
      <c r="AY491" s="50"/>
      <c r="AZ491" s="50"/>
      <c r="BA491" s="50"/>
      <c r="BB491" s="50"/>
      <c r="BC491" s="50"/>
      <c r="BD491" s="50"/>
      <c r="BE491" s="50"/>
      <c r="BF491" s="50"/>
      <c r="BG491" s="50"/>
      <c r="BH491" s="20"/>
    </row>
    <row r="492" spans="1:60" s="22" customFormat="1" x14ac:dyDescent="0.25">
      <c r="A492" s="20"/>
      <c r="B492" s="480"/>
      <c r="C492" s="11"/>
      <c r="D492" s="11"/>
      <c r="E492" s="11"/>
      <c r="F492" s="21"/>
      <c r="G492" s="11"/>
      <c r="H492" s="50"/>
      <c r="I492" s="50"/>
      <c r="J492" s="50"/>
      <c r="K492" s="11"/>
      <c r="L492" s="50"/>
      <c r="M492" s="50"/>
      <c r="N492" s="50"/>
      <c r="O492" s="50"/>
      <c r="P492" s="50"/>
      <c r="Q492" s="11"/>
      <c r="R492" s="50"/>
      <c r="S492" s="50"/>
      <c r="T492" s="50"/>
      <c r="U492" s="11"/>
      <c r="V492" s="50"/>
      <c r="W492" s="50"/>
      <c r="X492" s="50"/>
      <c r="Y492" s="50"/>
      <c r="Z492" s="50"/>
      <c r="AA492" s="11"/>
      <c r="AB492" s="50"/>
      <c r="AC492" s="50"/>
      <c r="AD492" s="50"/>
      <c r="AE492" s="11"/>
      <c r="AF492" s="50"/>
      <c r="AG492" s="50"/>
      <c r="AH492" s="50"/>
      <c r="AI492" s="11"/>
      <c r="AJ492" s="50"/>
      <c r="AK492" s="50"/>
      <c r="AL492" s="50"/>
      <c r="AM492" s="11"/>
      <c r="AN492" s="50"/>
      <c r="AO492" s="50"/>
      <c r="AP492" s="50"/>
      <c r="AQ492" s="11"/>
      <c r="AR492" s="50"/>
      <c r="AS492" s="50"/>
      <c r="AT492" s="50"/>
      <c r="AU492" s="11"/>
      <c r="AV492" s="50"/>
      <c r="AW492" s="50"/>
      <c r="AX492" s="50"/>
      <c r="AY492" s="50"/>
      <c r="AZ492" s="50"/>
      <c r="BA492" s="50"/>
      <c r="BB492" s="50"/>
      <c r="BC492" s="50"/>
      <c r="BD492" s="50"/>
      <c r="BE492" s="50"/>
      <c r="BF492" s="50"/>
      <c r="BG492" s="50"/>
      <c r="BH492" s="20"/>
    </row>
    <row r="493" spans="1:60" s="22" customFormat="1" x14ac:dyDescent="0.25">
      <c r="A493" s="20"/>
      <c r="B493" s="480"/>
      <c r="C493" s="11"/>
      <c r="D493" s="11"/>
      <c r="E493" s="11"/>
      <c r="F493" s="21"/>
      <c r="G493" s="11"/>
      <c r="H493" s="50"/>
      <c r="I493" s="50"/>
      <c r="J493" s="50"/>
      <c r="K493" s="11"/>
      <c r="L493" s="50"/>
      <c r="M493" s="50"/>
      <c r="N493" s="50"/>
      <c r="O493" s="50"/>
      <c r="P493" s="50"/>
      <c r="Q493" s="11"/>
      <c r="R493" s="50"/>
      <c r="S493" s="50"/>
      <c r="T493" s="50"/>
      <c r="U493" s="11"/>
      <c r="V493" s="50"/>
      <c r="W493" s="50"/>
      <c r="X493" s="50"/>
      <c r="Y493" s="50"/>
      <c r="Z493" s="50"/>
      <c r="AA493" s="11"/>
      <c r="AB493" s="50"/>
      <c r="AC493" s="50"/>
      <c r="AD493" s="50"/>
      <c r="AE493" s="11"/>
      <c r="AF493" s="50"/>
      <c r="AG493" s="50"/>
      <c r="AH493" s="50"/>
      <c r="AI493" s="11"/>
      <c r="AJ493" s="50"/>
      <c r="AK493" s="50"/>
      <c r="AL493" s="50"/>
      <c r="AM493" s="11"/>
      <c r="AN493" s="50"/>
      <c r="AO493" s="50"/>
      <c r="AP493" s="50"/>
      <c r="AQ493" s="11"/>
      <c r="AR493" s="50"/>
      <c r="AS493" s="50"/>
      <c r="AT493" s="50"/>
      <c r="AU493" s="11"/>
      <c r="AV493" s="50"/>
      <c r="AW493" s="50"/>
      <c r="AX493" s="50"/>
      <c r="AY493" s="50"/>
      <c r="AZ493" s="50"/>
      <c r="BA493" s="50"/>
      <c r="BB493" s="50"/>
      <c r="BC493" s="50"/>
      <c r="BD493" s="50"/>
      <c r="BE493" s="50"/>
      <c r="BF493" s="50"/>
      <c r="BG493" s="50"/>
      <c r="BH493" s="20"/>
    </row>
    <row r="494" spans="1:60" s="22" customFormat="1" x14ac:dyDescent="0.25">
      <c r="A494" s="20"/>
      <c r="B494" s="480"/>
      <c r="C494" s="11"/>
      <c r="D494" s="11"/>
      <c r="E494" s="11"/>
      <c r="F494" s="21"/>
      <c r="G494" s="11"/>
      <c r="H494" s="50"/>
      <c r="I494" s="50"/>
      <c r="J494" s="50"/>
      <c r="K494" s="11"/>
      <c r="L494" s="50"/>
      <c r="M494" s="50"/>
      <c r="N494" s="50"/>
      <c r="O494" s="50"/>
      <c r="P494" s="50"/>
      <c r="Q494" s="11"/>
      <c r="R494" s="50"/>
      <c r="S494" s="50"/>
      <c r="T494" s="50"/>
      <c r="U494" s="11"/>
      <c r="V494" s="50"/>
      <c r="W494" s="50"/>
      <c r="X494" s="50"/>
      <c r="Y494" s="50"/>
      <c r="Z494" s="50"/>
      <c r="AA494" s="11"/>
      <c r="AB494" s="50"/>
      <c r="AC494" s="50"/>
      <c r="AD494" s="50"/>
      <c r="AE494" s="11"/>
      <c r="AF494" s="50"/>
      <c r="AG494" s="50"/>
      <c r="AH494" s="50"/>
      <c r="AI494" s="11"/>
      <c r="AJ494" s="50"/>
      <c r="AK494" s="50"/>
      <c r="AL494" s="50"/>
      <c r="AM494" s="11"/>
      <c r="AN494" s="50"/>
      <c r="AO494" s="50"/>
      <c r="AP494" s="50"/>
      <c r="AQ494" s="11"/>
      <c r="AR494" s="50"/>
      <c r="AS494" s="50"/>
      <c r="AT494" s="50"/>
      <c r="AU494" s="11"/>
      <c r="AV494" s="50"/>
      <c r="AW494" s="50"/>
      <c r="AX494" s="50"/>
      <c r="AY494" s="50"/>
      <c r="AZ494" s="50"/>
      <c r="BA494" s="50"/>
      <c r="BB494" s="50"/>
      <c r="BC494" s="50"/>
      <c r="BD494" s="50"/>
      <c r="BE494" s="50"/>
      <c r="BF494" s="50"/>
      <c r="BG494" s="50"/>
      <c r="BH494" s="20"/>
    </row>
    <row r="495" spans="1:60" s="22" customFormat="1" x14ac:dyDescent="0.25">
      <c r="A495" s="20"/>
      <c r="B495" s="480"/>
      <c r="C495" s="11"/>
      <c r="D495" s="11"/>
      <c r="E495" s="11"/>
      <c r="F495" s="21"/>
      <c r="G495" s="11"/>
      <c r="H495" s="50"/>
      <c r="I495" s="50"/>
      <c r="J495" s="50"/>
      <c r="K495" s="11"/>
      <c r="L495" s="50"/>
      <c r="M495" s="50"/>
      <c r="N495" s="50"/>
      <c r="O495" s="50"/>
      <c r="P495" s="50"/>
      <c r="Q495" s="11"/>
      <c r="R495" s="50"/>
      <c r="S495" s="50"/>
      <c r="T495" s="50"/>
      <c r="U495" s="11"/>
      <c r="V495" s="50"/>
      <c r="W495" s="50"/>
      <c r="X495" s="50"/>
      <c r="Y495" s="50"/>
      <c r="Z495" s="50"/>
      <c r="AA495" s="11"/>
      <c r="AB495" s="50"/>
      <c r="AC495" s="50"/>
      <c r="AD495" s="50"/>
      <c r="AE495" s="11"/>
      <c r="AF495" s="50"/>
      <c r="AG495" s="50"/>
      <c r="AH495" s="50"/>
      <c r="AI495" s="11"/>
      <c r="AJ495" s="50"/>
      <c r="AK495" s="50"/>
      <c r="AL495" s="50"/>
      <c r="AM495" s="11"/>
      <c r="AN495" s="50"/>
      <c r="AO495" s="50"/>
      <c r="AP495" s="50"/>
      <c r="AQ495" s="11"/>
      <c r="AR495" s="50"/>
      <c r="AS495" s="50"/>
      <c r="AT495" s="50"/>
      <c r="AU495" s="11"/>
      <c r="AV495" s="50"/>
      <c r="AW495" s="50"/>
      <c r="AX495" s="50"/>
      <c r="AY495" s="50"/>
      <c r="AZ495" s="50"/>
      <c r="BA495" s="50"/>
      <c r="BB495" s="50"/>
      <c r="BC495" s="50"/>
      <c r="BD495" s="50"/>
      <c r="BE495" s="50"/>
      <c r="BF495" s="50"/>
      <c r="BG495" s="50"/>
      <c r="BH495" s="20"/>
    </row>
    <row r="496" spans="1:60" s="22" customFormat="1" x14ac:dyDescent="0.25">
      <c r="A496" s="20"/>
      <c r="B496" s="480"/>
      <c r="C496" s="11"/>
      <c r="D496" s="11"/>
      <c r="E496" s="11"/>
      <c r="F496" s="21"/>
      <c r="G496" s="11"/>
      <c r="H496" s="50"/>
      <c r="I496" s="50"/>
      <c r="J496" s="50"/>
      <c r="K496" s="11"/>
      <c r="L496" s="50"/>
      <c r="M496" s="50"/>
      <c r="N496" s="50"/>
      <c r="O496" s="50"/>
      <c r="P496" s="50"/>
      <c r="Q496" s="11"/>
      <c r="R496" s="50"/>
      <c r="S496" s="50"/>
      <c r="T496" s="50"/>
      <c r="U496" s="11"/>
      <c r="V496" s="50"/>
      <c r="W496" s="50"/>
      <c r="X496" s="50"/>
      <c r="Y496" s="50"/>
      <c r="Z496" s="50"/>
      <c r="AA496" s="11"/>
      <c r="AB496" s="50"/>
      <c r="AC496" s="50"/>
      <c r="AD496" s="50"/>
      <c r="AE496" s="11"/>
      <c r="AF496" s="50"/>
      <c r="AG496" s="50"/>
      <c r="AH496" s="50"/>
      <c r="AI496" s="11"/>
      <c r="AJ496" s="50"/>
      <c r="AK496" s="50"/>
      <c r="AL496" s="50"/>
      <c r="AM496" s="11"/>
      <c r="AN496" s="50"/>
      <c r="AO496" s="50"/>
      <c r="AP496" s="50"/>
      <c r="AQ496" s="11"/>
      <c r="AR496" s="50"/>
      <c r="AS496" s="50"/>
      <c r="AT496" s="50"/>
      <c r="AU496" s="11"/>
      <c r="AV496" s="50"/>
      <c r="AW496" s="50"/>
      <c r="AX496" s="50"/>
      <c r="AY496" s="50"/>
      <c r="AZ496" s="50"/>
      <c r="BA496" s="50"/>
      <c r="BB496" s="50"/>
      <c r="BC496" s="50"/>
      <c r="BD496" s="50"/>
      <c r="BE496" s="50"/>
      <c r="BF496" s="50"/>
      <c r="BG496" s="50"/>
      <c r="BH496" s="20"/>
    </row>
    <row r="497" spans="1:60" s="22" customFormat="1" x14ac:dyDescent="0.25">
      <c r="A497" s="20"/>
      <c r="B497" s="480"/>
      <c r="C497" s="11"/>
      <c r="D497" s="11"/>
      <c r="E497" s="11"/>
      <c r="F497" s="21"/>
      <c r="G497" s="11"/>
      <c r="H497" s="50"/>
      <c r="I497" s="50"/>
      <c r="J497" s="50"/>
      <c r="K497" s="11"/>
      <c r="L497" s="50"/>
      <c r="M497" s="50"/>
      <c r="N497" s="50"/>
      <c r="O497" s="50"/>
      <c r="P497" s="50"/>
      <c r="Q497" s="11"/>
      <c r="R497" s="50"/>
      <c r="S497" s="50"/>
      <c r="T497" s="50"/>
      <c r="U497" s="11"/>
      <c r="V497" s="50"/>
      <c r="W497" s="50"/>
      <c r="X497" s="50"/>
      <c r="Y497" s="50"/>
      <c r="Z497" s="50"/>
      <c r="AA497" s="11"/>
      <c r="AB497" s="50"/>
      <c r="AC497" s="50"/>
      <c r="AD497" s="50"/>
      <c r="AE497" s="11"/>
      <c r="AF497" s="50"/>
      <c r="AG497" s="50"/>
      <c r="AH497" s="50"/>
      <c r="AI497" s="11"/>
      <c r="AJ497" s="50"/>
      <c r="AK497" s="50"/>
      <c r="AL497" s="50"/>
      <c r="AM497" s="11"/>
      <c r="AN497" s="50"/>
      <c r="AO497" s="50"/>
      <c r="AP497" s="50"/>
      <c r="AQ497" s="11"/>
      <c r="AR497" s="50"/>
      <c r="AS497" s="50"/>
      <c r="AT497" s="50"/>
      <c r="AU497" s="11"/>
      <c r="AV497" s="50"/>
      <c r="AW497" s="50"/>
      <c r="AX497" s="50"/>
      <c r="AY497" s="50"/>
      <c r="AZ497" s="50"/>
      <c r="BA497" s="50"/>
      <c r="BB497" s="50"/>
      <c r="BC497" s="50"/>
      <c r="BD497" s="50"/>
      <c r="BE497" s="50"/>
      <c r="BF497" s="50"/>
      <c r="BG497" s="50"/>
      <c r="BH497" s="20"/>
    </row>
    <row r="498" spans="1:60" s="22" customFormat="1" x14ac:dyDescent="0.25">
      <c r="A498" s="20"/>
      <c r="B498" s="480"/>
      <c r="C498" s="11"/>
      <c r="D498" s="11"/>
      <c r="E498" s="11"/>
      <c r="F498" s="21"/>
      <c r="G498" s="11"/>
      <c r="H498" s="50"/>
      <c r="I498" s="50"/>
      <c r="J498" s="50"/>
      <c r="K498" s="11"/>
      <c r="L498" s="50"/>
      <c r="M498" s="50"/>
      <c r="N498" s="50"/>
      <c r="O498" s="50"/>
      <c r="P498" s="50"/>
      <c r="Q498" s="11"/>
      <c r="R498" s="50"/>
      <c r="S498" s="50"/>
      <c r="T498" s="50"/>
      <c r="U498" s="11"/>
      <c r="V498" s="50"/>
      <c r="W498" s="50"/>
      <c r="X498" s="50"/>
      <c r="Y498" s="50"/>
      <c r="Z498" s="50"/>
      <c r="AA498" s="11"/>
      <c r="AB498" s="50"/>
      <c r="AC498" s="50"/>
      <c r="AD498" s="50"/>
      <c r="AE498" s="11"/>
      <c r="AF498" s="50"/>
      <c r="AG498" s="50"/>
      <c r="AH498" s="50"/>
      <c r="AI498" s="11"/>
      <c r="AJ498" s="50"/>
      <c r="AK498" s="50"/>
      <c r="AL498" s="50"/>
      <c r="AM498" s="11"/>
      <c r="AN498" s="50"/>
      <c r="AO498" s="50"/>
      <c r="AP498" s="50"/>
      <c r="AQ498" s="11"/>
      <c r="AR498" s="50"/>
      <c r="AS498" s="50"/>
      <c r="AT498" s="50"/>
      <c r="AU498" s="11"/>
      <c r="AV498" s="50"/>
      <c r="AW498" s="50"/>
      <c r="AX498" s="50"/>
      <c r="AY498" s="50"/>
      <c r="AZ498" s="50"/>
      <c r="BA498" s="50"/>
      <c r="BB498" s="50"/>
      <c r="BC498" s="50"/>
      <c r="BD498" s="50"/>
      <c r="BE498" s="50"/>
      <c r="BF498" s="50"/>
      <c r="BG498" s="50"/>
      <c r="BH498" s="20"/>
    </row>
    <row r="499" spans="1:60" s="22" customFormat="1" x14ac:dyDescent="0.25">
      <c r="A499" s="20"/>
      <c r="B499" s="480"/>
      <c r="C499" s="11"/>
      <c r="D499" s="11"/>
      <c r="E499" s="11"/>
      <c r="F499" s="21"/>
      <c r="G499" s="11"/>
      <c r="H499" s="50"/>
      <c r="I499" s="50"/>
      <c r="J499" s="50"/>
      <c r="K499" s="11"/>
      <c r="L499" s="50"/>
      <c r="M499" s="50"/>
      <c r="N499" s="50"/>
      <c r="O499" s="50"/>
      <c r="P499" s="50"/>
      <c r="Q499" s="11"/>
      <c r="R499" s="50"/>
      <c r="S499" s="50"/>
      <c r="T499" s="50"/>
      <c r="U499" s="11"/>
      <c r="V499" s="50"/>
      <c r="W499" s="50"/>
      <c r="X499" s="50"/>
      <c r="Y499" s="50"/>
      <c r="Z499" s="50"/>
      <c r="AA499" s="11"/>
      <c r="AB499" s="50"/>
      <c r="AC499" s="50"/>
      <c r="AD499" s="50"/>
      <c r="AE499" s="11"/>
      <c r="AF499" s="50"/>
      <c r="AG499" s="50"/>
      <c r="AH499" s="50"/>
      <c r="AI499" s="11"/>
      <c r="AJ499" s="50"/>
      <c r="AK499" s="50"/>
      <c r="AL499" s="50"/>
      <c r="AM499" s="11"/>
      <c r="AN499" s="50"/>
      <c r="AO499" s="50"/>
      <c r="AP499" s="50"/>
      <c r="AQ499" s="11"/>
      <c r="AR499" s="50"/>
      <c r="AS499" s="50"/>
      <c r="AT499" s="50"/>
      <c r="AU499" s="11"/>
      <c r="AV499" s="50"/>
      <c r="AW499" s="50"/>
      <c r="AX499" s="50"/>
      <c r="AY499" s="50"/>
      <c r="AZ499" s="50"/>
      <c r="BA499" s="50"/>
      <c r="BB499" s="50"/>
      <c r="BC499" s="50"/>
      <c r="BD499" s="50"/>
      <c r="BE499" s="50"/>
      <c r="BF499" s="50"/>
      <c r="BG499" s="50"/>
      <c r="BH499" s="20"/>
    </row>
    <row r="500" spans="1:60" s="22" customFormat="1" x14ac:dyDescent="0.25">
      <c r="A500" s="20"/>
      <c r="B500" s="480"/>
      <c r="C500" s="11"/>
      <c r="D500" s="11"/>
      <c r="E500" s="11"/>
      <c r="F500" s="21"/>
      <c r="G500" s="11"/>
      <c r="H500" s="50"/>
      <c r="I500" s="50"/>
      <c r="J500" s="50"/>
      <c r="K500" s="11"/>
      <c r="L500" s="50"/>
      <c r="M500" s="50"/>
      <c r="N500" s="50"/>
      <c r="O500" s="50"/>
      <c r="P500" s="50"/>
      <c r="Q500" s="11"/>
      <c r="R500" s="50"/>
      <c r="S500" s="50"/>
      <c r="T500" s="50"/>
      <c r="U500" s="11"/>
      <c r="V500" s="50"/>
      <c r="W500" s="50"/>
      <c r="X500" s="50"/>
      <c r="Y500" s="50"/>
      <c r="Z500" s="50"/>
      <c r="AA500" s="11"/>
      <c r="AB500" s="50"/>
      <c r="AC500" s="50"/>
      <c r="AD500" s="50"/>
      <c r="AE500" s="11"/>
      <c r="AF500" s="50"/>
      <c r="AG500" s="50"/>
      <c r="AH500" s="50"/>
      <c r="AI500" s="11"/>
      <c r="AJ500" s="50"/>
      <c r="AK500" s="50"/>
      <c r="AL500" s="50"/>
      <c r="AM500" s="11"/>
      <c r="AN500" s="50"/>
      <c r="AO500" s="50"/>
      <c r="AP500" s="50"/>
      <c r="AQ500" s="11"/>
      <c r="AR500" s="50"/>
      <c r="AS500" s="50"/>
      <c r="AT500" s="50"/>
      <c r="AU500" s="11"/>
      <c r="AV500" s="50"/>
      <c r="AW500" s="50"/>
      <c r="AX500" s="50"/>
      <c r="AY500" s="50"/>
      <c r="AZ500" s="50"/>
      <c r="BA500" s="50"/>
      <c r="BB500" s="50"/>
      <c r="BC500" s="50"/>
      <c r="BD500" s="50"/>
      <c r="BE500" s="50"/>
      <c r="BF500" s="50"/>
      <c r="BG500" s="50"/>
      <c r="BH500" s="20"/>
    </row>
    <row r="501" spans="1:60" s="22" customFormat="1" x14ac:dyDescent="0.25">
      <c r="A501" s="20"/>
      <c r="B501" s="480"/>
      <c r="C501" s="11"/>
      <c r="D501" s="11"/>
      <c r="E501" s="11"/>
      <c r="F501" s="21"/>
      <c r="G501" s="11"/>
      <c r="H501" s="50"/>
      <c r="I501" s="50"/>
      <c r="J501" s="50"/>
      <c r="K501" s="11"/>
      <c r="L501" s="50"/>
      <c r="M501" s="50"/>
      <c r="N501" s="50"/>
      <c r="O501" s="50"/>
      <c r="P501" s="50"/>
      <c r="Q501" s="11"/>
      <c r="R501" s="50"/>
      <c r="S501" s="50"/>
      <c r="T501" s="50"/>
      <c r="U501" s="11"/>
      <c r="V501" s="50"/>
      <c r="W501" s="50"/>
      <c r="X501" s="50"/>
      <c r="Y501" s="50"/>
      <c r="Z501" s="50"/>
      <c r="AA501" s="11"/>
      <c r="AB501" s="50"/>
      <c r="AC501" s="50"/>
      <c r="AD501" s="50"/>
      <c r="AE501" s="11"/>
      <c r="AF501" s="50"/>
      <c r="AG501" s="50"/>
      <c r="AH501" s="50"/>
      <c r="AI501" s="11"/>
      <c r="AJ501" s="50"/>
      <c r="AK501" s="50"/>
      <c r="AL501" s="50"/>
      <c r="AM501" s="11"/>
      <c r="AN501" s="50"/>
      <c r="AO501" s="50"/>
      <c r="AP501" s="50"/>
      <c r="AQ501" s="11"/>
      <c r="AR501" s="50"/>
      <c r="AS501" s="50"/>
      <c r="AT501" s="50"/>
      <c r="AU501" s="11"/>
      <c r="AV501" s="50"/>
      <c r="AW501" s="50"/>
      <c r="AX501" s="50"/>
      <c r="AY501" s="50"/>
      <c r="AZ501" s="50"/>
      <c r="BA501" s="50"/>
      <c r="BB501" s="50"/>
      <c r="BC501" s="50"/>
      <c r="BD501" s="50"/>
      <c r="BE501" s="50"/>
      <c r="BF501" s="50"/>
      <c r="BG501" s="50"/>
      <c r="BH501" s="20"/>
    </row>
    <row r="502" spans="1:60" s="22" customFormat="1" x14ac:dyDescent="0.25">
      <c r="A502" s="20"/>
      <c r="B502" s="480"/>
      <c r="C502" s="11"/>
      <c r="D502" s="11"/>
      <c r="E502" s="11"/>
      <c r="F502" s="21"/>
      <c r="G502" s="11"/>
      <c r="H502" s="50"/>
      <c r="I502" s="50"/>
      <c r="J502" s="50"/>
      <c r="K502" s="11"/>
      <c r="L502" s="50"/>
      <c r="M502" s="50"/>
      <c r="N502" s="50"/>
      <c r="O502" s="50"/>
      <c r="P502" s="50"/>
      <c r="Q502" s="11"/>
      <c r="R502" s="50"/>
      <c r="S502" s="50"/>
      <c r="T502" s="50"/>
      <c r="U502" s="11"/>
      <c r="V502" s="50"/>
      <c r="W502" s="50"/>
      <c r="X502" s="50"/>
      <c r="Y502" s="50"/>
      <c r="Z502" s="50"/>
      <c r="AA502" s="11"/>
      <c r="AB502" s="50"/>
      <c r="AC502" s="50"/>
      <c r="AD502" s="50"/>
      <c r="AE502" s="11"/>
      <c r="AF502" s="50"/>
      <c r="AG502" s="50"/>
      <c r="AH502" s="50"/>
      <c r="AI502" s="11"/>
      <c r="AJ502" s="50"/>
      <c r="AK502" s="50"/>
      <c r="AL502" s="50"/>
      <c r="AM502" s="11"/>
      <c r="AN502" s="50"/>
      <c r="AO502" s="50"/>
      <c r="AP502" s="50"/>
      <c r="AQ502" s="11"/>
      <c r="AR502" s="50"/>
      <c r="AS502" s="50"/>
      <c r="AT502" s="50"/>
      <c r="AU502" s="11"/>
      <c r="AV502" s="50"/>
      <c r="AW502" s="50"/>
      <c r="AX502" s="50"/>
      <c r="AY502" s="50"/>
      <c r="AZ502" s="50"/>
      <c r="BA502" s="50"/>
      <c r="BB502" s="50"/>
      <c r="BC502" s="50"/>
      <c r="BD502" s="50"/>
      <c r="BE502" s="50"/>
      <c r="BF502" s="50"/>
      <c r="BG502" s="50"/>
      <c r="BH502" s="20"/>
    </row>
    <row r="503" spans="1:60" s="22" customFormat="1" x14ac:dyDescent="0.25">
      <c r="A503" s="20"/>
      <c r="B503" s="480"/>
      <c r="C503" s="11"/>
      <c r="D503" s="11"/>
      <c r="E503" s="11"/>
      <c r="F503" s="21"/>
      <c r="G503" s="11"/>
      <c r="H503" s="50"/>
      <c r="I503" s="50"/>
      <c r="J503" s="50"/>
      <c r="K503" s="11"/>
      <c r="L503" s="50"/>
      <c r="M503" s="50"/>
      <c r="N503" s="50"/>
      <c r="O503" s="50"/>
      <c r="P503" s="50"/>
      <c r="Q503" s="11"/>
      <c r="R503" s="50"/>
      <c r="S503" s="50"/>
      <c r="T503" s="50"/>
      <c r="U503" s="11"/>
      <c r="V503" s="50"/>
      <c r="W503" s="50"/>
      <c r="X503" s="50"/>
      <c r="Y503" s="50"/>
      <c r="Z503" s="50"/>
      <c r="AA503" s="11"/>
      <c r="AB503" s="50"/>
      <c r="AC503" s="50"/>
      <c r="AD503" s="50"/>
      <c r="AE503" s="11"/>
      <c r="AF503" s="50"/>
      <c r="AG503" s="50"/>
      <c r="AH503" s="50"/>
      <c r="AI503" s="11"/>
      <c r="AJ503" s="50"/>
      <c r="AK503" s="50"/>
      <c r="AL503" s="50"/>
      <c r="AM503" s="11"/>
      <c r="AN503" s="50"/>
      <c r="AO503" s="50"/>
      <c r="AP503" s="50"/>
      <c r="AQ503" s="11"/>
      <c r="AR503" s="50"/>
      <c r="AS503" s="50"/>
      <c r="AT503" s="50"/>
      <c r="AU503" s="11"/>
      <c r="AV503" s="50"/>
      <c r="AW503" s="50"/>
      <c r="AX503" s="50"/>
      <c r="AY503" s="50"/>
      <c r="AZ503" s="50"/>
      <c r="BA503" s="50"/>
      <c r="BB503" s="50"/>
      <c r="BC503" s="50"/>
      <c r="BD503" s="50"/>
      <c r="BE503" s="50"/>
      <c r="BF503" s="50"/>
      <c r="BG503" s="50"/>
      <c r="BH503" s="20"/>
    </row>
    <row r="504" spans="1:60" s="22" customFormat="1" x14ac:dyDescent="0.25">
      <c r="A504" s="20"/>
      <c r="B504" s="480"/>
      <c r="C504" s="11"/>
      <c r="D504" s="11"/>
      <c r="E504" s="11"/>
      <c r="F504" s="21"/>
      <c r="G504" s="11"/>
      <c r="H504" s="50"/>
      <c r="I504" s="50"/>
      <c r="J504" s="50"/>
      <c r="K504" s="11"/>
      <c r="L504" s="50"/>
      <c r="M504" s="50"/>
      <c r="N504" s="50"/>
      <c r="O504" s="50"/>
      <c r="P504" s="50"/>
      <c r="Q504" s="11"/>
      <c r="R504" s="50"/>
      <c r="S504" s="50"/>
      <c r="T504" s="50"/>
      <c r="U504" s="11"/>
      <c r="V504" s="50"/>
      <c r="W504" s="50"/>
      <c r="X504" s="50"/>
      <c r="Y504" s="50"/>
      <c r="Z504" s="50"/>
      <c r="AA504" s="11"/>
      <c r="AB504" s="50"/>
      <c r="AC504" s="50"/>
      <c r="AD504" s="50"/>
      <c r="AE504" s="11"/>
      <c r="AF504" s="50"/>
      <c r="AG504" s="50"/>
      <c r="AH504" s="50"/>
      <c r="AI504" s="11"/>
      <c r="AJ504" s="50"/>
      <c r="AK504" s="50"/>
      <c r="AL504" s="50"/>
      <c r="AM504" s="11"/>
      <c r="AN504" s="50"/>
      <c r="AO504" s="50"/>
      <c r="AP504" s="50"/>
      <c r="AQ504" s="11"/>
      <c r="AR504" s="50"/>
      <c r="AS504" s="50"/>
      <c r="AT504" s="50"/>
      <c r="AU504" s="11"/>
      <c r="AV504" s="50"/>
      <c r="AW504" s="50"/>
      <c r="AX504" s="50"/>
      <c r="AY504" s="50"/>
      <c r="AZ504" s="50"/>
      <c r="BA504" s="50"/>
      <c r="BB504" s="50"/>
      <c r="BC504" s="50"/>
      <c r="BD504" s="50"/>
      <c r="BE504" s="50"/>
      <c r="BF504" s="50"/>
      <c r="BG504" s="50"/>
      <c r="BH504" s="20"/>
    </row>
    <row r="505" spans="1:60" s="22" customFormat="1" x14ac:dyDescent="0.25">
      <c r="A505" s="20"/>
      <c r="B505" s="480"/>
      <c r="C505" s="11"/>
      <c r="D505" s="11"/>
      <c r="E505" s="11"/>
      <c r="F505" s="21"/>
      <c r="G505" s="11"/>
      <c r="H505" s="50"/>
      <c r="I505" s="50"/>
      <c r="J505" s="50"/>
      <c r="K505" s="11"/>
      <c r="L505" s="50"/>
      <c r="M505" s="50"/>
      <c r="N505" s="50"/>
      <c r="O505" s="50"/>
      <c r="P505" s="50"/>
      <c r="Q505" s="11"/>
      <c r="R505" s="50"/>
      <c r="S505" s="50"/>
      <c r="T505" s="50"/>
      <c r="U505" s="11"/>
      <c r="V505" s="50"/>
      <c r="W505" s="50"/>
      <c r="X505" s="50"/>
      <c r="Y505" s="50"/>
      <c r="Z505" s="50"/>
      <c r="AA505" s="11"/>
      <c r="AB505" s="50"/>
      <c r="AC505" s="50"/>
      <c r="AD505" s="50"/>
      <c r="AE505" s="11"/>
      <c r="AF505" s="50"/>
      <c r="AG505" s="50"/>
      <c r="AH505" s="50"/>
      <c r="AI505" s="11"/>
      <c r="AJ505" s="50"/>
      <c r="AK505" s="50"/>
      <c r="AL505" s="50"/>
      <c r="AM505" s="11"/>
      <c r="AN505" s="50"/>
      <c r="AO505" s="50"/>
      <c r="AP505" s="50"/>
      <c r="AQ505" s="11"/>
      <c r="AR505" s="50"/>
      <c r="AS505" s="50"/>
      <c r="AT505" s="50"/>
      <c r="AU505" s="11"/>
      <c r="AV505" s="50"/>
      <c r="AW505" s="50"/>
      <c r="AX505" s="50"/>
      <c r="AY505" s="50"/>
      <c r="AZ505" s="50"/>
      <c r="BA505" s="50"/>
      <c r="BB505" s="50"/>
      <c r="BC505" s="50"/>
      <c r="BD505" s="50"/>
      <c r="BE505" s="50"/>
      <c r="BF505" s="50"/>
      <c r="BG505" s="50"/>
      <c r="BH505" s="20"/>
    </row>
    <row r="506" spans="1:60" s="22" customFormat="1" x14ac:dyDescent="0.25">
      <c r="A506" s="20"/>
      <c r="B506" s="480"/>
      <c r="C506" s="11"/>
      <c r="D506" s="11"/>
      <c r="E506" s="11"/>
      <c r="F506" s="21"/>
      <c r="G506" s="11"/>
      <c r="H506" s="50"/>
      <c r="I506" s="50"/>
      <c r="J506" s="50"/>
      <c r="K506" s="11"/>
      <c r="L506" s="50"/>
      <c r="M506" s="50"/>
      <c r="N506" s="50"/>
      <c r="O506" s="50"/>
      <c r="P506" s="50"/>
      <c r="Q506" s="11"/>
      <c r="R506" s="50"/>
      <c r="S506" s="50"/>
      <c r="T506" s="50"/>
      <c r="U506" s="11"/>
      <c r="V506" s="50"/>
      <c r="W506" s="50"/>
      <c r="X506" s="50"/>
      <c r="Y506" s="50"/>
      <c r="Z506" s="50"/>
      <c r="AA506" s="11"/>
      <c r="AB506" s="50"/>
      <c r="AC506" s="50"/>
      <c r="AD506" s="50"/>
      <c r="AE506" s="11"/>
      <c r="AF506" s="50"/>
      <c r="AG506" s="50"/>
      <c r="AH506" s="50"/>
      <c r="AI506" s="11"/>
      <c r="AJ506" s="50"/>
      <c r="AK506" s="50"/>
      <c r="AL506" s="50"/>
      <c r="AM506" s="11"/>
      <c r="AN506" s="50"/>
      <c r="AO506" s="50"/>
      <c r="AP506" s="50"/>
      <c r="AQ506" s="11"/>
      <c r="AR506" s="50"/>
      <c r="AS506" s="50"/>
      <c r="AT506" s="50"/>
      <c r="AU506" s="11"/>
      <c r="AV506" s="50"/>
      <c r="AW506" s="50"/>
      <c r="AX506" s="50"/>
      <c r="AY506" s="50"/>
      <c r="AZ506" s="50"/>
      <c r="BA506" s="50"/>
      <c r="BB506" s="50"/>
      <c r="BC506" s="50"/>
      <c r="BD506" s="50"/>
      <c r="BE506" s="50"/>
      <c r="BF506" s="50"/>
      <c r="BG506" s="50"/>
      <c r="BH506" s="20"/>
    </row>
    <row r="507" spans="1:60" s="22" customFormat="1" x14ac:dyDescent="0.25">
      <c r="A507" s="20"/>
      <c r="B507" s="480"/>
      <c r="C507" s="11"/>
      <c r="D507" s="11"/>
      <c r="E507" s="11"/>
      <c r="F507" s="21"/>
      <c r="G507" s="11"/>
      <c r="H507" s="50"/>
      <c r="I507" s="50"/>
      <c r="J507" s="50"/>
      <c r="K507" s="11"/>
      <c r="L507" s="50"/>
      <c r="M507" s="50"/>
      <c r="N507" s="50"/>
      <c r="O507" s="50"/>
      <c r="P507" s="50"/>
      <c r="Q507" s="11"/>
      <c r="R507" s="50"/>
      <c r="S507" s="50"/>
      <c r="T507" s="50"/>
      <c r="U507" s="11"/>
      <c r="V507" s="50"/>
      <c r="W507" s="50"/>
      <c r="X507" s="50"/>
      <c r="Y507" s="50"/>
      <c r="Z507" s="50"/>
      <c r="AA507" s="11"/>
      <c r="AB507" s="50"/>
      <c r="AC507" s="50"/>
      <c r="AD507" s="50"/>
      <c r="AE507" s="11"/>
      <c r="AF507" s="50"/>
      <c r="AG507" s="50"/>
      <c r="AH507" s="50"/>
      <c r="AI507" s="11"/>
      <c r="AJ507" s="50"/>
      <c r="AK507" s="50"/>
      <c r="AL507" s="50"/>
      <c r="AM507" s="11"/>
      <c r="AN507" s="50"/>
      <c r="AO507" s="50"/>
      <c r="AP507" s="50"/>
      <c r="AQ507" s="11"/>
      <c r="AR507" s="50"/>
      <c r="AS507" s="50"/>
      <c r="AT507" s="50"/>
      <c r="AU507" s="11"/>
      <c r="AV507" s="50"/>
      <c r="AW507" s="50"/>
      <c r="AX507" s="50"/>
      <c r="AY507" s="50"/>
      <c r="AZ507" s="50"/>
      <c r="BA507" s="50"/>
      <c r="BB507" s="50"/>
      <c r="BC507" s="50"/>
      <c r="BD507" s="50"/>
      <c r="BE507" s="50"/>
      <c r="BF507" s="50"/>
      <c r="BG507" s="50"/>
      <c r="BH507" s="20"/>
    </row>
    <row r="508" spans="1:60" s="22" customFormat="1" x14ac:dyDescent="0.25">
      <c r="A508" s="20"/>
      <c r="B508" s="480"/>
      <c r="C508" s="11"/>
      <c r="D508" s="11"/>
      <c r="E508" s="11"/>
      <c r="F508" s="21"/>
      <c r="G508" s="11"/>
      <c r="H508" s="50"/>
      <c r="I508" s="50"/>
      <c r="J508" s="50"/>
      <c r="K508" s="11"/>
      <c r="L508" s="50"/>
      <c r="M508" s="50"/>
      <c r="N508" s="50"/>
      <c r="O508" s="50"/>
      <c r="P508" s="50"/>
      <c r="Q508" s="11"/>
      <c r="R508" s="50"/>
      <c r="S508" s="50"/>
      <c r="T508" s="50"/>
      <c r="U508" s="11"/>
      <c r="V508" s="50"/>
      <c r="W508" s="50"/>
      <c r="X508" s="50"/>
      <c r="Y508" s="50"/>
      <c r="Z508" s="50"/>
      <c r="AA508" s="11"/>
      <c r="AB508" s="50"/>
      <c r="AC508" s="50"/>
      <c r="AD508" s="50"/>
      <c r="AE508" s="11"/>
      <c r="AF508" s="50"/>
      <c r="AG508" s="50"/>
      <c r="AH508" s="50"/>
      <c r="AI508" s="11"/>
      <c r="AJ508" s="50"/>
      <c r="AK508" s="50"/>
      <c r="AL508" s="50"/>
      <c r="AM508" s="11"/>
      <c r="AN508" s="50"/>
      <c r="AO508" s="50"/>
      <c r="AP508" s="50"/>
      <c r="AQ508" s="11"/>
      <c r="AR508" s="50"/>
      <c r="AS508" s="50"/>
      <c r="AT508" s="50"/>
      <c r="AU508" s="11"/>
      <c r="AV508" s="50"/>
      <c r="AW508" s="50"/>
      <c r="AX508" s="50"/>
      <c r="AY508" s="50"/>
      <c r="AZ508" s="50"/>
      <c r="BA508" s="50"/>
      <c r="BB508" s="50"/>
      <c r="BC508" s="50"/>
      <c r="BD508" s="50"/>
      <c r="BE508" s="50"/>
      <c r="BF508" s="50"/>
      <c r="BG508" s="50"/>
      <c r="BH508" s="20"/>
    </row>
    <row r="509" spans="1:60" s="22" customFormat="1" x14ac:dyDescent="0.25">
      <c r="A509" s="20"/>
      <c r="B509" s="480"/>
      <c r="C509" s="11"/>
      <c r="D509" s="11"/>
      <c r="E509" s="11"/>
      <c r="F509" s="21"/>
      <c r="G509" s="11"/>
      <c r="H509" s="50"/>
      <c r="I509" s="50"/>
      <c r="J509" s="50"/>
      <c r="K509" s="11"/>
      <c r="L509" s="50"/>
      <c r="M509" s="50"/>
      <c r="N509" s="50"/>
      <c r="O509" s="50"/>
      <c r="P509" s="50"/>
      <c r="Q509" s="11"/>
      <c r="R509" s="50"/>
      <c r="S509" s="50"/>
      <c r="T509" s="50"/>
      <c r="U509" s="11"/>
      <c r="V509" s="50"/>
      <c r="W509" s="50"/>
      <c r="X509" s="50"/>
      <c r="Y509" s="50"/>
      <c r="Z509" s="50"/>
      <c r="AA509" s="11"/>
      <c r="AB509" s="50"/>
      <c r="AC509" s="50"/>
      <c r="AD509" s="50"/>
      <c r="AE509" s="11"/>
      <c r="AF509" s="50"/>
      <c r="AG509" s="50"/>
      <c r="AH509" s="50"/>
      <c r="AI509" s="11"/>
      <c r="AJ509" s="50"/>
      <c r="AK509" s="50"/>
      <c r="AL509" s="50"/>
      <c r="AM509" s="11"/>
      <c r="AN509" s="50"/>
      <c r="AO509" s="50"/>
      <c r="AP509" s="50"/>
      <c r="AQ509" s="11"/>
      <c r="AR509" s="50"/>
      <c r="AS509" s="50"/>
      <c r="AT509" s="50"/>
      <c r="AU509" s="11"/>
      <c r="AV509" s="50"/>
      <c r="AW509" s="50"/>
      <c r="AX509" s="50"/>
      <c r="AY509" s="50"/>
      <c r="AZ509" s="50"/>
      <c r="BA509" s="50"/>
      <c r="BB509" s="50"/>
      <c r="BC509" s="50"/>
      <c r="BD509" s="50"/>
      <c r="BE509" s="50"/>
      <c r="BF509" s="50"/>
      <c r="BG509" s="50"/>
      <c r="BH509" s="20"/>
    </row>
    <row r="510" spans="1:60" s="22" customFormat="1" x14ac:dyDescent="0.25">
      <c r="A510" s="20"/>
      <c r="B510" s="480"/>
      <c r="C510" s="11"/>
      <c r="D510" s="11"/>
      <c r="E510" s="11"/>
      <c r="F510" s="21"/>
      <c r="G510" s="11"/>
      <c r="H510" s="50"/>
      <c r="I510" s="50"/>
      <c r="J510" s="50"/>
      <c r="K510" s="11"/>
      <c r="L510" s="50"/>
      <c r="M510" s="50"/>
      <c r="N510" s="50"/>
      <c r="O510" s="50"/>
      <c r="P510" s="50"/>
      <c r="Q510" s="11"/>
      <c r="R510" s="50"/>
      <c r="S510" s="50"/>
      <c r="T510" s="50"/>
      <c r="U510" s="11"/>
      <c r="V510" s="50"/>
      <c r="W510" s="50"/>
      <c r="X510" s="50"/>
      <c r="Y510" s="50"/>
      <c r="Z510" s="50"/>
      <c r="AA510" s="11"/>
      <c r="AB510" s="50"/>
      <c r="AC510" s="50"/>
      <c r="AD510" s="50"/>
      <c r="AE510" s="11"/>
      <c r="AF510" s="50"/>
      <c r="AG510" s="50"/>
      <c r="AH510" s="50"/>
      <c r="AI510" s="11"/>
      <c r="AJ510" s="50"/>
      <c r="AK510" s="50"/>
      <c r="AL510" s="50"/>
      <c r="AM510" s="11"/>
      <c r="AN510" s="50"/>
      <c r="AO510" s="50"/>
      <c r="AP510" s="50"/>
      <c r="AQ510" s="11"/>
      <c r="AR510" s="50"/>
      <c r="AS510" s="50"/>
      <c r="AT510" s="50"/>
      <c r="AU510" s="11"/>
      <c r="AV510" s="50"/>
      <c r="AW510" s="50"/>
      <c r="AX510" s="50"/>
      <c r="AY510" s="50"/>
      <c r="AZ510" s="50"/>
      <c r="BA510" s="50"/>
      <c r="BB510" s="50"/>
      <c r="BC510" s="50"/>
      <c r="BD510" s="50"/>
      <c r="BE510" s="50"/>
      <c r="BF510" s="50"/>
      <c r="BG510" s="50"/>
      <c r="BH510" s="20"/>
    </row>
    <row r="511" spans="1:60" s="22" customFormat="1" x14ac:dyDescent="0.25">
      <c r="A511" s="20"/>
      <c r="B511" s="480"/>
      <c r="C511" s="11"/>
      <c r="D511" s="11"/>
      <c r="E511" s="11"/>
      <c r="F511" s="21"/>
      <c r="G511" s="11"/>
      <c r="H511" s="50"/>
      <c r="I511" s="50"/>
      <c r="J511" s="50"/>
      <c r="K511" s="11"/>
      <c r="L511" s="50"/>
      <c r="M511" s="50"/>
      <c r="N511" s="50"/>
      <c r="O511" s="50"/>
      <c r="P511" s="50"/>
      <c r="Q511" s="11"/>
      <c r="R511" s="50"/>
      <c r="S511" s="50"/>
      <c r="T511" s="50"/>
      <c r="U511" s="11"/>
      <c r="V511" s="50"/>
      <c r="W511" s="50"/>
      <c r="X511" s="50"/>
      <c r="Y511" s="50"/>
      <c r="Z511" s="50"/>
      <c r="AA511" s="11"/>
      <c r="AB511" s="50"/>
      <c r="AC511" s="50"/>
      <c r="AD511" s="50"/>
      <c r="AE511" s="11"/>
      <c r="AF511" s="50"/>
      <c r="AG511" s="50"/>
      <c r="AH511" s="50"/>
      <c r="AI511" s="11"/>
      <c r="AJ511" s="50"/>
      <c r="AK511" s="50"/>
      <c r="AL511" s="50"/>
      <c r="AM511" s="11"/>
      <c r="AN511" s="50"/>
      <c r="AO511" s="50"/>
      <c r="AP511" s="50"/>
      <c r="AQ511" s="11"/>
      <c r="AR511" s="50"/>
      <c r="AS511" s="50"/>
      <c r="AT511" s="50"/>
      <c r="AU511" s="11"/>
      <c r="AV511" s="50"/>
      <c r="AW511" s="50"/>
      <c r="AX511" s="50"/>
      <c r="AY511" s="50"/>
      <c r="AZ511" s="50"/>
      <c r="BA511" s="50"/>
      <c r="BB511" s="50"/>
      <c r="BC511" s="50"/>
      <c r="BD511" s="50"/>
      <c r="BE511" s="50"/>
      <c r="BF511" s="50"/>
      <c r="BG511" s="50"/>
      <c r="BH511" s="20"/>
    </row>
    <row r="512" spans="1:60" s="22" customFormat="1" x14ac:dyDescent="0.25">
      <c r="A512" s="20"/>
      <c r="B512" s="480"/>
      <c r="C512" s="11"/>
      <c r="D512" s="11"/>
      <c r="E512" s="11"/>
      <c r="F512" s="21"/>
      <c r="G512" s="11"/>
      <c r="H512" s="50"/>
      <c r="I512" s="50"/>
      <c r="J512" s="50"/>
      <c r="K512" s="11"/>
      <c r="L512" s="50"/>
      <c r="M512" s="50"/>
      <c r="N512" s="50"/>
      <c r="O512" s="50"/>
      <c r="P512" s="50"/>
      <c r="Q512" s="11"/>
      <c r="R512" s="50"/>
      <c r="S512" s="50"/>
      <c r="T512" s="50"/>
      <c r="U512" s="11"/>
      <c r="V512" s="50"/>
      <c r="W512" s="50"/>
      <c r="X512" s="50"/>
      <c r="Y512" s="50"/>
      <c r="Z512" s="50"/>
      <c r="AA512" s="11"/>
      <c r="AB512" s="50"/>
      <c r="AC512" s="50"/>
      <c r="AD512" s="50"/>
      <c r="AE512" s="11"/>
      <c r="AF512" s="50"/>
      <c r="AG512" s="50"/>
      <c r="AH512" s="50"/>
      <c r="AI512" s="11"/>
      <c r="AJ512" s="50"/>
      <c r="AK512" s="50"/>
      <c r="AL512" s="50"/>
      <c r="AM512" s="11"/>
      <c r="AN512" s="50"/>
      <c r="AO512" s="50"/>
      <c r="AP512" s="50"/>
      <c r="AQ512" s="11"/>
      <c r="AR512" s="50"/>
      <c r="AS512" s="50"/>
      <c r="AT512" s="50"/>
      <c r="AU512" s="11"/>
      <c r="AV512" s="50"/>
      <c r="AW512" s="50"/>
      <c r="AX512" s="50"/>
      <c r="AY512" s="50"/>
      <c r="AZ512" s="50"/>
      <c r="BA512" s="50"/>
      <c r="BB512" s="50"/>
      <c r="BC512" s="50"/>
      <c r="BD512" s="50"/>
      <c r="BE512" s="50"/>
      <c r="BF512" s="50"/>
      <c r="BG512" s="50"/>
      <c r="BH512" s="20"/>
    </row>
    <row r="513" spans="1:60" s="22" customFormat="1" x14ac:dyDescent="0.25">
      <c r="A513" s="20"/>
      <c r="B513" s="480"/>
      <c r="C513" s="11"/>
      <c r="D513" s="11"/>
      <c r="E513" s="11"/>
      <c r="F513" s="21"/>
      <c r="G513" s="11"/>
      <c r="H513" s="50"/>
      <c r="I513" s="50"/>
      <c r="J513" s="50"/>
      <c r="K513" s="11"/>
      <c r="L513" s="50"/>
      <c r="M513" s="50"/>
      <c r="N513" s="50"/>
      <c r="O513" s="50"/>
      <c r="P513" s="50"/>
      <c r="Q513" s="11"/>
      <c r="R513" s="50"/>
      <c r="S513" s="50"/>
      <c r="T513" s="50"/>
      <c r="U513" s="11"/>
      <c r="V513" s="50"/>
      <c r="W513" s="50"/>
      <c r="X513" s="50"/>
      <c r="Y513" s="50"/>
      <c r="Z513" s="50"/>
      <c r="AA513" s="11"/>
      <c r="AB513" s="50"/>
      <c r="AC513" s="50"/>
      <c r="AD513" s="50"/>
      <c r="AE513" s="11"/>
      <c r="AF513" s="50"/>
      <c r="AG513" s="50"/>
      <c r="AH513" s="50"/>
      <c r="AI513" s="11"/>
      <c r="AJ513" s="50"/>
      <c r="AK513" s="50"/>
      <c r="AL513" s="50"/>
      <c r="AM513" s="11"/>
      <c r="AN513" s="50"/>
      <c r="AO513" s="50"/>
      <c r="AP513" s="50"/>
      <c r="AQ513" s="11"/>
      <c r="AR513" s="50"/>
      <c r="AS513" s="50"/>
      <c r="AT513" s="50"/>
      <c r="AU513" s="11"/>
      <c r="AV513" s="50"/>
      <c r="AW513" s="50"/>
      <c r="AX513" s="50"/>
      <c r="AY513" s="50"/>
      <c r="AZ513" s="50"/>
      <c r="BA513" s="50"/>
      <c r="BB513" s="50"/>
      <c r="BC513" s="50"/>
      <c r="BD513" s="50"/>
      <c r="BE513" s="50"/>
      <c r="BF513" s="50"/>
      <c r="BG513" s="50"/>
      <c r="BH513" s="20"/>
    </row>
    <row r="514" spans="1:60" s="22" customFormat="1" x14ac:dyDescent="0.25">
      <c r="A514" s="20"/>
      <c r="B514" s="480"/>
      <c r="C514" s="11"/>
      <c r="D514" s="11"/>
      <c r="E514" s="11"/>
      <c r="F514" s="21"/>
      <c r="G514" s="11"/>
      <c r="H514" s="50"/>
      <c r="I514" s="50"/>
      <c r="J514" s="50"/>
      <c r="K514" s="11"/>
      <c r="L514" s="50"/>
      <c r="M514" s="50"/>
      <c r="N514" s="50"/>
      <c r="O514" s="50"/>
      <c r="P514" s="50"/>
      <c r="Q514" s="11"/>
      <c r="R514" s="50"/>
      <c r="S514" s="50"/>
      <c r="T514" s="50"/>
      <c r="U514" s="11"/>
      <c r="V514" s="50"/>
      <c r="W514" s="50"/>
      <c r="X514" s="50"/>
      <c r="Y514" s="50"/>
      <c r="Z514" s="50"/>
      <c r="AA514" s="11"/>
      <c r="AB514" s="50"/>
      <c r="AC514" s="50"/>
      <c r="AD514" s="50"/>
      <c r="AE514" s="11"/>
      <c r="AF514" s="50"/>
      <c r="AG514" s="50"/>
      <c r="AH514" s="50"/>
      <c r="AI514" s="11"/>
      <c r="AJ514" s="50"/>
      <c r="AK514" s="50"/>
      <c r="AL514" s="50"/>
      <c r="AM514" s="11"/>
      <c r="AN514" s="50"/>
      <c r="AO514" s="50"/>
      <c r="AP514" s="50"/>
      <c r="AQ514" s="11"/>
      <c r="AR514" s="50"/>
      <c r="AS514" s="50"/>
      <c r="AT514" s="50"/>
      <c r="AU514" s="11"/>
      <c r="AV514" s="50"/>
      <c r="AW514" s="50"/>
      <c r="AX514" s="50"/>
      <c r="AY514" s="50"/>
      <c r="AZ514" s="50"/>
      <c r="BA514" s="50"/>
      <c r="BB514" s="50"/>
      <c r="BC514" s="50"/>
      <c r="BD514" s="50"/>
      <c r="BE514" s="50"/>
      <c r="BF514" s="50"/>
      <c r="BG514" s="50"/>
      <c r="BH514" s="20"/>
    </row>
    <row r="515" spans="1:60" s="22" customFormat="1" x14ac:dyDescent="0.25">
      <c r="A515" s="20"/>
      <c r="B515" s="480"/>
      <c r="C515" s="11"/>
      <c r="D515" s="11"/>
      <c r="E515" s="11"/>
      <c r="F515" s="21"/>
      <c r="G515" s="11"/>
      <c r="H515" s="50"/>
      <c r="I515" s="50"/>
      <c r="J515" s="50"/>
      <c r="K515" s="11"/>
      <c r="L515" s="50"/>
      <c r="M515" s="50"/>
      <c r="N515" s="50"/>
      <c r="O515" s="50"/>
      <c r="P515" s="50"/>
      <c r="Q515" s="11"/>
      <c r="R515" s="50"/>
      <c r="S515" s="50"/>
      <c r="T515" s="50"/>
      <c r="U515" s="11"/>
      <c r="V515" s="50"/>
      <c r="W515" s="50"/>
      <c r="X515" s="50"/>
      <c r="Y515" s="50"/>
      <c r="Z515" s="50"/>
      <c r="AA515" s="11"/>
      <c r="AB515" s="50"/>
      <c r="AC515" s="50"/>
      <c r="AD515" s="50"/>
      <c r="AE515" s="11"/>
      <c r="AF515" s="50"/>
      <c r="AG515" s="50"/>
      <c r="AH515" s="50"/>
      <c r="AI515" s="11"/>
      <c r="AJ515" s="50"/>
      <c r="AK515" s="50"/>
      <c r="AL515" s="50"/>
      <c r="AM515" s="11"/>
      <c r="AN515" s="50"/>
      <c r="AO515" s="50"/>
      <c r="AP515" s="50"/>
      <c r="AQ515" s="11"/>
      <c r="AR515" s="50"/>
      <c r="AS515" s="50"/>
      <c r="AT515" s="50"/>
      <c r="AU515" s="11"/>
      <c r="AV515" s="50"/>
      <c r="AW515" s="50"/>
      <c r="AX515" s="50"/>
      <c r="AY515" s="50"/>
      <c r="AZ515" s="50"/>
      <c r="BA515" s="50"/>
      <c r="BB515" s="50"/>
      <c r="BC515" s="50"/>
      <c r="BD515" s="50"/>
      <c r="BE515" s="50"/>
      <c r="BF515" s="50"/>
      <c r="BG515" s="50"/>
      <c r="BH515" s="20"/>
    </row>
    <row r="516" spans="1:60" s="22" customFormat="1" x14ac:dyDescent="0.25">
      <c r="A516" s="20"/>
      <c r="B516" s="480"/>
      <c r="C516" s="11"/>
      <c r="D516" s="11"/>
      <c r="E516" s="11"/>
      <c r="F516" s="21"/>
      <c r="G516" s="11"/>
      <c r="H516" s="50"/>
      <c r="I516" s="50"/>
      <c r="J516" s="50"/>
      <c r="K516" s="11"/>
      <c r="L516" s="50"/>
      <c r="M516" s="50"/>
      <c r="N516" s="50"/>
      <c r="O516" s="50"/>
      <c r="P516" s="50"/>
      <c r="Q516" s="11"/>
      <c r="R516" s="50"/>
      <c r="S516" s="50"/>
      <c r="T516" s="50"/>
      <c r="U516" s="11"/>
      <c r="V516" s="50"/>
      <c r="W516" s="50"/>
      <c r="X516" s="50"/>
      <c r="Y516" s="50"/>
      <c r="Z516" s="50"/>
      <c r="AA516" s="11"/>
      <c r="AB516" s="50"/>
      <c r="AC516" s="50"/>
      <c r="AD516" s="50"/>
      <c r="AE516" s="11"/>
      <c r="AF516" s="50"/>
      <c r="AG516" s="50"/>
      <c r="AH516" s="50"/>
      <c r="AI516" s="11"/>
      <c r="AJ516" s="50"/>
      <c r="AK516" s="50"/>
      <c r="AL516" s="50"/>
      <c r="AM516" s="11"/>
      <c r="AN516" s="50"/>
      <c r="AO516" s="50"/>
      <c r="AP516" s="50"/>
      <c r="AQ516" s="11"/>
      <c r="AR516" s="50"/>
      <c r="AS516" s="50"/>
      <c r="AT516" s="50"/>
      <c r="AU516" s="11"/>
      <c r="AV516" s="50"/>
      <c r="AW516" s="50"/>
      <c r="AX516" s="50"/>
      <c r="AY516" s="50"/>
      <c r="AZ516" s="50"/>
      <c r="BA516" s="50"/>
      <c r="BB516" s="50"/>
      <c r="BC516" s="50"/>
      <c r="BD516" s="50"/>
      <c r="BE516" s="50"/>
      <c r="BF516" s="50"/>
      <c r="BG516" s="50"/>
      <c r="BH516" s="20"/>
    </row>
    <row r="517" spans="1:60" s="22" customFormat="1" x14ac:dyDescent="0.25">
      <c r="A517" s="20"/>
      <c r="B517" s="480"/>
      <c r="C517" s="11"/>
      <c r="D517" s="11"/>
      <c r="E517" s="11"/>
      <c r="F517" s="21"/>
      <c r="G517" s="11"/>
      <c r="H517" s="50"/>
      <c r="I517" s="50"/>
      <c r="J517" s="50"/>
      <c r="K517" s="11"/>
      <c r="L517" s="50"/>
      <c r="M517" s="50"/>
      <c r="N517" s="50"/>
      <c r="O517" s="50"/>
      <c r="P517" s="50"/>
      <c r="Q517" s="11"/>
      <c r="R517" s="50"/>
      <c r="S517" s="50"/>
      <c r="T517" s="50"/>
      <c r="U517" s="11"/>
      <c r="V517" s="50"/>
      <c r="W517" s="50"/>
      <c r="X517" s="50"/>
      <c r="Y517" s="50"/>
      <c r="Z517" s="50"/>
      <c r="AA517" s="11"/>
      <c r="AB517" s="50"/>
      <c r="AC517" s="50"/>
      <c r="AD517" s="50"/>
      <c r="AE517" s="11"/>
      <c r="AF517" s="50"/>
      <c r="AG517" s="50"/>
      <c r="AH517" s="50"/>
      <c r="AI517" s="11"/>
      <c r="AJ517" s="50"/>
      <c r="AK517" s="50"/>
      <c r="AL517" s="50"/>
      <c r="AM517" s="11"/>
      <c r="AN517" s="50"/>
      <c r="AO517" s="50"/>
      <c r="AP517" s="50"/>
      <c r="AQ517" s="11"/>
      <c r="AR517" s="50"/>
      <c r="AS517" s="50"/>
      <c r="AT517" s="50"/>
      <c r="AU517" s="11"/>
      <c r="AV517" s="50"/>
      <c r="AW517" s="50"/>
      <c r="AX517" s="50"/>
      <c r="AY517" s="50"/>
      <c r="AZ517" s="50"/>
      <c r="BA517" s="50"/>
      <c r="BB517" s="50"/>
      <c r="BC517" s="50"/>
      <c r="BD517" s="50"/>
      <c r="BE517" s="50"/>
      <c r="BF517" s="50"/>
      <c r="BG517" s="50"/>
      <c r="BH517" s="20"/>
    </row>
    <row r="518" spans="1:60" s="22" customFormat="1" x14ac:dyDescent="0.25">
      <c r="A518" s="20"/>
      <c r="B518" s="480"/>
      <c r="C518" s="11"/>
      <c r="D518" s="11"/>
      <c r="E518" s="11"/>
      <c r="F518" s="21"/>
      <c r="G518" s="11"/>
      <c r="H518" s="50"/>
      <c r="I518" s="50"/>
      <c r="J518" s="50"/>
      <c r="K518" s="11"/>
      <c r="L518" s="50"/>
      <c r="M518" s="50"/>
      <c r="N518" s="50"/>
      <c r="O518" s="50"/>
      <c r="P518" s="50"/>
      <c r="Q518" s="11"/>
      <c r="R518" s="50"/>
      <c r="S518" s="50"/>
      <c r="T518" s="50"/>
      <c r="U518" s="11"/>
      <c r="V518" s="50"/>
      <c r="W518" s="50"/>
      <c r="X518" s="50"/>
      <c r="Y518" s="50"/>
      <c r="Z518" s="50"/>
      <c r="AA518" s="11"/>
      <c r="AB518" s="50"/>
      <c r="AC518" s="50"/>
      <c r="AD518" s="50"/>
      <c r="AE518" s="11"/>
      <c r="AF518" s="50"/>
      <c r="AG518" s="50"/>
      <c r="AH518" s="50"/>
      <c r="AI518" s="11"/>
      <c r="AJ518" s="50"/>
      <c r="AK518" s="50"/>
      <c r="AL518" s="50"/>
      <c r="AM518" s="11"/>
      <c r="AN518" s="50"/>
      <c r="AO518" s="50"/>
      <c r="AP518" s="50"/>
      <c r="AQ518" s="11"/>
      <c r="AR518" s="50"/>
      <c r="AS518" s="50"/>
      <c r="AT518" s="50"/>
      <c r="AU518" s="11"/>
      <c r="AV518" s="50"/>
      <c r="AW518" s="50"/>
      <c r="AX518" s="50"/>
      <c r="AY518" s="50"/>
      <c r="AZ518" s="50"/>
      <c r="BA518" s="50"/>
      <c r="BB518" s="50"/>
      <c r="BC518" s="50"/>
      <c r="BD518" s="50"/>
      <c r="BE518" s="50"/>
      <c r="BF518" s="50"/>
      <c r="BG518" s="50"/>
      <c r="BH518" s="20"/>
    </row>
    <row r="519" spans="1:60" s="22" customFormat="1" x14ac:dyDescent="0.25">
      <c r="A519" s="20"/>
      <c r="B519" s="480"/>
      <c r="C519" s="11"/>
      <c r="D519" s="11"/>
      <c r="E519" s="11"/>
      <c r="F519" s="21"/>
      <c r="G519" s="11"/>
      <c r="H519" s="50"/>
      <c r="I519" s="50"/>
      <c r="J519" s="50"/>
      <c r="K519" s="11"/>
      <c r="L519" s="50"/>
      <c r="M519" s="50"/>
      <c r="N519" s="50"/>
      <c r="O519" s="50"/>
      <c r="P519" s="50"/>
      <c r="Q519" s="11"/>
      <c r="R519" s="50"/>
      <c r="S519" s="50"/>
      <c r="T519" s="50"/>
      <c r="U519" s="11"/>
      <c r="V519" s="50"/>
      <c r="W519" s="50"/>
      <c r="X519" s="50"/>
      <c r="Y519" s="50"/>
      <c r="Z519" s="50"/>
      <c r="AA519" s="11"/>
      <c r="AB519" s="50"/>
      <c r="AC519" s="50"/>
      <c r="AD519" s="50"/>
      <c r="AE519" s="11"/>
      <c r="AF519" s="50"/>
      <c r="AG519" s="50"/>
      <c r="AH519" s="50"/>
      <c r="AI519" s="11"/>
      <c r="AJ519" s="50"/>
      <c r="AK519" s="50"/>
      <c r="AL519" s="50"/>
      <c r="AM519" s="11"/>
      <c r="AN519" s="50"/>
      <c r="AO519" s="50"/>
      <c r="AP519" s="50"/>
      <c r="AQ519" s="11"/>
      <c r="AR519" s="50"/>
      <c r="AS519" s="50"/>
      <c r="AT519" s="50"/>
      <c r="AU519" s="11"/>
      <c r="AV519" s="50"/>
      <c r="AW519" s="50"/>
      <c r="AX519" s="50"/>
      <c r="AY519" s="50"/>
      <c r="AZ519" s="50"/>
      <c r="BA519" s="50"/>
      <c r="BB519" s="50"/>
      <c r="BC519" s="50"/>
      <c r="BD519" s="50"/>
      <c r="BE519" s="50"/>
      <c r="BF519" s="50"/>
      <c r="BG519" s="50"/>
      <c r="BH519" s="20"/>
    </row>
    <row r="520" spans="1:60" s="22" customFormat="1" x14ac:dyDescent="0.25">
      <c r="A520" s="20"/>
      <c r="B520" s="480"/>
      <c r="C520" s="11"/>
      <c r="D520" s="11"/>
      <c r="E520" s="11"/>
      <c r="F520" s="21"/>
      <c r="G520" s="11"/>
      <c r="H520" s="50"/>
      <c r="I520" s="50"/>
      <c r="J520" s="50"/>
      <c r="K520" s="11"/>
      <c r="L520" s="50"/>
      <c r="M520" s="50"/>
      <c r="N520" s="50"/>
      <c r="O520" s="50"/>
      <c r="P520" s="50"/>
      <c r="Q520" s="11"/>
      <c r="R520" s="50"/>
      <c r="S520" s="50"/>
      <c r="T520" s="50"/>
      <c r="U520" s="11"/>
      <c r="V520" s="50"/>
      <c r="W520" s="50"/>
      <c r="X520" s="50"/>
      <c r="Y520" s="50"/>
      <c r="Z520" s="50"/>
      <c r="AA520" s="11"/>
      <c r="AB520" s="50"/>
      <c r="AC520" s="50"/>
      <c r="AD520" s="50"/>
      <c r="AE520" s="11"/>
      <c r="AF520" s="50"/>
      <c r="AG520" s="50"/>
      <c r="AH520" s="50"/>
      <c r="AI520" s="11"/>
      <c r="AJ520" s="50"/>
      <c r="AK520" s="50"/>
      <c r="AL520" s="50"/>
      <c r="AM520" s="11"/>
      <c r="AN520" s="50"/>
      <c r="AO520" s="50"/>
      <c r="AP520" s="50"/>
      <c r="AQ520" s="11"/>
      <c r="AR520" s="50"/>
      <c r="AS520" s="50"/>
      <c r="AT520" s="50"/>
      <c r="AU520" s="11"/>
      <c r="AV520" s="50"/>
      <c r="AW520" s="50"/>
      <c r="AX520" s="50"/>
      <c r="AY520" s="50"/>
      <c r="AZ520" s="50"/>
      <c r="BA520" s="50"/>
      <c r="BB520" s="50"/>
      <c r="BC520" s="50"/>
      <c r="BD520" s="50"/>
      <c r="BE520" s="50"/>
      <c r="BF520" s="50"/>
      <c r="BG520" s="50"/>
      <c r="BH520" s="20"/>
    </row>
    <row r="521" spans="1:60" s="22" customFormat="1" x14ac:dyDescent="0.25">
      <c r="A521" s="20"/>
      <c r="B521" s="480"/>
      <c r="C521" s="11"/>
      <c r="D521" s="11"/>
      <c r="E521" s="11"/>
      <c r="F521" s="21"/>
      <c r="G521" s="11"/>
      <c r="H521" s="50"/>
      <c r="I521" s="50"/>
      <c r="J521" s="50"/>
      <c r="K521" s="11"/>
      <c r="L521" s="50"/>
      <c r="M521" s="50"/>
      <c r="N521" s="50"/>
      <c r="O521" s="50"/>
      <c r="P521" s="50"/>
      <c r="Q521" s="11"/>
      <c r="R521" s="50"/>
      <c r="S521" s="50"/>
      <c r="T521" s="50"/>
      <c r="U521" s="11"/>
      <c r="V521" s="50"/>
      <c r="W521" s="50"/>
      <c r="X521" s="50"/>
      <c r="Y521" s="50"/>
      <c r="Z521" s="50"/>
      <c r="AA521" s="11"/>
      <c r="AB521" s="50"/>
      <c r="AC521" s="50"/>
      <c r="AD521" s="50"/>
      <c r="AE521" s="11"/>
      <c r="AF521" s="50"/>
      <c r="AG521" s="50"/>
      <c r="AH521" s="50"/>
      <c r="AI521" s="11"/>
      <c r="AJ521" s="50"/>
      <c r="AK521" s="50"/>
      <c r="AL521" s="50"/>
      <c r="AM521" s="11"/>
      <c r="AN521" s="50"/>
      <c r="AO521" s="50"/>
      <c r="AP521" s="50"/>
      <c r="AQ521" s="11"/>
      <c r="AR521" s="50"/>
      <c r="AS521" s="50"/>
      <c r="AT521" s="50"/>
      <c r="AU521" s="11"/>
      <c r="AV521" s="50"/>
      <c r="AW521" s="50"/>
      <c r="AX521" s="50"/>
      <c r="AY521" s="50"/>
      <c r="AZ521" s="50"/>
      <c r="BA521" s="50"/>
      <c r="BB521" s="50"/>
      <c r="BC521" s="50"/>
      <c r="BD521" s="50"/>
      <c r="BE521" s="50"/>
      <c r="BF521" s="50"/>
      <c r="BG521" s="50"/>
      <c r="BH521" s="20"/>
    </row>
    <row r="522" spans="1:60" s="22" customFormat="1" x14ac:dyDescent="0.25">
      <c r="A522" s="20"/>
      <c r="B522" s="480"/>
      <c r="C522" s="11"/>
      <c r="D522" s="11"/>
      <c r="E522" s="11"/>
      <c r="F522" s="21"/>
      <c r="G522" s="11"/>
      <c r="H522" s="50"/>
      <c r="I522" s="50"/>
      <c r="J522" s="50"/>
      <c r="K522" s="11"/>
      <c r="L522" s="50"/>
      <c r="M522" s="50"/>
      <c r="N522" s="50"/>
      <c r="O522" s="50"/>
      <c r="P522" s="50"/>
      <c r="Q522" s="11"/>
      <c r="R522" s="50"/>
      <c r="S522" s="50"/>
      <c r="T522" s="50"/>
      <c r="U522" s="11"/>
      <c r="V522" s="50"/>
      <c r="W522" s="50"/>
      <c r="X522" s="50"/>
      <c r="Y522" s="50"/>
      <c r="Z522" s="50"/>
      <c r="AA522" s="11"/>
      <c r="AB522" s="50"/>
      <c r="AC522" s="50"/>
      <c r="AD522" s="50"/>
      <c r="AE522" s="11"/>
      <c r="AF522" s="50"/>
      <c r="AG522" s="50"/>
      <c r="AH522" s="50"/>
      <c r="AI522" s="11"/>
      <c r="AJ522" s="50"/>
      <c r="AK522" s="50"/>
      <c r="AL522" s="50"/>
      <c r="AM522" s="11"/>
      <c r="AN522" s="50"/>
      <c r="AO522" s="50"/>
      <c r="AP522" s="50"/>
      <c r="AQ522" s="11"/>
      <c r="AR522" s="50"/>
      <c r="AS522" s="50"/>
      <c r="AT522" s="50"/>
      <c r="AU522" s="11"/>
      <c r="AV522" s="50"/>
      <c r="AW522" s="50"/>
      <c r="AX522" s="50"/>
      <c r="AY522" s="50"/>
      <c r="AZ522" s="50"/>
      <c r="BA522" s="50"/>
      <c r="BB522" s="50"/>
      <c r="BC522" s="50"/>
      <c r="BD522" s="50"/>
      <c r="BE522" s="50"/>
      <c r="BF522" s="50"/>
      <c r="BG522" s="50"/>
      <c r="BH522" s="20"/>
    </row>
    <row r="523" spans="1:60" s="22" customFormat="1" x14ac:dyDescent="0.25">
      <c r="A523" s="20"/>
      <c r="B523" s="480"/>
      <c r="C523" s="11"/>
      <c r="D523" s="11"/>
      <c r="E523" s="11"/>
      <c r="F523" s="21"/>
      <c r="G523" s="11"/>
      <c r="H523" s="50"/>
      <c r="I523" s="50"/>
      <c r="J523" s="50"/>
      <c r="K523" s="11"/>
      <c r="L523" s="50"/>
      <c r="M523" s="50"/>
      <c r="N523" s="50"/>
      <c r="O523" s="50"/>
      <c r="P523" s="50"/>
      <c r="Q523" s="11"/>
      <c r="R523" s="50"/>
      <c r="S523" s="50"/>
      <c r="T523" s="50"/>
      <c r="U523" s="11"/>
      <c r="V523" s="50"/>
      <c r="W523" s="50"/>
      <c r="X523" s="50"/>
      <c r="Y523" s="50"/>
      <c r="Z523" s="50"/>
      <c r="AA523" s="11"/>
      <c r="AB523" s="50"/>
      <c r="AC523" s="50"/>
      <c r="AD523" s="50"/>
      <c r="AE523" s="11"/>
      <c r="AF523" s="50"/>
      <c r="AG523" s="50"/>
      <c r="AH523" s="50"/>
      <c r="AI523" s="11"/>
      <c r="AJ523" s="50"/>
      <c r="AK523" s="50"/>
      <c r="AL523" s="50"/>
      <c r="AM523" s="11"/>
      <c r="AN523" s="50"/>
      <c r="AO523" s="50"/>
      <c r="AP523" s="50"/>
      <c r="AQ523" s="11"/>
      <c r="AR523" s="50"/>
      <c r="AS523" s="50"/>
      <c r="AT523" s="50"/>
      <c r="AU523" s="11"/>
      <c r="AV523" s="50"/>
      <c r="AW523" s="50"/>
      <c r="AX523" s="50"/>
      <c r="AY523" s="50"/>
      <c r="AZ523" s="50"/>
      <c r="BA523" s="50"/>
      <c r="BB523" s="50"/>
      <c r="BC523" s="50"/>
      <c r="BD523" s="50"/>
      <c r="BE523" s="50"/>
      <c r="BF523" s="50"/>
      <c r="BG523" s="50"/>
      <c r="BH523" s="20"/>
    </row>
    <row r="524" spans="1:60" s="22" customFormat="1" x14ac:dyDescent="0.25">
      <c r="A524" s="20"/>
      <c r="B524" s="480"/>
      <c r="C524" s="11"/>
      <c r="D524" s="11"/>
      <c r="E524" s="11"/>
      <c r="F524" s="21"/>
      <c r="G524" s="11"/>
      <c r="H524" s="50"/>
      <c r="I524" s="50"/>
      <c r="J524" s="50"/>
      <c r="K524" s="11"/>
      <c r="L524" s="50"/>
      <c r="M524" s="50"/>
      <c r="N524" s="50"/>
      <c r="O524" s="50"/>
      <c r="P524" s="50"/>
      <c r="Q524" s="11"/>
      <c r="R524" s="50"/>
      <c r="S524" s="50"/>
      <c r="T524" s="50"/>
      <c r="U524" s="11"/>
      <c r="V524" s="50"/>
      <c r="W524" s="50"/>
      <c r="X524" s="50"/>
      <c r="Y524" s="50"/>
      <c r="Z524" s="50"/>
      <c r="AA524" s="11"/>
      <c r="AB524" s="50"/>
      <c r="AC524" s="50"/>
      <c r="AD524" s="50"/>
      <c r="AE524" s="11"/>
      <c r="AF524" s="50"/>
      <c r="AG524" s="50"/>
      <c r="AH524" s="50"/>
      <c r="AI524" s="11"/>
      <c r="AJ524" s="50"/>
      <c r="AK524" s="50"/>
      <c r="AL524" s="50"/>
      <c r="AM524" s="11"/>
      <c r="AN524" s="50"/>
      <c r="AO524" s="50"/>
      <c r="AP524" s="50"/>
      <c r="AQ524" s="11"/>
      <c r="AR524" s="50"/>
      <c r="AS524" s="50"/>
      <c r="AT524" s="50"/>
      <c r="AU524" s="11"/>
      <c r="AV524" s="50"/>
      <c r="AW524" s="50"/>
      <c r="AX524" s="50"/>
      <c r="AY524" s="50"/>
      <c r="AZ524" s="50"/>
      <c r="BA524" s="50"/>
      <c r="BB524" s="50"/>
      <c r="BC524" s="50"/>
      <c r="BD524" s="50"/>
      <c r="BE524" s="50"/>
      <c r="BF524" s="50"/>
      <c r="BG524" s="50"/>
      <c r="BH524" s="20"/>
    </row>
    <row r="525" spans="1:60" s="22" customFormat="1" x14ac:dyDescent="0.25">
      <c r="A525" s="20"/>
      <c r="B525" s="480"/>
      <c r="C525" s="11"/>
      <c r="D525" s="11"/>
      <c r="E525" s="11"/>
      <c r="F525" s="21"/>
      <c r="G525" s="11"/>
      <c r="H525" s="50"/>
      <c r="I525" s="50"/>
      <c r="J525" s="50"/>
      <c r="K525" s="11"/>
      <c r="L525" s="50"/>
      <c r="M525" s="50"/>
      <c r="N525" s="50"/>
      <c r="O525" s="50"/>
      <c r="P525" s="50"/>
      <c r="Q525" s="11"/>
      <c r="R525" s="50"/>
      <c r="S525" s="50"/>
      <c r="T525" s="50"/>
      <c r="U525" s="11"/>
      <c r="V525" s="50"/>
      <c r="W525" s="50"/>
      <c r="X525" s="50"/>
      <c r="Y525" s="50"/>
      <c r="Z525" s="50"/>
      <c r="AA525" s="11"/>
      <c r="AB525" s="50"/>
      <c r="AC525" s="50"/>
      <c r="AD525" s="50"/>
      <c r="AE525" s="11"/>
      <c r="AF525" s="50"/>
      <c r="AG525" s="50"/>
      <c r="AH525" s="50"/>
      <c r="AI525" s="11"/>
      <c r="AJ525" s="50"/>
      <c r="AK525" s="50"/>
      <c r="AL525" s="50"/>
      <c r="AM525" s="11"/>
      <c r="AN525" s="50"/>
      <c r="AO525" s="50"/>
      <c r="AP525" s="50"/>
      <c r="AQ525" s="11"/>
      <c r="AR525" s="50"/>
      <c r="AS525" s="50"/>
      <c r="AT525" s="50"/>
      <c r="AU525" s="11"/>
      <c r="AV525" s="50"/>
      <c r="AW525" s="50"/>
      <c r="AX525" s="50"/>
      <c r="AY525" s="50"/>
      <c r="AZ525" s="50"/>
      <c r="BA525" s="50"/>
      <c r="BB525" s="50"/>
      <c r="BC525" s="50"/>
      <c r="BD525" s="50"/>
      <c r="BE525" s="50"/>
      <c r="BF525" s="50"/>
      <c r="BG525" s="50"/>
      <c r="BH525" s="20"/>
    </row>
    <row r="526" spans="1:60" s="22" customFormat="1" x14ac:dyDescent="0.25">
      <c r="A526" s="20"/>
      <c r="B526" s="480"/>
      <c r="C526" s="11"/>
      <c r="D526" s="11"/>
      <c r="E526" s="11"/>
      <c r="F526" s="21"/>
      <c r="G526" s="11"/>
      <c r="H526" s="50"/>
      <c r="I526" s="50"/>
      <c r="J526" s="50"/>
      <c r="K526" s="11"/>
      <c r="L526" s="50"/>
      <c r="M526" s="50"/>
      <c r="N526" s="50"/>
      <c r="O526" s="50"/>
      <c r="P526" s="50"/>
      <c r="Q526" s="11"/>
      <c r="R526" s="50"/>
      <c r="S526" s="50"/>
      <c r="T526" s="50"/>
      <c r="U526" s="11"/>
      <c r="V526" s="50"/>
      <c r="W526" s="50"/>
      <c r="X526" s="50"/>
      <c r="Y526" s="50"/>
      <c r="Z526" s="50"/>
      <c r="AA526" s="11"/>
      <c r="AB526" s="50"/>
      <c r="AC526" s="50"/>
      <c r="AD526" s="50"/>
      <c r="AE526" s="11"/>
      <c r="AF526" s="50"/>
      <c r="AG526" s="50"/>
      <c r="AH526" s="50"/>
      <c r="AI526" s="11"/>
      <c r="AJ526" s="50"/>
      <c r="AK526" s="50"/>
      <c r="AL526" s="50"/>
      <c r="AM526" s="11"/>
      <c r="AN526" s="50"/>
      <c r="AO526" s="50"/>
      <c r="AP526" s="50"/>
      <c r="AQ526" s="11"/>
      <c r="AR526" s="50"/>
      <c r="AS526" s="50"/>
      <c r="AT526" s="50"/>
      <c r="AU526" s="11"/>
      <c r="AV526" s="50"/>
      <c r="AW526" s="50"/>
      <c r="AX526" s="50"/>
      <c r="AY526" s="50"/>
      <c r="AZ526" s="50"/>
      <c r="BA526" s="50"/>
      <c r="BB526" s="50"/>
      <c r="BC526" s="50"/>
      <c r="BD526" s="50"/>
      <c r="BE526" s="50"/>
      <c r="BF526" s="50"/>
      <c r="BG526" s="50"/>
      <c r="BH526" s="20"/>
    </row>
    <row r="527" spans="1:60" s="22" customFormat="1" x14ac:dyDescent="0.25">
      <c r="A527" s="20"/>
      <c r="B527" s="480"/>
      <c r="C527" s="11"/>
      <c r="D527" s="11"/>
      <c r="E527" s="11"/>
      <c r="F527" s="21"/>
      <c r="G527" s="11"/>
      <c r="H527" s="50"/>
      <c r="I527" s="50"/>
      <c r="J527" s="50"/>
      <c r="K527" s="11"/>
      <c r="L527" s="50"/>
      <c r="M527" s="50"/>
      <c r="N527" s="50"/>
      <c r="O527" s="50"/>
      <c r="P527" s="50"/>
      <c r="Q527" s="11"/>
      <c r="R527" s="50"/>
      <c r="S527" s="50"/>
      <c r="T527" s="50"/>
      <c r="U527" s="11"/>
      <c r="V527" s="50"/>
      <c r="W527" s="50"/>
      <c r="X527" s="50"/>
      <c r="Y527" s="50"/>
      <c r="Z527" s="50"/>
      <c r="AA527" s="11"/>
      <c r="AB527" s="50"/>
      <c r="AC527" s="50"/>
      <c r="AD527" s="50"/>
      <c r="AE527" s="11"/>
      <c r="AF527" s="50"/>
      <c r="AG527" s="50"/>
      <c r="AH527" s="50"/>
      <c r="AI527" s="11"/>
      <c r="AJ527" s="50"/>
      <c r="AK527" s="50"/>
      <c r="AL527" s="50"/>
      <c r="AM527" s="11"/>
      <c r="AN527" s="50"/>
      <c r="AO527" s="50"/>
      <c r="AP527" s="50"/>
      <c r="AQ527" s="11"/>
      <c r="AR527" s="50"/>
      <c r="AS527" s="50"/>
      <c r="AT527" s="50"/>
      <c r="AU527" s="11"/>
      <c r="AV527" s="50"/>
      <c r="AW527" s="50"/>
      <c r="AX527" s="50"/>
      <c r="AY527" s="50"/>
      <c r="AZ527" s="50"/>
      <c r="BA527" s="50"/>
      <c r="BB527" s="50"/>
      <c r="BC527" s="50"/>
      <c r="BD527" s="50"/>
      <c r="BE527" s="50"/>
      <c r="BF527" s="50"/>
      <c r="BG527" s="50"/>
      <c r="BH527" s="20"/>
    </row>
    <row r="528" spans="1:60" s="22" customFormat="1" x14ac:dyDescent="0.25">
      <c r="A528" s="20"/>
      <c r="B528" s="480"/>
      <c r="C528" s="11"/>
      <c r="D528" s="11"/>
      <c r="E528" s="11"/>
      <c r="F528" s="21"/>
      <c r="G528" s="11"/>
      <c r="H528" s="50"/>
      <c r="I528" s="50"/>
      <c r="J528" s="50"/>
      <c r="K528" s="11"/>
      <c r="L528" s="50"/>
      <c r="M528" s="50"/>
      <c r="N528" s="50"/>
      <c r="O528" s="50"/>
      <c r="P528" s="50"/>
      <c r="Q528" s="11"/>
      <c r="R528" s="50"/>
      <c r="S528" s="50"/>
      <c r="T528" s="50"/>
      <c r="U528" s="11"/>
      <c r="V528" s="50"/>
      <c r="W528" s="50"/>
      <c r="X528" s="50"/>
      <c r="Y528" s="50"/>
      <c r="Z528" s="50"/>
      <c r="AA528" s="11"/>
      <c r="AB528" s="50"/>
      <c r="AC528" s="50"/>
      <c r="AD528" s="50"/>
      <c r="AE528" s="11"/>
      <c r="AF528" s="50"/>
      <c r="AG528" s="50"/>
      <c r="AH528" s="50"/>
      <c r="AI528" s="11"/>
      <c r="AJ528" s="50"/>
      <c r="AK528" s="50"/>
      <c r="AL528" s="50"/>
      <c r="AM528" s="11"/>
      <c r="AN528" s="50"/>
      <c r="AO528" s="50"/>
      <c r="AP528" s="50"/>
      <c r="AQ528" s="11"/>
      <c r="AR528" s="50"/>
      <c r="AS528" s="50"/>
      <c r="AT528" s="50"/>
      <c r="AU528" s="11"/>
      <c r="AV528" s="50"/>
      <c r="AW528" s="50"/>
      <c r="AX528" s="50"/>
      <c r="AY528" s="50"/>
      <c r="AZ528" s="50"/>
      <c r="BA528" s="50"/>
      <c r="BB528" s="50"/>
      <c r="BC528" s="50"/>
      <c r="BD528" s="50"/>
      <c r="BE528" s="50"/>
      <c r="BF528" s="50"/>
      <c r="BG528" s="50"/>
      <c r="BH528" s="20"/>
    </row>
    <row r="529" spans="1:60" s="22" customFormat="1" x14ac:dyDescent="0.25">
      <c r="A529" s="20"/>
      <c r="B529" s="480"/>
      <c r="C529" s="11"/>
      <c r="D529" s="11"/>
      <c r="E529" s="11"/>
      <c r="F529" s="21"/>
      <c r="G529" s="11"/>
      <c r="H529" s="50"/>
      <c r="I529" s="50"/>
      <c r="J529" s="50"/>
      <c r="K529" s="11"/>
      <c r="L529" s="50"/>
      <c r="M529" s="50"/>
      <c r="N529" s="50"/>
      <c r="O529" s="50"/>
      <c r="P529" s="50"/>
      <c r="Q529" s="11"/>
      <c r="R529" s="50"/>
      <c r="S529" s="50"/>
      <c r="T529" s="50"/>
      <c r="U529" s="11"/>
      <c r="V529" s="50"/>
      <c r="W529" s="50"/>
      <c r="X529" s="50"/>
      <c r="Y529" s="50"/>
      <c r="Z529" s="50"/>
      <c r="AA529" s="11"/>
      <c r="AB529" s="50"/>
      <c r="AC529" s="50"/>
      <c r="AD529" s="50"/>
      <c r="AE529" s="11"/>
      <c r="AF529" s="50"/>
      <c r="AG529" s="50"/>
      <c r="AH529" s="50"/>
      <c r="AI529" s="11"/>
      <c r="AJ529" s="50"/>
      <c r="AK529" s="50"/>
      <c r="AL529" s="50"/>
      <c r="AM529" s="11"/>
      <c r="AN529" s="50"/>
      <c r="AO529" s="50"/>
      <c r="AP529" s="50"/>
      <c r="AQ529" s="11"/>
      <c r="AR529" s="50"/>
      <c r="AS529" s="50"/>
      <c r="AT529" s="50"/>
      <c r="AU529" s="11"/>
      <c r="AV529" s="50"/>
      <c r="AW529" s="50"/>
      <c r="AX529" s="50"/>
      <c r="AY529" s="50"/>
      <c r="AZ529" s="50"/>
      <c r="BA529" s="50"/>
      <c r="BB529" s="50"/>
      <c r="BC529" s="50"/>
      <c r="BD529" s="50"/>
      <c r="BE529" s="50"/>
      <c r="BF529" s="50"/>
      <c r="BG529" s="50"/>
      <c r="BH529" s="20"/>
    </row>
    <row r="530" spans="1:60" s="22" customFormat="1" x14ac:dyDescent="0.25">
      <c r="A530" s="20"/>
      <c r="B530" s="480"/>
      <c r="C530" s="11"/>
      <c r="D530" s="11"/>
      <c r="E530" s="11"/>
      <c r="F530" s="21"/>
      <c r="G530" s="11"/>
      <c r="H530" s="50"/>
      <c r="I530" s="50"/>
      <c r="J530" s="50"/>
      <c r="K530" s="11"/>
      <c r="L530" s="50"/>
      <c r="M530" s="50"/>
      <c r="N530" s="50"/>
      <c r="O530" s="50"/>
      <c r="P530" s="50"/>
      <c r="Q530" s="11"/>
      <c r="R530" s="50"/>
      <c r="S530" s="50"/>
      <c r="T530" s="50"/>
      <c r="U530" s="11"/>
      <c r="V530" s="50"/>
      <c r="W530" s="50"/>
      <c r="X530" s="50"/>
      <c r="Y530" s="50"/>
      <c r="Z530" s="50"/>
      <c r="AA530" s="11"/>
      <c r="AB530" s="50"/>
      <c r="AC530" s="50"/>
      <c r="AD530" s="50"/>
      <c r="AE530" s="11"/>
      <c r="AF530" s="50"/>
      <c r="AG530" s="50"/>
      <c r="AH530" s="50"/>
      <c r="AI530" s="11"/>
      <c r="AJ530" s="50"/>
      <c r="AK530" s="50"/>
      <c r="AL530" s="50"/>
      <c r="AM530" s="11"/>
      <c r="AN530" s="50"/>
      <c r="AO530" s="50"/>
      <c r="AP530" s="50"/>
      <c r="AQ530" s="11"/>
      <c r="AR530" s="50"/>
      <c r="AS530" s="50"/>
      <c r="AT530" s="50"/>
      <c r="AU530" s="11"/>
      <c r="AV530" s="50"/>
      <c r="AW530" s="50"/>
      <c r="AX530" s="50"/>
      <c r="AY530" s="50"/>
      <c r="AZ530" s="50"/>
      <c r="BA530" s="50"/>
      <c r="BB530" s="50"/>
      <c r="BC530" s="50"/>
      <c r="BD530" s="50"/>
      <c r="BE530" s="50"/>
      <c r="BF530" s="50"/>
      <c r="BG530" s="50"/>
      <c r="BH530" s="20"/>
    </row>
    <row r="531" spans="1:60" s="22" customFormat="1" x14ac:dyDescent="0.25">
      <c r="A531" s="20"/>
      <c r="B531" s="480"/>
      <c r="C531" s="11"/>
      <c r="D531" s="11"/>
      <c r="E531" s="11"/>
      <c r="F531" s="21"/>
      <c r="G531" s="11"/>
      <c r="H531" s="50"/>
      <c r="I531" s="50"/>
      <c r="J531" s="50"/>
      <c r="K531" s="11"/>
      <c r="L531" s="50"/>
      <c r="M531" s="50"/>
      <c r="N531" s="50"/>
      <c r="O531" s="50"/>
      <c r="P531" s="50"/>
      <c r="Q531" s="11"/>
      <c r="R531" s="50"/>
      <c r="S531" s="50"/>
      <c r="T531" s="50"/>
      <c r="U531" s="11"/>
      <c r="V531" s="50"/>
      <c r="W531" s="50"/>
      <c r="X531" s="50"/>
      <c r="Y531" s="50"/>
      <c r="Z531" s="50"/>
      <c r="AA531" s="11"/>
      <c r="AB531" s="50"/>
      <c r="AC531" s="50"/>
      <c r="AD531" s="50"/>
      <c r="AE531" s="11"/>
      <c r="AF531" s="50"/>
      <c r="AG531" s="50"/>
      <c r="AH531" s="50"/>
      <c r="AI531" s="11"/>
      <c r="AJ531" s="50"/>
      <c r="AK531" s="50"/>
      <c r="AL531" s="50"/>
      <c r="AM531" s="11"/>
      <c r="AN531" s="50"/>
      <c r="AO531" s="50"/>
      <c r="AP531" s="50"/>
      <c r="AQ531" s="11"/>
      <c r="AR531" s="50"/>
      <c r="AS531" s="50"/>
      <c r="AT531" s="50"/>
      <c r="AU531" s="11"/>
      <c r="AV531" s="50"/>
      <c r="AW531" s="50"/>
      <c r="AX531" s="50"/>
      <c r="AY531" s="50"/>
      <c r="AZ531" s="50"/>
      <c r="BA531" s="50"/>
      <c r="BB531" s="50"/>
      <c r="BC531" s="50"/>
      <c r="BD531" s="50"/>
      <c r="BE531" s="50"/>
      <c r="BF531" s="50"/>
      <c r="BG531" s="50"/>
      <c r="BH531" s="20"/>
    </row>
    <row r="532" spans="1:60" s="22" customFormat="1" x14ac:dyDescent="0.25">
      <c r="A532" s="20"/>
      <c r="B532" s="480"/>
      <c r="C532" s="11"/>
      <c r="D532" s="11"/>
      <c r="E532" s="11"/>
      <c r="F532" s="21"/>
      <c r="G532" s="11"/>
      <c r="H532" s="50"/>
      <c r="I532" s="50"/>
      <c r="J532" s="50"/>
      <c r="K532" s="11"/>
      <c r="L532" s="50"/>
      <c r="M532" s="50"/>
      <c r="N532" s="50"/>
      <c r="O532" s="50"/>
      <c r="P532" s="50"/>
      <c r="Q532" s="11"/>
      <c r="R532" s="50"/>
      <c r="S532" s="50"/>
      <c r="T532" s="50"/>
      <c r="U532" s="11"/>
      <c r="V532" s="50"/>
      <c r="W532" s="50"/>
      <c r="X532" s="50"/>
      <c r="Y532" s="50"/>
      <c r="Z532" s="50"/>
      <c r="AA532" s="11"/>
      <c r="AB532" s="50"/>
      <c r="AC532" s="50"/>
      <c r="AD532" s="50"/>
      <c r="AE532" s="11"/>
      <c r="AF532" s="50"/>
      <c r="AG532" s="50"/>
      <c r="AH532" s="50"/>
      <c r="AI532" s="11"/>
      <c r="AJ532" s="50"/>
      <c r="AK532" s="50"/>
      <c r="AL532" s="50"/>
      <c r="AM532" s="11"/>
      <c r="AN532" s="50"/>
      <c r="AO532" s="50"/>
      <c r="AP532" s="50"/>
      <c r="AQ532" s="11"/>
      <c r="AR532" s="50"/>
      <c r="AS532" s="50"/>
      <c r="AT532" s="50"/>
      <c r="AU532" s="11"/>
      <c r="AV532" s="50"/>
      <c r="AW532" s="50"/>
      <c r="AX532" s="50"/>
      <c r="AY532" s="50"/>
      <c r="AZ532" s="50"/>
      <c r="BA532" s="50"/>
      <c r="BB532" s="50"/>
      <c r="BC532" s="50"/>
      <c r="BD532" s="50"/>
      <c r="BE532" s="50"/>
      <c r="BF532" s="50"/>
      <c r="BG532" s="50"/>
      <c r="BH532" s="20"/>
    </row>
    <row r="533" spans="1:60" s="22" customFormat="1" x14ac:dyDescent="0.25">
      <c r="A533" s="20"/>
      <c r="B533" s="480"/>
      <c r="C533" s="11"/>
      <c r="D533" s="11"/>
      <c r="E533" s="11"/>
      <c r="F533" s="21"/>
      <c r="G533" s="11"/>
      <c r="H533" s="50"/>
      <c r="I533" s="50"/>
      <c r="J533" s="50"/>
      <c r="K533" s="11"/>
      <c r="L533" s="50"/>
      <c r="M533" s="50"/>
      <c r="N533" s="50"/>
      <c r="O533" s="50"/>
      <c r="P533" s="50"/>
      <c r="Q533" s="11"/>
      <c r="R533" s="50"/>
      <c r="S533" s="50"/>
      <c r="T533" s="50"/>
      <c r="U533" s="11"/>
      <c r="V533" s="50"/>
      <c r="W533" s="50"/>
      <c r="X533" s="50"/>
      <c r="Y533" s="50"/>
      <c r="Z533" s="50"/>
      <c r="AA533" s="11"/>
      <c r="AB533" s="50"/>
      <c r="AC533" s="50"/>
      <c r="AD533" s="50"/>
      <c r="AE533" s="11"/>
      <c r="AF533" s="50"/>
      <c r="AG533" s="50"/>
      <c r="AH533" s="50"/>
      <c r="AI533" s="11"/>
      <c r="AJ533" s="50"/>
      <c r="AK533" s="50"/>
      <c r="AL533" s="50"/>
      <c r="AM533" s="11"/>
      <c r="AN533" s="50"/>
      <c r="AO533" s="50"/>
      <c r="AP533" s="50"/>
      <c r="AQ533" s="11"/>
      <c r="AR533" s="50"/>
      <c r="AS533" s="50"/>
      <c r="AT533" s="50"/>
      <c r="AU533" s="11"/>
      <c r="AV533" s="50"/>
      <c r="AW533" s="50"/>
      <c r="AX533" s="50"/>
      <c r="AY533" s="50"/>
      <c r="AZ533" s="50"/>
      <c r="BA533" s="50"/>
      <c r="BB533" s="50"/>
      <c r="BC533" s="50"/>
      <c r="BD533" s="50"/>
      <c r="BE533" s="50"/>
      <c r="BF533" s="50"/>
      <c r="BG533" s="50"/>
      <c r="BH533" s="20"/>
    </row>
    <row r="534" spans="1:60" s="22" customFormat="1" x14ac:dyDescent="0.25">
      <c r="A534" s="20"/>
      <c r="B534" s="480"/>
      <c r="C534" s="11"/>
      <c r="D534" s="11"/>
      <c r="E534" s="11"/>
      <c r="F534" s="21"/>
      <c r="G534" s="11"/>
      <c r="H534" s="50"/>
      <c r="I534" s="50"/>
      <c r="J534" s="50"/>
      <c r="K534" s="11"/>
      <c r="L534" s="50"/>
      <c r="M534" s="50"/>
      <c r="N534" s="50"/>
      <c r="O534" s="50"/>
      <c r="P534" s="50"/>
      <c r="Q534" s="11"/>
      <c r="R534" s="50"/>
      <c r="S534" s="50"/>
      <c r="T534" s="50"/>
      <c r="U534" s="11"/>
      <c r="V534" s="50"/>
      <c r="W534" s="50"/>
      <c r="X534" s="50"/>
      <c r="Y534" s="50"/>
      <c r="Z534" s="50"/>
      <c r="AA534" s="11"/>
      <c r="AB534" s="50"/>
      <c r="AC534" s="50"/>
      <c r="AD534" s="50"/>
      <c r="AE534" s="11"/>
      <c r="AF534" s="50"/>
      <c r="AG534" s="50"/>
      <c r="AH534" s="50"/>
      <c r="AI534" s="11"/>
      <c r="AJ534" s="50"/>
      <c r="AK534" s="50"/>
      <c r="AL534" s="50"/>
      <c r="AM534" s="11"/>
      <c r="AN534" s="50"/>
      <c r="AO534" s="50"/>
      <c r="AP534" s="50"/>
      <c r="AQ534" s="11"/>
      <c r="AR534" s="50"/>
      <c r="AS534" s="50"/>
      <c r="AT534" s="50"/>
      <c r="AU534" s="11"/>
      <c r="AV534" s="50"/>
      <c r="AW534" s="50"/>
      <c r="AX534" s="50"/>
      <c r="AY534" s="50"/>
      <c r="AZ534" s="50"/>
      <c r="BA534" s="50"/>
      <c r="BB534" s="50"/>
      <c r="BC534" s="50"/>
      <c r="BD534" s="50"/>
      <c r="BE534" s="50"/>
      <c r="BF534" s="50"/>
      <c r="BG534" s="50"/>
      <c r="BH534" s="20"/>
    </row>
    <row r="535" spans="1:60" s="22" customFormat="1" x14ac:dyDescent="0.25">
      <c r="A535" s="20"/>
      <c r="B535" s="480"/>
      <c r="C535" s="11"/>
      <c r="D535" s="11"/>
      <c r="E535" s="11"/>
      <c r="F535" s="21"/>
      <c r="G535" s="11"/>
      <c r="H535" s="50"/>
      <c r="I535" s="50"/>
      <c r="J535" s="50"/>
      <c r="K535" s="11"/>
      <c r="L535" s="50"/>
      <c r="M535" s="50"/>
      <c r="N535" s="50"/>
      <c r="O535" s="50"/>
      <c r="P535" s="50"/>
      <c r="Q535" s="11"/>
      <c r="R535" s="50"/>
      <c r="S535" s="50"/>
      <c r="T535" s="50"/>
      <c r="U535" s="11"/>
      <c r="V535" s="50"/>
      <c r="W535" s="50"/>
      <c r="X535" s="50"/>
      <c r="Y535" s="50"/>
      <c r="Z535" s="50"/>
      <c r="AA535" s="11"/>
      <c r="AB535" s="50"/>
      <c r="AC535" s="50"/>
      <c r="AD535" s="50"/>
      <c r="AE535" s="11"/>
      <c r="AF535" s="50"/>
      <c r="AG535" s="50"/>
      <c r="AH535" s="50"/>
      <c r="AI535" s="11"/>
      <c r="AJ535" s="50"/>
      <c r="AK535" s="50"/>
      <c r="AL535" s="50"/>
      <c r="AM535" s="11"/>
      <c r="AN535" s="50"/>
      <c r="AO535" s="50"/>
      <c r="AP535" s="50"/>
      <c r="AQ535" s="11"/>
      <c r="AR535" s="50"/>
      <c r="AS535" s="50"/>
      <c r="AT535" s="50"/>
      <c r="AU535" s="11"/>
      <c r="AV535" s="50"/>
      <c r="AW535" s="50"/>
      <c r="AX535" s="50"/>
      <c r="AY535" s="50"/>
      <c r="AZ535" s="50"/>
      <c r="BA535" s="50"/>
      <c r="BB535" s="50"/>
      <c r="BC535" s="50"/>
      <c r="BD535" s="50"/>
      <c r="BE535" s="50"/>
      <c r="BF535" s="50"/>
      <c r="BG535" s="50"/>
      <c r="BH535" s="20"/>
    </row>
    <row r="536" spans="1:60" s="22" customFormat="1" x14ac:dyDescent="0.25">
      <c r="A536" s="20"/>
      <c r="B536" s="480"/>
      <c r="C536" s="11"/>
      <c r="D536" s="11"/>
      <c r="E536" s="11"/>
      <c r="F536" s="21"/>
      <c r="G536" s="11"/>
      <c r="H536" s="50"/>
      <c r="I536" s="50"/>
      <c r="J536" s="50"/>
      <c r="K536" s="11"/>
      <c r="L536" s="50"/>
      <c r="M536" s="50"/>
      <c r="N536" s="50"/>
      <c r="O536" s="50"/>
      <c r="P536" s="50"/>
      <c r="Q536" s="11"/>
      <c r="R536" s="50"/>
      <c r="S536" s="50"/>
      <c r="T536" s="50"/>
      <c r="U536" s="11"/>
      <c r="V536" s="50"/>
      <c r="W536" s="50"/>
      <c r="X536" s="50"/>
      <c r="Y536" s="50"/>
      <c r="Z536" s="50"/>
      <c r="AA536" s="11"/>
      <c r="AB536" s="50"/>
      <c r="AC536" s="50"/>
      <c r="AD536" s="50"/>
      <c r="AE536" s="11"/>
      <c r="AF536" s="50"/>
      <c r="AG536" s="50"/>
      <c r="AH536" s="50"/>
      <c r="AI536" s="11"/>
      <c r="AJ536" s="50"/>
      <c r="AK536" s="50"/>
      <c r="AL536" s="50"/>
      <c r="AM536" s="11"/>
      <c r="AN536" s="50"/>
      <c r="AO536" s="50"/>
      <c r="AP536" s="50"/>
      <c r="AQ536" s="11"/>
      <c r="AR536" s="50"/>
      <c r="AS536" s="50"/>
      <c r="AT536" s="50"/>
      <c r="AU536" s="11"/>
      <c r="AV536" s="50"/>
      <c r="AW536" s="50"/>
      <c r="AX536" s="50"/>
      <c r="AY536" s="50"/>
      <c r="AZ536" s="50"/>
      <c r="BA536" s="50"/>
      <c r="BB536" s="50"/>
      <c r="BC536" s="50"/>
      <c r="BD536" s="50"/>
      <c r="BE536" s="50"/>
      <c r="BF536" s="50"/>
      <c r="BG536" s="50"/>
      <c r="BH536" s="20"/>
    </row>
    <row r="537" spans="1:60" s="22" customFormat="1" x14ac:dyDescent="0.25">
      <c r="A537" s="20"/>
      <c r="B537" s="480"/>
      <c r="C537" s="11"/>
      <c r="D537" s="11"/>
      <c r="E537" s="11"/>
      <c r="F537" s="21"/>
      <c r="G537" s="11"/>
      <c r="H537" s="50"/>
      <c r="I537" s="50"/>
      <c r="J537" s="50"/>
      <c r="K537" s="11"/>
      <c r="L537" s="50"/>
      <c r="M537" s="50"/>
      <c r="N537" s="50"/>
      <c r="O537" s="50"/>
      <c r="P537" s="50"/>
      <c r="Q537" s="11"/>
      <c r="R537" s="50"/>
      <c r="S537" s="50"/>
      <c r="T537" s="50"/>
      <c r="U537" s="11"/>
      <c r="V537" s="50"/>
      <c r="W537" s="50"/>
      <c r="X537" s="50"/>
      <c r="Y537" s="50"/>
      <c r="Z537" s="50"/>
      <c r="AA537" s="11"/>
      <c r="AB537" s="50"/>
      <c r="AC537" s="50"/>
      <c r="AD537" s="50"/>
      <c r="AE537" s="11"/>
      <c r="AF537" s="50"/>
      <c r="AG537" s="50"/>
      <c r="AH537" s="50"/>
      <c r="AI537" s="11"/>
      <c r="AJ537" s="50"/>
      <c r="AK537" s="50"/>
      <c r="AL537" s="50"/>
      <c r="AM537" s="11"/>
      <c r="AN537" s="50"/>
      <c r="AO537" s="50"/>
      <c r="AP537" s="50"/>
      <c r="AQ537" s="11"/>
      <c r="AR537" s="50"/>
      <c r="AS537" s="50"/>
      <c r="AT537" s="50"/>
      <c r="AU537" s="11"/>
      <c r="AV537" s="50"/>
      <c r="AW537" s="50"/>
      <c r="AX537" s="50"/>
      <c r="AY537" s="50"/>
      <c r="AZ537" s="50"/>
      <c r="BA537" s="50"/>
      <c r="BB537" s="50"/>
      <c r="BC537" s="50"/>
      <c r="BD537" s="50"/>
      <c r="BE537" s="50"/>
      <c r="BF537" s="50"/>
      <c r="BG537" s="50"/>
      <c r="BH537" s="20"/>
    </row>
    <row r="538" spans="1:60" s="22" customFormat="1" x14ac:dyDescent="0.25">
      <c r="A538" s="20"/>
      <c r="B538" s="480"/>
      <c r="C538" s="11"/>
      <c r="D538" s="11"/>
      <c r="E538" s="11"/>
      <c r="F538" s="21"/>
      <c r="G538" s="11"/>
      <c r="H538" s="50"/>
      <c r="I538" s="50"/>
      <c r="J538" s="50"/>
      <c r="K538" s="11"/>
      <c r="L538" s="50"/>
      <c r="M538" s="50"/>
      <c r="N538" s="50"/>
      <c r="O538" s="50"/>
      <c r="P538" s="50"/>
      <c r="Q538" s="11"/>
      <c r="R538" s="50"/>
      <c r="S538" s="50"/>
      <c r="T538" s="50"/>
      <c r="U538" s="11"/>
      <c r="V538" s="50"/>
      <c r="W538" s="50"/>
      <c r="X538" s="50"/>
      <c r="Y538" s="50"/>
      <c r="Z538" s="50"/>
      <c r="AA538" s="11"/>
      <c r="AB538" s="50"/>
      <c r="AC538" s="50"/>
      <c r="AD538" s="50"/>
      <c r="AE538" s="11"/>
      <c r="AF538" s="50"/>
      <c r="AG538" s="50"/>
      <c r="AH538" s="50"/>
      <c r="AI538" s="11"/>
      <c r="AJ538" s="50"/>
      <c r="AK538" s="50"/>
      <c r="AL538" s="50"/>
      <c r="AM538" s="11"/>
      <c r="AN538" s="50"/>
      <c r="AO538" s="50"/>
      <c r="AP538" s="50"/>
      <c r="AQ538" s="11"/>
      <c r="AR538" s="50"/>
      <c r="AS538" s="50"/>
      <c r="AT538" s="50"/>
      <c r="AU538" s="11"/>
      <c r="AV538" s="50"/>
      <c r="AW538" s="50"/>
      <c r="AX538" s="50"/>
      <c r="AY538" s="50"/>
      <c r="AZ538" s="50"/>
      <c r="BA538" s="50"/>
      <c r="BB538" s="50"/>
      <c r="BC538" s="50"/>
      <c r="BD538" s="50"/>
      <c r="BE538" s="50"/>
      <c r="BF538" s="50"/>
      <c r="BG538" s="50"/>
      <c r="BH538" s="20"/>
    </row>
    <row r="539" spans="1:60" s="22" customFormat="1" x14ac:dyDescent="0.25">
      <c r="A539" s="20"/>
      <c r="B539" s="480"/>
      <c r="C539" s="11"/>
      <c r="D539" s="11"/>
      <c r="E539" s="11"/>
      <c r="F539" s="21"/>
      <c r="G539" s="11"/>
      <c r="H539" s="50"/>
      <c r="I539" s="50"/>
      <c r="J539" s="50"/>
      <c r="K539" s="11"/>
      <c r="L539" s="50"/>
      <c r="M539" s="50"/>
      <c r="N539" s="50"/>
      <c r="O539" s="50"/>
      <c r="P539" s="50"/>
      <c r="Q539" s="11"/>
      <c r="R539" s="50"/>
      <c r="S539" s="50"/>
      <c r="T539" s="50"/>
      <c r="U539" s="11"/>
      <c r="V539" s="50"/>
      <c r="W539" s="50"/>
      <c r="X539" s="50"/>
      <c r="Y539" s="50"/>
      <c r="Z539" s="50"/>
      <c r="AA539" s="11"/>
      <c r="AB539" s="50"/>
      <c r="AC539" s="50"/>
      <c r="AD539" s="50"/>
      <c r="AE539" s="11"/>
      <c r="AF539" s="50"/>
      <c r="AG539" s="50"/>
      <c r="AH539" s="50"/>
      <c r="AI539" s="11"/>
      <c r="AJ539" s="50"/>
      <c r="AK539" s="50"/>
      <c r="AL539" s="50"/>
      <c r="AM539" s="11"/>
      <c r="AN539" s="50"/>
      <c r="AO539" s="50"/>
      <c r="AP539" s="50"/>
      <c r="AQ539" s="11"/>
      <c r="AR539" s="50"/>
      <c r="AS539" s="50"/>
      <c r="AT539" s="50"/>
      <c r="AU539" s="11"/>
      <c r="AV539" s="50"/>
      <c r="AW539" s="50"/>
      <c r="AX539" s="50"/>
      <c r="AY539" s="50"/>
      <c r="AZ539" s="50"/>
      <c r="BA539" s="50"/>
      <c r="BB539" s="50"/>
      <c r="BC539" s="50"/>
      <c r="BD539" s="50"/>
      <c r="BE539" s="50"/>
      <c r="BF539" s="50"/>
      <c r="BG539" s="50"/>
      <c r="BH539" s="20"/>
    </row>
    <row r="540" spans="1:60" s="22" customFormat="1" x14ac:dyDescent="0.25">
      <c r="A540" s="20"/>
      <c r="B540" s="480"/>
      <c r="C540" s="11"/>
      <c r="D540" s="11"/>
      <c r="E540" s="11"/>
      <c r="F540" s="21"/>
      <c r="G540" s="11"/>
      <c r="H540" s="50"/>
      <c r="I540" s="50"/>
      <c r="J540" s="50"/>
      <c r="K540" s="11"/>
      <c r="L540" s="50"/>
      <c r="M540" s="50"/>
      <c r="N540" s="50"/>
      <c r="O540" s="50"/>
      <c r="P540" s="50"/>
      <c r="Q540" s="11"/>
      <c r="R540" s="50"/>
      <c r="S540" s="50"/>
      <c r="T540" s="50"/>
      <c r="U540" s="11"/>
      <c r="V540" s="50"/>
      <c r="W540" s="50"/>
      <c r="X540" s="50"/>
      <c r="Y540" s="50"/>
      <c r="Z540" s="50"/>
      <c r="AA540" s="11"/>
      <c r="AB540" s="50"/>
      <c r="AC540" s="50"/>
      <c r="AD540" s="50"/>
      <c r="AE540" s="11"/>
      <c r="AF540" s="50"/>
      <c r="AG540" s="50"/>
      <c r="AH540" s="50"/>
      <c r="AI540" s="11"/>
      <c r="AJ540" s="50"/>
      <c r="AK540" s="50"/>
      <c r="AL540" s="50"/>
      <c r="AM540" s="11"/>
      <c r="AN540" s="50"/>
      <c r="AO540" s="50"/>
      <c r="AP540" s="50"/>
      <c r="AQ540" s="11"/>
      <c r="AR540" s="50"/>
      <c r="AS540" s="50"/>
      <c r="AT540" s="50"/>
      <c r="AU540" s="11"/>
      <c r="AV540" s="50"/>
      <c r="AW540" s="50"/>
      <c r="AX540" s="50"/>
      <c r="AY540" s="50"/>
      <c r="AZ540" s="50"/>
      <c r="BA540" s="50"/>
      <c r="BB540" s="50"/>
      <c r="BC540" s="50"/>
      <c r="BD540" s="50"/>
      <c r="BE540" s="50"/>
      <c r="BF540" s="50"/>
      <c r="BG540" s="50"/>
      <c r="BH540" s="20"/>
    </row>
    <row r="541" spans="1:60" s="22" customFormat="1" x14ac:dyDescent="0.25">
      <c r="A541" s="20"/>
      <c r="B541" s="480"/>
      <c r="C541" s="11"/>
      <c r="D541" s="11"/>
      <c r="E541" s="11"/>
      <c r="F541" s="21"/>
      <c r="G541" s="11"/>
      <c r="H541" s="50"/>
      <c r="I541" s="50"/>
      <c r="J541" s="50"/>
      <c r="K541" s="11"/>
      <c r="L541" s="50"/>
      <c r="M541" s="50"/>
      <c r="N541" s="50"/>
      <c r="O541" s="50"/>
      <c r="P541" s="50"/>
      <c r="Q541" s="11"/>
      <c r="R541" s="50"/>
      <c r="S541" s="50"/>
      <c r="T541" s="50"/>
      <c r="U541" s="11"/>
      <c r="V541" s="50"/>
      <c r="W541" s="50"/>
      <c r="X541" s="50"/>
      <c r="Y541" s="50"/>
      <c r="Z541" s="50"/>
      <c r="AA541" s="11"/>
      <c r="AB541" s="50"/>
      <c r="AC541" s="50"/>
      <c r="AD541" s="50"/>
      <c r="AE541" s="11"/>
      <c r="AF541" s="50"/>
      <c r="AG541" s="50"/>
      <c r="AH541" s="50"/>
      <c r="AI541" s="11"/>
      <c r="AJ541" s="50"/>
      <c r="AK541" s="50"/>
      <c r="AL541" s="50"/>
      <c r="AM541" s="11"/>
      <c r="AN541" s="50"/>
      <c r="AO541" s="50"/>
      <c r="AP541" s="50"/>
      <c r="AQ541" s="11"/>
      <c r="AR541" s="50"/>
      <c r="AS541" s="50"/>
      <c r="AT541" s="50"/>
      <c r="AU541" s="11"/>
      <c r="AV541" s="50"/>
      <c r="AW541" s="50"/>
      <c r="AX541" s="50"/>
      <c r="AY541" s="50"/>
      <c r="AZ541" s="50"/>
      <c r="BA541" s="50"/>
      <c r="BB541" s="50"/>
      <c r="BC541" s="50"/>
      <c r="BD541" s="50"/>
      <c r="BE541" s="50"/>
      <c r="BF541" s="50"/>
      <c r="BG541" s="50"/>
      <c r="BH541" s="20"/>
    </row>
    <row r="542" spans="1:60" s="22" customFormat="1" x14ac:dyDescent="0.25">
      <c r="A542" s="20"/>
      <c r="B542" s="480"/>
      <c r="C542" s="11"/>
      <c r="D542" s="11"/>
      <c r="E542" s="11"/>
      <c r="F542" s="21"/>
      <c r="G542" s="11"/>
      <c r="H542" s="50"/>
      <c r="I542" s="50"/>
      <c r="J542" s="50"/>
      <c r="K542" s="11"/>
      <c r="L542" s="50"/>
      <c r="M542" s="50"/>
      <c r="N542" s="50"/>
      <c r="O542" s="50"/>
      <c r="P542" s="50"/>
      <c r="Q542" s="11"/>
      <c r="R542" s="50"/>
      <c r="S542" s="50"/>
      <c r="T542" s="50"/>
      <c r="U542" s="11"/>
      <c r="V542" s="50"/>
      <c r="W542" s="50"/>
      <c r="X542" s="50"/>
      <c r="Y542" s="50"/>
      <c r="Z542" s="50"/>
      <c r="AA542" s="11"/>
      <c r="AB542" s="50"/>
      <c r="AC542" s="50"/>
      <c r="AD542" s="50"/>
      <c r="AE542" s="11"/>
      <c r="AF542" s="50"/>
      <c r="AG542" s="50"/>
      <c r="AH542" s="50"/>
      <c r="AI542" s="11"/>
      <c r="AJ542" s="50"/>
      <c r="AK542" s="50"/>
      <c r="AL542" s="50"/>
      <c r="AM542" s="11"/>
      <c r="AN542" s="50"/>
      <c r="AO542" s="50"/>
      <c r="AP542" s="50"/>
      <c r="AQ542" s="11"/>
      <c r="AR542" s="50"/>
      <c r="AS542" s="50"/>
      <c r="AT542" s="50"/>
      <c r="AU542" s="11"/>
      <c r="AV542" s="50"/>
      <c r="AW542" s="50"/>
      <c r="AX542" s="50"/>
      <c r="AY542" s="50"/>
      <c r="AZ542" s="50"/>
      <c r="BA542" s="50"/>
      <c r="BB542" s="50"/>
      <c r="BC542" s="50"/>
      <c r="BD542" s="50"/>
      <c r="BE542" s="50"/>
      <c r="BF542" s="50"/>
      <c r="BG542" s="50"/>
      <c r="BH542" s="20"/>
    </row>
    <row r="543" spans="1:60" s="22" customFormat="1" x14ac:dyDescent="0.25">
      <c r="A543" s="20"/>
      <c r="B543" s="480"/>
      <c r="C543" s="11"/>
      <c r="D543" s="11"/>
      <c r="E543" s="11"/>
      <c r="F543" s="21"/>
      <c r="G543" s="11"/>
      <c r="H543" s="50"/>
      <c r="I543" s="50"/>
      <c r="J543" s="50"/>
      <c r="K543" s="11"/>
      <c r="L543" s="50"/>
      <c r="M543" s="50"/>
      <c r="N543" s="50"/>
      <c r="O543" s="50"/>
      <c r="P543" s="50"/>
      <c r="Q543" s="11"/>
      <c r="R543" s="50"/>
      <c r="S543" s="50"/>
      <c r="T543" s="50"/>
      <c r="U543" s="11"/>
      <c r="V543" s="50"/>
      <c r="W543" s="50"/>
      <c r="X543" s="50"/>
      <c r="Y543" s="50"/>
      <c r="Z543" s="50"/>
      <c r="AA543" s="11"/>
      <c r="AB543" s="50"/>
      <c r="AC543" s="50"/>
      <c r="AD543" s="50"/>
      <c r="AE543" s="11"/>
      <c r="AF543" s="50"/>
      <c r="AG543" s="50"/>
      <c r="AH543" s="50"/>
      <c r="AI543" s="11"/>
      <c r="AJ543" s="50"/>
      <c r="AK543" s="50"/>
      <c r="AL543" s="50"/>
      <c r="AM543" s="11"/>
      <c r="AN543" s="50"/>
      <c r="AO543" s="50"/>
      <c r="AP543" s="50"/>
      <c r="AQ543" s="11"/>
      <c r="AR543" s="50"/>
      <c r="AS543" s="50"/>
      <c r="AT543" s="50"/>
      <c r="AU543" s="11"/>
      <c r="AV543" s="50"/>
      <c r="AW543" s="50"/>
      <c r="AX543" s="50"/>
      <c r="AY543" s="50"/>
      <c r="AZ543" s="50"/>
      <c r="BA543" s="50"/>
      <c r="BB543" s="50"/>
      <c r="BC543" s="50"/>
      <c r="BD543" s="50"/>
      <c r="BE543" s="50"/>
      <c r="BF543" s="50"/>
      <c r="BG543" s="50"/>
      <c r="BH543" s="20"/>
    </row>
    <row r="544" spans="1:60" s="22" customFormat="1" x14ac:dyDescent="0.25">
      <c r="A544" s="20"/>
      <c r="B544" s="480"/>
      <c r="C544" s="11"/>
      <c r="D544" s="11"/>
      <c r="E544" s="11"/>
      <c r="F544" s="21"/>
      <c r="G544" s="11"/>
      <c r="H544" s="50"/>
      <c r="I544" s="50"/>
      <c r="J544" s="50"/>
      <c r="K544" s="11"/>
      <c r="L544" s="50"/>
      <c r="M544" s="50"/>
      <c r="N544" s="50"/>
      <c r="O544" s="50"/>
      <c r="P544" s="50"/>
      <c r="Q544" s="11"/>
      <c r="R544" s="50"/>
      <c r="S544" s="50"/>
      <c r="T544" s="50"/>
      <c r="U544" s="11"/>
      <c r="V544" s="50"/>
      <c r="W544" s="50"/>
      <c r="X544" s="50"/>
      <c r="Y544" s="50"/>
      <c r="Z544" s="50"/>
      <c r="AA544" s="11"/>
      <c r="AB544" s="50"/>
      <c r="AC544" s="50"/>
      <c r="AD544" s="50"/>
      <c r="AE544" s="11"/>
      <c r="AF544" s="50"/>
      <c r="AG544" s="50"/>
      <c r="AH544" s="50"/>
      <c r="AI544" s="11"/>
      <c r="AJ544" s="50"/>
      <c r="AK544" s="50"/>
      <c r="AL544" s="50"/>
      <c r="AM544" s="11"/>
      <c r="AN544" s="50"/>
      <c r="AO544" s="50"/>
      <c r="AP544" s="50"/>
      <c r="AQ544" s="11"/>
      <c r="AR544" s="50"/>
      <c r="AS544" s="50"/>
      <c r="AT544" s="50"/>
      <c r="AU544" s="11"/>
      <c r="AV544" s="50"/>
      <c r="AW544" s="50"/>
      <c r="AX544" s="50"/>
      <c r="AY544" s="50"/>
      <c r="AZ544" s="50"/>
      <c r="BA544" s="50"/>
      <c r="BB544" s="50"/>
      <c r="BC544" s="50"/>
      <c r="BD544" s="50"/>
      <c r="BE544" s="50"/>
      <c r="BF544" s="50"/>
      <c r="BG544" s="50"/>
      <c r="BH544" s="20"/>
    </row>
    <row r="545" spans="1:60" s="22" customFormat="1" x14ac:dyDescent="0.25">
      <c r="A545" s="20"/>
      <c r="B545" s="480"/>
      <c r="C545" s="11"/>
      <c r="D545" s="11"/>
      <c r="E545" s="11"/>
      <c r="F545" s="21"/>
      <c r="G545" s="11"/>
      <c r="H545" s="50"/>
      <c r="I545" s="50"/>
      <c r="J545" s="50"/>
      <c r="K545" s="11"/>
      <c r="L545" s="50"/>
      <c r="M545" s="50"/>
      <c r="N545" s="50"/>
      <c r="O545" s="50"/>
      <c r="P545" s="50"/>
      <c r="Q545" s="11"/>
      <c r="R545" s="50"/>
      <c r="S545" s="50"/>
      <c r="T545" s="50"/>
      <c r="U545" s="11"/>
      <c r="V545" s="50"/>
      <c r="W545" s="50"/>
      <c r="X545" s="50"/>
      <c r="Y545" s="50"/>
      <c r="Z545" s="50"/>
      <c r="AA545" s="11"/>
      <c r="AB545" s="50"/>
      <c r="AC545" s="50"/>
      <c r="AD545" s="50"/>
      <c r="AE545" s="11"/>
      <c r="AF545" s="50"/>
      <c r="AG545" s="50"/>
      <c r="AH545" s="50"/>
      <c r="AI545" s="11"/>
      <c r="AJ545" s="50"/>
      <c r="AK545" s="50"/>
      <c r="AL545" s="50"/>
      <c r="AM545" s="11"/>
      <c r="AN545" s="50"/>
      <c r="AO545" s="50"/>
      <c r="AP545" s="50"/>
      <c r="AQ545" s="11"/>
      <c r="AR545" s="50"/>
      <c r="AS545" s="50"/>
      <c r="AT545" s="50"/>
      <c r="AU545" s="11"/>
      <c r="AV545" s="50"/>
      <c r="AW545" s="50"/>
      <c r="AX545" s="50"/>
      <c r="AY545" s="50"/>
      <c r="AZ545" s="50"/>
      <c r="BA545" s="50"/>
      <c r="BB545" s="50"/>
      <c r="BC545" s="50"/>
      <c r="BD545" s="50"/>
      <c r="BE545" s="50"/>
      <c r="BF545" s="50"/>
      <c r="BG545" s="50"/>
      <c r="BH545" s="20"/>
    </row>
    <row r="546" spans="1:60" s="22" customFormat="1" x14ac:dyDescent="0.25">
      <c r="A546" s="20"/>
      <c r="B546" s="480"/>
      <c r="C546" s="11"/>
      <c r="D546" s="11"/>
      <c r="E546" s="11"/>
      <c r="F546" s="21"/>
      <c r="G546" s="11"/>
      <c r="H546" s="50"/>
      <c r="I546" s="50"/>
      <c r="J546" s="50"/>
      <c r="K546" s="11"/>
      <c r="L546" s="50"/>
      <c r="M546" s="50"/>
      <c r="N546" s="50"/>
      <c r="O546" s="50"/>
      <c r="P546" s="50"/>
      <c r="Q546" s="11"/>
      <c r="R546" s="50"/>
      <c r="S546" s="50"/>
      <c r="T546" s="50"/>
      <c r="U546" s="11"/>
      <c r="V546" s="50"/>
      <c r="W546" s="50"/>
      <c r="X546" s="50"/>
      <c r="Y546" s="50"/>
      <c r="Z546" s="50"/>
      <c r="AA546" s="11"/>
      <c r="AB546" s="50"/>
      <c r="AC546" s="50"/>
      <c r="AD546" s="50"/>
      <c r="AE546" s="11"/>
      <c r="AF546" s="50"/>
      <c r="AG546" s="50"/>
      <c r="AH546" s="50"/>
      <c r="AI546" s="11"/>
      <c r="AJ546" s="50"/>
      <c r="AK546" s="50"/>
      <c r="AL546" s="50"/>
      <c r="AM546" s="11"/>
      <c r="AN546" s="50"/>
      <c r="AO546" s="50"/>
      <c r="AP546" s="50"/>
      <c r="AQ546" s="11"/>
      <c r="AR546" s="50"/>
      <c r="AS546" s="50"/>
      <c r="AT546" s="50"/>
      <c r="AU546" s="11"/>
      <c r="AV546" s="50"/>
      <c r="AW546" s="50"/>
      <c r="AX546" s="50"/>
      <c r="AY546" s="50"/>
      <c r="AZ546" s="50"/>
      <c r="BA546" s="50"/>
      <c r="BB546" s="50"/>
      <c r="BC546" s="50"/>
      <c r="BD546" s="50"/>
      <c r="BE546" s="50"/>
      <c r="BF546" s="50"/>
      <c r="BG546" s="50"/>
      <c r="BH546" s="20"/>
    </row>
    <row r="547" spans="1:60" s="22" customFormat="1" x14ac:dyDescent="0.25">
      <c r="A547" s="20"/>
      <c r="B547" s="480"/>
      <c r="C547" s="11"/>
      <c r="D547" s="11"/>
      <c r="E547" s="11"/>
      <c r="F547" s="21"/>
      <c r="G547" s="11"/>
      <c r="H547" s="50"/>
      <c r="I547" s="50"/>
      <c r="J547" s="50"/>
      <c r="K547" s="11"/>
      <c r="L547" s="50"/>
      <c r="M547" s="50"/>
      <c r="N547" s="50"/>
      <c r="O547" s="50"/>
      <c r="P547" s="50"/>
      <c r="Q547" s="11"/>
      <c r="R547" s="50"/>
      <c r="S547" s="50"/>
      <c r="T547" s="50"/>
      <c r="U547" s="11"/>
      <c r="V547" s="50"/>
      <c r="W547" s="50"/>
      <c r="X547" s="50"/>
      <c r="Y547" s="50"/>
      <c r="Z547" s="50"/>
      <c r="AA547" s="11"/>
      <c r="AB547" s="50"/>
      <c r="AC547" s="50"/>
      <c r="AD547" s="50"/>
      <c r="AE547" s="11"/>
      <c r="AF547" s="50"/>
      <c r="AG547" s="50"/>
      <c r="AH547" s="50"/>
      <c r="AI547" s="11"/>
      <c r="AJ547" s="50"/>
      <c r="AK547" s="50"/>
      <c r="AL547" s="50"/>
      <c r="AM547" s="11"/>
      <c r="AN547" s="50"/>
      <c r="AO547" s="50"/>
      <c r="AP547" s="50"/>
      <c r="AQ547" s="11"/>
      <c r="AR547" s="50"/>
      <c r="AS547" s="50"/>
      <c r="AT547" s="50"/>
      <c r="AU547" s="11"/>
      <c r="AV547" s="50"/>
      <c r="AW547" s="50"/>
      <c r="AX547" s="50"/>
      <c r="AY547" s="50"/>
      <c r="AZ547" s="50"/>
      <c r="BA547" s="50"/>
      <c r="BB547" s="50"/>
      <c r="BC547" s="50"/>
      <c r="BD547" s="50"/>
      <c r="BE547" s="50"/>
      <c r="BF547" s="50"/>
      <c r="BG547" s="50"/>
      <c r="BH547" s="20"/>
    </row>
    <row r="548" spans="1:60" s="22" customFormat="1" x14ac:dyDescent="0.25">
      <c r="A548" s="20"/>
      <c r="B548" s="480"/>
      <c r="C548" s="11"/>
      <c r="D548" s="11"/>
      <c r="E548" s="11"/>
      <c r="F548" s="21"/>
      <c r="G548" s="11"/>
      <c r="H548" s="50"/>
      <c r="I548" s="50"/>
      <c r="J548" s="50"/>
      <c r="K548" s="11"/>
      <c r="L548" s="50"/>
      <c r="M548" s="50"/>
      <c r="N548" s="50"/>
      <c r="O548" s="50"/>
      <c r="P548" s="50"/>
      <c r="Q548" s="11"/>
      <c r="R548" s="50"/>
      <c r="S548" s="50"/>
      <c r="T548" s="50"/>
      <c r="U548" s="11"/>
      <c r="V548" s="50"/>
      <c r="W548" s="50"/>
      <c r="X548" s="50"/>
      <c r="Y548" s="50"/>
      <c r="Z548" s="50"/>
      <c r="AA548" s="11"/>
      <c r="AB548" s="50"/>
      <c r="AC548" s="50"/>
      <c r="AD548" s="50"/>
      <c r="AE548" s="11"/>
      <c r="AF548" s="50"/>
      <c r="AG548" s="50"/>
      <c r="AH548" s="50"/>
      <c r="AI548" s="11"/>
      <c r="AJ548" s="50"/>
      <c r="AK548" s="50"/>
      <c r="AL548" s="50"/>
      <c r="AM548" s="11"/>
      <c r="AN548" s="50"/>
      <c r="AO548" s="50"/>
      <c r="AP548" s="50"/>
      <c r="AQ548" s="11"/>
      <c r="AR548" s="50"/>
      <c r="AS548" s="50"/>
      <c r="AT548" s="50"/>
      <c r="AU548" s="11"/>
      <c r="AV548" s="50"/>
      <c r="AW548" s="50"/>
      <c r="AX548" s="50"/>
      <c r="AY548" s="50"/>
      <c r="AZ548" s="50"/>
      <c r="BA548" s="50"/>
      <c r="BB548" s="50"/>
      <c r="BC548" s="50"/>
      <c r="BD548" s="50"/>
      <c r="BE548" s="50"/>
      <c r="BF548" s="50"/>
      <c r="BG548" s="50"/>
      <c r="BH548" s="20"/>
    </row>
    <row r="549" spans="1:60" s="22" customFormat="1" x14ac:dyDescent="0.25">
      <c r="A549" s="20"/>
      <c r="B549" s="480"/>
      <c r="C549" s="11"/>
      <c r="D549" s="11"/>
      <c r="E549" s="11"/>
      <c r="F549" s="21"/>
      <c r="G549" s="11"/>
      <c r="H549" s="50"/>
      <c r="I549" s="50"/>
      <c r="J549" s="50"/>
      <c r="K549" s="11"/>
      <c r="L549" s="50"/>
      <c r="M549" s="50"/>
      <c r="N549" s="50"/>
      <c r="O549" s="50"/>
      <c r="P549" s="50"/>
      <c r="Q549" s="11"/>
      <c r="R549" s="50"/>
      <c r="S549" s="50"/>
      <c r="T549" s="50"/>
      <c r="U549" s="11"/>
      <c r="V549" s="50"/>
      <c r="W549" s="50"/>
      <c r="X549" s="50"/>
      <c r="Y549" s="50"/>
      <c r="Z549" s="50"/>
      <c r="AA549" s="11"/>
      <c r="AB549" s="50"/>
      <c r="AC549" s="50"/>
      <c r="AD549" s="50"/>
      <c r="AE549" s="11"/>
      <c r="AF549" s="50"/>
      <c r="AG549" s="50"/>
      <c r="AH549" s="50"/>
      <c r="AI549" s="11"/>
      <c r="AJ549" s="50"/>
      <c r="AK549" s="50"/>
      <c r="AL549" s="50"/>
      <c r="AM549" s="11"/>
      <c r="AN549" s="50"/>
      <c r="AO549" s="50"/>
      <c r="AP549" s="50"/>
      <c r="AQ549" s="11"/>
      <c r="AR549" s="50"/>
      <c r="AS549" s="50"/>
      <c r="AT549" s="50"/>
      <c r="AU549" s="11"/>
      <c r="AV549" s="50"/>
      <c r="AW549" s="50"/>
      <c r="AX549" s="50"/>
      <c r="AY549" s="50"/>
      <c r="AZ549" s="50"/>
      <c r="BA549" s="50"/>
      <c r="BB549" s="50"/>
      <c r="BC549" s="50"/>
      <c r="BD549" s="50"/>
      <c r="BE549" s="50"/>
      <c r="BF549" s="50"/>
      <c r="BG549" s="50"/>
      <c r="BH549" s="20"/>
    </row>
    <row r="550" spans="1:60" s="22" customFormat="1" x14ac:dyDescent="0.25">
      <c r="A550" s="20"/>
      <c r="B550" s="480"/>
      <c r="C550" s="11"/>
      <c r="D550" s="11"/>
      <c r="E550" s="11"/>
      <c r="F550" s="21"/>
      <c r="G550" s="11"/>
      <c r="H550" s="50"/>
      <c r="I550" s="50"/>
      <c r="J550" s="50"/>
      <c r="K550" s="11"/>
      <c r="L550" s="50"/>
      <c r="M550" s="50"/>
      <c r="N550" s="50"/>
      <c r="O550" s="50"/>
      <c r="P550" s="50"/>
      <c r="Q550" s="11"/>
      <c r="R550" s="50"/>
      <c r="S550" s="50"/>
      <c r="T550" s="50"/>
      <c r="U550" s="11"/>
      <c r="V550" s="50"/>
      <c r="W550" s="50"/>
      <c r="X550" s="50"/>
      <c r="Y550" s="50"/>
      <c r="Z550" s="50"/>
      <c r="AA550" s="11"/>
      <c r="AB550" s="50"/>
      <c r="AC550" s="50"/>
      <c r="AD550" s="50"/>
      <c r="AE550" s="11"/>
      <c r="AF550" s="50"/>
      <c r="AG550" s="50"/>
      <c r="AH550" s="50"/>
      <c r="AI550" s="11"/>
      <c r="AJ550" s="50"/>
      <c r="AK550" s="50"/>
      <c r="AL550" s="50"/>
      <c r="AM550" s="11"/>
      <c r="AN550" s="50"/>
      <c r="AO550" s="50"/>
      <c r="AP550" s="50"/>
      <c r="AQ550" s="11"/>
      <c r="AR550" s="50"/>
      <c r="AS550" s="50"/>
      <c r="AT550" s="50"/>
      <c r="AU550" s="11"/>
      <c r="AV550" s="50"/>
      <c r="AW550" s="50"/>
      <c r="AX550" s="50"/>
      <c r="AY550" s="50"/>
      <c r="AZ550" s="50"/>
      <c r="BA550" s="50"/>
      <c r="BB550" s="50"/>
      <c r="BC550" s="50"/>
      <c r="BD550" s="50"/>
      <c r="BE550" s="50"/>
      <c r="BF550" s="50"/>
      <c r="BG550" s="50"/>
      <c r="BH550" s="20"/>
    </row>
    <row r="551" spans="1:60" s="22" customFormat="1" x14ac:dyDescent="0.25">
      <c r="A551" s="20"/>
      <c r="B551" s="480"/>
      <c r="C551" s="11"/>
      <c r="D551" s="11"/>
      <c r="E551" s="11"/>
      <c r="F551" s="21"/>
      <c r="G551" s="11"/>
      <c r="H551" s="50"/>
      <c r="I551" s="50"/>
      <c r="J551" s="50"/>
      <c r="K551" s="11"/>
      <c r="L551" s="50"/>
      <c r="M551" s="50"/>
      <c r="N551" s="50"/>
      <c r="O551" s="50"/>
      <c r="P551" s="50"/>
      <c r="Q551" s="11"/>
      <c r="R551" s="50"/>
      <c r="S551" s="50"/>
      <c r="T551" s="50"/>
      <c r="U551" s="11"/>
      <c r="V551" s="50"/>
      <c r="W551" s="50"/>
      <c r="X551" s="50"/>
      <c r="Y551" s="50"/>
      <c r="Z551" s="50"/>
      <c r="AA551" s="11"/>
      <c r="AB551" s="50"/>
      <c r="AC551" s="50"/>
      <c r="AD551" s="50"/>
      <c r="AE551" s="11"/>
      <c r="AF551" s="50"/>
      <c r="AG551" s="50"/>
      <c r="AH551" s="50"/>
      <c r="AI551" s="11"/>
      <c r="AJ551" s="50"/>
      <c r="AK551" s="50"/>
      <c r="AL551" s="50"/>
      <c r="AM551" s="11"/>
      <c r="AN551" s="50"/>
      <c r="AO551" s="50"/>
      <c r="AP551" s="50"/>
      <c r="AQ551" s="11"/>
      <c r="AR551" s="50"/>
      <c r="AS551" s="50"/>
      <c r="AT551" s="50"/>
      <c r="AU551" s="11"/>
      <c r="AV551" s="50"/>
      <c r="AW551" s="50"/>
      <c r="AX551" s="50"/>
      <c r="AY551" s="50"/>
      <c r="AZ551" s="50"/>
      <c r="BA551" s="50"/>
      <c r="BB551" s="50"/>
      <c r="BC551" s="50"/>
      <c r="BD551" s="50"/>
      <c r="BE551" s="50"/>
      <c r="BF551" s="50"/>
      <c r="BG551" s="50"/>
      <c r="BH551" s="20"/>
    </row>
    <row r="552" spans="1:60" s="22" customFormat="1" x14ac:dyDescent="0.25">
      <c r="A552" s="20"/>
      <c r="B552" s="480"/>
      <c r="C552" s="11"/>
      <c r="D552" s="11"/>
      <c r="E552" s="11"/>
      <c r="F552" s="21"/>
      <c r="G552" s="11"/>
      <c r="H552" s="50"/>
      <c r="I552" s="50"/>
      <c r="J552" s="50"/>
      <c r="K552" s="11"/>
      <c r="L552" s="50"/>
      <c r="M552" s="50"/>
      <c r="N552" s="50"/>
      <c r="O552" s="50"/>
      <c r="P552" s="50"/>
      <c r="Q552" s="11"/>
      <c r="R552" s="50"/>
      <c r="S552" s="50"/>
      <c r="T552" s="50"/>
      <c r="U552" s="11"/>
      <c r="V552" s="50"/>
      <c r="W552" s="50"/>
      <c r="X552" s="50"/>
      <c r="Y552" s="50"/>
      <c r="Z552" s="50"/>
      <c r="AA552" s="11"/>
      <c r="AB552" s="50"/>
      <c r="AC552" s="50"/>
      <c r="AD552" s="50"/>
      <c r="AE552" s="11"/>
      <c r="AF552" s="50"/>
      <c r="AG552" s="50"/>
      <c r="AH552" s="50"/>
      <c r="AI552" s="11"/>
      <c r="AJ552" s="50"/>
      <c r="AK552" s="50"/>
      <c r="AL552" s="50"/>
      <c r="AM552" s="11"/>
      <c r="AN552" s="50"/>
      <c r="AO552" s="50"/>
      <c r="AP552" s="50"/>
      <c r="AQ552" s="11"/>
      <c r="AR552" s="50"/>
      <c r="AS552" s="50"/>
      <c r="AT552" s="50"/>
      <c r="AU552" s="11"/>
      <c r="AV552" s="50"/>
      <c r="AW552" s="50"/>
      <c r="AX552" s="50"/>
      <c r="AY552" s="50"/>
      <c r="AZ552" s="50"/>
      <c r="BA552" s="50"/>
      <c r="BB552" s="50"/>
      <c r="BC552" s="50"/>
      <c r="BD552" s="50"/>
      <c r="BE552" s="50"/>
      <c r="BF552" s="50"/>
      <c r="BG552" s="50"/>
      <c r="BH552" s="20"/>
    </row>
    <row r="553" spans="1:60" s="22" customFormat="1" x14ac:dyDescent="0.25">
      <c r="A553" s="20"/>
      <c r="B553" s="480"/>
      <c r="C553" s="11"/>
      <c r="D553" s="11"/>
      <c r="E553" s="11"/>
      <c r="F553" s="21"/>
      <c r="G553" s="11"/>
      <c r="H553" s="50"/>
      <c r="I553" s="50"/>
      <c r="J553" s="50"/>
      <c r="K553" s="11"/>
      <c r="L553" s="50"/>
      <c r="M553" s="50"/>
      <c r="N553" s="50"/>
      <c r="O553" s="50"/>
      <c r="P553" s="50"/>
      <c r="Q553" s="11"/>
      <c r="R553" s="50"/>
      <c r="S553" s="50"/>
      <c r="T553" s="50"/>
      <c r="U553" s="11"/>
      <c r="V553" s="50"/>
      <c r="W553" s="50"/>
      <c r="X553" s="50"/>
      <c r="Y553" s="50"/>
      <c r="Z553" s="50"/>
      <c r="AA553" s="11"/>
      <c r="AB553" s="50"/>
      <c r="AC553" s="50"/>
      <c r="AD553" s="50"/>
      <c r="AE553" s="11"/>
      <c r="AF553" s="50"/>
      <c r="AG553" s="50"/>
      <c r="AH553" s="50"/>
      <c r="AI553" s="11"/>
      <c r="AJ553" s="50"/>
      <c r="AK553" s="50"/>
      <c r="AL553" s="50"/>
      <c r="AM553" s="11"/>
      <c r="AN553" s="50"/>
      <c r="AO553" s="50"/>
      <c r="AP553" s="50"/>
      <c r="AQ553" s="11"/>
      <c r="AR553" s="50"/>
      <c r="AS553" s="50"/>
      <c r="AT553" s="50"/>
      <c r="AU553" s="11"/>
      <c r="AV553" s="50"/>
      <c r="AW553" s="50"/>
      <c r="AX553" s="50"/>
      <c r="AY553" s="50"/>
      <c r="AZ553" s="50"/>
      <c r="BA553" s="50"/>
      <c r="BB553" s="50"/>
      <c r="BC553" s="50"/>
      <c r="BD553" s="50"/>
      <c r="BE553" s="50"/>
      <c r="BF553" s="50"/>
      <c r="BG553" s="50"/>
      <c r="BH553" s="20"/>
    </row>
    <row r="554" spans="1:60" s="22" customFormat="1" x14ac:dyDescent="0.25">
      <c r="A554" s="20"/>
      <c r="B554" s="480"/>
      <c r="C554" s="11"/>
      <c r="D554" s="11"/>
      <c r="E554" s="11"/>
      <c r="F554" s="21"/>
      <c r="G554" s="11"/>
      <c r="H554" s="50"/>
      <c r="I554" s="50"/>
      <c r="J554" s="50"/>
      <c r="K554" s="11"/>
      <c r="L554" s="50"/>
      <c r="M554" s="50"/>
      <c r="N554" s="50"/>
      <c r="O554" s="50"/>
      <c r="P554" s="50"/>
      <c r="Q554" s="11"/>
      <c r="R554" s="50"/>
      <c r="S554" s="50"/>
      <c r="T554" s="50"/>
      <c r="U554" s="11"/>
      <c r="V554" s="50"/>
      <c r="W554" s="50"/>
      <c r="X554" s="50"/>
      <c r="Y554" s="50"/>
      <c r="Z554" s="50"/>
      <c r="AA554" s="11"/>
      <c r="AB554" s="50"/>
      <c r="AC554" s="50"/>
      <c r="AD554" s="50"/>
      <c r="AE554" s="11"/>
      <c r="AF554" s="50"/>
      <c r="AG554" s="50"/>
      <c r="AH554" s="50"/>
      <c r="AI554" s="11"/>
      <c r="AJ554" s="50"/>
      <c r="AK554" s="50"/>
      <c r="AL554" s="50"/>
      <c r="AM554" s="11"/>
      <c r="AN554" s="50"/>
      <c r="AO554" s="50"/>
      <c r="AP554" s="50"/>
      <c r="AQ554" s="11"/>
      <c r="AR554" s="50"/>
      <c r="AS554" s="50"/>
      <c r="AT554" s="50"/>
      <c r="AU554" s="11"/>
      <c r="AV554" s="50"/>
      <c r="AW554" s="50"/>
      <c r="AX554" s="50"/>
      <c r="AY554" s="50"/>
      <c r="AZ554" s="50"/>
      <c r="BA554" s="50"/>
      <c r="BB554" s="50"/>
      <c r="BC554" s="50"/>
      <c r="BD554" s="50"/>
      <c r="BE554" s="50"/>
      <c r="BF554" s="50"/>
      <c r="BG554" s="50"/>
      <c r="BH554" s="20"/>
    </row>
    <row r="555" spans="1:60" s="22" customFormat="1" x14ac:dyDescent="0.25">
      <c r="A555" s="20"/>
      <c r="B555" s="480"/>
      <c r="C555" s="11"/>
      <c r="D555" s="11"/>
      <c r="E555" s="11"/>
      <c r="F555" s="21"/>
      <c r="G555" s="11"/>
      <c r="H555" s="50"/>
      <c r="I555" s="50"/>
      <c r="J555" s="50"/>
      <c r="K555" s="11"/>
      <c r="L555" s="50"/>
      <c r="M555" s="50"/>
      <c r="N555" s="50"/>
      <c r="O555" s="50"/>
      <c r="P555" s="50"/>
      <c r="Q555" s="11"/>
      <c r="R555" s="50"/>
      <c r="S555" s="50"/>
      <c r="T555" s="50"/>
      <c r="U555" s="11"/>
      <c r="V555" s="50"/>
      <c r="W555" s="50"/>
      <c r="X555" s="50"/>
      <c r="Y555" s="50"/>
      <c r="Z555" s="50"/>
      <c r="AA555" s="11"/>
      <c r="AB555" s="50"/>
      <c r="AC555" s="50"/>
      <c r="AD555" s="50"/>
      <c r="AE555" s="11"/>
      <c r="AF555" s="50"/>
      <c r="AG555" s="50"/>
      <c r="AH555" s="50"/>
      <c r="AI555" s="11"/>
      <c r="AJ555" s="50"/>
      <c r="AK555" s="50"/>
      <c r="AL555" s="50"/>
      <c r="AM555" s="11"/>
      <c r="AN555" s="50"/>
      <c r="AO555" s="50"/>
      <c r="AP555" s="50"/>
      <c r="AQ555" s="11"/>
      <c r="AR555" s="50"/>
      <c r="AS555" s="50"/>
      <c r="AT555" s="50"/>
      <c r="AU555" s="11"/>
      <c r="AV555" s="50"/>
      <c r="AW555" s="50"/>
      <c r="AX555" s="50"/>
      <c r="AY555" s="50"/>
      <c r="AZ555" s="50"/>
      <c r="BA555" s="50"/>
      <c r="BB555" s="50"/>
      <c r="BC555" s="50"/>
      <c r="BD555" s="50"/>
      <c r="BE555" s="50"/>
      <c r="BF555" s="50"/>
      <c r="BG555" s="50"/>
      <c r="BH555" s="20"/>
    </row>
    <row r="556" spans="1:60" s="22" customFormat="1" x14ac:dyDescent="0.25">
      <c r="A556" s="20"/>
      <c r="B556" s="480"/>
      <c r="C556" s="11"/>
      <c r="D556" s="11"/>
      <c r="E556" s="11"/>
      <c r="F556" s="21"/>
      <c r="G556" s="11"/>
      <c r="H556" s="50"/>
      <c r="I556" s="50"/>
      <c r="J556" s="50"/>
      <c r="K556" s="11"/>
      <c r="L556" s="50"/>
      <c r="M556" s="50"/>
      <c r="N556" s="50"/>
      <c r="O556" s="50"/>
      <c r="P556" s="50"/>
      <c r="Q556" s="11"/>
      <c r="R556" s="50"/>
      <c r="S556" s="50"/>
      <c r="T556" s="50"/>
      <c r="U556" s="11"/>
      <c r="V556" s="50"/>
      <c r="W556" s="50"/>
      <c r="X556" s="50"/>
      <c r="Y556" s="50"/>
      <c r="Z556" s="50"/>
      <c r="AA556" s="11"/>
      <c r="AB556" s="50"/>
      <c r="AC556" s="50"/>
      <c r="AD556" s="50"/>
      <c r="AE556" s="11"/>
      <c r="AF556" s="50"/>
      <c r="AG556" s="50"/>
      <c r="AH556" s="50"/>
      <c r="AI556" s="11"/>
      <c r="AJ556" s="50"/>
      <c r="AK556" s="50"/>
      <c r="AL556" s="50"/>
      <c r="AM556" s="11"/>
      <c r="AN556" s="50"/>
      <c r="AO556" s="50"/>
      <c r="AP556" s="50"/>
      <c r="AQ556" s="11"/>
      <c r="AR556" s="50"/>
      <c r="AS556" s="50"/>
      <c r="AT556" s="50"/>
      <c r="AU556" s="11"/>
      <c r="AV556" s="50"/>
      <c r="AW556" s="50"/>
      <c r="AX556" s="50"/>
      <c r="AY556" s="50"/>
      <c r="AZ556" s="50"/>
      <c r="BA556" s="50"/>
      <c r="BB556" s="50"/>
      <c r="BC556" s="50"/>
      <c r="BD556" s="50"/>
      <c r="BE556" s="50"/>
      <c r="BF556" s="50"/>
      <c r="BG556" s="50"/>
      <c r="BH556" s="20"/>
    </row>
    <row r="557" spans="1:60" s="22" customFormat="1" x14ac:dyDescent="0.25">
      <c r="A557" s="20"/>
      <c r="B557" s="480"/>
      <c r="C557" s="11"/>
      <c r="D557" s="11"/>
      <c r="E557" s="11"/>
      <c r="F557" s="21"/>
      <c r="G557" s="11"/>
      <c r="H557" s="50"/>
      <c r="I557" s="50"/>
      <c r="J557" s="50"/>
      <c r="K557" s="11"/>
      <c r="L557" s="50"/>
      <c r="M557" s="50"/>
      <c r="N557" s="50"/>
      <c r="O557" s="50"/>
      <c r="P557" s="50"/>
      <c r="Q557" s="11"/>
      <c r="R557" s="50"/>
      <c r="S557" s="50"/>
      <c r="T557" s="50"/>
      <c r="U557" s="11"/>
      <c r="V557" s="50"/>
      <c r="W557" s="50"/>
      <c r="X557" s="50"/>
      <c r="Y557" s="50"/>
      <c r="Z557" s="50"/>
      <c r="AA557" s="11"/>
      <c r="AB557" s="50"/>
      <c r="AC557" s="50"/>
      <c r="AD557" s="50"/>
      <c r="AE557" s="11"/>
      <c r="AF557" s="50"/>
      <c r="AG557" s="50"/>
      <c r="AH557" s="50"/>
      <c r="AI557" s="11"/>
      <c r="AJ557" s="50"/>
      <c r="AK557" s="50"/>
      <c r="AL557" s="50"/>
      <c r="AM557" s="11"/>
      <c r="AN557" s="50"/>
      <c r="AO557" s="50"/>
      <c r="AP557" s="50"/>
      <c r="AQ557" s="11"/>
      <c r="AR557" s="50"/>
      <c r="AS557" s="50"/>
      <c r="AT557" s="50"/>
      <c r="AU557" s="11"/>
      <c r="AV557" s="50"/>
      <c r="AW557" s="50"/>
      <c r="AX557" s="50"/>
      <c r="AY557" s="50"/>
      <c r="AZ557" s="50"/>
      <c r="BA557" s="50"/>
      <c r="BB557" s="50"/>
      <c r="BC557" s="50"/>
      <c r="BD557" s="50"/>
      <c r="BE557" s="50"/>
      <c r="BF557" s="50"/>
      <c r="BG557" s="50"/>
      <c r="BH557" s="20"/>
    </row>
    <row r="558" spans="1:60" s="22" customFormat="1" x14ac:dyDescent="0.25">
      <c r="A558" s="20"/>
      <c r="B558" s="480"/>
      <c r="C558" s="11"/>
      <c r="D558" s="11"/>
      <c r="E558" s="11"/>
      <c r="F558" s="21"/>
      <c r="G558" s="11"/>
      <c r="H558" s="50"/>
      <c r="I558" s="50"/>
      <c r="J558" s="50"/>
      <c r="K558" s="11"/>
      <c r="L558" s="50"/>
      <c r="M558" s="50"/>
      <c r="N558" s="50"/>
      <c r="O558" s="50"/>
      <c r="P558" s="50"/>
      <c r="Q558" s="11"/>
      <c r="R558" s="50"/>
      <c r="S558" s="50"/>
      <c r="T558" s="50"/>
      <c r="U558" s="11"/>
      <c r="V558" s="50"/>
      <c r="W558" s="50"/>
      <c r="X558" s="50"/>
      <c r="Y558" s="50"/>
      <c r="Z558" s="50"/>
      <c r="AA558" s="11"/>
      <c r="AB558" s="50"/>
      <c r="AC558" s="50"/>
      <c r="AD558" s="50"/>
      <c r="AE558" s="11"/>
      <c r="AF558" s="50"/>
      <c r="AG558" s="50"/>
      <c r="AH558" s="50"/>
      <c r="AI558" s="11"/>
      <c r="AJ558" s="50"/>
      <c r="AK558" s="50"/>
      <c r="AL558" s="50"/>
      <c r="AM558" s="11"/>
      <c r="AN558" s="50"/>
      <c r="AO558" s="50"/>
      <c r="AP558" s="50"/>
      <c r="AQ558" s="11"/>
      <c r="AR558" s="50"/>
      <c r="AS558" s="50"/>
      <c r="AT558" s="50"/>
      <c r="AU558" s="11"/>
      <c r="AV558" s="50"/>
      <c r="AW558" s="50"/>
      <c r="AX558" s="50"/>
      <c r="AY558" s="50"/>
      <c r="AZ558" s="50"/>
      <c r="BA558" s="50"/>
      <c r="BB558" s="50"/>
      <c r="BC558" s="50"/>
      <c r="BD558" s="50"/>
      <c r="BE558" s="50"/>
      <c r="BF558" s="50"/>
      <c r="BG558" s="50"/>
      <c r="BH558" s="20"/>
    </row>
    <row r="559" spans="1:60" s="22" customFormat="1" x14ac:dyDescent="0.25">
      <c r="A559" s="20"/>
      <c r="B559" s="480"/>
      <c r="C559" s="11"/>
      <c r="D559" s="11"/>
      <c r="E559" s="11"/>
      <c r="F559" s="21"/>
      <c r="G559" s="11"/>
      <c r="H559" s="50"/>
      <c r="I559" s="50"/>
      <c r="J559" s="50"/>
      <c r="K559" s="11"/>
      <c r="L559" s="50"/>
      <c r="M559" s="50"/>
      <c r="N559" s="50"/>
      <c r="O559" s="50"/>
      <c r="P559" s="50"/>
      <c r="Q559" s="11"/>
      <c r="R559" s="50"/>
      <c r="S559" s="50"/>
      <c r="T559" s="50"/>
      <c r="U559" s="11"/>
      <c r="V559" s="50"/>
      <c r="W559" s="50"/>
      <c r="X559" s="50"/>
      <c r="Y559" s="50"/>
      <c r="Z559" s="50"/>
      <c r="AA559" s="11"/>
      <c r="AB559" s="50"/>
      <c r="AC559" s="50"/>
      <c r="AD559" s="50"/>
      <c r="AE559" s="11"/>
      <c r="AF559" s="50"/>
      <c r="AG559" s="50"/>
      <c r="AH559" s="50"/>
      <c r="AI559" s="11"/>
      <c r="AJ559" s="50"/>
      <c r="AK559" s="50"/>
      <c r="AL559" s="50"/>
      <c r="AM559" s="11"/>
      <c r="AN559" s="50"/>
      <c r="AO559" s="50"/>
      <c r="AP559" s="50"/>
      <c r="AQ559" s="11"/>
      <c r="AR559" s="50"/>
      <c r="AS559" s="50"/>
      <c r="AT559" s="50"/>
      <c r="AU559" s="11"/>
      <c r="AV559" s="50"/>
      <c r="AW559" s="50"/>
      <c r="AX559" s="50"/>
      <c r="AY559" s="50"/>
      <c r="AZ559" s="50"/>
      <c r="BA559" s="50"/>
      <c r="BB559" s="50"/>
      <c r="BC559" s="50"/>
      <c r="BD559" s="50"/>
      <c r="BE559" s="50"/>
      <c r="BF559" s="50"/>
      <c r="BG559" s="50"/>
      <c r="BH559" s="20"/>
    </row>
    <row r="560" spans="1:60" s="22" customFormat="1" x14ac:dyDescent="0.25">
      <c r="A560" s="20"/>
      <c r="B560" s="480"/>
      <c r="C560" s="11"/>
      <c r="D560" s="11"/>
      <c r="E560" s="11"/>
      <c r="F560" s="21"/>
      <c r="G560" s="11"/>
      <c r="H560" s="50"/>
      <c r="I560" s="50"/>
      <c r="J560" s="50"/>
      <c r="K560" s="11"/>
      <c r="L560" s="50"/>
      <c r="M560" s="50"/>
      <c r="N560" s="50"/>
      <c r="O560" s="50"/>
      <c r="P560" s="50"/>
      <c r="Q560" s="11"/>
      <c r="R560" s="50"/>
      <c r="S560" s="50"/>
      <c r="T560" s="50"/>
      <c r="U560" s="11"/>
      <c r="V560" s="50"/>
      <c r="W560" s="50"/>
      <c r="X560" s="50"/>
      <c r="Y560" s="50"/>
      <c r="Z560" s="50"/>
      <c r="AA560" s="11"/>
      <c r="AB560" s="50"/>
      <c r="AC560" s="50"/>
      <c r="AD560" s="50"/>
      <c r="AE560" s="11"/>
      <c r="AF560" s="50"/>
      <c r="AG560" s="50"/>
      <c r="AH560" s="50"/>
      <c r="AI560" s="11"/>
      <c r="AJ560" s="50"/>
      <c r="AK560" s="50"/>
      <c r="AL560" s="50"/>
      <c r="AM560" s="11"/>
      <c r="AN560" s="50"/>
      <c r="AO560" s="50"/>
      <c r="AP560" s="50"/>
      <c r="AQ560" s="11"/>
      <c r="AR560" s="50"/>
      <c r="AS560" s="50"/>
      <c r="AT560" s="50"/>
      <c r="AU560" s="11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  <c r="BH560" s="20"/>
    </row>
    <row r="561" spans="1:60" s="22" customFormat="1" x14ac:dyDescent="0.25">
      <c r="A561" s="20"/>
      <c r="B561" s="480"/>
      <c r="C561" s="11"/>
      <c r="D561" s="11"/>
      <c r="E561" s="11"/>
      <c r="F561" s="21"/>
      <c r="G561" s="11"/>
      <c r="H561" s="50"/>
      <c r="I561" s="50"/>
      <c r="J561" s="50"/>
      <c r="K561" s="11"/>
      <c r="L561" s="50"/>
      <c r="M561" s="50"/>
      <c r="N561" s="50"/>
      <c r="O561" s="50"/>
      <c r="P561" s="50"/>
      <c r="Q561" s="11"/>
      <c r="R561" s="50"/>
      <c r="S561" s="50"/>
      <c r="T561" s="50"/>
      <c r="U561" s="11"/>
      <c r="V561" s="50"/>
      <c r="W561" s="50"/>
      <c r="X561" s="50"/>
      <c r="Y561" s="50"/>
      <c r="Z561" s="50"/>
      <c r="AA561" s="11"/>
      <c r="AB561" s="50"/>
      <c r="AC561" s="50"/>
      <c r="AD561" s="50"/>
      <c r="AE561" s="11"/>
      <c r="AF561" s="50"/>
      <c r="AG561" s="50"/>
      <c r="AH561" s="50"/>
      <c r="AI561" s="11"/>
      <c r="AJ561" s="50"/>
      <c r="AK561" s="50"/>
      <c r="AL561" s="50"/>
      <c r="AM561" s="11"/>
      <c r="AN561" s="50"/>
      <c r="AO561" s="50"/>
      <c r="AP561" s="50"/>
      <c r="AQ561" s="11"/>
      <c r="AR561" s="50"/>
      <c r="AS561" s="50"/>
      <c r="AT561" s="50"/>
      <c r="AU561" s="11"/>
      <c r="AV561" s="50"/>
      <c r="AW561" s="50"/>
      <c r="AX561" s="50"/>
      <c r="AY561" s="50"/>
      <c r="AZ561" s="50"/>
      <c r="BA561" s="50"/>
      <c r="BB561" s="50"/>
      <c r="BC561" s="50"/>
      <c r="BD561" s="50"/>
      <c r="BE561" s="50"/>
      <c r="BF561" s="50"/>
      <c r="BG561" s="50"/>
      <c r="BH561" s="20"/>
    </row>
    <row r="562" spans="1:60" s="22" customFormat="1" x14ac:dyDescent="0.25">
      <c r="A562" s="20"/>
      <c r="B562" s="480"/>
      <c r="C562" s="11"/>
      <c r="D562" s="11"/>
      <c r="E562" s="11"/>
      <c r="F562" s="21"/>
      <c r="G562" s="11"/>
      <c r="H562" s="50"/>
      <c r="I562" s="50"/>
      <c r="J562" s="50"/>
      <c r="K562" s="11"/>
      <c r="L562" s="50"/>
      <c r="M562" s="50"/>
      <c r="N562" s="50"/>
      <c r="O562" s="50"/>
      <c r="P562" s="50"/>
      <c r="Q562" s="11"/>
      <c r="R562" s="50"/>
      <c r="S562" s="50"/>
      <c r="T562" s="50"/>
      <c r="U562" s="11"/>
      <c r="V562" s="50"/>
      <c r="W562" s="50"/>
      <c r="X562" s="50"/>
      <c r="Y562" s="50"/>
      <c r="Z562" s="50"/>
      <c r="AA562" s="11"/>
      <c r="AB562" s="50"/>
      <c r="AC562" s="50"/>
      <c r="AD562" s="50"/>
      <c r="AE562" s="11"/>
      <c r="AF562" s="50"/>
      <c r="AG562" s="50"/>
      <c r="AH562" s="50"/>
      <c r="AI562" s="11"/>
      <c r="AJ562" s="50"/>
      <c r="AK562" s="50"/>
      <c r="AL562" s="50"/>
      <c r="AM562" s="11"/>
      <c r="AN562" s="50"/>
      <c r="AO562" s="50"/>
      <c r="AP562" s="50"/>
      <c r="AQ562" s="11"/>
      <c r="AR562" s="50"/>
      <c r="AS562" s="50"/>
      <c r="AT562" s="50"/>
      <c r="AU562" s="11"/>
      <c r="AV562" s="50"/>
      <c r="AW562" s="50"/>
      <c r="AX562" s="50"/>
      <c r="AY562" s="50"/>
      <c r="AZ562" s="50"/>
      <c r="BA562" s="50"/>
      <c r="BB562" s="50"/>
      <c r="BC562" s="50"/>
      <c r="BD562" s="50"/>
      <c r="BE562" s="50"/>
      <c r="BF562" s="50"/>
      <c r="BG562" s="50"/>
      <c r="BH562" s="20"/>
    </row>
    <row r="563" spans="1:60" s="22" customFormat="1" x14ac:dyDescent="0.25">
      <c r="A563" s="20"/>
      <c r="B563" s="480"/>
      <c r="C563" s="11"/>
      <c r="D563" s="11"/>
      <c r="E563" s="11"/>
      <c r="F563" s="21"/>
      <c r="G563" s="11"/>
      <c r="H563" s="50"/>
      <c r="I563" s="50"/>
      <c r="J563" s="50"/>
      <c r="K563" s="11"/>
      <c r="L563" s="50"/>
      <c r="M563" s="50"/>
      <c r="N563" s="50"/>
      <c r="O563" s="50"/>
      <c r="P563" s="50"/>
      <c r="Q563" s="11"/>
      <c r="R563" s="50"/>
      <c r="S563" s="50"/>
      <c r="T563" s="50"/>
      <c r="U563" s="11"/>
      <c r="V563" s="50"/>
      <c r="W563" s="50"/>
      <c r="X563" s="50"/>
      <c r="Y563" s="50"/>
      <c r="Z563" s="50"/>
      <c r="AA563" s="11"/>
      <c r="AB563" s="50"/>
      <c r="AC563" s="50"/>
      <c r="AD563" s="50"/>
      <c r="AE563" s="11"/>
      <c r="AF563" s="50"/>
      <c r="AG563" s="50"/>
      <c r="AH563" s="50"/>
      <c r="AI563" s="11"/>
      <c r="AJ563" s="50"/>
      <c r="AK563" s="50"/>
      <c r="AL563" s="50"/>
      <c r="AM563" s="11"/>
      <c r="AN563" s="50"/>
      <c r="AO563" s="50"/>
      <c r="AP563" s="50"/>
      <c r="AQ563" s="11"/>
      <c r="AR563" s="50"/>
      <c r="AS563" s="50"/>
      <c r="AT563" s="50"/>
      <c r="AU563" s="11"/>
      <c r="AV563" s="50"/>
      <c r="AW563" s="50"/>
      <c r="AX563" s="50"/>
      <c r="AY563" s="50"/>
      <c r="AZ563" s="50"/>
      <c r="BA563" s="50"/>
      <c r="BB563" s="50"/>
      <c r="BC563" s="50"/>
      <c r="BD563" s="50"/>
      <c r="BE563" s="50"/>
      <c r="BF563" s="50"/>
      <c r="BG563" s="50"/>
      <c r="BH563" s="20"/>
    </row>
    <row r="564" spans="1:60" s="22" customFormat="1" x14ac:dyDescent="0.25">
      <c r="A564" s="20"/>
      <c r="B564" s="480"/>
      <c r="C564" s="11"/>
      <c r="D564" s="11"/>
      <c r="E564" s="11"/>
      <c r="F564" s="21"/>
      <c r="G564" s="11"/>
      <c r="H564" s="50"/>
      <c r="I564" s="50"/>
      <c r="J564" s="50"/>
      <c r="K564" s="11"/>
      <c r="L564" s="50"/>
      <c r="M564" s="50"/>
      <c r="N564" s="50"/>
      <c r="O564" s="50"/>
      <c r="P564" s="50"/>
      <c r="Q564" s="11"/>
      <c r="R564" s="50"/>
      <c r="S564" s="50"/>
      <c r="T564" s="50"/>
      <c r="U564" s="11"/>
      <c r="V564" s="50"/>
      <c r="W564" s="50"/>
      <c r="X564" s="50"/>
      <c r="Y564" s="50"/>
      <c r="Z564" s="50"/>
      <c r="AA564" s="11"/>
      <c r="AB564" s="50"/>
      <c r="AC564" s="50"/>
      <c r="AD564" s="50"/>
      <c r="AE564" s="11"/>
      <c r="AF564" s="50"/>
      <c r="AG564" s="50"/>
      <c r="AH564" s="50"/>
      <c r="AI564" s="11"/>
      <c r="AJ564" s="50"/>
      <c r="AK564" s="50"/>
      <c r="AL564" s="50"/>
      <c r="AM564" s="11"/>
      <c r="AN564" s="50"/>
      <c r="AO564" s="50"/>
      <c r="AP564" s="50"/>
      <c r="AQ564" s="11"/>
      <c r="AR564" s="50"/>
      <c r="AS564" s="50"/>
      <c r="AT564" s="50"/>
      <c r="AU564" s="11"/>
      <c r="AV564" s="50"/>
      <c r="AW564" s="50"/>
      <c r="AX564" s="50"/>
      <c r="AY564" s="50"/>
      <c r="AZ564" s="50"/>
      <c r="BA564" s="50"/>
      <c r="BB564" s="50"/>
      <c r="BC564" s="50"/>
      <c r="BD564" s="50"/>
      <c r="BE564" s="50"/>
      <c r="BF564" s="50"/>
      <c r="BG564" s="50"/>
      <c r="BH564" s="20"/>
    </row>
    <row r="565" spans="1:60" s="22" customFormat="1" x14ac:dyDescent="0.25">
      <c r="A565" s="20"/>
      <c r="B565" s="480"/>
      <c r="C565" s="11"/>
      <c r="D565" s="11"/>
      <c r="E565" s="11"/>
      <c r="F565" s="21"/>
      <c r="G565" s="11"/>
      <c r="H565" s="50"/>
      <c r="I565" s="50"/>
      <c r="J565" s="50"/>
      <c r="K565" s="11"/>
      <c r="L565" s="50"/>
      <c r="M565" s="50"/>
      <c r="N565" s="50"/>
      <c r="O565" s="50"/>
      <c r="P565" s="50"/>
      <c r="Q565" s="11"/>
      <c r="R565" s="50"/>
      <c r="S565" s="50"/>
      <c r="T565" s="50"/>
      <c r="U565" s="11"/>
      <c r="V565" s="50"/>
      <c r="W565" s="50"/>
      <c r="X565" s="50"/>
      <c r="Y565" s="50"/>
      <c r="Z565" s="50"/>
      <c r="AA565" s="11"/>
      <c r="AB565" s="50"/>
      <c r="AC565" s="50"/>
      <c r="AD565" s="50"/>
      <c r="AE565" s="11"/>
      <c r="AF565" s="50"/>
      <c r="AG565" s="50"/>
      <c r="AH565" s="50"/>
      <c r="AI565" s="11"/>
      <c r="AJ565" s="50"/>
      <c r="AK565" s="50"/>
      <c r="AL565" s="50"/>
      <c r="AM565" s="11"/>
      <c r="AN565" s="50"/>
      <c r="AO565" s="50"/>
      <c r="AP565" s="50"/>
      <c r="AQ565" s="11"/>
      <c r="AR565" s="50"/>
      <c r="AS565" s="50"/>
      <c r="AT565" s="50"/>
      <c r="AU565" s="11"/>
      <c r="AV565" s="50"/>
      <c r="AW565" s="50"/>
      <c r="AX565" s="50"/>
      <c r="AY565" s="50"/>
      <c r="AZ565" s="50"/>
      <c r="BA565" s="50"/>
      <c r="BB565" s="50"/>
      <c r="BC565" s="50"/>
      <c r="BD565" s="50"/>
      <c r="BE565" s="50"/>
      <c r="BF565" s="50"/>
      <c r="BG565" s="50"/>
      <c r="BH565" s="20"/>
    </row>
    <row r="566" spans="1:60" s="22" customFormat="1" x14ac:dyDescent="0.25">
      <c r="A566" s="20"/>
      <c r="B566" s="480"/>
      <c r="C566" s="11"/>
      <c r="D566" s="11"/>
      <c r="E566" s="11"/>
      <c r="F566" s="21"/>
      <c r="G566" s="11"/>
      <c r="H566" s="50"/>
      <c r="I566" s="50"/>
      <c r="J566" s="50"/>
      <c r="K566" s="11"/>
      <c r="L566" s="50"/>
      <c r="M566" s="50"/>
      <c r="N566" s="50"/>
      <c r="O566" s="50"/>
      <c r="P566" s="50"/>
      <c r="Q566" s="11"/>
      <c r="R566" s="50"/>
      <c r="S566" s="50"/>
      <c r="T566" s="50"/>
      <c r="U566" s="11"/>
      <c r="V566" s="50"/>
      <c r="W566" s="50"/>
      <c r="X566" s="50"/>
      <c r="Y566" s="50"/>
      <c r="Z566" s="50"/>
      <c r="AA566" s="11"/>
      <c r="AB566" s="50"/>
      <c r="AC566" s="50"/>
      <c r="AD566" s="50"/>
      <c r="AE566" s="11"/>
      <c r="AF566" s="50"/>
      <c r="AG566" s="50"/>
      <c r="AH566" s="50"/>
      <c r="AI566" s="11"/>
      <c r="AJ566" s="50"/>
      <c r="AK566" s="50"/>
      <c r="AL566" s="50"/>
      <c r="AM566" s="11"/>
      <c r="AN566" s="50"/>
      <c r="AO566" s="50"/>
      <c r="AP566" s="50"/>
      <c r="AQ566" s="11"/>
      <c r="AR566" s="50"/>
      <c r="AS566" s="50"/>
      <c r="AT566" s="50"/>
      <c r="AU566" s="11"/>
      <c r="AV566" s="50"/>
      <c r="AW566" s="50"/>
      <c r="AX566" s="50"/>
      <c r="AY566" s="50"/>
      <c r="AZ566" s="50"/>
      <c r="BA566" s="50"/>
      <c r="BB566" s="50"/>
      <c r="BC566" s="50"/>
      <c r="BD566" s="50"/>
      <c r="BE566" s="50"/>
      <c r="BF566" s="50"/>
      <c r="BG566" s="50"/>
      <c r="BH566" s="20"/>
    </row>
    <row r="567" spans="1:60" s="22" customFormat="1" x14ac:dyDescent="0.25">
      <c r="A567" s="20"/>
      <c r="B567" s="480"/>
      <c r="C567" s="11"/>
      <c r="D567" s="11"/>
      <c r="E567" s="11"/>
      <c r="F567" s="21"/>
      <c r="G567" s="11"/>
      <c r="H567" s="50"/>
      <c r="I567" s="50"/>
      <c r="J567" s="50"/>
      <c r="K567" s="11"/>
      <c r="L567" s="50"/>
      <c r="M567" s="50"/>
      <c r="N567" s="50"/>
      <c r="O567" s="50"/>
      <c r="P567" s="50"/>
      <c r="Q567" s="11"/>
      <c r="R567" s="50"/>
      <c r="S567" s="50"/>
      <c r="T567" s="50"/>
      <c r="U567" s="11"/>
      <c r="V567" s="50"/>
      <c r="W567" s="50"/>
      <c r="X567" s="50"/>
      <c r="Y567" s="50"/>
      <c r="Z567" s="50"/>
      <c r="AA567" s="11"/>
      <c r="AB567" s="50"/>
      <c r="AC567" s="50"/>
      <c r="AD567" s="50"/>
      <c r="AE567" s="11"/>
      <c r="AF567" s="50"/>
      <c r="AG567" s="50"/>
      <c r="AH567" s="50"/>
      <c r="AI567" s="11"/>
      <c r="AJ567" s="50"/>
      <c r="AK567" s="50"/>
      <c r="AL567" s="50"/>
      <c r="AM567" s="11"/>
      <c r="AN567" s="50"/>
      <c r="AO567" s="50"/>
      <c r="AP567" s="50"/>
      <c r="AQ567" s="11"/>
      <c r="AR567" s="50"/>
      <c r="AS567" s="50"/>
      <c r="AT567" s="50"/>
      <c r="AU567" s="11"/>
      <c r="AV567" s="50"/>
      <c r="AW567" s="50"/>
      <c r="AX567" s="50"/>
      <c r="AY567" s="50"/>
      <c r="AZ567" s="50"/>
      <c r="BA567" s="50"/>
      <c r="BB567" s="50"/>
      <c r="BC567" s="50"/>
      <c r="BD567" s="50"/>
      <c r="BE567" s="50"/>
      <c r="BF567" s="50"/>
      <c r="BG567" s="50"/>
      <c r="BH567" s="20"/>
    </row>
    <row r="568" spans="1:60" s="22" customFormat="1" x14ac:dyDescent="0.25">
      <c r="A568" s="20"/>
      <c r="B568" s="480"/>
      <c r="C568" s="11"/>
      <c r="D568" s="11"/>
      <c r="E568" s="11"/>
      <c r="F568" s="21"/>
      <c r="G568" s="11"/>
      <c r="H568" s="50"/>
      <c r="I568" s="50"/>
      <c r="J568" s="50"/>
      <c r="K568" s="11"/>
      <c r="L568" s="50"/>
      <c r="M568" s="50"/>
      <c r="N568" s="50"/>
      <c r="O568" s="50"/>
      <c r="P568" s="50"/>
      <c r="Q568" s="11"/>
      <c r="R568" s="50"/>
      <c r="S568" s="50"/>
      <c r="T568" s="50"/>
      <c r="U568" s="11"/>
      <c r="V568" s="50"/>
      <c r="W568" s="50"/>
      <c r="X568" s="50"/>
      <c r="Y568" s="50"/>
      <c r="Z568" s="50"/>
      <c r="AA568" s="11"/>
      <c r="AB568" s="50"/>
      <c r="AC568" s="50"/>
      <c r="AD568" s="50"/>
      <c r="AE568" s="11"/>
      <c r="AF568" s="50"/>
      <c r="AG568" s="50"/>
      <c r="AH568" s="50"/>
      <c r="AI568" s="11"/>
      <c r="AJ568" s="50"/>
      <c r="AK568" s="50"/>
      <c r="AL568" s="50"/>
      <c r="AM568" s="11"/>
      <c r="AN568" s="50"/>
      <c r="AO568" s="50"/>
      <c r="AP568" s="50"/>
      <c r="AQ568" s="11"/>
      <c r="AR568" s="50"/>
      <c r="AS568" s="50"/>
      <c r="AT568" s="50"/>
      <c r="AU568" s="11"/>
      <c r="AV568" s="50"/>
      <c r="AW568" s="50"/>
      <c r="AX568" s="50"/>
      <c r="AY568" s="50"/>
      <c r="AZ568" s="50"/>
      <c r="BA568" s="50"/>
      <c r="BB568" s="50"/>
      <c r="BC568" s="50"/>
      <c r="BD568" s="50"/>
      <c r="BE568" s="50"/>
      <c r="BF568" s="50"/>
      <c r="BG568" s="50"/>
      <c r="BH568" s="20"/>
    </row>
    <row r="569" spans="1:60" s="22" customFormat="1" x14ac:dyDescent="0.25">
      <c r="A569" s="20"/>
      <c r="B569" s="480"/>
      <c r="C569" s="11"/>
      <c r="D569" s="11"/>
      <c r="E569" s="11"/>
      <c r="F569" s="21"/>
      <c r="G569" s="11"/>
      <c r="H569" s="50"/>
      <c r="I569" s="50"/>
      <c r="J569" s="50"/>
      <c r="K569" s="11"/>
      <c r="L569" s="50"/>
      <c r="M569" s="50"/>
      <c r="N569" s="50"/>
      <c r="O569" s="50"/>
      <c r="P569" s="50"/>
      <c r="Q569" s="11"/>
      <c r="R569" s="50"/>
      <c r="S569" s="50"/>
      <c r="T569" s="50"/>
      <c r="U569" s="11"/>
      <c r="V569" s="50"/>
      <c r="W569" s="50"/>
      <c r="X569" s="50"/>
      <c r="Y569" s="50"/>
      <c r="Z569" s="50"/>
      <c r="AA569" s="11"/>
      <c r="AB569" s="50"/>
      <c r="AC569" s="50"/>
      <c r="AD569" s="50"/>
      <c r="AE569" s="11"/>
      <c r="AF569" s="50"/>
      <c r="AG569" s="50"/>
      <c r="AH569" s="50"/>
      <c r="AI569" s="11"/>
      <c r="AJ569" s="50"/>
      <c r="AK569" s="50"/>
      <c r="AL569" s="50"/>
      <c r="AM569" s="11"/>
      <c r="AN569" s="50"/>
      <c r="AO569" s="50"/>
      <c r="AP569" s="50"/>
      <c r="AQ569" s="11"/>
      <c r="AR569" s="50"/>
      <c r="AS569" s="50"/>
      <c r="AT569" s="50"/>
      <c r="AU569" s="11"/>
      <c r="AV569" s="50"/>
      <c r="AW569" s="50"/>
      <c r="AX569" s="50"/>
      <c r="AY569" s="50"/>
      <c r="AZ569" s="50"/>
      <c r="BA569" s="50"/>
      <c r="BB569" s="50"/>
      <c r="BC569" s="50"/>
      <c r="BD569" s="50"/>
      <c r="BE569" s="50"/>
      <c r="BF569" s="50"/>
      <c r="BG569" s="50"/>
      <c r="BH569" s="20"/>
    </row>
    <row r="570" spans="1:60" s="22" customFormat="1" x14ac:dyDescent="0.25">
      <c r="A570" s="20"/>
      <c r="B570" s="480"/>
      <c r="C570" s="11"/>
      <c r="D570" s="11"/>
      <c r="E570" s="11"/>
      <c r="F570" s="21"/>
      <c r="G570" s="11"/>
      <c r="H570" s="50"/>
      <c r="I570" s="50"/>
      <c r="J570" s="50"/>
      <c r="K570" s="11"/>
      <c r="L570" s="50"/>
      <c r="M570" s="50"/>
      <c r="N570" s="50"/>
      <c r="O570" s="50"/>
      <c r="P570" s="50"/>
      <c r="Q570" s="11"/>
      <c r="R570" s="50"/>
      <c r="S570" s="50"/>
      <c r="T570" s="50"/>
      <c r="U570" s="11"/>
      <c r="V570" s="50"/>
      <c r="W570" s="50"/>
      <c r="X570" s="50"/>
      <c r="Y570" s="50"/>
      <c r="Z570" s="50"/>
      <c r="AA570" s="11"/>
      <c r="AB570" s="50"/>
      <c r="AC570" s="50"/>
      <c r="AD570" s="50"/>
      <c r="AE570" s="11"/>
      <c r="AF570" s="50"/>
      <c r="AG570" s="50"/>
      <c r="AH570" s="50"/>
      <c r="AI570" s="11"/>
      <c r="AJ570" s="50"/>
      <c r="AK570" s="50"/>
      <c r="AL570" s="50"/>
      <c r="AM570" s="11"/>
      <c r="AN570" s="50"/>
      <c r="AO570" s="50"/>
      <c r="AP570" s="50"/>
      <c r="AQ570" s="11"/>
      <c r="AR570" s="50"/>
      <c r="AS570" s="50"/>
      <c r="AT570" s="50"/>
      <c r="AU570" s="11"/>
      <c r="AV570" s="50"/>
      <c r="AW570" s="50"/>
      <c r="AX570" s="50"/>
      <c r="AY570" s="50"/>
      <c r="AZ570" s="50"/>
      <c r="BA570" s="50"/>
      <c r="BB570" s="50"/>
      <c r="BC570" s="50"/>
      <c r="BD570" s="50"/>
      <c r="BE570" s="50"/>
      <c r="BF570" s="50"/>
      <c r="BG570" s="50"/>
      <c r="BH570" s="20"/>
    </row>
    <row r="571" spans="1:60" s="22" customFormat="1" x14ac:dyDescent="0.25">
      <c r="A571" s="20"/>
      <c r="B571" s="480"/>
      <c r="C571" s="11"/>
      <c r="D571" s="11"/>
      <c r="E571" s="11"/>
      <c r="F571" s="21"/>
      <c r="G571" s="11"/>
      <c r="H571" s="50"/>
      <c r="I571" s="50"/>
      <c r="J571" s="50"/>
      <c r="K571" s="11"/>
      <c r="L571" s="50"/>
      <c r="M571" s="50"/>
      <c r="N571" s="50"/>
      <c r="O571" s="50"/>
      <c r="P571" s="50"/>
      <c r="Q571" s="11"/>
      <c r="R571" s="50"/>
      <c r="S571" s="50"/>
      <c r="T571" s="50"/>
      <c r="U571" s="11"/>
      <c r="V571" s="50"/>
      <c r="W571" s="50"/>
      <c r="X571" s="50"/>
      <c r="Y571" s="50"/>
      <c r="Z571" s="50"/>
      <c r="AA571" s="11"/>
      <c r="AB571" s="50"/>
      <c r="AC571" s="50"/>
      <c r="AD571" s="50"/>
      <c r="AE571" s="11"/>
      <c r="AF571" s="50"/>
      <c r="AG571" s="50"/>
      <c r="AH571" s="50"/>
      <c r="AI571" s="11"/>
      <c r="AJ571" s="50"/>
      <c r="AK571" s="50"/>
      <c r="AL571" s="50"/>
      <c r="AM571" s="11"/>
      <c r="AN571" s="50"/>
      <c r="AO571" s="50"/>
      <c r="AP571" s="50"/>
      <c r="AQ571" s="11"/>
      <c r="AR571" s="50"/>
      <c r="AS571" s="50"/>
      <c r="AT571" s="50"/>
      <c r="AU571" s="11"/>
      <c r="AV571" s="50"/>
      <c r="AW571" s="50"/>
      <c r="AX571" s="50"/>
      <c r="AY571" s="50"/>
      <c r="AZ571" s="50"/>
      <c r="BA571" s="50"/>
      <c r="BB571" s="50"/>
      <c r="BC571" s="50"/>
      <c r="BD571" s="50"/>
      <c r="BE571" s="50"/>
      <c r="BF571" s="50"/>
      <c r="BG571" s="50"/>
      <c r="BH571" s="20"/>
    </row>
    <row r="572" spans="1:60" s="22" customFormat="1" x14ac:dyDescent="0.25">
      <c r="A572" s="20"/>
      <c r="B572" s="480"/>
      <c r="C572" s="11"/>
      <c r="D572" s="11"/>
      <c r="E572" s="11"/>
      <c r="F572" s="21"/>
      <c r="G572" s="11"/>
      <c r="H572" s="50"/>
      <c r="I572" s="50"/>
      <c r="J572" s="50"/>
      <c r="K572" s="11"/>
      <c r="L572" s="50"/>
      <c r="M572" s="50"/>
      <c r="N572" s="50"/>
      <c r="O572" s="50"/>
      <c r="P572" s="50"/>
      <c r="Q572" s="11"/>
      <c r="R572" s="50"/>
      <c r="S572" s="50"/>
      <c r="T572" s="50"/>
      <c r="U572" s="11"/>
      <c r="V572" s="50"/>
      <c r="W572" s="50"/>
      <c r="X572" s="50"/>
      <c r="Y572" s="50"/>
      <c r="Z572" s="50"/>
      <c r="AA572" s="11"/>
      <c r="AB572" s="50"/>
      <c r="AC572" s="50"/>
      <c r="AD572" s="50"/>
      <c r="AE572" s="11"/>
      <c r="AF572" s="50"/>
      <c r="AG572" s="50"/>
      <c r="AH572" s="50"/>
      <c r="AI572" s="11"/>
      <c r="AJ572" s="50"/>
      <c r="AK572" s="50"/>
      <c r="AL572" s="50"/>
      <c r="AM572" s="11"/>
      <c r="AN572" s="50"/>
      <c r="AO572" s="50"/>
      <c r="AP572" s="50"/>
      <c r="AQ572" s="11"/>
      <c r="AR572" s="50"/>
      <c r="AS572" s="50"/>
      <c r="AT572" s="50"/>
      <c r="AU572" s="11"/>
      <c r="AV572" s="50"/>
      <c r="AW572" s="50"/>
      <c r="AX572" s="50"/>
      <c r="AY572" s="50"/>
      <c r="AZ572" s="50"/>
      <c r="BA572" s="50"/>
      <c r="BB572" s="50"/>
      <c r="BC572" s="50"/>
      <c r="BD572" s="50"/>
      <c r="BE572" s="50"/>
      <c r="BF572" s="50"/>
      <c r="BG572" s="50"/>
      <c r="BH572" s="20"/>
    </row>
    <row r="573" spans="1:60" s="22" customFormat="1" x14ac:dyDescent="0.25">
      <c r="A573" s="20"/>
      <c r="B573" s="480"/>
      <c r="C573" s="11"/>
      <c r="D573" s="11"/>
      <c r="E573" s="11"/>
      <c r="F573" s="21"/>
      <c r="G573" s="11"/>
      <c r="H573" s="50"/>
      <c r="I573" s="50"/>
      <c r="J573" s="50"/>
      <c r="K573" s="11"/>
      <c r="L573" s="50"/>
      <c r="M573" s="50"/>
      <c r="N573" s="50"/>
      <c r="O573" s="50"/>
      <c r="P573" s="50"/>
      <c r="Q573" s="11"/>
      <c r="R573" s="50"/>
      <c r="S573" s="50"/>
      <c r="T573" s="50"/>
      <c r="U573" s="11"/>
      <c r="V573" s="50"/>
      <c r="W573" s="50"/>
      <c r="X573" s="50"/>
      <c r="Y573" s="50"/>
      <c r="Z573" s="50"/>
      <c r="AA573" s="11"/>
      <c r="AB573" s="50"/>
      <c r="AC573" s="50"/>
      <c r="AD573" s="50"/>
      <c r="AE573" s="11"/>
      <c r="AF573" s="50"/>
      <c r="AG573" s="50"/>
      <c r="AH573" s="50"/>
      <c r="AI573" s="11"/>
      <c r="AJ573" s="50"/>
      <c r="AK573" s="50"/>
      <c r="AL573" s="50"/>
      <c r="AM573" s="11"/>
      <c r="AN573" s="50"/>
      <c r="AO573" s="50"/>
      <c r="AP573" s="50"/>
      <c r="AQ573" s="11"/>
      <c r="AR573" s="50"/>
      <c r="AS573" s="50"/>
      <c r="AT573" s="50"/>
      <c r="AU573" s="11"/>
      <c r="AV573" s="50"/>
      <c r="AW573" s="50"/>
      <c r="AX573" s="50"/>
      <c r="AY573" s="50"/>
      <c r="AZ573" s="50"/>
      <c r="BA573" s="50"/>
      <c r="BB573" s="50"/>
      <c r="BC573" s="50"/>
      <c r="BD573" s="50"/>
      <c r="BE573" s="50"/>
      <c r="BF573" s="50"/>
      <c r="BG573" s="50"/>
      <c r="BH573" s="20"/>
    </row>
    <row r="574" spans="1:60" s="22" customFormat="1" x14ac:dyDescent="0.25">
      <c r="A574" s="20"/>
      <c r="B574" s="480"/>
      <c r="C574" s="11"/>
      <c r="D574" s="11"/>
      <c r="E574" s="11"/>
      <c r="F574" s="21"/>
      <c r="G574" s="11"/>
      <c r="H574" s="50"/>
      <c r="I574" s="50"/>
      <c r="J574" s="50"/>
      <c r="K574" s="11"/>
      <c r="L574" s="50"/>
      <c r="M574" s="50"/>
      <c r="N574" s="50"/>
      <c r="O574" s="50"/>
      <c r="P574" s="50"/>
      <c r="Q574" s="11"/>
      <c r="R574" s="50"/>
      <c r="S574" s="50"/>
      <c r="T574" s="50"/>
      <c r="U574" s="11"/>
      <c r="V574" s="50"/>
      <c r="W574" s="50"/>
      <c r="X574" s="50"/>
      <c r="Y574" s="50"/>
      <c r="Z574" s="50"/>
      <c r="AA574" s="11"/>
      <c r="AB574" s="50"/>
      <c r="AC574" s="50"/>
      <c r="AD574" s="50"/>
      <c r="AE574" s="11"/>
      <c r="AF574" s="50"/>
      <c r="AG574" s="50"/>
      <c r="AH574" s="50"/>
      <c r="AI574" s="11"/>
      <c r="AJ574" s="50"/>
      <c r="AK574" s="50"/>
      <c r="AL574" s="50"/>
      <c r="AM574" s="11"/>
      <c r="AN574" s="50"/>
      <c r="AO574" s="50"/>
      <c r="AP574" s="50"/>
      <c r="AQ574" s="11"/>
      <c r="AR574" s="50"/>
      <c r="AS574" s="50"/>
      <c r="AT574" s="50"/>
      <c r="AU574" s="11"/>
      <c r="AV574" s="50"/>
      <c r="AW574" s="50"/>
      <c r="AX574" s="50"/>
      <c r="AY574" s="50"/>
      <c r="AZ574" s="50"/>
      <c r="BA574" s="50"/>
      <c r="BB574" s="50"/>
      <c r="BC574" s="50"/>
      <c r="BD574" s="50"/>
      <c r="BE574" s="50"/>
      <c r="BF574" s="50"/>
      <c r="BG574" s="50"/>
      <c r="BH574" s="20"/>
    </row>
    <row r="575" spans="1:60" s="22" customFormat="1" x14ac:dyDescent="0.25">
      <c r="A575" s="20"/>
      <c r="B575" s="480"/>
      <c r="C575" s="11"/>
      <c r="D575" s="11"/>
      <c r="E575" s="11"/>
      <c r="F575" s="21"/>
      <c r="G575" s="11"/>
      <c r="H575" s="50"/>
      <c r="I575" s="50"/>
      <c r="J575" s="50"/>
      <c r="K575" s="11"/>
      <c r="L575" s="50"/>
      <c r="M575" s="50"/>
      <c r="N575" s="50"/>
      <c r="O575" s="50"/>
      <c r="P575" s="50"/>
      <c r="Q575" s="11"/>
      <c r="R575" s="50"/>
      <c r="S575" s="50"/>
      <c r="T575" s="50"/>
      <c r="U575" s="11"/>
      <c r="V575" s="50"/>
      <c r="W575" s="50"/>
      <c r="X575" s="50"/>
      <c r="Y575" s="50"/>
      <c r="Z575" s="50"/>
      <c r="AA575" s="11"/>
      <c r="AB575" s="50"/>
      <c r="AC575" s="50"/>
      <c r="AD575" s="50"/>
      <c r="AE575" s="11"/>
      <c r="AF575" s="50"/>
      <c r="AG575" s="50"/>
      <c r="AH575" s="50"/>
      <c r="AI575" s="11"/>
      <c r="AJ575" s="50"/>
      <c r="AK575" s="50"/>
      <c r="AL575" s="50"/>
      <c r="AM575" s="11"/>
      <c r="AN575" s="50"/>
      <c r="AO575" s="50"/>
      <c r="AP575" s="50"/>
      <c r="AQ575" s="11"/>
      <c r="AR575" s="50"/>
      <c r="AS575" s="50"/>
      <c r="AT575" s="50"/>
      <c r="AU575" s="11"/>
      <c r="AV575" s="50"/>
      <c r="AW575" s="50"/>
      <c r="AX575" s="50"/>
      <c r="AY575" s="50"/>
      <c r="AZ575" s="50"/>
      <c r="BA575" s="50"/>
      <c r="BB575" s="50"/>
      <c r="BC575" s="50"/>
      <c r="BD575" s="50"/>
      <c r="BE575" s="50"/>
      <c r="BF575" s="50"/>
      <c r="BG575" s="50"/>
      <c r="BH575" s="20"/>
    </row>
    <row r="576" spans="1:60" s="22" customFormat="1" x14ac:dyDescent="0.25">
      <c r="A576" s="20"/>
      <c r="B576" s="480"/>
      <c r="C576" s="11"/>
      <c r="D576" s="11"/>
      <c r="E576" s="11"/>
      <c r="F576" s="21"/>
      <c r="G576" s="11"/>
      <c r="H576" s="50"/>
      <c r="I576" s="50"/>
      <c r="J576" s="50"/>
      <c r="K576" s="11"/>
      <c r="L576" s="50"/>
      <c r="M576" s="50"/>
      <c r="N576" s="50"/>
      <c r="O576" s="50"/>
      <c r="P576" s="50"/>
      <c r="Q576" s="11"/>
      <c r="R576" s="50"/>
      <c r="S576" s="50"/>
      <c r="T576" s="50"/>
      <c r="U576" s="11"/>
      <c r="V576" s="50"/>
      <c r="W576" s="50"/>
      <c r="X576" s="50"/>
      <c r="Y576" s="50"/>
      <c r="Z576" s="50"/>
      <c r="AA576" s="11"/>
      <c r="AB576" s="50"/>
      <c r="AC576" s="50"/>
      <c r="AD576" s="50"/>
      <c r="AE576" s="11"/>
      <c r="AF576" s="50"/>
      <c r="AG576" s="50"/>
      <c r="AH576" s="50"/>
      <c r="AI576" s="11"/>
      <c r="AJ576" s="50"/>
      <c r="AK576" s="50"/>
      <c r="AL576" s="50"/>
      <c r="AM576" s="11"/>
      <c r="AN576" s="50"/>
      <c r="AO576" s="50"/>
      <c r="AP576" s="50"/>
      <c r="AQ576" s="11"/>
      <c r="AR576" s="50"/>
      <c r="AS576" s="50"/>
      <c r="AT576" s="50"/>
      <c r="AU576" s="11"/>
      <c r="AV576" s="50"/>
      <c r="AW576" s="50"/>
      <c r="AX576" s="50"/>
      <c r="AY576" s="50"/>
      <c r="AZ576" s="50"/>
      <c r="BA576" s="50"/>
      <c r="BB576" s="50"/>
      <c r="BC576" s="50"/>
      <c r="BD576" s="50"/>
      <c r="BE576" s="50"/>
      <c r="BF576" s="50"/>
      <c r="BG576" s="50"/>
      <c r="BH576" s="20"/>
    </row>
    <row r="577" spans="1:60" s="22" customFormat="1" x14ac:dyDescent="0.25">
      <c r="A577" s="20"/>
      <c r="B577" s="480"/>
      <c r="C577" s="11"/>
      <c r="D577" s="11"/>
      <c r="E577" s="11"/>
      <c r="F577" s="21"/>
      <c r="G577" s="11"/>
      <c r="H577" s="50"/>
      <c r="I577" s="50"/>
      <c r="J577" s="50"/>
      <c r="K577" s="11"/>
      <c r="L577" s="50"/>
      <c r="M577" s="50"/>
      <c r="N577" s="50"/>
      <c r="O577" s="50"/>
      <c r="P577" s="50"/>
      <c r="Q577" s="11"/>
      <c r="R577" s="50"/>
      <c r="S577" s="50"/>
      <c r="T577" s="50"/>
      <c r="U577" s="11"/>
      <c r="V577" s="50"/>
      <c r="W577" s="50"/>
      <c r="X577" s="50"/>
      <c r="Y577" s="50"/>
      <c r="Z577" s="50"/>
      <c r="AA577" s="11"/>
      <c r="AB577" s="50"/>
      <c r="AC577" s="50"/>
      <c r="AD577" s="50"/>
      <c r="AE577" s="11"/>
      <c r="AF577" s="50"/>
      <c r="AG577" s="50"/>
      <c r="AH577" s="50"/>
      <c r="AI577" s="11"/>
      <c r="AJ577" s="50"/>
      <c r="AK577" s="50"/>
      <c r="AL577" s="50"/>
      <c r="AM577" s="11"/>
      <c r="AN577" s="50"/>
      <c r="AO577" s="50"/>
      <c r="AP577" s="50"/>
      <c r="AQ577" s="11"/>
      <c r="AR577" s="50"/>
      <c r="AS577" s="50"/>
      <c r="AT577" s="50"/>
      <c r="AU577" s="11"/>
      <c r="AV577" s="50"/>
      <c r="AW577" s="50"/>
      <c r="AX577" s="50"/>
      <c r="AY577" s="50"/>
      <c r="AZ577" s="50"/>
      <c r="BA577" s="50"/>
      <c r="BB577" s="50"/>
      <c r="BC577" s="50"/>
      <c r="BD577" s="50"/>
      <c r="BE577" s="50"/>
      <c r="BF577" s="50"/>
      <c r="BG577" s="50"/>
      <c r="BH577" s="20"/>
    </row>
    <row r="578" spans="1:60" s="22" customFormat="1" x14ac:dyDescent="0.25">
      <c r="A578" s="20"/>
      <c r="B578" s="480"/>
      <c r="C578" s="11"/>
      <c r="D578" s="11"/>
      <c r="E578" s="11"/>
      <c r="F578" s="21"/>
      <c r="G578" s="11"/>
      <c r="H578" s="50"/>
      <c r="I578" s="50"/>
      <c r="J578" s="50"/>
      <c r="K578" s="11"/>
      <c r="L578" s="50"/>
      <c r="M578" s="50"/>
      <c r="N578" s="50"/>
      <c r="O578" s="50"/>
      <c r="P578" s="50"/>
      <c r="Q578" s="11"/>
      <c r="R578" s="50"/>
      <c r="S578" s="50"/>
      <c r="T578" s="50"/>
      <c r="U578" s="11"/>
      <c r="V578" s="50"/>
      <c r="W578" s="50"/>
      <c r="X578" s="50"/>
      <c r="Y578" s="50"/>
      <c r="Z578" s="50"/>
      <c r="AA578" s="11"/>
      <c r="AB578" s="50"/>
      <c r="AC578" s="50"/>
      <c r="AD578" s="50"/>
      <c r="AE578" s="11"/>
      <c r="AF578" s="50"/>
      <c r="AG578" s="50"/>
      <c r="AH578" s="50"/>
      <c r="AI578" s="11"/>
      <c r="AJ578" s="50"/>
      <c r="AK578" s="50"/>
      <c r="AL578" s="50"/>
      <c r="AM578" s="11"/>
      <c r="AN578" s="50"/>
      <c r="AO578" s="50"/>
      <c r="AP578" s="50"/>
      <c r="AQ578" s="11"/>
      <c r="AR578" s="50"/>
      <c r="AS578" s="50"/>
      <c r="AT578" s="50"/>
      <c r="AU578" s="11"/>
      <c r="AV578" s="50"/>
      <c r="AW578" s="50"/>
      <c r="AX578" s="50"/>
      <c r="AY578" s="50"/>
      <c r="AZ578" s="50"/>
      <c r="BA578" s="50"/>
      <c r="BB578" s="50"/>
      <c r="BC578" s="50"/>
      <c r="BD578" s="50"/>
      <c r="BE578" s="50"/>
      <c r="BF578" s="50"/>
      <c r="BG578" s="50"/>
      <c r="BH578" s="20"/>
    </row>
    <row r="579" spans="1:60" s="22" customFormat="1" x14ac:dyDescent="0.25">
      <c r="A579" s="20"/>
      <c r="B579" s="480"/>
      <c r="C579" s="11"/>
      <c r="D579" s="11"/>
      <c r="E579" s="11"/>
      <c r="F579" s="21"/>
      <c r="G579" s="11"/>
      <c r="H579" s="50"/>
      <c r="I579" s="50"/>
      <c r="J579" s="50"/>
      <c r="K579" s="11"/>
      <c r="L579" s="50"/>
      <c r="M579" s="50"/>
      <c r="N579" s="50"/>
      <c r="O579" s="50"/>
      <c r="P579" s="50"/>
      <c r="Q579" s="11"/>
      <c r="R579" s="50"/>
      <c r="S579" s="50"/>
      <c r="T579" s="50"/>
      <c r="U579" s="11"/>
      <c r="V579" s="50"/>
      <c r="W579" s="50"/>
      <c r="X579" s="50"/>
      <c r="Y579" s="50"/>
      <c r="Z579" s="50"/>
      <c r="AA579" s="11"/>
      <c r="AB579" s="50"/>
      <c r="AC579" s="50"/>
      <c r="AD579" s="50"/>
      <c r="AE579" s="11"/>
      <c r="AF579" s="50"/>
      <c r="AG579" s="50"/>
      <c r="AH579" s="50"/>
      <c r="AI579" s="11"/>
      <c r="AJ579" s="50"/>
      <c r="AK579" s="50"/>
      <c r="AL579" s="50"/>
      <c r="AM579" s="11"/>
      <c r="AN579" s="50"/>
      <c r="AO579" s="50"/>
      <c r="AP579" s="50"/>
      <c r="AQ579" s="11"/>
      <c r="AR579" s="50"/>
      <c r="AS579" s="50"/>
      <c r="AT579" s="50"/>
      <c r="AU579" s="11"/>
      <c r="AV579" s="50"/>
      <c r="AW579" s="50"/>
      <c r="AX579" s="50"/>
      <c r="AY579" s="50"/>
      <c r="AZ579" s="50"/>
      <c r="BA579" s="50"/>
      <c r="BB579" s="50"/>
      <c r="BC579" s="50"/>
      <c r="BD579" s="50"/>
      <c r="BE579" s="50"/>
      <c r="BF579" s="50"/>
      <c r="BG579" s="50"/>
      <c r="BH579" s="20"/>
    </row>
    <row r="580" spans="1:60" s="22" customFormat="1" x14ac:dyDescent="0.25">
      <c r="A580" s="20"/>
      <c r="B580" s="480"/>
      <c r="C580" s="11"/>
      <c r="D580" s="11"/>
      <c r="E580" s="11"/>
      <c r="F580" s="21"/>
      <c r="G580" s="11"/>
      <c r="H580" s="50"/>
      <c r="I580" s="50"/>
      <c r="J580" s="50"/>
      <c r="K580" s="11"/>
      <c r="L580" s="50"/>
      <c r="M580" s="50"/>
      <c r="N580" s="50"/>
      <c r="O580" s="50"/>
      <c r="P580" s="50"/>
      <c r="Q580" s="11"/>
      <c r="R580" s="50"/>
      <c r="S580" s="50"/>
      <c r="T580" s="50"/>
      <c r="U580" s="11"/>
      <c r="V580" s="50"/>
      <c r="W580" s="50"/>
      <c r="X580" s="50"/>
      <c r="Y580" s="50"/>
      <c r="Z580" s="50"/>
      <c r="AA580" s="11"/>
      <c r="AB580" s="50"/>
      <c r="AC580" s="50"/>
      <c r="AD580" s="50"/>
      <c r="AE580" s="11"/>
      <c r="AF580" s="50"/>
      <c r="AG580" s="50"/>
      <c r="AH580" s="50"/>
      <c r="AI580" s="11"/>
      <c r="AJ580" s="50"/>
      <c r="AK580" s="50"/>
      <c r="AL580" s="50"/>
      <c r="AM580" s="11"/>
      <c r="AN580" s="50"/>
      <c r="AO580" s="50"/>
      <c r="AP580" s="50"/>
      <c r="AQ580" s="11"/>
      <c r="AR580" s="50"/>
      <c r="AS580" s="50"/>
      <c r="AT580" s="50"/>
      <c r="AU580" s="11"/>
      <c r="AV580" s="50"/>
      <c r="AW580" s="50"/>
      <c r="AX580" s="50"/>
      <c r="AY580" s="50"/>
      <c r="AZ580" s="50"/>
      <c r="BA580" s="50"/>
      <c r="BB580" s="50"/>
      <c r="BC580" s="50"/>
      <c r="BD580" s="50"/>
      <c r="BE580" s="50"/>
      <c r="BF580" s="50"/>
      <c r="BG580" s="50"/>
      <c r="BH580" s="20"/>
    </row>
    <row r="581" spans="1:60" s="22" customFormat="1" x14ac:dyDescent="0.25">
      <c r="A581" s="20"/>
      <c r="B581" s="480"/>
      <c r="C581" s="11"/>
      <c r="D581" s="11"/>
      <c r="E581" s="11"/>
      <c r="F581" s="21"/>
      <c r="G581" s="11"/>
      <c r="H581" s="50"/>
      <c r="I581" s="50"/>
      <c r="J581" s="50"/>
      <c r="K581" s="11"/>
      <c r="L581" s="50"/>
      <c r="M581" s="50"/>
      <c r="N581" s="50"/>
      <c r="O581" s="50"/>
      <c r="P581" s="50"/>
      <c r="Q581" s="11"/>
      <c r="R581" s="50"/>
      <c r="S581" s="50"/>
      <c r="T581" s="50"/>
      <c r="U581" s="11"/>
      <c r="V581" s="50"/>
      <c r="W581" s="50"/>
      <c r="X581" s="50"/>
      <c r="Y581" s="50"/>
      <c r="Z581" s="50"/>
      <c r="AA581" s="11"/>
      <c r="AB581" s="50"/>
      <c r="AC581" s="50"/>
      <c r="AD581" s="50"/>
      <c r="AE581" s="11"/>
      <c r="AF581" s="50"/>
      <c r="AG581" s="50"/>
      <c r="AH581" s="50"/>
      <c r="AI581" s="11"/>
      <c r="AJ581" s="50"/>
      <c r="AK581" s="50"/>
      <c r="AL581" s="50"/>
      <c r="AM581" s="11"/>
      <c r="AN581" s="50"/>
      <c r="AO581" s="50"/>
      <c r="AP581" s="50"/>
      <c r="AQ581" s="11"/>
      <c r="AR581" s="50"/>
      <c r="AS581" s="50"/>
      <c r="AT581" s="50"/>
      <c r="AU581" s="11"/>
      <c r="AV581" s="50"/>
      <c r="AW581" s="50"/>
      <c r="AX581" s="50"/>
      <c r="AY581" s="50"/>
      <c r="AZ581" s="50"/>
      <c r="BA581" s="50"/>
      <c r="BB581" s="50"/>
      <c r="BC581" s="50"/>
      <c r="BD581" s="50"/>
      <c r="BE581" s="50"/>
      <c r="BF581" s="50"/>
      <c r="BG581" s="50"/>
      <c r="BH581" s="20"/>
    </row>
    <row r="582" spans="1:60" s="22" customFormat="1" x14ac:dyDescent="0.25">
      <c r="A582" s="20"/>
      <c r="B582" s="480"/>
      <c r="C582" s="11"/>
      <c r="D582" s="11"/>
      <c r="E582" s="11"/>
      <c r="F582" s="21"/>
      <c r="G582" s="11"/>
      <c r="H582" s="50"/>
      <c r="I582" s="50"/>
      <c r="J582" s="50"/>
      <c r="K582" s="11"/>
      <c r="L582" s="50"/>
      <c r="M582" s="50"/>
      <c r="N582" s="50"/>
      <c r="O582" s="50"/>
      <c r="P582" s="50"/>
      <c r="Q582" s="11"/>
      <c r="R582" s="50"/>
      <c r="S582" s="50"/>
      <c r="T582" s="50"/>
      <c r="U582" s="11"/>
      <c r="V582" s="50"/>
      <c r="W582" s="50"/>
      <c r="X582" s="50"/>
      <c r="Y582" s="50"/>
      <c r="Z582" s="50"/>
      <c r="AA582" s="11"/>
      <c r="AB582" s="50"/>
      <c r="AC582" s="50"/>
      <c r="AD582" s="50"/>
      <c r="AE582" s="11"/>
      <c r="AF582" s="50"/>
      <c r="AG582" s="50"/>
      <c r="AH582" s="50"/>
      <c r="AI582" s="11"/>
      <c r="AJ582" s="50"/>
      <c r="AK582" s="50"/>
      <c r="AL582" s="50"/>
      <c r="AM582" s="11"/>
      <c r="AN582" s="50"/>
      <c r="AO582" s="50"/>
      <c r="AP582" s="50"/>
      <c r="AQ582" s="11"/>
      <c r="AR582" s="50"/>
      <c r="AS582" s="50"/>
      <c r="AT582" s="50"/>
      <c r="AU582" s="11"/>
      <c r="AV582" s="50"/>
      <c r="AW582" s="50"/>
      <c r="AX582" s="50"/>
      <c r="AY582" s="50"/>
      <c r="AZ582" s="50"/>
      <c r="BA582" s="50"/>
      <c r="BB582" s="50"/>
      <c r="BC582" s="50"/>
      <c r="BD582" s="50"/>
      <c r="BE582" s="50"/>
      <c r="BF582" s="50"/>
      <c r="BG582" s="50"/>
      <c r="BH582" s="20"/>
    </row>
    <row r="583" spans="1:60" s="22" customFormat="1" x14ac:dyDescent="0.25">
      <c r="A583" s="20"/>
      <c r="B583" s="480"/>
      <c r="C583" s="11"/>
      <c r="D583" s="11"/>
      <c r="E583" s="11"/>
      <c r="F583" s="21"/>
      <c r="G583" s="11"/>
      <c r="H583" s="50"/>
      <c r="I583" s="50"/>
      <c r="J583" s="50"/>
      <c r="K583" s="11"/>
      <c r="L583" s="50"/>
      <c r="M583" s="50"/>
      <c r="N583" s="50"/>
      <c r="O583" s="50"/>
      <c r="P583" s="50"/>
      <c r="Q583" s="11"/>
      <c r="R583" s="50"/>
      <c r="S583" s="50"/>
      <c r="T583" s="50"/>
      <c r="U583" s="11"/>
      <c r="V583" s="50"/>
      <c r="W583" s="50"/>
      <c r="X583" s="50"/>
      <c r="Y583" s="50"/>
      <c r="Z583" s="50"/>
      <c r="AA583" s="11"/>
      <c r="AB583" s="50"/>
      <c r="AC583" s="50"/>
      <c r="AD583" s="50"/>
      <c r="AE583" s="11"/>
      <c r="AF583" s="50"/>
      <c r="AG583" s="50"/>
      <c r="AH583" s="50"/>
      <c r="AI583" s="11"/>
      <c r="AJ583" s="50"/>
      <c r="AK583" s="50"/>
      <c r="AL583" s="50"/>
      <c r="AM583" s="11"/>
      <c r="AN583" s="50"/>
      <c r="AO583" s="50"/>
      <c r="AP583" s="50"/>
      <c r="AQ583" s="11"/>
      <c r="AR583" s="50"/>
      <c r="AS583" s="50"/>
      <c r="AT583" s="50"/>
      <c r="AU583" s="11"/>
      <c r="AV583" s="50"/>
      <c r="AW583" s="50"/>
      <c r="AX583" s="50"/>
      <c r="AY583" s="50"/>
      <c r="AZ583" s="50"/>
      <c r="BA583" s="50"/>
      <c r="BB583" s="50"/>
      <c r="BC583" s="50"/>
      <c r="BD583" s="50"/>
      <c r="BE583" s="50"/>
      <c r="BF583" s="50"/>
      <c r="BG583" s="50"/>
      <c r="BH583" s="20"/>
    </row>
    <row r="584" spans="1:60" s="22" customFormat="1" x14ac:dyDescent="0.25">
      <c r="A584" s="20"/>
      <c r="B584" s="480"/>
      <c r="C584" s="11"/>
      <c r="D584" s="11"/>
      <c r="E584" s="11"/>
      <c r="F584" s="21"/>
      <c r="G584" s="11"/>
      <c r="H584" s="50"/>
      <c r="I584" s="50"/>
      <c r="J584" s="50"/>
      <c r="K584" s="11"/>
      <c r="L584" s="50"/>
      <c r="M584" s="50"/>
      <c r="N584" s="50"/>
      <c r="O584" s="50"/>
      <c r="P584" s="50"/>
      <c r="Q584" s="11"/>
      <c r="R584" s="50"/>
      <c r="S584" s="50"/>
      <c r="T584" s="50"/>
      <c r="U584" s="11"/>
      <c r="V584" s="50"/>
      <c r="W584" s="50"/>
      <c r="X584" s="50"/>
      <c r="Y584" s="50"/>
      <c r="Z584" s="50"/>
      <c r="AA584" s="11"/>
      <c r="AB584" s="50"/>
      <c r="AC584" s="50"/>
      <c r="AD584" s="50"/>
      <c r="AE584" s="11"/>
      <c r="AF584" s="50"/>
      <c r="AG584" s="50"/>
      <c r="AH584" s="50"/>
      <c r="AI584" s="11"/>
      <c r="AJ584" s="50"/>
      <c r="AK584" s="50"/>
      <c r="AL584" s="50"/>
      <c r="AM584" s="11"/>
      <c r="AN584" s="50"/>
      <c r="AO584" s="50"/>
      <c r="AP584" s="50"/>
      <c r="AQ584" s="11"/>
      <c r="AR584" s="50"/>
      <c r="AS584" s="50"/>
      <c r="AT584" s="50"/>
      <c r="AU584" s="11"/>
      <c r="AV584" s="50"/>
      <c r="AW584" s="50"/>
      <c r="AX584" s="50"/>
      <c r="AY584" s="50"/>
      <c r="AZ584" s="50"/>
      <c r="BA584" s="50"/>
      <c r="BB584" s="50"/>
      <c r="BC584" s="50"/>
      <c r="BD584" s="50"/>
      <c r="BE584" s="50"/>
      <c r="BF584" s="50"/>
      <c r="BG584" s="50"/>
      <c r="BH584" s="20"/>
    </row>
    <row r="585" spans="1:60" s="22" customFormat="1" x14ac:dyDescent="0.25">
      <c r="A585" s="20"/>
      <c r="B585" s="480"/>
      <c r="C585" s="11"/>
      <c r="D585" s="11"/>
      <c r="E585" s="11"/>
      <c r="F585" s="21"/>
      <c r="G585" s="11"/>
      <c r="H585" s="50"/>
      <c r="I585" s="50"/>
      <c r="J585" s="50"/>
      <c r="K585" s="11"/>
      <c r="L585" s="50"/>
      <c r="M585" s="50"/>
      <c r="N585" s="50"/>
      <c r="O585" s="50"/>
      <c r="P585" s="50"/>
      <c r="Q585" s="11"/>
      <c r="R585" s="50"/>
      <c r="S585" s="50"/>
      <c r="T585" s="50"/>
      <c r="U585" s="11"/>
      <c r="V585" s="50"/>
      <c r="W585" s="50"/>
      <c r="X585" s="50"/>
      <c r="Y585" s="50"/>
      <c r="Z585" s="50"/>
      <c r="AA585" s="11"/>
      <c r="AB585" s="50"/>
      <c r="AC585" s="50"/>
      <c r="AD585" s="50"/>
      <c r="AE585" s="11"/>
      <c r="AF585" s="50"/>
      <c r="AG585" s="50"/>
      <c r="AH585" s="50"/>
      <c r="AI585" s="11"/>
      <c r="AJ585" s="50"/>
      <c r="AK585" s="50"/>
      <c r="AL585" s="50"/>
      <c r="AM585" s="11"/>
      <c r="AN585" s="50"/>
      <c r="AO585" s="50"/>
      <c r="AP585" s="50"/>
      <c r="AQ585" s="11"/>
      <c r="AR585" s="50"/>
      <c r="AS585" s="50"/>
      <c r="AT585" s="50"/>
      <c r="AU585" s="11"/>
      <c r="AV585" s="50"/>
      <c r="AW585" s="50"/>
      <c r="AX585" s="50"/>
      <c r="AY585" s="50"/>
      <c r="AZ585" s="50"/>
      <c r="BA585" s="50"/>
      <c r="BB585" s="50"/>
      <c r="BC585" s="50"/>
      <c r="BD585" s="50"/>
      <c r="BE585" s="50"/>
      <c r="BF585" s="50"/>
      <c r="BG585" s="50"/>
      <c r="BH585" s="20"/>
    </row>
    <row r="586" spans="1:60" s="22" customFormat="1" x14ac:dyDescent="0.25">
      <c r="A586" s="20"/>
      <c r="B586" s="480"/>
      <c r="C586" s="11"/>
      <c r="D586" s="11"/>
      <c r="E586" s="11"/>
      <c r="F586" s="21"/>
      <c r="G586" s="11"/>
      <c r="H586" s="50"/>
      <c r="I586" s="50"/>
      <c r="J586" s="50"/>
      <c r="K586" s="11"/>
      <c r="L586" s="50"/>
      <c r="M586" s="50"/>
      <c r="N586" s="50"/>
      <c r="O586" s="50"/>
      <c r="P586" s="50"/>
      <c r="Q586" s="11"/>
      <c r="R586" s="50"/>
      <c r="S586" s="50"/>
      <c r="T586" s="50"/>
      <c r="U586" s="11"/>
      <c r="V586" s="50"/>
      <c r="W586" s="50"/>
      <c r="X586" s="50"/>
      <c r="Y586" s="50"/>
      <c r="Z586" s="50"/>
      <c r="AA586" s="11"/>
      <c r="AB586" s="50"/>
      <c r="AC586" s="50"/>
      <c r="AD586" s="50"/>
      <c r="AE586" s="11"/>
      <c r="AF586" s="50"/>
      <c r="AG586" s="50"/>
      <c r="AH586" s="50"/>
      <c r="AI586" s="11"/>
      <c r="AJ586" s="50"/>
      <c r="AK586" s="50"/>
      <c r="AL586" s="50"/>
      <c r="AM586" s="11"/>
      <c r="AN586" s="50"/>
      <c r="AO586" s="50"/>
      <c r="AP586" s="50"/>
      <c r="AQ586" s="11"/>
      <c r="AR586" s="50"/>
      <c r="AS586" s="50"/>
      <c r="AT586" s="50"/>
      <c r="AU586" s="11"/>
      <c r="AV586" s="50"/>
      <c r="AW586" s="50"/>
      <c r="AX586" s="50"/>
      <c r="AY586" s="50"/>
      <c r="AZ586" s="50"/>
      <c r="BA586" s="50"/>
      <c r="BB586" s="50"/>
      <c r="BC586" s="50"/>
      <c r="BD586" s="50"/>
      <c r="BE586" s="50"/>
      <c r="BF586" s="50"/>
      <c r="BG586" s="50"/>
      <c r="BH586" s="20"/>
    </row>
    <row r="587" spans="1:60" s="22" customFormat="1" x14ac:dyDescent="0.25">
      <c r="A587" s="20"/>
      <c r="B587" s="480"/>
      <c r="C587" s="11"/>
      <c r="D587" s="11"/>
      <c r="E587" s="11"/>
      <c r="F587" s="21"/>
      <c r="G587" s="11"/>
      <c r="H587" s="50"/>
      <c r="I587" s="50"/>
      <c r="J587" s="50"/>
      <c r="K587" s="11"/>
      <c r="L587" s="50"/>
      <c r="M587" s="50"/>
      <c r="N587" s="50"/>
      <c r="O587" s="50"/>
      <c r="P587" s="50"/>
      <c r="Q587" s="11"/>
      <c r="R587" s="50"/>
      <c r="S587" s="50"/>
      <c r="T587" s="50"/>
      <c r="U587" s="11"/>
      <c r="V587" s="50"/>
      <c r="W587" s="50"/>
      <c r="X587" s="50"/>
      <c r="Y587" s="50"/>
      <c r="Z587" s="50"/>
      <c r="AA587" s="11"/>
      <c r="AB587" s="50"/>
      <c r="AC587" s="50"/>
      <c r="AD587" s="50"/>
      <c r="AE587" s="11"/>
      <c r="AF587" s="50"/>
      <c r="AG587" s="50"/>
      <c r="AH587" s="50"/>
      <c r="AI587" s="11"/>
      <c r="AJ587" s="50"/>
      <c r="AK587" s="50"/>
      <c r="AL587" s="50"/>
      <c r="AM587" s="11"/>
      <c r="AN587" s="50"/>
      <c r="AO587" s="50"/>
      <c r="AP587" s="50"/>
      <c r="AQ587" s="11"/>
      <c r="AR587" s="50"/>
      <c r="AS587" s="50"/>
      <c r="AT587" s="50"/>
      <c r="AU587" s="11"/>
      <c r="AV587" s="50"/>
      <c r="AW587" s="50"/>
      <c r="AX587" s="50"/>
      <c r="AY587" s="50"/>
      <c r="AZ587" s="50"/>
      <c r="BA587" s="50"/>
      <c r="BB587" s="50"/>
      <c r="BC587" s="50"/>
      <c r="BD587" s="50"/>
      <c r="BE587" s="50"/>
      <c r="BF587" s="50"/>
      <c r="BG587" s="50"/>
      <c r="BH587" s="20"/>
    </row>
    <row r="588" spans="1:60" s="22" customFormat="1" x14ac:dyDescent="0.25">
      <c r="A588" s="20"/>
      <c r="B588" s="480"/>
      <c r="C588" s="11"/>
      <c r="D588" s="11"/>
      <c r="E588" s="11"/>
      <c r="F588" s="21"/>
      <c r="G588" s="11"/>
      <c r="H588" s="50"/>
      <c r="I588" s="50"/>
      <c r="J588" s="50"/>
      <c r="K588" s="11"/>
      <c r="L588" s="50"/>
      <c r="M588" s="50"/>
      <c r="N588" s="50"/>
      <c r="O588" s="50"/>
      <c r="P588" s="50"/>
      <c r="Q588" s="11"/>
      <c r="R588" s="50"/>
      <c r="S588" s="50"/>
      <c r="T588" s="50"/>
      <c r="U588" s="11"/>
      <c r="V588" s="50"/>
      <c r="W588" s="50"/>
      <c r="X588" s="50"/>
      <c r="Y588" s="50"/>
      <c r="Z588" s="50"/>
      <c r="AA588" s="11"/>
      <c r="AB588" s="50"/>
      <c r="AC588" s="50"/>
      <c r="AD588" s="50"/>
      <c r="AE588" s="11"/>
      <c r="AF588" s="50"/>
      <c r="AG588" s="50"/>
      <c r="AH588" s="50"/>
      <c r="AI588" s="11"/>
      <c r="AJ588" s="50"/>
      <c r="AK588" s="50"/>
      <c r="AL588" s="50"/>
      <c r="AM588" s="11"/>
      <c r="AN588" s="50"/>
      <c r="AO588" s="50"/>
      <c r="AP588" s="50"/>
      <c r="AQ588" s="11"/>
      <c r="AR588" s="50"/>
      <c r="AS588" s="50"/>
      <c r="AT588" s="50"/>
      <c r="AU588" s="11"/>
      <c r="AV588" s="50"/>
      <c r="AW588" s="50"/>
      <c r="AX588" s="50"/>
      <c r="AY588" s="50"/>
      <c r="AZ588" s="50"/>
      <c r="BA588" s="50"/>
      <c r="BB588" s="50"/>
      <c r="BC588" s="50"/>
      <c r="BD588" s="50"/>
      <c r="BE588" s="50"/>
      <c r="BF588" s="50"/>
      <c r="BG588" s="50"/>
      <c r="BH588" s="20"/>
    </row>
    <row r="589" spans="1:60" s="22" customFormat="1" x14ac:dyDescent="0.25">
      <c r="A589" s="20"/>
      <c r="B589" s="480"/>
      <c r="C589" s="11"/>
      <c r="D589" s="11"/>
      <c r="E589" s="11"/>
      <c r="F589" s="21"/>
      <c r="G589" s="11"/>
      <c r="H589" s="50"/>
      <c r="I589" s="50"/>
      <c r="J589" s="50"/>
      <c r="K589" s="11"/>
      <c r="L589" s="50"/>
      <c r="M589" s="50"/>
      <c r="N589" s="50"/>
      <c r="O589" s="50"/>
      <c r="P589" s="50"/>
      <c r="Q589" s="11"/>
      <c r="R589" s="50"/>
      <c r="S589" s="50"/>
      <c r="T589" s="50"/>
      <c r="U589" s="11"/>
      <c r="V589" s="50"/>
      <c r="W589" s="50"/>
      <c r="X589" s="50"/>
      <c r="Y589" s="50"/>
      <c r="Z589" s="50"/>
      <c r="AA589" s="11"/>
      <c r="AB589" s="50"/>
      <c r="AC589" s="50"/>
      <c r="AD589" s="50"/>
      <c r="AE589" s="11"/>
      <c r="AF589" s="50"/>
      <c r="AG589" s="50"/>
      <c r="AH589" s="50"/>
      <c r="AI589" s="11"/>
      <c r="AJ589" s="50"/>
      <c r="AK589" s="50"/>
      <c r="AL589" s="50"/>
      <c r="AM589" s="11"/>
      <c r="AN589" s="50"/>
      <c r="AO589" s="50"/>
      <c r="AP589" s="50"/>
      <c r="AQ589" s="11"/>
      <c r="AR589" s="50"/>
      <c r="AS589" s="50"/>
      <c r="AT589" s="50"/>
      <c r="AU589" s="11"/>
      <c r="AV589" s="50"/>
      <c r="AW589" s="50"/>
      <c r="AX589" s="50"/>
      <c r="AY589" s="50"/>
      <c r="AZ589" s="50"/>
      <c r="BA589" s="50"/>
      <c r="BB589" s="50"/>
      <c r="BC589" s="50"/>
      <c r="BD589" s="50"/>
      <c r="BE589" s="50"/>
      <c r="BF589" s="50"/>
      <c r="BG589" s="50"/>
      <c r="BH589" s="20"/>
    </row>
    <row r="590" spans="1:60" s="22" customFormat="1" x14ac:dyDescent="0.25">
      <c r="A590" s="20"/>
      <c r="B590" s="480"/>
      <c r="C590" s="11"/>
      <c r="D590" s="11"/>
      <c r="E590" s="11"/>
      <c r="F590" s="21"/>
      <c r="G590" s="11"/>
      <c r="H590" s="50"/>
      <c r="I590" s="50"/>
      <c r="J590" s="50"/>
      <c r="K590" s="11"/>
      <c r="L590" s="50"/>
      <c r="M590" s="50"/>
      <c r="N590" s="50"/>
      <c r="O590" s="50"/>
      <c r="P590" s="50"/>
      <c r="Q590" s="11"/>
      <c r="R590" s="50"/>
      <c r="S590" s="50"/>
      <c r="T590" s="50"/>
      <c r="U590" s="11"/>
      <c r="V590" s="50"/>
      <c r="W590" s="50"/>
      <c r="X590" s="50"/>
      <c r="Y590" s="50"/>
      <c r="Z590" s="50"/>
      <c r="AA590" s="11"/>
      <c r="AB590" s="50"/>
      <c r="AC590" s="50"/>
      <c r="AD590" s="50"/>
      <c r="AE590" s="11"/>
      <c r="AF590" s="50"/>
      <c r="AG590" s="50"/>
      <c r="AH590" s="50"/>
      <c r="AI590" s="11"/>
      <c r="AJ590" s="50"/>
      <c r="AK590" s="50"/>
      <c r="AL590" s="50"/>
      <c r="AM590" s="11"/>
      <c r="AN590" s="50"/>
      <c r="AO590" s="50"/>
      <c r="AP590" s="50"/>
      <c r="AQ590" s="11"/>
      <c r="AR590" s="50"/>
      <c r="AS590" s="50"/>
      <c r="AT590" s="50"/>
      <c r="AU590" s="11"/>
      <c r="AV590" s="50"/>
      <c r="AW590" s="50"/>
      <c r="AX590" s="50"/>
      <c r="AY590" s="50"/>
      <c r="AZ590" s="50"/>
      <c r="BA590" s="50"/>
      <c r="BB590" s="50"/>
      <c r="BC590" s="50"/>
      <c r="BD590" s="50"/>
      <c r="BE590" s="50"/>
      <c r="BF590" s="50"/>
      <c r="BG590" s="50"/>
      <c r="BH590" s="20"/>
    </row>
    <row r="591" spans="1:60" s="22" customFormat="1" x14ac:dyDescent="0.25">
      <c r="A591" s="20"/>
      <c r="B591" s="480"/>
      <c r="C591" s="11"/>
      <c r="D591" s="11"/>
      <c r="E591" s="11"/>
      <c r="F591" s="21"/>
      <c r="G591" s="11"/>
      <c r="H591" s="50"/>
      <c r="I591" s="50"/>
      <c r="J591" s="50"/>
      <c r="K591" s="11"/>
      <c r="L591" s="50"/>
      <c r="M591" s="50"/>
      <c r="N591" s="50"/>
      <c r="O591" s="50"/>
      <c r="P591" s="50"/>
      <c r="Q591" s="11"/>
      <c r="R591" s="50"/>
      <c r="S591" s="50"/>
      <c r="T591" s="50"/>
      <c r="U591" s="11"/>
      <c r="V591" s="50"/>
      <c r="W591" s="50"/>
      <c r="X591" s="50"/>
      <c r="Y591" s="50"/>
      <c r="Z591" s="50"/>
      <c r="AA591" s="11"/>
      <c r="AB591" s="50"/>
      <c r="AC591" s="50"/>
      <c r="AD591" s="50"/>
      <c r="AE591" s="11"/>
      <c r="AF591" s="50"/>
      <c r="AG591" s="50"/>
      <c r="AH591" s="50"/>
      <c r="AI591" s="11"/>
      <c r="AJ591" s="50"/>
      <c r="AK591" s="50"/>
      <c r="AL591" s="50"/>
      <c r="AM591" s="11"/>
      <c r="AN591" s="50"/>
      <c r="AO591" s="50"/>
      <c r="AP591" s="50"/>
      <c r="AQ591" s="11"/>
      <c r="AR591" s="50"/>
      <c r="AS591" s="50"/>
      <c r="AT591" s="50"/>
      <c r="AU591" s="11"/>
      <c r="AV591" s="50"/>
      <c r="AW591" s="50"/>
      <c r="AX591" s="50"/>
      <c r="AY591" s="50"/>
      <c r="AZ591" s="50"/>
      <c r="BA591" s="50"/>
      <c r="BB591" s="50"/>
      <c r="BC591" s="50"/>
      <c r="BD591" s="50"/>
      <c r="BE591" s="50"/>
      <c r="BF591" s="50"/>
      <c r="BG591" s="50"/>
      <c r="BH591" s="20"/>
    </row>
    <row r="592" spans="1:60" s="22" customFormat="1" x14ac:dyDescent="0.25">
      <c r="A592" s="20"/>
      <c r="B592" s="480"/>
      <c r="C592" s="11"/>
      <c r="D592" s="11"/>
      <c r="E592" s="11"/>
      <c r="F592" s="21"/>
      <c r="G592" s="11"/>
      <c r="H592" s="50"/>
      <c r="I592" s="50"/>
      <c r="J592" s="50"/>
      <c r="K592" s="11"/>
      <c r="L592" s="50"/>
      <c r="M592" s="50"/>
      <c r="N592" s="50"/>
      <c r="O592" s="50"/>
      <c r="P592" s="50"/>
      <c r="Q592" s="11"/>
      <c r="R592" s="50"/>
      <c r="S592" s="50"/>
      <c r="T592" s="50"/>
      <c r="U592" s="11"/>
      <c r="V592" s="50"/>
      <c r="W592" s="50"/>
      <c r="X592" s="50"/>
      <c r="Y592" s="50"/>
      <c r="Z592" s="50"/>
      <c r="AA592" s="11"/>
      <c r="AB592" s="50"/>
      <c r="AC592" s="50"/>
      <c r="AD592" s="50"/>
      <c r="AE592" s="11"/>
      <c r="AF592" s="50"/>
      <c r="AG592" s="50"/>
      <c r="AH592" s="50"/>
      <c r="AI592" s="11"/>
      <c r="AJ592" s="50"/>
      <c r="AK592" s="50"/>
      <c r="AL592" s="50"/>
      <c r="AM592" s="11"/>
      <c r="AN592" s="50"/>
      <c r="AO592" s="50"/>
      <c r="AP592" s="50"/>
      <c r="AQ592" s="11"/>
      <c r="AR592" s="50"/>
      <c r="AS592" s="50"/>
      <c r="AT592" s="50"/>
      <c r="AU592" s="11"/>
      <c r="AV592" s="50"/>
      <c r="AW592" s="50"/>
      <c r="AX592" s="50"/>
      <c r="AY592" s="50"/>
      <c r="AZ592" s="50"/>
      <c r="BA592" s="50"/>
      <c r="BB592" s="50"/>
      <c r="BC592" s="50"/>
      <c r="BD592" s="50"/>
      <c r="BE592" s="50"/>
      <c r="BF592" s="50"/>
      <c r="BG592" s="50"/>
      <c r="BH592" s="20"/>
    </row>
    <row r="593" spans="1:60" s="22" customFormat="1" x14ac:dyDescent="0.25">
      <c r="A593" s="20"/>
      <c r="B593" s="480"/>
      <c r="C593" s="11"/>
      <c r="D593" s="11"/>
      <c r="E593" s="11"/>
      <c r="F593" s="21"/>
      <c r="G593" s="11"/>
      <c r="H593" s="50"/>
      <c r="I593" s="50"/>
      <c r="J593" s="50"/>
      <c r="K593" s="11"/>
      <c r="L593" s="50"/>
      <c r="M593" s="50"/>
      <c r="N593" s="50"/>
      <c r="O593" s="50"/>
      <c r="P593" s="50"/>
      <c r="Q593" s="11"/>
      <c r="R593" s="50"/>
      <c r="S593" s="50"/>
      <c r="T593" s="50"/>
      <c r="U593" s="11"/>
      <c r="V593" s="50"/>
      <c r="W593" s="50"/>
      <c r="X593" s="50"/>
      <c r="Y593" s="50"/>
      <c r="Z593" s="50"/>
      <c r="AA593" s="11"/>
      <c r="AB593" s="50"/>
      <c r="AC593" s="50"/>
      <c r="AD593" s="50"/>
      <c r="AE593" s="11"/>
      <c r="AF593" s="50"/>
      <c r="AG593" s="50"/>
      <c r="AH593" s="50"/>
      <c r="AI593" s="11"/>
      <c r="AJ593" s="50"/>
      <c r="AK593" s="50"/>
      <c r="AL593" s="50"/>
      <c r="AM593" s="11"/>
      <c r="AN593" s="50"/>
      <c r="AO593" s="50"/>
      <c r="AP593" s="50"/>
      <c r="AQ593" s="11"/>
      <c r="AR593" s="50"/>
      <c r="AS593" s="50"/>
      <c r="AT593" s="50"/>
      <c r="AU593" s="11"/>
      <c r="AV593" s="50"/>
      <c r="AW593" s="50"/>
      <c r="AX593" s="50"/>
      <c r="AY593" s="50"/>
      <c r="AZ593" s="50"/>
      <c r="BA593" s="50"/>
      <c r="BB593" s="50"/>
      <c r="BC593" s="50"/>
      <c r="BD593" s="50"/>
      <c r="BE593" s="50"/>
      <c r="BF593" s="50"/>
      <c r="BG593" s="50"/>
      <c r="BH593" s="20"/>
    </row>
    <row r="594" spans="1:60" s="22" customFormat="1" x14ac:dyDescent="0.25">
      <c r="A594" s="20"/>
      <c r="B594" s="480"/>
      <c r="C594" s="11"/>
      <c r="D594" s="11"/>
      <c r="E594" s="11"/>
      <c r="F594" s="21"/>
      <c r="G594" s="11"/>
      <c r="H594" s="50"/>
      <c r="I594" s="50"/>
      <c r="J594" s="50"/>
      <c r="K594" s="11"/>
      <c r="L594" s="50"/>
      <c r="M594" s="50"/>
      <c r="N594" s="50"/>
      <c r="O594" s="50"/>
      <c r="P594" s="50"/>
      <c r="Q594" s="11"/>
      <c r="R594" s="50"/>
      <c r="S594" s="50"/>
      <c r="T594" s="50"/>
      <c r="U594" s="11"/>
      <c r="V594" s="50"/>
      <c r="W594" s="50"/>
      <c r="X594" s="50"/>
      <c r="Y594" s="50"/>
      <c r="Z594" s="50"/>
      <c r="AA594" s="11"/>
      <c r="AB594" s="50"/>
      <c r="AC594" s="50"/>
      <c r="AD594" s="50"/>
      <c r="AE594" s="11"/>
      <c r="AF594" s="50"/>
      <c r="AG594" s="50"/>
      <c r="AH594" s="50"/>
      <c r="AI594" s="11"/>
      <c r="AJ594" s="50"/>
      <c r="AK594" s="50"/>
      <c r="AL594" s="50"/>
      <c r="AM594" s="11"/>
      <c r="AN594" s="50"/>
      <c r="AO594" s="50"/>
      <c r="AP594" s="50"/>
      <c r="AQ594" s="11"/>
      <c r="AR594" s="50"/>
      <c r="AS594" s="50"/>
      <c r="AT594" s="50"/>
      <c r="AU594" s="11"/>
      <c r="AV594" s="50"/>
      <c r="AW594" s="50"/>
      <c r="AX594" s="50"/>
      <c r="AY594" s="50"/>
      <c r="AZ594" s="50"/>
      <c r="BA594" s="50"/>
      <c r="BB594" s="50"/>
      <c r="BC594" s="50"/>
      <c r="BD594" s="50"/>
      <c r="BE594" s="50"/>
      <c r="BF594" s="50"/>
      <c r="BG594" s="50"/>
      <c r="BH594" s="20"/>
    </row>
    <row r="595" spans="1:60" s="22" customFormat="1" x14ac:dyDescent="0.25">
      <c r="A595" s="20"/>
      <c r="B595" s="480"/>
      <c r="C595" s="11"/>
      <c r="D595" s="11"/>
      <c r="E595" s="11"/>
      <c r="F595" s="21"/>
      <c r="G595" s="11"/>
      <c r="H595" s="50"/>
      <c r="I595" s="50"/>
      <c r="J595" s="50"/>
      <c r="K595" s="11"/>
      <c r="L595" s="50"/>
      <c r="M595" s="50"/>
      <c r="N595" s="50"/>
      <c r="O595" s="50"/>
      <c r="P595" s="50"/>
      <c r="Q595" s="11"/>
      <c r="R595" s="50"/>
      <c r="S595" s="50"/>
      <c r="T595" s="50"/>
      <c r="U595" s="11"/>
      <c r="V595" s="50"/>
      <c r="W595" s="50"/>
      <c r="X595" s="50"/>
      <c r="Y595" s="50"/>
      <c r="Z595" s="50"/>
      <c r="AA595" s="11"/>
      <c r="AB595" s="50"/>
      <c r="AC595" s="50"/>
      <c r="AD595" s="50"/>
      <c r="AE595" s="11"/>
      <c r="AF595" s="50"/>
      <c r="AG595" s="50"/>
      <c r="AH595" s="50"/>
      <c r="AI595" s="11"/>
      <c r="AJ595" s="50"/>
      <c r="AK595" s="50"/>
      <c r="AL595" s="50"/>
      <c r="AM595" s="11"/>
      <c r="AN595" s="50"/>
      <c r="AO595" s="50"/>
      <c r="AP595" s="50"/>
      <c r="AQ595" s="11"/>
      <c r="AR595" s="50"/>
      <c r="AS595" s="50"/>
      <c r="AT595" s="50"/>
      <c r="AU595" s="11"/>
      <c r="AV595" s="50"/>
      <c r="AW595" s="50"/>
      <c r="AX595" s="50"/>
      <c r="AY595" s="50"/>
      <c r="AZ595" s="50"/>
      <c r="BA595" s="50"/>
      <c r="BB595" s="50"/>
      <c r="BC595" s="50"/>
      <c r="BD595" s="50"/>
      <c r="BE595" s="50"/>
      <c r="BF595" s="50"/>
      <c r="BG595" s="50"/>
      <c r="BH595" s="20"/>
    </row>
    <row r="596" spans="1:60" s="22" customFormat="1" x14ac:dyDescent="0.25">
      <c r="A596" s="20"/>
      <c r="B596" s="480"/>
      <c r="C596" s="11"/>
      <c r="D596" s="11"/>
      <c r="E596" s="11"/>
      <c r="F596" s="21"/>
      <c r="G596" s="11"/>
      <c r="H596" s="50"/>
      <c r="I596" s="50"/>
      <c r="J596" s="50"/>
      <c r="K596" s="11"/>
      <c r="L596" s="50"/>
      <c r="M596" s="50"/>
      <c r="N596" s="50"/>
      <c r="O596" s="50"/>
      <c r="P596" s="50"/>
      <c r="Q596" s="11"/>
      <c r="R596" s="50"/>
      <c r="S596" s="50"/>
      <c r="T596" s="50"/>
      <c r="U596" s="11"/>
      <c r="V596" s="50"/>
      <c r="W596" s="50"/>
      <c r="X596" s="50"/>
      <c r="Y596" s="50"/>
      <c r="Z596" s="50"/>
      <c r="AA596" s="11"/>
      <c r="AB596" s="50"/>
      <c r="AC596" s="50"/>
      <c r="AD596" s="50"/>
      <c r="AE596" s="11"/>
      <c r="AF596" s="50"/>
      <c r="AG596" s="50"/>
      <c r="AH596" s="50"/>
      <c r="AI596" s="11"/>
      <c r="AJ596" s="50"/>
      <c r="AK596" s="50"/>
      <c r="AL596" s="50"/>
      <c r="AM596" s="11"/>
      <c r="AN596" s="50"/>
      <c r="AO596" s="50"/>
      <c r="AP596" s="50"/>
      <c r="AQ596" s="11"/>
      <c r="AR596" s="50"/>
      <c r="AS596" s="50"/>
      <c r="AT596" s="50"/>
      <c r="AU596" s="11"/>
      <c r="AV596" s="50"/>
      <c r="AW596" s="50"/>
      <c r="AX596" s="50"/>
      <c r="AY596" s="50"/>
      <c r="AZ596" s="50"/>
      <c r="BA596" s="50"/>
      <c r="BB596" s="50"/>
      <c r="BC596" s="50"/>
      <c r="BD596" s="50"/>
      <c r="BE596" s="50"/>
      <c r="BF596" s="50"/>
      <c r="BG596" s="50"/>
      <c r="BH596" s="20"/>
    </row>
    <row r="597" spans="1:60" s="22" customFormat="1" x14ac:dyDescent="0.25">
      <c r="A597" s="20"/>
      <c r="B597" s="480"/>
      <c r="C597" s="11"/>
      <c r="D597" s="11"/>
      <c r="E597" s="11"/>
      <c r="F597" s="21"/>
      <c r="G597" s="11"/>
      <c r="H597" s="50"/>
      <c r="I597" s="50"/>
      <c r="J597" s="50"/>
      <c r="K597" s="11"/>
      <c r="L597" s="50"/>
      <c r="M597" s="50"/>
      <c r="N597" s="50"/>
      <c r="O597" s="50"/>
      <c r="P597" s="50"/>
      <c r="Q597" s="11"/>
      <c r="R597" s="50"/>
      <c r="S597" s="50"/>
      <c r="T597" s="50"/>
      <c r="U597" s="11"/>
      <c r="V597" s="50"/>
      <c r="W597" s="50"/>
      <c r="X597" s="50"/>
      <c r="Y597" s="50"/>
      <c r="Z597" s="50"/>
      <c r="AA597" s="11"/>
      <c r="AB597" s="50"/>
      <c r="AC597" s="50"/>
      <c r="AD597" s="50"/>
      <c r="AE597" s="11"/>
      <c r="AF597" s="50"/>
      <c r="AG597" s="50"/>
      <c r="AH597" s="50"/>
      <c r="AI597" s="11"/>
      <c r="AJ597" s="50"/>
      <c r="AK597" s="50"/>
      <c r="AL597" s="50"/>
      <c r="AM597" s="11"/>
      <c r="AN597" s="50"/>
      <c r="AO597" s="50"/>
      <c r="AP597" s="50"/>
      <c r="AQ597" s="11"/>
      <c r="AR597" s="50"/>
      <c r="AS597" s="50"/>
      <c r="AT597" s="50"/>
      <c r="AU597" s="11"/>
      <c r="AV597" s="50"/>
      <c r="AW597" s="50"/>
      <c r="AX597" s="50"/>
      <c r="AY597" s="50"/>
      <c r="AZ597" s="50"/>
      <c r="BA597" s="50"/>
      <c r="BB597" s="50"/>
      <c r="BC597" s="50"/>
      <c r="BD597" s="50"/>
      <c r="BE597" s="50"/>
      <c r="BF597" s="50"/>
      <c r="BG597" s="50"/>
      <c r="BH597" s="20"/>
    </row>
    <row r="598" spans="1:60" s="22" customFormat="1" x14ac:dyDescent="0.25">
      <c r="A598" s="20"/>
      <c r="B598" s="480"/>
      <c r="C598" s="11"/>
      <c r="D598" s="11"/>
      <c r="E598" s="11"/>
      <c r="F598" s="21"/>
      <c r="G598" s="11"/>
      <c r="H598" s="50"/>
      <c r="I598" s="50"/>
      <c r="J598" s="50"/>
      <c r="K598" s="11"/>
      <c r="L598" s="50"/>
      <c r="M598" s="50"/>
      <c r="N598" s="50"/>
      <c r="O598" s="50"/>
      <c r="P598" s="50"/>
      <c r="Q598" s="11"/>
      <c r="R598" s="50"/>
      <c r="S598" s="50"/>
      <c r="T598" s="50"/>
      <c r="U598" s="11"/>
      <c r="V598" s="50"/>
      <c r="W598" s="50"/>
      <c r="X598" s="50"/>
      <c r="Y598" s="50"/>
      <c r="Z598" s="50"/>
      <c r="AA598" s="11"/>
      <c r="AB598" s="50"/>
      <c r="AC598" s="50"/>
      <c r="AD598" s="50"/>
      <c r="AE598" s="11"/>
      <c r="AF598" s="50"/>
      <c r="AG598" s="50"/>
      <c r="AH598" s="50"/>
      <c r="AI598" s="11"/>
      <c r="AJ598" s="50"/>
      <c r="AK598" s="50"/>
      <c r="AL598" s="50"/>
      <c r="AM598" s="11"/>
      <c r="AN598" s="50"/>
      <c r="AO598" s="50"/>
      <c r="AP598" s="50"/>
      <c r="AQ598" s="11"/>
      <c r="AR598" s="50"/>
      <c r="AS598" s="50"/>
      <c r="AT598" s="50"/>
      <c r="AU598" s="11"/>
      <c r="AV598" s="50"/>
      <c r="AW598" s="50"/>
      <c r="AX598" s="50"/>
      <c r="AY598" s="50"/>
      <c r="AZ598" s="50"/>
      <c r="BA598" s="50"/>
      <c r="BB598" s="50"/>
      <c r="BC598" s="50"/>
      <c r="BD598" s="50"/>
      <c r="BE598" s="50"/>
      <c r="BF598" s="50"/>
      <c r="BG598" s="50"/>
      <c r="BH598" s="20"/>
    </row>
    <row r="599" spans="1:60" s="22" customFormat="1" x14ac:dyDescent="0.25">
      <c r="A599" s="20"/>
      <c r="B599" s="480"/>
      <c r="C599" s="11"/>
      <c r="D599" s="11"/>
      <c r="E599" s="11"/>
      <c r="F599" s="21"/>
      <c r="G599" s="11"/>
      <c r="H599" s="50"/>
      <c r="I599" s="50"/>
      <c r="J599" s="50"/>
      <c r="K599" s="11"/>
      <c r="L599" s="50"/>
      <c r="M599" s="50"/>
      <c r="N599" s="50"/>
      <c r="O599" s="50"/>
      <c r="P599" s="50"/>
      <c r="Q599" s="11"/>
      <c r="R599" s="50"/>
      <c r="S599" s="50"/>
      <c r="T599" s="50"/>
      <c r="U599" s="11"/>
      <c r="V599" s="50"/>
      <c r="W599" s="50"/>
      <c r="X599" s="50"/>
      <c r="Y599" s="50"/>
      <c r="Z599" s="50"/>
      <c r="AA599" s="11"/>
      <c r="AB599" s="50"/>
      <c r="AC599" s="50"/>
      <c r="AD599" s="50"/>
      <c r="AE599" s="11"/>
      <c r="AF599" s="50"/>
      <c r="AG599" s="50"/>
      <c r="AH599" s="50"/>
      <c r="AI599" s="11"/>
      <c r="AJ599" s="50"/>
      <c r="AK599" s="50"/>
      <c r="AL599" s="50"/>
      <c r="AM599" s="11"/>
      <c r="AN599" s="50"/>
      <c r="AO599" s="50"/>
      <c r="AP599" s="50"/>
      <c r="AQ599" s="11"/>
      <c r="AR599" s="50"/>
      <c r="AS599" s="50"/>
      <c r="AT599" s="50"/>
      <c r="AU599" s="11"/>
      <c r="AV599" s="50"/>
      <c r="AW599" s="50"/>
      <c r="AX599" s="50"/>
      <c r="AY599" s="50"/>
      <c r="AZ599" s="50"/>
      <c r="BA599" s="50"/>
      <c r="BB599" s="50"/>
      <c r="BC599" s="50"/>
      <c r="BD599" s="50"/>
      <c r="BE599" s="50"/>
      <c r="BF599" s="50"/>
      <c r="BG599" s="50"/>
      <c r="BH599" s="20"/>
    </row>
    <row r="600" spans="1:60" s="22" customFormat="1" x14ac:dyDescent="0.25">
      <c r="A600" s="20"/>
      <c r="B600" s="480"/>
      <c r="C600" s="11"/>
      <c r="D600" s="11"/>
      <c r="E600" s="11"/>
      <c r="F600" s="21"/>
      <c r="G600" s="11"/>
      <c r="H600" s="50"/>
      <c r="I600" s="50"/>
      <c r="J600" s="50"/>
      <c r="K600" s="11"/>
      <c r="L600" s="50"/>
      <c r="M600" s="50"/>
      <c r="N600" s="50"/>
      <c r="O600" s="50"/>
      <c r="P600" s="50"/>
      <c r="Q600" s="11"/>
      <c r="R600" s="50"/>
      <c r="S600" s="50"/>
      <c r="T600" s="50"/>
      <c r="U600" s="11"/>
      <c r="V600" s="50"/>
      <c r="W600" s="50"/>
      <c r="X600" s="50"/>
      <c r="Y600" s="50"/>
      <c r="Z600" s="50"/>
      <c r="AA600" s="11"/>
      <c r="AB600" s="50"/>
      <c r="AC600" s="50"/>
      <c r="AD600" s="50"/>
      <c r="AE600" s="11"/>
      <c r="AF600" s="50"/>
      <c r="AG600" s="50"/>
      <c r="AH600" s="50"/>
      <c r="AI600" s="11"/>
      <c r="AJ600" s="50"/>
      <c r="AK600" s="50"/>
      <c r="AL600" s="50"/>
      <c r="AM600" s="11"/>
      <c r="AN600" s="50"/>
      <c r="AO600" s="50"/>
      <c r="AP600" s="50"/>
      <c r="AQ600" s="11"/>
      <c r="AR600" s="50"/>
      <c r="AS600" s="50"/>
      <c r="AT600" s="50"/>
      <c r="AU600" s="11"/>
      <c r="AV600" s="50"/>
      <c r="AW600" s="50"/>
      <c r="AX600" s="50"/>
      <c r="AY600" s="50"/>
      <c r="AZ600" s="50"/>
      <c r="BA600" s="50"/>
      <c r="BB600" s="50"/>
      <c r="BC600" s="50"/>
      <c r="BD600" s="50"/>
      <c r="BE600" s="50"/>
      <c r="BF600" s="50"/>
      <c r="BG600" s="50"/>
      <c r="BH600" s="20"/>
    </row>
    <row r="601" spans="1:60" s="22" customFormat="1" x14ac:dyDescent="0.25">
      <c r="A601" s="20"/>
      <c r="B601" s="480"/>
      <c r="C601" s="11"/>
      <c r="D601" s="11"/>
      <c r="E601" s="11"/>
      <c r="F601" s="21"/>
      <c r="G601" s="11"/>
      <c r="H601" s="50"/>
      <c r="I601" s="50"/>
      <c r="J601" s="50"/>
      <c r="K601" s="11"/>
      <c r="L601" s="50"/>
      <c r="M601" s="50"/>
      <c r="N601" s="50"/>
      <c r="O601" s="50"/>
      <c r="P601" s="50"/>
      <c r="Q601" s="11"/>
      <c r="R601" s="50"/>
      <c r="S601" s="50"/>
      <c r="T601" s="50"/>
      <c r="U601" s="11"/>
      <c r="V601" s="50"/>
      <c r="W601" s="50"/>
      <c r="X601" s="50"/>
      <c r="Y601" s="50"/>
      <c r="Z601" s="50"/>
      <c r="AA601" s="11"/>
      <c r="AB601" s="50"/>
      <c r="AC601" s="50"/>
      <c r="AD601" s="50"/>
      <c r="AE601" s="11"/>
      <c r="AF601" s="50"/>
      <c r="AG601" s="50"/>
      <c r="AH601" s="50"/>
      <c r="AI601" s="11"/>
      <c r="AJ601" s="50"/>
      <c r="AK601" s="50"/>
      <c r="AL601" s="50"/>
      <c r="AM601" s="11"/>
      <c r="AN601" s="50"/>
      <c r="AO601" s="50"/>
      <c r="AP601" s="50"/>
      <c r="AQ601" s="11"/>
      <c r="AR601" s="50"/>
      <c r="AS601" s="50"/>
      <c r="AT601" s="50"/>
      <c r="AU601" s="11"/>
      <c r="AV601" s="50"/>
      <c r="AW601" s="50"/>
      <c r="AX601" s="50"/>
      <c r="AY601" s="50"/>
      <c r="AZ601" s="50"/>
      <c r="BA601" s="50"/>
      <c r="BB601" s="50"/>
      <c r="BC601" s="50"/>
      <c r="BD601" s="50"/>
      <c r="BE601" s="50"/>
      <c r="BF601" s="50"/>
      <c r="BG601" s="50"/>
      <c r="BH601" s="20"/>
    </row>
    <row r="602" spans="1:60" s="22" customFormat="1" x14ac:dyDescent="0.25">
      <c r="A602" s="20"/>
      <c r="B602" s="480"/>
      <c r="C602" s="11"/>
      <c r="D602" s="11"/>
      <c r="E602" s="11"/>
      <c r="F602" s="21"/>
      <c r="G602" s="11"/>
      <c r="H602" s="50"/>
      <c r="I602" s="50"/>
      <c r="J602" s="50"/>
      <c r="K602" s="11"/>
      <c r="L602" s="50"/>
      <c r="M602" s="50"/>
      <c r="N602" s="50"/>
      <c r="O602" s="50"/>
      <c r="P602" s="50"/>
      <c r="Q602" s="11"/>
      <c r="R602" s="50"/>
      <c r="S602" s="50"/>
      <c r="T602" s="50"/>
      <c r="U602" s="11"/>
      <c r="V602" s="50"/>
      <c r="W602" s="50"/>
      <c r="X602" s="50"/>
      <c r="Y602" s="50"/>
      <c r="Z602" s="50"/>
      <c r="AA602" s="11"/>
      <c r="AB602" s="50"/>
      <c r="AC602" s="50"/>
      <c r="AD602" s="50"/>
      <c r="AE602" s="11"/>
      <c r="AF602" s="50"/>
      <c r="AG602" s="50"/>
      <c r="AH602" s="50"/>
      <c r="AI602" s="11"/>
      <c r="AJ602" s="50"/>
      <c r="AK602" s="50"/>
      <c r="AL602" s="50"/>
      <c r="AM602" s="11"/>
      <c r="AN602" s="50"/>
      <c r="AO602" s="50"/>
      <c r="AP602" s="50"/>
      <c r="AQ602" s="11"/>
      <c r="AR602" s="50"/>
      <c r="AS602" s="50"/>
      <c r="AT602" s="50"/>
      <c r="AU602" s="11"/>
      <c r="AV602" s="50"/>
      <c r="AW602" s="50"/>
      <c r="AX602" s="50"/>
      <c r="AY602" s="50"/>
      <c r="AZ602" s="50"/>
      <c r="BA602" s="50"/>
      <c r="BB602" s="50"/>
      <c r="BC602" s="50"/>
      <c r="BD602" s="50"/>
      <c r="BE602" s="50"/>
      <c r="BF602" s="50"/>
      <c r="BG602" s="50"/>
      <c r="BH602" s="20"/>
    </row>
    <row r="603" spans="1:60" s="22" customFormat="1" x14ac:dyDescent="0.25">
      <c r="A603" s="20"/>
      <c r="B603" s="480"/>
      <c r="C603" s="11"/>
      <c r="D603" s="11"/>
      <c r="E603" s="11"/>
      <c r="F603" s="21"/>
      <c r="G603" s="11"/>
      <c r="H603" s="50"/>
      <c r="I603" s="50"/>
      <c r="J603" s="50"/>
      <c r="K603" s="11"/>
      <c r="L603" s="50"/>
      <c r="M603" s="50"/>
      <c r="N603" s="50"/>
      <c r="O603" s="50"/>
      <c r="P603" s="50"/>
      <c r="Q603" s="11"/>
      <c r="R603" s="50"/>
      <c r="S603" s="50"/>
      <c r="T603" s="50"/>
      <c r="U603" s="11"/>
      <c r="V603" s="50"/>
      <c r="W603" s="50"/>
      <c r="X603" s="50"/>
      <c r="Y603" s="50"/>
      <c r="Z603" s="50"/>
      <c r="AA603" s="11"/>
      <c r="AB603" s="50"/>
      <c r="AC603" s="50"/>
      <c r="AD603" s="50"/>
      <c r="AE603" s="11"/>
      <c r="AF603" s="50"/>
      <c r="AG603" s="50"/>
      <c r="AH603" s="50"/>
      <c r="AI603" s="11"/>
      <c r="AJ603" s="50"/>
      <c r="AK603" s="50"/>
      <c r="AL603" s="50"/>
      <c r="AM603" s="11"/>
      <c r="AN603" s="50"/>
      <c r="AO603" s="50"/>
      <c r="AP603" s="50"/>
      <c r="AQ603" s="11"/>
      <c r="AR603" s="50"/>
      <c r="AS603" s="50"/>
      <c r="AT603" s="50"/>
      <c r="AU603" s="11"/>
      <c r="AV603" s="50"/>
      <c r="AW603" s="50"/>
      <c r="AX603" s="50"/>
      <c r="AY603" s="50"/>
      <c r="AZ603" s="50"/>
      <c r="BA603" s="50"/>
      <c r="BB603" s="50"/>
      <c r="BC603" s="50"/>
      <c r="BD603" s="50"/>
      <c r="BE603" s="50"/>
      <c r="BF603" s="50"/>
      <c r="BG603" s="50"/>
      <c r="BH603" s="20"/>
    </row>
    <row r="604" spans="1:60" s="22" customFormat="1" x14ac:dyDescent="0.25">
      <c r="A604" s="20"/>
      <c r="B604" s="480"/>
      <c r="C604" s="11"/>
      <c r="D604" s="11"/>
      <c r="E604" s="11"/>
      <c r="F604" s="21"/>
      <c r="G604" s="11"/>
      <c r="H604" s="50"/>
      <c r="I604" s="50"/>
      <c r="J604" s="50"/>
      <c r="K604" s="11"/>
      <c r="L604" s="50"/>
      <c r="M604" s="50"/>
      <c r="N604" s="50"/>
      <c r="O604" s="50"/>
      <c r="P604" s="50"/>
      <c r="Q604" s="11"/>
      <c r="R604" s="50"/>
      <c r="S604" s="50"/>
      <c r="T604" s="50"/>
      <c r="U604" s="11"/>
      <c r="V604" s="50"/>
      <c r="W604" s="50"/>
      <c r="X604" s="50"/>
      <c r="Y604" s="50"/>
      <c r="Z604" s="50"/>
      <c r="AA604" s="11"/>
      <c r="AB604" s="50"/>
      <c r="AC604" s="50"/>
      <c r="AD604" s="50"/>
      <c r="AE604" s="11"/>
      <c r="AF604" s="50"/>
      <c r="AG604" s="50"/>
      <c r="AH604" s="50"/>
      <c r="AI604" s="11"/>
      <c r="AJ604" s="50"/>
      <c r="AK604" s="50"/>
      <c r="AL604" s="50"/>
      <c r="AM604" s="11"/>
      <c r="AN604" s="50"/>
      <c r="AO604" s="50"/>
      <c r="AP604" s="50"/>
      <c r="AQ604" s="11"/>
      <c r="AR604" s="50"/>
      <c r="AS604" s="50"/>
      <c r="AT604" s="50"/>
      <c r="AU604" s="11"/>
      <c r="AV604" s="50"/>
      <c r="AW604" s="50"/>
      <c r="AX604" s="50"/>
      <c r="AY604" s="50"/>
      <c r="AZ604" s="50"/>
      <c r="BA604" s="50"/>
      <c r="BB604" s="50"/>
      <c r="BC604" s="50"/>
      <c r="BD604" s="50"/>
      <c r="BE604" s="50"/>
      <c r="BF604" s="50"/>
      <c r="BG604" s="50"/>
      <c r="BH604" s="20"/>
    </row>
    <row r="605" spans="1:60" s="22" customFormat="1" x14ac:dyDescent="0.25">
      <c r="A605" s="20"/>
      <c r="B605" s="480"/>
      <c r="C605" s="11"/>
      <c r="D605" s="11"/>
      <c r="E605" s="11"/>
      <c r="F605" s="21"/>
      <c r="G605" s="11"/>
      <c r="H605" s="50"/>
      <c r="I605" s="50"/>
      <c r="J605" s="50"/>
      <c r="K605" s="11"/>
      <c r="L605" s="50"/>
      <c r="M605" s="50"/>
      <c r="N605" s="50"/>
      <c r="O605" s="50"/>
      <c r="P605" s="50"/>
      <c r="Q605" s="11"/>
      <c r="R605" s="50"/>
      <c r="S605" s="50"/>
      <c r="T605" s="50"/>
      <c r="U605" s="11"/>
      <c r="V605" s="50"/>
      <c r="W605" s="50"/>
      <c r="X605" s="50"/>
      <c r="Y605" s="50"/>
      <c r="Z605" s="50"/>
      <c r="AA605" s="11"/>
      <c r="AB605" s="50"/>
      <c r="AC605" s="50"/>
      <c r="AD605" s="50"/>
      <c r="AE605" s="11"/>
      <c r="AF605" s="50"/>
      <c r="AG605" s="50"/>
      <c r="AH605" s="50"/>
      <c r="AI605" s="11"/>
      <c r="AJ605" s="50"/>
      <c r="AK605" s="50"/>
      <c r="AL605" s="50"/>
      <c r="AM605" s="11"/>
      <c r="AN605" s="50"/>
      <c r="AO605" s="50"/>
      <c r="AP605" s="50"/>
      <c r="AQ605" s="11"/>
      <c r="AR605" s="50"/>
      <c r="AS605" s="50"/>
      <c r="AT605" s="50"/>
      <c r="AU605" s="11"/>
      <c r="AV605" s="50"/>
      <c r="AW605" s="50"/>
      <c r="AX605" s="50"/>
      <c r="AY605" s="50"/>
      <c r="AZ605" s="50"/>
      <c r="BA605" s="50"/>
      <c r="BB605" s="50"/>
      <c r="BC605" s="50"/>
      <c r="BD605" s="50"/>
      <c r="BE605" s="50"/>
      <c r="BF605" s="50"/>
      <c r="BG605" s="50"/>
      <c r="BH605" s="20"/>
    </row>
    <row r="606" spans="1:60" s="22" customFormat="1" x14ac:dyDescent="0.25">
      <c r="A606" s="20"/>
      <c r="B606" s="480"/>
      <c r="C606" s="11"/>
      <c r="D606" s="11"/>
      <c r="E606" s="11"/>
      <c r="F606" s="21"/>
      <c r="G606" s="11"/>
      <c r="H606" s="50"/>
      <c r="I606" s="50"/>
      <c r="J606" s="50"/>
      <c r="K606" s="11"/>
      <c r="L606" s="50"/>
      <c r="M606" s="50"/>
      <c r="N606" s="50"/>
      <c r="O606" s="50"/>
      <c r="P606" s="50"/>
      <c r="Q606" s="11"/>
      <c r="R606" s="50"/>
      <c r="S606" s="50"/>
      <c r="T606" s="50"/>
      <c r="U606" s="11"/>
      <c r="V606" s="50"/>
      <c r="W606" s="50"/>
      <c r="X606" s="50"/>
      <c r="Y606" s="50"/>
      <c r="Z606" s="50"/>
      <c r="AA606" s="11"/>
      <c r="AB606" s="50"/>
      <c r="AC606" s="50"/>
      <c r="AD606" s="50"/>
      <c r="AE606" s="11"/>
      <c r="AF606" s="50"/>
      <c r="AG606" s="50"/>
      <c r="AH606" s="50"/>
      <c r="AI606" s="11"/>
      <c r="AJ606" s="50"/>
      <c r="AK606" s="50"/>
      <c r="AL606" s="50"/>
      <c r="AM606" s="11"/>
      <c r="AN606" s="50"/>
      <c r="AO606" s="50"/>
      <c r="AP606" s="50"/>
      <c r="AQ606" s="11"/>
      <c r="AR606" s="50"/>
      <c r="AS606" s="50"/>
      <c r="AT606" s="50"/>
      <c r="AU606" s="11"/>
      <c r="AV606" s="50"/>
      <c r="AW606" s="50"/>
      <c r="AX606" s="50"/>
      <c r="AY606" s="50"/>
      <c r="AZ606" s="50"/>
      <c r="BA606" s="50"/>
      <c r="BB606" s="50"/>
      <c r="BC606" s="50"/>
      <c r="BD606" s="50"/>
      <c r="BE606" s="50"/>
      <c r="BF606" s="50"/>
      <c r="BG606" s="50"/>
      <c r="BH606" s="20"/>
    </row>
    <row r="607" spans="1:60" s="22" customFormat="1" x14ac:dyDescent="0.25">
      <c r="A607" s="20"/>
      <c r="B607" s="480"/>
      <c r="C607" s="11"/>
      <c r="D607" s="11"/>
      <c r="E607" s="11"/>
      <c r="F607" s="21"/>
      <c r="G607" s="11"/>
      <c r="H607" s="50"/>
      <c r="I607" s="50"/>
      <c r="J607" s="50"/>
      <c r="K607" s="11"/>
      <c r="L607" s="50"/>
      <c r="M607" s="50"/>
      <c r="N607" s="50"/>
      <c r="O607" s="50"/>
      <c r="P607" s="50"/>
      <c r="Q607" s="11"/>
      <c r="R607" s="50"/>
      <c r="S607" s="50"/>
      <c r="T607" s="50"/>
      <c r="U607" s="11"/>
      <c r="V607" s="50"/>
      <c r="W607" s="50"/>
      <c r="X607" s="50"/>
      <c r="Y607" s="50"/>
      <c r="Z607" s="50"/>
      <c r="AA607" s="11"/>
      <c r="AB607" s="50"/>
      <c r="AC607" s="50"/>
      <c r="AD607" s="50"/>
      <c r="AE607" s="11"/>
      <c r="AF607" s="50"/>
      <c r="AG607" s="50"/>
      <c r="AH607" s="50"/>
      <c r="AI607" s="11"/>
      <c r="AJ607" s="50"/>
      <c r="AK607" s="50"/>
      <c r="AL607" s="50"/>
      <c r="AM607" s="11"/>
      <c r="AN607" s="50"/>
      <c r="AO607" s="50"/>
      <c r="AP607" s="50"/>
      <c r="AQ607" s="11"/>
      <c r="AR607" s="50"/>
      <c r="AS607" s="50"/>
      <c r="AT607" s="50"/>
      <c r="AU607" s="11"/>
      <c r="AV607" s="50"/>
      <c r="AW607" s="50"/>
      <c r="AX607" s="50"/>
      <c r="AY607" s="50"/>
      <c r="AZ607" s="50"/>
      <c r="BA607" s="50"/>
      <c r="BB607" s="50"/>
      <c r="BC607" s="50"/>
      <c r="BD607" s="50"/>
      <c r="BE607" s="50"/>
      <c r="BF607" s="50"/>
      <c r="BG607" s="50"/>
      <c r="BH607" s="20"/>
    </row>
    <row r="608" spans="1:60" s="22" customFormat="1" x14ac:dyDescent="0.25">
      <c r="A608" s="20"/>
      <c r="B608" s="480"/>
      <c r="C608" s="11"/>
      <c r="D608" s="11"/>
      <c r="E608" s="11"/>
      <c r="F608" s="21"/>
      <c r="G608" s="11"/>
      <c r="H608" s="50"/>
      <c r="I608" s="50"/>
      <c r="J608" s="50"/>
      <c r="K608" s="11"/>
      <c r="L608" s="50"/>
      <c r="M608" s="50"/>
      <c r="N608" s="50"/>
      <c r="O608" s="50"/>
      <c r="P608" s="50"/>
      <c r="Q608" s="11"/>
      <c r="R608" s="50"/>
      <c r="S608" s="50"/>
      <c r="T608" s="50"/>
      <c r="U608" s="11"/>
      <c r="V608" s="50"/>
      <c r="W608" s="50"/>
      <c r="X608" s="50"/>
      <c r="Y608" s="50"/>
      <c r="Z608" s="50"/>
      <c r="AA608" s="11"/>
      <c r="AB608" s="50"/>
      <c r="AC608" s="50"/>
      <c r="AD608" s="50"/>
      <c r="AE608" s="11"/>
      <c r="AF608" s="50"/>
      <c r="AG608" s="50"/>
      <c r="AH608" s="50"/>
      <c r="AI608" s="11"/>
      <c r="AJ608" s="50"/>
      <c r="AK608" s="50"/>
      <c r="AL608" s="50"/>
      <c r="AM608" s="11"/>
      <c r="AN608" s="50"/>
      <c r="AO608" s="50"/>
      <c r="AP608" s="50"/>
      <c r="AQ608" s="11"/>
      <c r="AR608" s="50"/>
      <c r="AS608" s="50"/>
      <c r="AT608" s="50"/>
      <c r="AU608" s="11"/>
      <c r="AV608" s="50"/>
      <c r="AW608" s="50"/>
      <c r="AX608" s="50"/>
      <c r="AY608" s="50"/>
      <c r="AZ608" s="50"/>
      <c r="BA608" s="50"/>
      <c r="BB608" s="50"/>
      <c r="BC608" s="50"/>
      <c r="BD608" s="50"/>
      <c r="BE608" s="50"/>
      <c r="BF608" s="50"/>
      <c r="BG608" s="50"/>
      <c r="BH608" s="20"/>
    </row>
    <row r="609" spans="1:60" s="22" customFormat="1" x14ac:dyDescent="0.25">
      <c r="A609" s="20"/>
      <c r="B609" s="480"/>
      <c r="C609" s="11"/>
      <c r="D609" s="11"/>
      <c r="E609" s="11"/>
      <c r="F609" s="21"/>
      <c r="G609" s="11"/>
      <c r="H609" s="50"/>
      <c r="I609" s="50"/>
      <c r="J609" s="50"/>
      <c r="K609" s="11"/>
      <c r="L609" s="50"/>
      <c r="M609" s="50"/>
      <c r="N609" s="50"/>
      <c r="O609" s="50"/>
      <c r="P609" s="50"/>
      <c r="Q609" s="11"/>
      <c r="R609" s="50"/>
      <c r="S609" s="50"/>
      <c r="T609" s="50"/>
      <c r="U609" s="11"/>
      <c r="V609" s="50"/>
      <c r="W609" s="50"/>
      <c r="X609" s="50"/>
      <c r="Y609" s="50"/>
      <c r="Z609" s="50"/>
      <c r="AA609" s="11"/>
      <c r="AB609" s="50"/>
      <c r="AC609" s="50"/>
      <c r="AD609" s="50"/>
      <c r="AE609" s="11"/>
      <c r="AF609" s="50"/>
      <c r="AG609" s="50"/>
      <c r="AH609" s="50"/>
      <c r="AI609" s="11"/>
      <c r="AJ609" s="50"/>
      <c r="AK609" s="50"/>
      <c r="AL609" s="50"/>
      <c r="AM609" s="11"/>
      <c r="AN609" s="50"/>
      <c r="AO609" s="50"/>
      <c r="AP609" s="50"/>
      <c r="AQ609" s="11"/>
      <c r="AR609" s="50"/>
      <c r="AS609" s="50"/>
      <c r="AT609" s="50"/>
      <c r="AU609" s="11"/>
      <c r="AV609" s="50"/>
      <c r="AW609" s="50"/>
      <c r="AX609" s="50"/>
      <c r="AY609" s="50"/>
      <c r="AZ609" s="50"/>
      <c r="BA609" s="50"/>
      <c r="BB609" s="50"/>
      <c r="BC609" s="50"/>
      <c r="BD609" s="50"/>
      <c r="BE609" s="50"/>
      <c r="BF609" s="50"/>
      <c r="BG609" s="50"/>
      <c r="BH609" s="20"/>
    </row>
    <row r="610" spans="1:60" s="22" customFormat="1" x14ac:dyDescent="0.25">
      <c r="A610" s="20"/>
      <c r="B610" s="480"/>
      <c r="C610" s="11"/>
      <c r="D610" s="11"/>
      <c r="E610" s="11"/>
      <c r="F610" s="21"/>
      <c r="G610" s="11"/>
      <c r="H610" s="50"/>
      <c r="I610" s="50"/>
      <c r="J610" s="50"/>
      <c r="K610" s="11"/>
      <c r="L610" s="50"/>
      <c r="M610" s="50"/>
      <c r="N610" s="50"/>
      <c r="O610" s="50"/>
      <c r="P610" s="50"/>
      <c r="Q610" s="11"/>
      <c r="R610" s="50"/>
      <c r="S610" s="50"/>
      <c r="T610" s="50"/>
      <c r="U610" s="11"/>
      <c r="V610" s="50"/>
      <c r="W610" s="50"/>
      <c r="X610" s="50"/>
      <c r="Y610" s="50"/>
      <c r="Z610" s="50"/>
      <c r="AA610" s="11"/>
      <c r="AB610" s="50"/>
      <c r="AC610" s="50"/>
      <c r="AD610" s="50"/>
      <c r="AE610" s="11"/>
      <c r="AF610" s="50"/>
      <c r="AG610" s="50"/>
      <c r="AH610" s="50"/>
      <c r="AI610" s="11"/>
      <c r="AJ610" s="50"/>
      <c r="AK610" s="50"/>
      <c r="AL610" s="50"/>
      <c r="AM610" s="11"/>
      <c r="AN610" s="50"/>
      <c r="AO610" s="50"/>
      <c r="AP610" s="50"/>
      <c r="AQ610" s="11"/>
      <c r="AR610" s="50"/>
      <c r="AS610" s="50"/>
      <c r="AT610" s="50"/>
      <c r="AU610" s="11"/>
      <c r="AV610" s="50"/>
      <c r="AW610" s="50"/>
      <c r="AX610" s="50"/>
      <c r="AY610" s="50"/>
      <c r="AZ610" s="50"/>
      <c r="BA610" s="50"/>
      <c r="BB610" s="50"/>
      <c r="BC610" s="50"/>
      <c r="BD610" s="50"/>
      <c r="BE610" s="50"/>
      <c r="BF610" s="50"/>
      <c r="BG610" s="50"/>
      <c r="BH610" s="20"/>
    </row>
    <row r="611" spans="1:60" s="22" customFormat="1" x14ac:dyDescent="0.25">
      <c r="A611" s="20"/>
      <c r="B611" s="480"/>
      <c r="C611" s="11"/>
      <c r="D611" s="11"/>
      <c r="E611" s="11"/>
      <c r="F611" s="21"/>
      <c r="G611" s="11"/>
      <c r="H611" s="50"/>
      <c r="I611" s="50"/>
      <c r="J611" s="50"/>
      <c r="K611" s="11"/>
      <c r="L611" s="50"/>
      <c r="M611" s="50"/>
      <c r="N611" s="50"/>
      <c r="O611" s="50"/>
      <c r="P611" s="50"/>
      <c r="Q611" s="11"/>
      <c r="R611" s="50"/>
      <c r="S611" s="50"/>
      <c r="T611" s="50"/>
      <c r="U611" s="11"/>
      <c r="V611" s="50"/>
      <c r="W611" s="50"/>
      <c r="X611" s="50"/>
      <c r="Y611" s="50"/>
      <c r="Z611" s="50"/>
      <c r="AA611" s="11"/>
      <c r="AB611" s="50"/>
      <c r="AC611" s="50"/>
      <c r="AD611" s="50"/>
      <c r="AE611" s="11"/>
      <c r="AF611" s="50"/>
      <c r="AG611" s="50"/>
      <c r="AH611" s="50"/>
      <c r="AI611" s="11"/>
      <c r="AJ611" s="50"/>
      <c r="AK611" s="50"/>
      <c r="AL611" s="50"/>
      <c r="AM611" s="11"/>
      <c r="AN611" s="50"/>
      <c r="AO611" s="50"/>
      <c r="AP611" s="50"/>
      <c r="AQ611" s="11"/>
      <c r="AR611" s="50"/>
      <c r="AS611" s="50"/>
      <c r="AT611" s="50"/>
      <c r="AU611" s="11"/>
      <c r="AV611" s="50"/>
      <c r="AW611" s="50"/>
      <c r="AX611" s="50"/>
      <c r="AY611" s="50"/>
      <c r="AZ611" s="50"/>
      <c r="BA611" s="50"/>
      <c r="BB611" s="50"/>
      <c r="BC611" s="50"/>
      <c r="BD611" s="50"/>
      <c r="BE611" s="50"/>
      <c r="BF611" s="50"/>
      <c r="BG611" s="50"/>
      <c r="BH611" s="20"/>
    </row>
    <row r="612" spans="1:60" s="22" customFormat="1" x14ac:dyDescent="0.25">
      <c r="A612" s="20"/>
      <c r="B612" s="480"/>
      <c r="C612" s="11"/>
      <c r="D612" s="11"/>
      <c r="E612" s="11"/>
      <c r="F612" s="21"/>
      <c r="G612" s="11"/>
      <c r="H612" s="50"/>
      <c r="I612" s="50"/>
      <c r="J612" s="50"/>
      <c r="K612" s="11"/>
      <c r="L612" s="50"/>
      <c r="M612" s="50"/>
      <c r="N612" s="50"/>
      <c r="O612" s="50"/>
      <c r="P612" s="50"/>
      <c r="Q612" s="11"/>
      <c r="R612" s="50"/>
      <c r="S612" s="50"/>
      <c r="T612" s="50"/>
      <c r="U612" s="11"/>
      <c r="V612" s="50"/>
      <c r="W612" s="50"/>
      <c r="X612" s="50"/>
      <c r="Y612" s="50"/>
      <c r="Z612" s="50"/>
      <c r="AA612" s="11"/>
      <c r="AB612" s="50"/>
      <c r="AC612" s="50"/>
      <c r="AD612" s="50"/>
      <c r="AE612" s="11"/>
      <c r="AF612" s="50"/>
      <c r="AG612" s="50"/>
      <c r="AH612" s="50"/>
      <c r="AI612" s="11"/>
      <c r="AJ612" s="50"/>
      <c r="AK612" s="50"/>
      <c r="AL612" s="50"/>
      <c r="AM612" s="11"/>
      <c r="AN612" s="50"/>
      <c r="AO612" s="50"/>
      <c r="AP612" s="50"/>
      <c r="AQ612" s="11"/>
      <c r="AR612" s="50"/>
      <c r="AS612" s="50"/>
      <c r="AT612" s="50"/>
      <c r="AU612" s="11"/>
      <c r="AV612" s="50"/>
      <c r="AW612" s="50"/>
      <c r="AX612" s="50"/>
      <c r="AY612" s="50"/>
      <c r="AZ612" s="50"/>
      <c r="BA612" s="50"/>
      <c r="BB612" s="50"/>
      <c r="BC612" s="50"/>
      <c r="BD612" s="50"/>
      <c r="BE612" s="50"/>
      <c r="BF612" s="50"/>
      <c r="BG612" s="50"/>
      <c r="BH612" s="20"/>
    </row>
    <row r="613" spans="1:60" s="22" customFormat="1" x14ac:dyDescent="0.25">
      <c r="A613" s="20"/>
      <c r="B613" s="480"/>
      <c r="C613" s="11"/>
      <c r="D613" s="11"/>
      <c r="E613" s="11"/>
      <c r="F613" s="21"/>
      <c r="G613" s="11"/>
      <c r="H613" s="50"/>
      <c r="I613" s="50"/>
      <c r="J613" s="50"/>
      <c r="K613" s="11"/>
      <c r="L613" s="50"/>
      <c r="M613" s="50"/>
      <c r="N613" s="50"/>
      <c r="O613" s="50"/>
      <c r="P613" s="50"/>
      <c r="Q613" s="11"/>
      <c r="R613" s="50"/>
      <c r="S613" s="50"/>
      <c r="T613" s="50"/>
      <c r="U613" s="11"/>
      <c r="V613" s="50"/>
      <c r="W613" s="50"/>
      <c r="X613" s="50"/>
      <c r="Y613" s="50"/>
      <c r="Z613" s="50"/>
      <c r="AA613" s="11"/>
      <c r="AB613" s="50"/>
      <c r="AC613" s="50"/>
      <c r="AD613" s="50"/>
      <c r="AE613" s="11"/>
      <c r="AF613" s="50"/>
      <c r="AG613" s="50"/>
      <c r="AH613" s="50"/>
      <c r="AI613" s="11"/>
      <c r="AJ613" s="50"/>
      <c r="AK613" s="50"/>
      <c r="AL613" s="50"/>
      <c r="AM613" s="11"/>
      <c r="AN613" s="50"/>
      <c r="AO613" s="50"/>
      <c r="AP613" s="50"/>
      <c r="AQ613" s="11"/>
      <c r="AR613" s="50"/>
      <c r="AS613" s="50"/>
      <c r="AT613" s="50"/>
      <c r="AU613" s="11"/>
      <c r="AV613" s="50"/>
      <c r="AW613" s="50"/>
      <c r="AX613" s="50"/>
      <c r="AY613" s="50"/>
      <c r="AZ613" s="50"/>
      <c r="BA613" s="50"/>
      <c r="BB613" s="50"/>
      <c r="BC613" s="50"/>
      <c r="BD613" s="50"/>
      <c r="BE613" s="50"/>
      <c r="BF613" s="50"/>
      <c r="BG613" s="50"/>
      <c r="BH613" s="20"/>
    </row>
    <row r="614" spans="1:60" s="22" customFormat="1" x14ac:dyDescent="0.25">
      <c r="A614" s="20"/>
      <c r="B614" s="480"/>
      <c r="C614" s="11"/>
      <c r="D614" s="11"/>
      <c r="E614" s="11"/>
      <c r="F614" s="21"/>
      <c r="G614" s="11"/>
      <c r="H614" s="50"/>
      <c r="I614" s="50"/>
      <c r="J614" s="50"/>
      <c r="K614" s="11"/>
      <c r="L614" s="50"/>
      <c r="M614" s="50"/>
      <c r="N614" s="50"/>
      <c r="O614" s="50"/>
      <c r="P614" s="50"/>
      <c r="Q614" s="11"/>
      <c r="R614" s="50"/>
      <c r="S614" s="50"/>
      <c r="T614" s="50"/>
      <c r="U614" s="11"/>
      <c r="V614" s="50"/>
      <c r="W614" s="50"/>
      <c r="X614" s="50"/>
      <c r="Y614" s="50"/>
      <c r="Z614" s="50"/>
      <c r="AA614" s="11"/>
      <c r="AB614" s="50"/>
      <c r="AC614" s="50"/>
      <c r="AD614" s="50"/>
      <c r="AE614" s="11"/>
      <c r="AF614" s="50"/>
      <c r="AG614" s="50"/>
      <c r="AH614" s="50"/>
      <c r="AI614" s="11"/>
      <c r="AJ614" s="50"/>
      <c r="AK614" s="50"/>
      <c r="AL614" s="50"/>
      <c r="AM614" s="11"/>
      <c r="AN614" s="50"/>
      <c r="AO614" s="50"/>
      <c r="AP614" s="50"/>
      <c r="AQ614" s="11"/>
      <c r="AR614" s="50"/>
      <c r="AS614" s="50"/>
      <c r="AT614" s="50"/>
      <c r="AU614" s="11"/>
      <c r="AV614" s="50"/>
      <c r="AW614" s="50"/>
      <c r="AX614" s="50"/>
      <c r="AY614" s="50"/>
      <c r="AZ614" s="50"/>
      <c r="BA614" s="50"/>
      <c r="BB614" s="50"/>
      <c r="BC614" s="50"/>
      <c r="BD614" s="50"/>
      <c r="BE614" s="50"/>
      <c r="BF614" s="50"/>
      <c r="BG614" s="50"/>
      <c r="BH614" s="20"/>
    </row>
    <row r="615" spans="1:60" s="22" customFormat="1" x14ac:dyDescent="0.25">
      <c r="A615" s="20"/>
      <c r="B615" s="480"/>
      <c r="C615" s="11"/>
      <c r="D615" s="11"/>
      <c r="E615" s="11"/>
      <c r="F615" s="21"/>
      <c r="G615" s="11"/>
      <c r="H615" s="50"/>
      <c r="I615" s="50"/>
      <c r="J615" s="50"/>
      <c r="K615" s="11"/>
      <c r="L615" s="50"/>
      <c r="M615" s="50"/>
      <c r="N615" s="50"/>
      <c r="O615" s="50"/>
      <c r="P615" s="50"/>
      <c r="Q615" s="11"/>
      <c r="R615" s="50"/>
      <c r="S615" s="50"/>
      <c r="T615" s="50"/>
      <c r="U615" s="11"/>
      <c r="V615" s="50"/>
      <c r="W615" s="50"/>
      <c r="X615" s="50"/>
      <c r="Y615" s="50"/>
      <c r="Z615" s="50"/>
      <c r="AA615" s="11"/>
      <c r="AB615" s="50"/>
      <c r="AC615" s="50"/>
      <c r="AD615" s="50"/>
      <c r="AE615" s="11"/>
      <c r="AF615" s="50"/>
      <c r="AG615" s="50"/>
      <c r="AH615" s="50"/>
      <c r="AI615" s="11"/>
      <c r="AJ615" s="50"/>
      <c r="AK615" s="50"/>
      <c r="AL615" s="50"/>
      <c r="AM615" s="11"/>
      <c r="AN615" s="50"/>
      <c r="AO615" s="50"/>
      <c r="AP615" s="50"/>
      <c r="AQ615" s="11"/>
      <c r="AR615" s="50"/>
      <c r="AS615" s="50"/>
      <c r="AT615" s="50"/>
      <c r="AU615" s="11"/>
      <c r="AV615" s="50"/>
      <c r="AW615" s="50"/>
      <c r="AX615" s="50"/>
      <c r="AY615" s="50"/>
      <c r="AZ615" s="50"/>
      <c r="BA615" s="50"/>
      <c r="BB615" s="50"/>
      <c r="BC615" s="50"/>
      <c r="BD615" s="50"/>
      <c r="BE615" s="50"/>
      <c r="BF615" s="50"/>
      <c r="BG615" s="50"/>
      <c r="BH615" s="20"/>
    </row>
    <row r="616" spans="1:60" s="22" customFormat="1" x14ac:dyDescent="0.25">
      <c r="A616" s="20"/>
      <c r="B616" s="480"/>
      <c r="C616" s="11"/>
      <c r="D616" s="11"/>
      <c r="E616" s="11"/>
      <c r="F616" s="21"/>
      <c r="G616" s="11"/>
      <c r="H616" s="50"/>
      <c r="I616" s="50"/>
      <c r="J616" s="50"/>
      <c r="K616" s="11"/>
      <c r="L616" s="50"/>
      <c r="M616" s="50"/>
      <c r="N616" s="50"/>
      <c r="O616" s="50"/>
      <c r="P616" s="50"/>
      <c r="Q616" s="11"/>
      <c r="R616" s="50"/>
      <c r="S616" s="50"/>
      <c r="T616" s="50"/>
      <c r="U616" s="11"/>
      <c r="V616" s="50"/>
      <c r="W616" s="50"/>
      <c r="X616" s="50"/>
      <c r="Y616" s="50"/>
      <c r="Z616" s="50"/>
      <c r="AA616" s="11"/>
      <c r="AB616" s="50"/>
      <c r="AC616" s="50"/>
      <c r="AD616" s="50"/>
      <c r="AE616" s="11"/>
      <c r="AF616" s="50"/>
      <c r="AG616" s="50"/>
      <c r="AH616" s="50"/>
      <c r="AI616" s="11"/>
      <c r="AJ616" s="50"/>
      <c r="AK616" s="50"/>
      <c r="AL616" s="50"/>
      <c r="AM616" s="11"/>
      <c r="AN616" s="50"/>
      <c r="AO616" s="50"/>
      <c r="AP616" s="50"/>
      <c r="AQ616" s="11"/>
      <c r="AR616" s="50"/>
      <c r="AS616" s="50"/>
      <c r="AT616" s="50"/>
      <c r="AU616" s="11"/>
      <c r="AV616" s="50"/>
      <c r="AW616" s="50"/>
      <c r="AX616" s="50"/>
      <c r="AY616" s="50"/>
      <c r="AZ616" s="50"/>
      <c r="BA616" s="50"/>
      <c r="BB616" s="50"/>
      <c r="BC616" s="50"/>
      <c r="BD616" s="50"/>
      <c r="BE616" s="50"/>
      <c r="BF616" s="50"/>
      <c r="BG616" s="50"/>
      <c r="BH616" s="20"/>
    </row>
    <row r="617" spans="1:60" s="22" customFormat="1" x14ac:dyDescent="0.25">
      <c r="A617" s="20"/>
      <c r="B617" s="480"/>
      <c r="C617" s="11"/>
      <c r="D617" s="11"/>
      <c r="E617" s="11"/>
      <c r="F617" s="21"/>
      <c r="G617" s="11"/>
      <c r="H617" s="50"/>
      <c r="I617" s="50"/>
      <c r="J617" s="50"/>
      <c r="K617" s="11"/>
      <c r="L617" s="50"/>
      <c r="M617" s="50"/>
      <c r="N617" s="50"/>
      <c r="O617" s="50"/>
      <c r="P617" s="50"/>
      <c r="Q617" s="11"/>
      <c r="R617" s="50"/>
      <c r="S617" s="50"/>
      <c r="T617" s="50"/>
      <c r="U617" s="11"/>
      <c r="V617" s="50"/>
      <c r="W617" s="50"/>
      <c r="X617" s="50"/>
      <c r="Y617" s="50"/>
      <c r="Z617" s="50"/>
      <c r="AA617" s="11"/>
      <c r="AB617" s="50"/>
      <c r="AC617" s="50"/>
      <c r="AD617" s="50"/>
      <c r="AE617" s="11"/>
      <c r="AF617" s="50"/>
      <c r="AG617" s="50"/>
      <c r="AH617" s="50"/>
      <c r="AI617" s="11"/>
      <c r="AJ617" s="50"/>
      <c r="AK617" s="50"/>
      <c r="AL617" s="50"/>
      <c r="AM617" s="11"/>
      <c r="AN617" s="50"/>
      <c r="AO617" s="50"/>
      <c r="AP617" s="50"/>
      <c r="AQ617" s="11"/>
      <c r="AR617" s="50"/>
      <c r="AS617" s="50"/>
      <c r="AT617" s="50"/>
      <c r="AU617" s="11"/>
      <c r="AV617" s="50"/>
      <c r="AW617" s="50"/>
      <c r="AX617" s="50"/>
      <c r="AY617" s="50"/>
      <c r="AZ617" s="50"/>
      <c r="BA617" s="50"/>
      <c r="BB617" s="50"/>
      <c r="BC617" s="50"/>
      <c r="BD617" s="50"/>
      <c r="BE617" s="50"/>
      <c r="BF617" s="50"/>
      <c r="BG617" s="50"/>
      <c r="BH617" s="20"/>
    </row>
    <row r="618" spans="1:60" s="22" customFormat="1" x14ac:dyDescent="0.25">
      <c r="A618" s="20"/>
      <c r="B618" s="480"/>
      <c r="C618" s="11"/>
      <c r="D618" s="11"/>
      <c r="E618" s="11"/>
      <c r="F618" s="21"/>
      <c r="G618" s="11"/>
      <c r="H618" s="50"/>
      <c r="I618" s="50"/>
      <c r="J618" s="50"/>
      <c r="K618" s="11"/>
      <c r="L618" s="50"/>
      <c r="M618" s="50"/>
      <c r="N618" s="50"/>
      <c r="O618" s="50"/>
      <c r="P618" s="50"/>
      <c r="Q618" s="11"/>
      <c r="R618" s="50"/>
      <c r="S618" s="50"/>
      <c r="T618" s="50"/>
      <c r="U618" s="11"/>
      <c r="V618" s="50"/>
      <c r="W618" s="50"/>
      <c r="X618" s="50"/>
      <c r="Y618" s="50"/>
      <c r="Z618" s="50"/>
      <c r="AA618" s="11"/>
      <c r="AB618" s="50"/>
      <c r="AC618" s="50"/>
      <c r="AD618" s="50"/>
      <c r="AE618" s="11"/>
      <c r="AF618" s="50"/>
      <c r="AG618" s="50"/>
      <c r="AH618" s="50"/>
      <c r="AI618" s="11"/>
      <c r="AJ618" s="50"/>
      <c r="AK618" s="50"/>
      <c r="AL618" s="50"/>
      <c r="AM618" s="11"/>
      <c r="AN618" s="50"/>
      <c r="AO618" s="50"/>
      <c r="AP618" s="50"/>
      <c r="AQ618" s="11"/>
      <c r="AR618" s="50"/>
      <c r="AS618" s="50"/>
      <c r="AT618" s="50"/>
      <c r="AU618" s="11"/>
      <c r="AV618" s="50"/>
      <c r="AW618" s="50"/>
      <c r="AX618" s="50"/>
      <c r="AY618" s="50"/>
      <c r="AZ618" s="50"/>
      <c r="BA618" s="50"/>
      <c r="BB618" s="50"/>
      <c r="BC618" s="50"/>
      <c r="BD618" s="50"/>
      <c r="BE618" s="50"/>
      <c r="BF618" s="50"/>
      <c r="BG618" s="50"/>
      <c r="BH618" s="20"/>
    </row>
    <row r="619" spans="1:60" s="22" customFormat="1" x14ac:dyDescent="0.25">
      <c r="A619" s="20"/>
      <c r="B619" s="480"/>
      <c r="C619" s="11"/>
      <c r="D619" s="11"/>
      <c r="E619" s="11"/>
      <c r="F619" s="21"/>
      <c r="G619" s="11"/>
      <c r="H619" s="50"/>
      <c r="I619" s="50"/>
      <c r="J619" s="50"/>
      <c r="K619" s="11"/>
      <c r="L619" s="50"/>
      <c r="M619" s="50"/>
      <c r="N619" s="50"/>
      <c r="O619" s="50"/>
      <c r="P619" s="50"/>
      <c r="Q619" s="11"/>
      <c r="R619" s="50"/>
      <c r="S619" s="50"/>
      <c r="T619" s="50"/>
      <c r="U619" s="11"/>
      <c r="V619" s="50"/>
      <c r="W619" s="50"/>
      <c r="X619" s="50"/>
      <c r="Y619" s="50"/>
      <c r="Z619" s="50"/>
      <c r="AA619" s="11"/>
      <c r="AB619" s="50"/>
      <c r="AC619" s="50"/>
      <c r="AD619" s="50"/>
      <c r="AE619" s="11"/>
      <c r="AF619" s="50"/>
      <c r="AG619" s="50"/>
      <c r="AH619" s="50"/>
      <c r="AI619" s="11"/>
      <c r="AJ619" s="50"/>
      <c r="AK619" s="50"/>
      <c r="AL619" s="50"/>
      <c r="AM619" s="11"/>
      <c r="AN619" s="50"/>
      <c r="AO619" s="50"/>
      <c r="AP619" s="50"/>
      <c r="AQ619" s="11"/>
      <c r="AR619" s="50"/>
      <c r="AS619" s="50"/>
      <c r="AT619" s="50"/>
      <c r="AU619" s="11"/>
      <c r="AV619" s="50"/>
      <c r="AW619" s="50"/>
      <c r="AX619" s="50"/>
      <c r="AY619" s="50"/>
      <c r="AZ619" s="50"/>
      <c r="BA619" s="50"/>
      <c r="BB619" s="50"/>
      <c r="BC619" s="50"/>
      <c r="BD619" s="50"/>
      <c r="BE619" s="50"/>
      <c r="BF619" s="50"/>
      <c r="BG619" s="50"/>
      <c r="BH619" s="20"/>
    </row>
    <row r="620" spans="1:60" s="22" customFormat="1" x14ac:dyDescent="0.25">
      <c r="A620" s="20"/>
      <c r="B620" s="480"/>
      <c r="C620" s="11"/>
      <c r="D620" s="11"/>
      <c r="E620" s="11"/>
      <c r="F620" s="21"/>
      <c r="G620" s="11"/>
      <c r="H620" s="50"/>
      <c r="I620" s="50"/>
      <c r="J620" s="50"/>
      <c r="K620" s="11"/>
      <c r="L620" s="50"/>
      <c r="M620" s="50"/>
      <c r="N620" s="50"/>
      <c r="O620" s="50"/>
      <c r="P620" s="50"/>
      <c r="Q620" s="11"/>
      <c r="R620" s="50"/>
      <c r="S620" s="50"/>
      <c r="T620" s="50"/>
      <c r="U620" s="11"/>
      <c r="V620" s="50"/>
      <c r="W620" s="50"/>
      <c r="X620" s="50"/>
      <c r="Y620" s="50"/>
      <c r="Z620" s="50"/>
      <c r="AA620" s="11"/>
      <c r="AB620" s="50"/>
      <c r="AC620" s="50"/>
      <c r="AD620" s="50"/>
      <c r="AE620" s="11"/>
      <c r="AF620" s="50"/>
      <c r="AG620" s="50"/>
      <c r="AH620" s="50"/>
      <c r="AI620" s="11"/>
      <c r="AJ620" s="50"/>
      <c r="AK620" s="50"/>
      <c r="AL620" s="50"/>
      <c r="AM620" s="11"/>
      <c r="AN620" s="50"/>
      <c r="AO620" s="50"/>
      <c r="AP620" s="50"/>
      <c r="AQ620" s="11"/>
      <c r="AR620" s="50"/>
      <c r="AS620" s="50"/>
      <c r="AT620" s="50"/>
      <c r="AU620" s="11"/>
      <c r="AV620" s="50"/>
      <c r="AW620" s="50"/>
      <c r="AX620" s="50"/>
      <c r="AY620" s="50"/>
      <c r="AZ620" s="50"/>
      <c r="BA620" s="50"/>
      <c r="BB620" s="50"/>
      <c r="BC620" s="50"/>
      <c r="BD620" s="50"/>
      <c r="BE620" s="50"/>
      <c r="BF620" s="50"/>
      <c r="BG620" s="50"/>
      <c r="BH620" s="20"/>
    </row>
    <row r="621" spans="1:60" s="22" customFormat="1" x14ac:dyDescent="0.25">
      <c r="A621" s="20"/>
      <c r="B621" s="480"/>
      <c r="C621" s="11"/>
      <c r="D621" s="11"/>
      <c r="E621" s="11"/>
      <c r="F621" s="21"/>
      <c r="G621" s="11"/>
      <c r="H621" s="50"/>
      <c r="I621" s="50"/>
      <c r="J621" s="50"/>
      <c r="K621" s="11"/>
      <c r="L621" s="50"/>
      <c r="M621" s="50"/>
      <c r="N621" s="50"/>
      <c r="O621" s="50"/>
      <c r="P621" s="50"/>
      <c r="Q621" s="11"/>
      <c r="R621" s="50"/>
      <c r="S621" s="50"/>
      <c r="T621" s="50"/>
      <c r="U621" s="11"/>
      <c r="V621" s="50"/>
      <c r="W621" s="50"/>
      <c r="X621" s="50"/>
      <c r="Y621" s="50"/>
      <c r="Z621" s="50"/>
      <c r="AA621" s="11"/>
      <c r="AB621" s="50"/>
      <c r="AC621" s="50"/>
      <c r="AD621" s="50"/>
      <c r="AE621" s="11"/>
      <c r="AF621" s="50"/>
      <c r="AG621" s="50"/>
      <c r="AH621" s="50"/>
      <c r="AI621" s="11"/>
      <c r="AJ621" s="50"/>
      <c r="AK621" s="50"/>
      <c r="AL621" s="50"/>
      <c r="AM621" s="11"/>
      <c r="AN621" s="50"/>
      <c r="AO621" s="50"/>
      <c r="AP621" s="50"/>
      <c r="AQ621" s="11"/>
      <c r="AR621" s="50"/>
      <c r="AS621" s="50"/>
      <c r="AT621" s="50"/>
      <c r="AU621" s="11"/>
      <c r="AV621" s="50"/>
      <c r="AW621" s="50"/>
      <c r="AX621" s="50"/>
      <c r="AY621" s="50"/>
      <c r="AZ621" s="50"/>
      <c r="BA621" s="50"/>
      <c r="BB621" s="50"/>
      <c r="BC621" s="50"/>
      <c r="BD621" s="50"/>
      <c r="BE621" s="50"/>
      <c r="BF621" s="50"/>
      <c r="BG621" s="50"/>
      <c r="BH621" s="20"/>
    </row>
    <row r="622" spans="1:60" s="22" customFormat="1" x14ac:dyDescent="0.25">
      <c r="A622" s="20"/>
      <c r="B622" s="480"/>
      <c r="C622" s="11"/>
      <c r="D622" s="11"/>
      <c r="E622" s="11"/>
      <c r="F622" s="21"/>
      <c r="G622" s="11"/>
      <c r="H622" s="50"/>
      <c r="I622" s="50"/>
      <c r="J622" s="50"/>
      <c r="K622" s="11"/>
      <c r="L622" s="50"/>
      <c r="M622" s="50"/>
      <c r="N622" s="50"/>
      <c r="O622" s="50"/>
      <c r="P622" s="50"/>
      <c r="Q622" s="11"/>
      <c r="R622" s="50"/>
      <c r="S622" s="50"/>
      <c r="T622" s="50"/>
      <c r="U622" s="11"/>
      <c r="V622" s="50"/>
      <c r="W622" s="50"/>
      <c r="X622" s="50"/>
      <c r="Y622" s="50"/>
      <c r="Z622" s="50"/>
      <c r="AA622" s="11"/>
      <c r="AB622" s="50"/>
      <c r="AC622" s="50"/>
      <c r="AD622" s="50"/>
      <c r="AE622" s="11"/>
      <c r="AF622" s="50"/>
      <c r="AG622" s="50"/>
      <c r="AH622" s="50"/>
      <c r="AI622" s="11"/>
      <c r="AJ622" s="50"/>
      <c r="AK622" s="50"/>
      <c r="AL622" s="50"/>
      <c r="AM622" s="11"/>
      <c r="AN622" s="50"/>
      <c r="AO622" s="50"/>
      <c r="AP622" s="50"/>
      <c r="AQ622" s="11"/>
      <c r="AR622" s="50"/>
      <c r="AS622" s="50"/>
      <c r="AT622" s="50"/>
      <c r="AU622" s="11"/>
      <c r="AV622" s="50"/>
      <c r="AW622" s="50"/>
      <c r="AX622" s="50"/>
      <c r="AY622" s="50"/>
      <c r="AZ622" s="50"/>
      <c r="BA622" s="50"/>
      <c r="BB622" s="50"/>
      <c r="BC622" s="50"/>
      <c r="BD622" s="50"/>
      <c r="BE622" s="50"/>
      <c r="BF622" s="50"/>
      <c r="BG622" s="50"/>
      <c r="BH622" s="20"/>
    </row>
    <row r="623" spans="1:60" s="22" customFormat="1" x14ac:dyDescent="0.25">
      <c r="A623" s="20"/>
      <c r="B623" s="480"/>
      <c r="C623" s="11"/>
      <c r="D623" s="11"/>
      <c r="E623" s="11"/>
      <c r="F623" s="21"/>
      <c r="G623" s="11"/>
      <c r="H623" s="50"/>
      <c r="I623" s="50"/>
      <c r="J623" s="50"/>
      <c r="K623" s="11"/>
      <c r="L623" s="50"/>
      <c r="M623" s="50"/>
      <c r="N623" s="50"/>
      <c r="O623" s="50"/>
      <c r="P623" s="50"/>
      <c r="Q623" s="11"/>
      <c r="R623" s="50"/>
      <c r="S623" s="50"/>
      <c r="T623" s="50"/>
      <c r="U623" s="11"/>
      <c r="V623" s="50"/>
      <c r="W623" s="50"/>
      <c r="X623" s="50"/>
      <c r="Y623" s="50"/>
      <c r="Z623" s="50"/>
      <c r="AA623" s="11"/>
      <c r="AB623" s="50"/>
      <c r="AC623" s="50"/>
      <c r="AD623" s="50"/>
      <c r="AE623" s="11"/>
      <c r="AF623" s="50"/>
      <c r="AG623" s="50"/>
      <c r="AH623" s="50"/>
      <c r="AI623" s="11"/>
      <c r="AJ623" s="50"/>
      <c r="AK623" s="50"/>
      <c r="AL623" s="50"/>
      <c r="AM623" s="11"/>
      <c r="AN623" s="50"/>
      <c r="AO623" s="50"/>
      <c r="AP623" s="50"/>
      <c r="AQ623" s="11"/>
      <c r="AR623" s="50"/>
      <c r="AS623" s="50"/>
      <c r="AT623" s="50"/>
      <c r="AU623" s="11"/>
      <c r="AV623" s="50"/>
      <c r="AW623" s="50"/>
      <c r="AX623" s="50"/>
      <c r="AY623" s="50"/>
      <c r="AZ623" s="50"/>
      <c r="BA623" s="50"/>
      <c r="BB623" s="50"/>
      <c r="BC623" s="50"/>
      <c r="BD623" s="50"/>
      <c r="BE623" s="50"/>
      <c r="BF623" s="50"/>
      <c r="BG623" s="50"/>
      <c r="BH623" s="20"/>
    </row>
    <row r="624" spans="1:60" s="22" customFormat="1" x14ac:dyDescent="0.25">
      <c r="A624" s="20"/>
      <c r="B624" s="480"/>
      <c r="C624" s="11"/>
      <c r="D624" s="11"/>
      <c r="E624" s="11"/>
      <c r="F624" s="21"/>
      <c r="G624" s="11"/>
      <c r="H624" s="50"/>
      <c r="I624" s="50"/>
      <c r="J624" s="50"/>
      <c r="K624" s="11"/>
      <c r="L624" s="50"/>
      <c r="M624" s="50"/>
      <c r="N624" s="50"/>
      <c r="O624" s="50"/>
      <c r="P624" s="50"/>
      <c r="Q624" s="11"/>
      <c r="R624" s="50"/>
      <c r="S624" s="50"/>
      <c r="T624" s="50"/>
      <c r="U624" s="11"/>
      <c r="V624" s="50"/>
      <c r="W624" s="50"/>
      <c r="X624" s="50"/>
      <c r="Y624" s="50"/>
      <c r="Z624" s="50"/>
      <c r="AA624" s="11"/>
      <c r="AB624" s="50"/>
      <c r="AC624" s="50"/>
      <c r="AD624" s="50"/>
      <c r="AE624" s="11"/>
      <c r="AF624" s="50"/>
      <c r="AG624" s="50"/>
      <c r="AH624" s="50"/>
      <c r="AI624" s="11"/>
      <c r="AJ624" s="50"/>
      <c r="AK624" s="50"/>
      <c r="AL624" s="50"/>
      <c r="AM624" s="11"/>
      <c r="AN624" s="50"/>
      <c r="AO624" s="50"/>
      <c r="AP624" s="50"/>
      <c r="AQ624" s="11"/>
      <c r="AR624" s="50"/>
      <c r="AS624" s="50"/>
      <c r="AT624" s="50"/>
      <c r="AU624" s="11"/>
      <c r="AV624" s="50"/>
      <c r="AW624" s="50"/>
      <c r="AX624" s="50"/>
      <c r="AY624" s="50"/>
      <c r="AZ624" s="50"/>
      <c r="BA624" s="50"/>
      <c r="BB624" s="50"/>
      <c r="BC624" s="50"/>
      <c r="BD624" s="50"/>
      <c r="BE624" s="50"/>
      <c r="BF624" s="50"/>
      <c r="BG624" s="50"/>
      <c r="BH624" s="20"/>
    </row>
    <row r="625" spans="1:60" s="22" customFormat="1" x14ac:dyDescent="0.25">
      <c r="A625" s="20"/>
      <c r="B625" s="480"/>
      <c r="C625" s="11"/>
      <c r="D625" s="11"/>
      <c r="E625" s="11"/>
      <c r="F625" s="21"/>
      <c r="G625" s="11"/>
      <c r="H625" s="50"/>
      <c r="I625" s="50"/>
      <c r="J625" s="50"/>
      <c r="K625" s="11"/>
      <c r="L625" s="50"/>
      <c r="M625" s="50"/>
      <c r="N625" s="50"/>
      <c r="O625" s="50"/>
      <c r="P625" s="50"/>
      <c r="Q625" s="11"/>
      <c r="R625" s="50"/>
      <c r="S625" s="50"/>
      <c r="T625" s="50"/>
      <c r="U625" s="11"/>
      <c r="V625" s="50"/>
      <c r="W625" s="50"/>
      <c r="X625" s="50"/>
      <c r="Y625" s="50"/>
      <c r="Z625" s="50"/>
      <c r="AA625" s="11"/>
      <c r="AB625" s="50"/>
      <c r="AC625" s="50"/>
      <c r="AD625" s="50"/>
      <c r="AE625" s="11"/>
      <c r="AF625" s="50"/>
      <c r="AG625" s="50"/>
      <c r="AH625" s="50"/>
      <c r="AI625" s="11"/>
      <c r="AJ625" s="50"/>
      <c r="AK625" s="50"/>
      <c r="AL625" s="50"/>
      <c r="AM625" s="11"/>
      <c r="AN625" s="50"/>
      <c r="AO625" s="50"/>
      <c r="AP625" s="50"/>
      <c r="AQ625" s="11"/>
      <c r="AR625" s="50"/>
      <c r="AS625" s="50"/>
      <c r="AT625" s="50"/>
      <c r="AU625" s="11"/>
      <c r="AV625" s="50"/>
      <c r="AW625" s="50"/>
      <c r="AX625" s="50"/>
      <c r="AY625" s="50"/>
      <c r="AZ625" s="50"/>
      <c r="BA625" s="50"/>
      <c r="BB625" s="50"/>
      <c r="BC625" s="50"/>
      <c r="BD625" s="50"/>
      <c r="BE625" s="50"/>
      <c r="BF625" s="50"/>
      <c r="BG625" s="50"/>
      <c r="BH625" s="20"/>
    </row>
    <row r="626" spans="1:60" s="22" customFormat="1" x14ac:dyDescent="0.25">
      <c r="A626" s="20"/>
      <c r="B626" s="480"/>
      <c r="C626" s="11"/>
      <c r="D626" s="11"/>
      <c r="E626" s="11"/>
      <c r="F626" s="21"/>
      <c r="G626" s="11"/>
      <c r="H626" s="50"/>
      <c r="I626" s="50"/>
      <c r="J626" s="50"/>
      <c r="K626" s="11"/>
      <c r="L626" s="50"/>
      <c r="M626" s="50"/>
      <c r="N626" s="50"/>
      <c r="O626" s="50"/>
      <c r="P626" s="50"/>
      <c r="Q626" s="11"/>
      <c r="R626" s="50"/>
      <c r="S626" s="50"/>
      <c r="T626" s="50"/>
      <c r="U626" s="11"/>
      <c r="V626" s="50"/>
      <c r="W626" s="50"/>
      <c r="X626" s="50"/>
      <c r="Y626" s="50"/>
      <c r="Z626" s="50"/>
      <c r="AA626" s="11"/>
      <c r="AB626" s="50"/>
      <c r="AC626" s="50"/>
      <c r="AD626" s="50"/>
      <c r="AE626" s="11"/>
      <c r="AF626" s="50"/>
      <c r="AG626" s="50"/>
      <c r="AH626" s="50"/>
      <c r="AI626" s="11"/>
      <c r="AJ626" s="50"/>
      <c r="AK626" s="50"/>
      <c r="AL626" s="50"/>
      <c r="AM626" s="11"/>
      <c r="AN626" s="50"/>
      <c r="AO626" s="50"/>
      <c r="AP626" s="50"/>
      <c r="AQ626" s="11"/>
      <c r="AR626" s="50"/>
      <c r="AS626" s="50"/>
      <c r="AT626" s="50"/>
      <c r="AU626" s="11"/>
      <c r="AV626" s="50"/>
      <c r="AW626" s="50"/>
      <c r="AX626" s="50"/>
      <c r="AY626" s="50"/>
      <c r="AZ626" s="50"/>
      <c r="BA626" s="50"/>
      <c r="BB626" s="50"/>
      <c r="BC626" s="50"/>
      <c r="BD626" s="50"/>
      <c r="BE626" s="50"/>
      <c r="BF626" s="50"/>
      <c r="BG626" s="50"/>
      <c r="BH626" s="20"/>
    </row>
    <row r="627" spans="1:60" s="22" customFormat="1" x14ac:dyDescent="0.25">
      <c r="A627" s="20"/>
      <c r="B627" s="480"/>
      <c r="C627" s="11"/>
      <c r="D627" s="11"/>
      <c r="E627" s="11"/>
      <c r="F627" s="21"/>
      <c r="G627" s="11"/>
      <c r="H627" s="50"/>
      <c r="I627" s="50"/>
      <c r="J627" s="50"/>
      <c r="K627" s="11"/>
      <c r="L627" s="50"/>
      <c r="M627" s="50"/>
      <c r="N627" s="50"/>
      <c r="O627" s="50"/>
      <c r="P627" s="50"/>
      <c r="Q627" s="11"/>
      <c r="R627" s="50"/>
      <c r="S627" s="50"/>
      <c r="T627" s="50"/>
      <c r="U627" s="11"/>
      <c r="V627" s="50"/>
      <c r="W627" s="50"/>
      <c r="X627" s="50"/>
      <c r="Y627" s="50"/>
      <c r="Z627" s="50"/>
      <c r="AA627" s="11"/>
      <c r="AB627" s="50"/>
      <c r="AC627" s="50"/>
      <c r="AD627" s="50"/>
      <c r="AE627" s="11"/>
      <c r="AF627" s="50"/>
      <c r="AG627" s="50"/>
      <c r="AH627" s="50"/>
      <c r="AI627" s="11"/>
      <c r="AJ627" s="50"/>
      <c r="AK627" s="50"/>
      <c r="AL627" s="50"/>
      <c r="AM627" s="11"/>
      <c r="AN627" s="50"/>
      <c r="AO627" s="50"/>
      <c r="AP627" s="50"/>
      <c r="AQ627" s="11"/>
      <c r="AR627" s="50"/>
      <c r="AS627" s="50"/>
      <c r="AT627" s="50"/>
      <c r="AU627" s="11"/>
      <c r="AV627" s="50"/>
      <c r="AW627" s="50"/>
      <c r="AX627" s="50"/>
      <c r="AY627" s="50"/>
      <c r="AZ627" s="50"/>
      <c r="BA627" s="50"/>
      <c r="BB627" s="50"/>
      <c r="BC627" s="50"/>
      <c r="BD627" s="50"/>
      <c r="BE627" s="50"/>
      <c r="BF627" s="50"/>
      <c r="BG627" s="50"/>
      <c r="BH627" s="20"/>
    </row>
    <row r="628" spans="1:60" s="22" customFormat="1" x14ac:dyDescent="0.25">
      <c r="A628" s="20"/>
      <c r="B628" s="480"/>
      <c r="C628" s="11"/>
      <c r="D628" s="11"/>
      <c r="E628" s="11"/>
      <c r="F628" s="21"/>
      <c r="G628" s="11"/>
      <c r="H628" s="50"/>
      <c r="I628" s="50"/>
      <c r="J628" s="50"/>
      <c r="K628" s="11"/>
      <c r="L628" s="50"/>
      <c r="M628" s="50"/>
      <c r="N628" s="50"/>
      <c r="O628" s="50"/>
      <c r="P628" s="50"/>
      <c r="Q628" s="11"/>
      <c r="R628" s="50"/>
      <c r="S628" s="50"/>
      <c r="T628" s="50"/>
      <c r="U628" s="11"/>
      <c r="V628" s="50"/>
      <c r="W628" s="50"/>
      <c r="X628" s="50"/>
      <c r="Y628" s="50"/>
      <c r="Z628" s="50"/>
      <c r="AA628" s="11"/>
      <c r="AB628" s="50"/>
      <c r="AC628" s="50"/>
      <c r="AD628" s="50"/>
      <c r="AE628" s="11"/>
      <c r="AF628" s="50"/>
      <c r="AG628" s="50"/>
      <c r="AH628" s="50"/>
      <c r="AI628" s="11"/>
      <c r="AJ628" s="50"/>
      <c r="AK628" s="50"/>
      <c r="AL628" s="50"/>
      <c r="AM628" s="11"/>
      <c r="AN628" s="50"/>
      <c r="AO628" s="50"/>
      <c r="AP628" s="50"/>
      <c r="AQ628" s="11"/>
      <c r="AR628" s="50"/>
      <c r="AS628" s="50"/>
      <c r="AT628" s="50"/>
      <c r="AU628" s="11"/>
      <c r="AV628" s="50"/>
      <c r="AW628" s="50"/>
      <c r="AX628" s="50"/>
      <c r="AY628" s="50"/>
      <c r="AZ628" s="50"/>
      <c r="BA628" s="50"/>
      <c r="BB628" s="50"/>
      <c r="BC628" s="50"/>
      <c r="BD628" s="50"/>
      <c r="BE628" s="50"/>
      <c r="BF628" s="50"/>
      <c r="BG628" s="50"/>
      <c r="BH628" s="20"/>
    </row>
    <row r="629" spans="1:60" s="22" customFormat="1" x14ac:dyDescent="0.25">
      <c r="A629" s="20"/>
      <c r="B629" s="480"/>
      <c r="C629" s="11"/>
      <c r="D629" s="11"/>
      <c r="E629" s="11"/>
      <c r="F629" s="21"/>
      <c r="G629" s="11"/>
      <c r="H629" s="50"/>
      <c r="I629" s="50"/>
      <c r="J629" s="50"/>
      <c r="K629" s="11"/>
      <c r="L629" s="50"/>
      <c r="M629" s="50"/>
      <c r="N629" s="50"/>
      <c r="O629" s="50"/>
      <c r="P629" s="50"/>
      <c r="Q629" s="11"/>
      <c r="R629" s="50"/>
      <c r="S629" s="50"/>
      <c r="T629" s="50"/>
      <c r="U629" s="11"/>
      <c r="V629" s="50"/>
      <c r="W629" s="50"/>
      <c r="X629" s="50"/>
      <c r="Y629" s="50"/>
      <c r="Z629" s="50"/>
      <c r="AA629" s="11"/>
      <c r="AB629" s="50"/>
      <c r="AC629" s="50"/>
      <c r="AD629" s="50"/>
      <c r="AE629" s="11"/>
      <c r="AF629" s="50"/>
      <c r="AG629" s="50"/>
      <c r="AH629" s="50"/>
      <c r="AI629" s="11"/>
      <c r="AJ629" s="50"/>
      <c r="AK629" s="50"/>
      <c r="AL629" s="50"/>
      <c r="AM629" s="11"/>
      <c r="AN629" s="50"/>
      <c r="AO629" s="50"/>
      <c r="AP629" s="50"/>
      <c r="AQ629" s="11"/>
      <c r="AR629" s="50"/>
      <c r="AS629" s="50"/>
      <c r="AT629" s="50"/>
      <c r="AU629" s="11"/>
      <c r="AV629" s="50"/>
      <c r="AW629" s="50"/>
      <c r="AX629" s="50"/>
      <c r="AY629" s="50"/>
      <c r="AZ629" s="50"/>
      <c r="BA629" s="50"/>
      <c r="BB629" s="50"/>
      <c r="BC629" s="50"/>
      <c r="BD629" s="50"/>
      <c r="BE629" s="50"/>
      <c r="BF629" s="50"/>
      <c r="BG629" s="50"/>
      <c r="BH629" s="20"/>
    </row>
    <row r="630" spans="1:60" s="22" customFormat="1" x14ac:dyDescent="0.25">
      <c r="A630" s="20"/>
      <c r="B630" s="480"/>
      <c r="C630" s="11"/>
      <c r="D630" s="11"/>
      <c r="E630" s="11"/>
      <c r="F630" s="21"/>
      <c r="G630" s="11"/>
      <c r="H630" s="50"/>
      <c r="I630" s="50"/>
      <c r="J630" s="50"/>
      <c r="K630" s="11"/>
      <c r="L630" s="50"/>
      <c r="M630" s="50"/>
      <c r="N630" s="50"/>
      <c r="O630" s="50"/>
      <c r="P630" s="50"/>
      <c r="Q630" s="11"/>
      <c r="R630" s="50"/>
      <c r="S630" s="50"/>
      <c r="T630" s="50"/>
      <c r="U630" s="11"/>
      <c r="V630" s="50"/>
      <c r="W630" s="50"/>
      <c r="X630" s="50"/>
      <c r="Y630" s="50"/>
      <c r="Z630" s="50"/>
      <c r="AA630" s="11"/>
      <c r="AB630" s="50"/>
      <c r="AC630" s="50"/>
      <c r="AD630" s="50"/>
      <c r="AE630" s="11"/>
      <c r="AF630" s="50"/>
      <c r="AG630" s="50"/>
      <c r="AH630" s="50"/>
      <c r="AI630" s="11"/>
      <c r="AJ630" s="50"/>
      <c r="AK630" s="50"/>
      <c r="AL630" s="50"/>
      <c r="AM630" s="11"/>
      <c r="AN630" s="50"/>
      <c r="AO630" s="50"/>
      <c r="AP630" s="50"/>
      <c r="AQ630" s="11"/>
      <c r="AR630" s="50"/>
      <c r="AS630" s="50"/>
      <c r="AT630" s="50"/>
      <c r="AU630" s="11"/>
      <c r="AV630" s="50"/>
      <c r="AW630" s="50"/>
      <c r="AX630" s="50"/>
      <c r="AY630" s="50"/>
      <c r="AZ630" s="50"/>
      <c r="BA630" s="50"/>
      <c r="BB630" s="50"/>
      <c r="BC630" s="50"/>
      <c r="BD630" s="50"/>
      <c r="BE630" s="50"/>
      <c r="BF630" s="50"/>
      <c r="BG630" s="50"/>
      <c r="BH630" s="20"/>
    </row>
    <row r="631" spans="1:60" s="22" customFormat="1" x14ac:dyDescent="0.25">
      <c r="A631" s="20"/>
      <c r="B631" s="480"/>
      <c r="C631" s="11"/>
      <c r="D631" s="11"/>
      <c r="E631" s="11"/>
      <c r="F631" s="21"/>
      <c r="G631" s="11"/>
      <c r="H631" s="50"/>
      <c r="I631" s="50"/>
      <c r="J631" s="50"/>
      <c r="K631" s="11"/>
      <c r="L631" s="50"/>
      <c r="M631" s="50"/>
      <c r="N631" s="50"/>
      <c r="O631" s="50"/>
      <c r="P631" s="50"/>
      <c r="Q631" s="11"/>
      <c r="R631" s="50"/>
      <c r="S631" s="50"/>
      <c r="T631" s="50"/>
      <c r="U631" s="11"/>
      <c r="V631" s="50"/>
      <c r="W631" s="50"/>
      <c r="X631" s="50"/>
      <c r="Y631" s="50"/>
      <c r="Z631" s="50"/>
      <c r="AA631" s="11"/>
      <c r="AB631" s="50"/>
      <c r="AC631" s="50"/>
      <c r="AD631" s="50"/>
      <c r="AE631" s="11"/>
      <c r="AF631" s="50"/>
      <c r="AG631" s="50"/>
      <c r="AH631" s="50"/>
      <c r="AI631" s="11"/>
      <c r="AJ631" s="50"/>
      <c r="AK631" s="50"/>
      <c r="AL631" s="50"/>
      <c r="AM631" s="11"/>
      <c r="AN631" s="50"/>
      <c r="AO631" s="50"/>
      <c r="AP631" s="50"/>
      <c r="AQ631" s="11"/>
      <c r="AR631" s="50"/>
      <c r="AS631" s="50"/>
      <c r="AT631" s="50"/>
      <c r="AU631" s="11"/>
      <c r="AV631" s="50"/>
      <c r="AW631" s="50"/>
      <c r="AX631" s="50"/>
      <c r="AY631" s="50"/>
      <c r="AZ631" s="50"/>
      <c r="BA631" s="50"/>
      <c r="BB631" s="50"/>
      <c r="BC631" s="50"/>
      <c r="BD631" s="50"/>
      <c r="BE631" s="50"/>
      <c r="BF631" s="50"/>
      <c r="BG631" s="50"/>
      <c r="BH631" s="20"/>
    </row>
    <row r="632" spans="1:60" s="22" customFormat="1" x14ac:dyDescent="0.25">
      <c r="A632" s="20"/>
      <c r="B632" s="480"/>
      <c r="C632" s="11"/>
      <c r="D632" s="11"/>
      <c r="E632" s="11"/>
      <c r="F632" s="21"/>
      <c r="G632" s="11"/>
      <c r="H632" s="50"/>
      <c r="I632" s="50"/>
      <c r="J632" s="50"/>
      <c r="K632" s="11"/>
      <c r="L632" s="50"/>
      <c r="M632" s="50"/>
      <c r="N632" s="50"/>
      <c r="O632" s="50"/>
      <c r="P632" s="50"/>
      <c r="Q632" s="11"/>
      <c r="R632" s="50"/>
      <c r="S632" s="50"/>
      <c r="T632" s="50"/>
      <c r="U632" s="11"/>
      <c r="V632" s="50"/>
      <c r="W632" s="50"/>
      <c r="X632" s="50"/>
      <c r="Y632" s="50"/>
      <c r="Z632" s="50"/>
      <c r="AA632" s="11"/>
      <c r="AB632" s="50"/>
      <c r="AC632" s="50"/>
      <c r="AD632" s="50"/>
      <c r="AE632" s="11"/>
      <c r="AF632" s="50"/>
      <c r="AG632" s="50"/>
      <c r="AH632" s="50"/>
      <c r="AI632" s="11"/>
      <c r="AJ632" s="50"/>
      <c r="AK632" s="50"/>
      <c r="AL632" s="50"/>
      <c r="AM632" s="11"/>
      <c r="AN632" s="50"/>
      <c r="AO632" s="50"/>
      <c r="AP632" s="50"/>
      <c r="AQ632" s="11"/>
      <c r="AR632" s="50"/>
      <c r="AS632" s="50"/>
      <c r="AT632" s="50"/>
      <c r="AU632" s="11"/>
      <c r="AV632" s="50"/>
      <c r="AW632" s="50"/>
      <c r="AX632" s="50"/>
      <c r="AY632" s="50"/>
      <c r="AZ632" s="50"/>
      <c r="BA632" s="50"/>
      <c r="BB632" s="50"/>
      <c r="BC632" s="50"/>
      <c r="BD632" s="50"/>
      <c r="BE632" s="50"/>
      <c r="BF632" s="50"/>
      <c r="BG632" s="50"/>
      <c r="BH632" s="20"/>
    </row>
    <row r="633" spans="1:60" s="22" customFormat="1" x14ac:dyDescent="0.25">
      <c r="A633" s="20"/>
      <c r="B633" s="480"/>
      <c r="C633" s="11"/>
      <c r="D633" s="11"/>
      <c r="E633" s="11"/>
      <c r="F633" s="21"/>
      <c r="G633" s="11"/>
      <c r="H633" s="50"/>
      <c r="I633" s="50"/>
      <c r="J633" s="50"/>
      <c r="K633" s="11"/>
      <c r="L633" s="50"/>
      <c r="M633" s="50"/>
      <c r="N633" s="50"/>
      <c r="O633" s="50"/>
      <c r="P633" s="50"/>
      <c r="Q633" s="11"/>
      <c r="R633" s="50"/>
      <c r="S633" s="50"/>
      <c r="T633" s="50"/>
      <c r="U633" s="11"/>
      <c r="V633" s="50"/>
      <c r="W633" s="50"/>
      <c r="X633" s="50"/>
      <c r="Y633" s="50"/>
      <c r="Z633" s="50"/>
      <c r="AA633" s="11"/>
      <c r="AB633" s="50"/>
      <c r="AC633" s="50"/>
      <c r="AD633" s="50"/>
      <c r="AE633" s="11"/>
      <c r="AF633" s="50"/>
      <c r="AG633" s="50"/>
      <c r="AH633" s="50"/>
      <c r="AI633" s="11"/>
      <c r="AJ633" s="50"/>
      <c r="AK633" s="50"/>
      <c r="AL633" s="50"/>
      <c r="AM633" s="11"/>
      <c r="AN633" s="50"/>
      <c r="AO633" s="50"/>
      <c r="AP633" s="50"/>
      <c r="AQ633" s="11"/>
      <c r="AR633" s="50"/>
      <c r="AS633" s="50"/>
      <c r="AT633" s="50"/>
      <c r="AU633" s="11"/>
      <c r="AV633" s="50"/>
      <c r="AW633" s="50"/>
      <c r="AX633" s="50"/>
      <c r="AY633" s="50"/>
      <c r="AZ633" s="50"/>
      <c r="BA633" s="50"/>
      <c r="BB633" s="50"/>
      <c r="BC633" s="50"/>
      <c r="BD633" s="50"/>
      <c r="BE633" s="50"/>
      <c r="BF633" s="50"/>
      <c r="BG633" s="50"/>
      <c r="BH633" s="20"/>
    </row>
    <row r="634" spans="1:60" s="22" customFormat="1" x14ac:dyDescent="0.25">
      <c r="A634" s="20"/>
      <c r="B634" s="480"/>
      <c r="C634" s="11"/>
      <c r="D634" s="11"/>
      <c r="E634" s="11"/>
      <c r="F634" s="21"/>
      <c r="G634" s="11"/>
      <c r="H634" s="50"/>
      <c r="I634" s="50"/>
      <c r="J634" s="50"/>
      <c r="K634" s="11"/>
      <c r="L634" s="50"/>
      <c r="M634" s="50"/>
      <c r="N634" s="50"/>
      <c r="O634" s="50"/>
      <c r="P634" s="50"/>
      <c r="Q634" s="11"/>
      <c r="R634" s="50"/>
      <c r="S634" s="50"/>
      <c r="T634" s="50"/>
      <c r="U634" s="11"/>
      <c r="V634" s="50"/>
      <c r="W634" s="50"/>
      <c r="X634" s="50"/>
      <c r="Y634" s="50"/>
      <c r="Z634" s="50"/>
      <c r="AA634" s="11"/>
      <c r="AB634" s="50"/>
      <c r="AC634" s="50"/>
      <c r="AD634" s="50"/>
      <c r="AE634" s="11"/>
      <c r="AF634" s="50"/>
      <c r="AG634" s="50"/>
      <c r="AH634" s="50"/>
      <c r="AI634" s="11"/>
      <c r="AJ634" s="50"/>
      <c r="AK634" s="50"/>
      <c r="AL634" s="50"/>
      <c r="AM634" s="11"/>
      <c r="AN634" s="50"/>
      <c r="AO634" s="50"/>
      <c r="AP634" s="50"/>
      <c r="AQ634" s="11"/>
      <c r="AR634" s="50"/>
      <c r="AS634" s="50"/>
      <c r="AT634" s="50"/>
      <c r="AU634" s="11"/>
      <c r="AV634" s="50"/>
      <c r="AW634" s="50"/>
      <c r="AX634" s="50"/>
      <c r="AY634" s="50"/>
      <c r="AZ634" s="50"/>
      <c r="BA634" s="50"/>
      <c r="BB634" s="50"/>
      <c r="BC634" s="50"/>
      <c r="BD634" s="50"/>
      <c r="BE634" s="50"/>
      <c r="BF634" s="50"/>
      <c r="BG634" s="50"/>
      <c r="BH634" s="20"/>
    </row>
    <row r="635" spans="1:60" s="22" customFormat="1" x14ac:dyDescent="0.25">
      <c r="A635" s="20"/>
      <c r="B635" s="480"/>
      <c r="C635" s="11"/>
      <c r="D635" s="11"/>
      <c r="E635" s="11"/>
      <c r="F635" s="21"/>
      <c r="G635" s="11"/>
      <c r="H635" s="50"/>
      <c r="I635" s="50"/>
      <c r="J635" s="50"/>
      <c r="K635" s="11"/>
      <c r="L635" s="50"/>
      <c r="M635" s="50"/>
      <c r="N635" s="50"/>
      <c r="O635" s="50"/>
      <c r="P635" s="50"/>
      <c r="Q635" s="11"/>
      <c r="R635" s="50"/>
      <c r="S635" s="50"/>
      <c r="T635" s="50"/>
      <c r="U635" s="11"/>
      <c r="V635" s="50"/>
      <c r="W635" s="50"/>
      <c r="X635" s="50"/>
      <c r="Y635" s="50"/>
      <c r="Z635" s="50"/>
      <c r="AA635" s="11"/>
      <c r="AB635" s="50"/>
      <c r="AC635" s="50"/>
      <c r="AD635" s="50"/>
      <c r="AE635" s="11"/>
      <c r="AF635" s="50"/>
      <c r="AG635" s="50"/>
      <c r="AH635" s="50"/>
      <c r="AI635" s="11"/>
      <c r="AJ635" s="50"/>
      <c r="AK635" s="50"/>
      <c r="AL635" s="50"/>
      <c r="AM635" s="11"/>
      <c r="AN635" s="50"/>
      <c r="AO635" s="50"/>
      <c r="AP635" s="50"/>
      <c r="AQ635" s="11"/>
      <c r="AR635" s="50"/>
      <c r="AS635" s="50"/>
      <c r="AT635" s="50"/>
      <c r="AU635" s="11"/>
      <c r="AV635" s="50"/>
      <c r="AW635" s="50"/>
      <c r="AX635" s="50"/>
      <c r="AY635" s="50"/>
      <c r="AZ635" s="50"/>
      <c r="BA635" s="50"/>
      <c r="BB635" s="50"/>
      <c r="BC635" s="50"/>
      <c r="BD635" s="50"/>
      <c r="BE635" s="50"/>
      <c r="BF635" s="50"/>
      <c r="BG635" s="50"/>
      <c r="BH635" s="20"/>
    </row>
    <row r="636" spans="1:60" s="22" customFormat="1" x14ac:dyDescent="0.25">
      <c r="A636" s="20"/>
      <c r="B636" s="480"/>
      <c r="C636" s="11"/>
      <c r="D636" s="11"/>
      <c r="E636" s="11"/>
      <c r="F636" s="21"/>
      <c r="G636" s="11"/>
      <c r="H636" s="50"/>
      <c r="I636" s="50"/>
      <c r="J636" s="50"/>
      <c r="K636" s="11"/>
      <c r="L636" s="50"/>
      <c r="M636" s="50"/>
      <c r="N636" s="50"/>
      <c r="O636" s="50"/>
      <c r="P636" s="50"/>
      <c r="Q636" s="11"/>
      <c r="R636" s="50"/>
      <c r="S636" s="50"/>
      <c r="T636" s="50"/>
      <c r="U636" s="11"/>
      <c r="V636" s="50"/>
      <c r="W636" s="50"/>
      <c r="X636" s="50"/>
      <c r="Y636" s="50"/>
      <c r="Z636" s="50"/>
      <c r="AA636" s="11"/>
      <c r="AB636" s="50"/>
      <c r="AC636" s="50"/>
      <c r="AD636" s="50"/>
      <c r="AE636" s="11"/>
      <c r="AF636" s="50"/>
      <c r="AG636" s="50"/>
      <c r="AH636" s="50"/>
      <c r="AI636" s="11"/>
      <c r="AJ636" s="50"/>
      <c r="AK636" s="50"/>
      <c r="AL636" s="50"/>
      <c r="AM636" s="11"/>
      <c r="AN636" s="50"/>
      <c r="AO636" s="50"/>
      <c r="AP636" s="50"/>
      <c r="AQ636" s="11"/>
      <c r="AR636" s="50"/>
      <c r="AS636" s="50"/>
      <c r="AT636" s="50"/>
      <c r="AU636" s="11"/>
      <c r="AV636" s="50"/>
      <c r="AW636" s="50"/>
      <c r="AX636" s="50"/>
      <c r="AY636" s="50"/>
      <c r="AZ636" s="50"/>
      <c r="BA636" s="50"/>
      <c r="BB636" s="50"/>
      <c r="BC636" s="50"/>
      <c r="BD636" s="50"/>
      <c r="BE636" s="50"/>
      <c r="BF636" s="50"/>
      <c r="BG636" s="50"/>
      <c r="BH636" s="20"/>
    </row>
    <row r="637" spans="1:60" s="22" customFormat="1" x14ac:dyDescent="0.25">
      <c r="A637" s="20"/>
      <c r="B637" s="480"/>
      <c r="C637" s="11"/>
      <c r="D637" s="11"/>
      <c r="E637" s="11"/>
      <c r="F637" s="21"/>
      <c r="G637" s="11"/>
      <c r="H637" s="50"/>
      <c r="I637" s="50"/>
      <c r="J637" s="50"/>
      <c r="K637" s="11"/>
      <c r="L637" s="50"/>
      <c r="M637" s="50"/>
      <c r="N637" s="50"/>
      <c r="O637" s="50"/>
      <c r="P637" s="50"/>
      <c r="Q637" s="11"/>
      <c r="R637" s="50"/>
      <c r="S637" s="50"/>
      <c r="T637" s="50"/>
      <c r="U637" s="11"/>
      <c r="V637" s="50"/>
      <c r="W637" s="50"/>
      <c r="X637" s="50"/>
      <c r="Y637" s="50"/>
      <c r="Z637" s="50"/>
      <c r="AA637" s="11"/>
      <c r="AB637" s="50"/>
      <c r="AC637" s="50"/>
      <c r="AD637" s="50"/>
      <c r="AE637" s="11"/>
      <c r="AF637" s="50"/>
      <c r="AG637" s="50"/>
      <c r="AH637" s="50"/>
      <c r="AI637" s="11"/>
      <c r="AJ637" s="50"/>
      <c r="AK637" s="50"/>
      <c r="AL637" s="50"/>
      <c r="AM637" s="11"/>
      <c r="AN637" s="50"/>
      <c r="AO637" s="50"/>
      <c r="AP637" s="50"/>
      <c r="AQ637" s="11"/>
      <c r="AR637" s="50"/>
      <c r="AS637" s="50"/>
      <c r="AT637" s="50"/>
      <c r="AU637" s="11"/>
      <c r="AV637" s="50"/>
      <c r="AW637" s="50"/>
      <c r="AX637" s="50"/>
      <c r="AY637" s="50"/>
      <c r="AZ637" s="50"/>
      <c r="BA637" s="50"/>
      <c r="BB637" s="50"/>
      <c r="BC637" s="50"/>
      <c r="BD637" s="50"/>
      <c r="BE637" s="50"/>
      <c r="BF637" s="50"/>
      <c r="BG637" s="50"/>
      <c r="BH637" s="20"/>
    </row>
    <row r="638" spans="1:60" s="22" customFormat="1" x14ac:dyDescent="0.25">
      <c r="A638" s="20"/>
      <c r="B638" s="480"/>
      <c r="C638" s="11"/>
      <c r="D638" s="11"/>
      <c r="E638" s="11"/>
      <c r="F638" s="21"/>
      <c r="G638" s="11"/>
      <c r="H638" s="50"/>
      <c r="I638" s="50"/>
      <c r="J638" s="50"/>
      <c r="K638" s="11"/>
      <c r="L638" s="50"/>
      <c r="M638" s="50"/>
      <c r="N638" s="50"/>
      <c r="O638" s="50"/>
      <c r="P638" s="50"/>
      <c r="Q638" s="11"/>
      <c r="R638" s="50"/>
      <c r="S638" s="50"/>
      <c r="T638" s="50"/>
      <c r="U638" s="11"/>
      <c r="V638" s="50"/>
      <c r="W638" s="50"/>
      <c r="X638" s="50"/>
      <c r="Y638" s="50"/>
      <c r="Z638" s="50"/>
      <c r="AA638" s="11"/>
      <c r="AB638" s="50"/>
      <c r="AC638" s="50"/>
      <c r="AD638" s="50"/>
      <c r="AE638" s="11"/>
      <c r="AF638" s="50"/>
      <c r="AG638" s="50"/>
      <c r="AH638" s="50"/>
      <c r="AI638" s="11"/>
      <c r="AJ638" s="50"/>
      <c r="AK638" s="50"/>
      <c r="AL638" s="50"/>
      <c r="AM638" s="11"/>
      <c r="AN638" s="50"/>
      <c r="AO638" s="50"/>
      <c r="AP638" s="50"/>
      <c r="AQ638" s="11"/>
      <c r="AR638" s="50"/>
      <c r="AS638" s="50"/>
      <c r="AT638" s="50"/>
      <c r="AU638" s="11"/>
      <c r="AV638" s="50"/>
      <c r="AW638" s="50"/>
      <c r="AX638" s="50"/>
      <c r="AY638" s="50"/>
      <c r="AZ638" s="50"/>
      <c r="BA638" s="50"/>
      <c r="BB638" s="50"/>
      <c r="BC638" s="50"/>
      <c r="BD638" s="50"/>
      <c r="BE638" s="50"/>
      <c r="BF638" s="50"/>
      <c r="BG638" s="50"/>
      <c r="BH638" s="20"/>
    </row>
    <row r="639" spans="1:60" s="22" customFormat="1" x14ac:dyDescent="0.25">
      <c r="A639" s="20"/>
      <c r="B639" s="480"/>
      <c r="C639" s="11"/>
      <c r="D639" s="11"/>
      <c r="E639" s="11"/>
      <c r="F639" s="21"/>
      <c r="G639" s="11"/>
      <c r="H639" s="50"/>
      <c r="I639" s="50"/>
      <c r="J639" s="50"/>
      <c r="K639" s="11"/>
      <c r="L639" s="50"/>
      <c r="M639" s="50"/>
      <c r="N639" s="50"/>
      <c r="O639" s="50"/>
      <c r="P639" s="50"/>
      <c r="Q639" s="11"/>
      <c r="R639" s="50"/>
      <c r="S639" s="50"/>
      <c r="T639" s="50"/>
      <c r="U639" s="11"/>
      <c r="V639" s="50"/>
      <c r="W639" s="50"/>
      <c r="X639" s="50"/>
      <c r="Y639" s="50"/>
      <c r="Z639" s="50"/>
      <c r="AA639" s="11"/>
      <c r="AB639" s="50"/>
      <c r="AC639" s="50"/>
      <c r="AD639" s="50"/>
      <c r="AE639" s="11"/>
      <c r="AF639" s="50"/>
      <c r="AG639" s="50"/>
      <c r="AH639" s="50"/>
      <c r="AI639" s="11"/>
      <c r="AJ639" s="50"/>
      <c r="AK639" s="50"/>
      <c r="AL639" s="50"/>
      <c r="AM639" s="11"/>
      <c r="AN639" s="50"/>
      <c r="AO639" s="50"/>
      <c r="AP639" s="50"/>
      <c r="AQ639" s="11"/>
      <c r="AR639" s="50"/>
      <c r="AS639" s="50"/>
      <c r="AT639" s="50"/>
      <c r="AU639" s="11"/>
      <c r="AV639" s="50"/>
      <c r="AW639" s="50"/>
      <c r="AX639" s="50"/>
      <c r="AY639" s="50"/>
      <c r="AZ639" s="50"/>
      <c r="BA639" s="50"/>
      <c r="BB639" s="50"/>
      <c r="BC639" s="50"/>
      <c r="BD639" s="50"/>
      <c r="BE639" s="50"/>
      <c r="BF639" s="50"/>
      <c r="BG639" s="50"/>
      <c r="BH639" s="20"/>
    </row>
    <row r="640" spans="1:60" s="22" customFormat="1" x14ac:dyDescent="0.25">
      <c r="A640" s="20"/>
      <c r="B640" s="480"/>
      <c r="C640" s="11"/>
      <c r="D640" s="11"/>
      <c r="E640" s="11"/>
      <c r="F640" s="21"/>
      <c r="G640" s="11"/>
      <c r="H640" s="50"/>
      <c r="I640" s="50"/>
      <c r="J640" s="50"/>
      <c r="K640" s="11"/>
      <c r="L640" s="50"/>
      <c r="M640" s="50"/>
      <c r="N640" s="50"/>
      <c r="O640" s="50"/>
      <c r="P640" s="50"/>
      <c r="Q640" s="11"/>
      <c r="R640" s="50"/>
      <c r="S640" s="50"/>
      <c r="T640" s="50"/>
      <c r="U640" s="11"/>
      <c r="V640" s="50"/>
      <c r="W640" s="50"/>
      <c r="X640" s="50"/>
      <c r="Y640" s="50"/>
      <c r="Z640" s="50"/>
      <c r="AA640" s="11"/>
      <c r="AB640" s="50"/>
      <c r="AC640" s="50"/>
      <c r="AD640" s="50"/>
      <c r="AE640" s="11"/>
      <c r="AF640" s="50"/>
      <c r="AG640" s="50"/>
      <c r="AH640" s="50"/>
      <c r="AI640" s="11"/>
      <c r="AJ640" s="50"/>
      <c r="AK640" s="50"/>
      <c r="AL640" s="50"/>
      <c r="AM640" s="11"/>
      <c r="AN640" s="50"/>
      <c r="AO640" s="50"/>
      <c r="AP640" s="50"/>
      <c r="AQ640" s="11"/>
      <c r="AR640" s="50"/>
      <c r="AS640" s="50"/>
      <c r="AT640" s="50"/>
      <c r="AU640" s="11"/>
      <c r="AV640" s="50"/>
      <c r="AW640" s="50"/>
      <c r="AX640" s="50"/>
      <c r="AY640" s="50"/>
      <c r="AZ640" s="50"/>
      <c r="BA640" s="50"/>
      <c r="BB640" s="50"/>
      <c r="BC640" s="50"/>
      <c r="BD640" s="50"/>
      <c r="BE640" s="50"/>
      <c r="BF640" s="50"/>
      <c r="BG640" s="50"/>
      <c r="BH640" s="20"/>
    </row>
    <row r="641" spans="1:60" s="22" customFormat="1" x14ac:dyDescent="0.25">
      <c r="A641" s="20"/>
      <c r="B641" s="480"/>
      <c r="C641" s="11"/>
      <c r="D641" s="11"/>
      <c r="E641" s="11"/>
      <c r="F641" s="21"/>
      <c r="G641" s="11"/>
      <c r="H641" s="50"/>
      <c r="I641" s="50"/>
      <c r="J641" s="50"/>
      <c r="K641" s="11"/>
      <c r="L641" s="50"/>
      <c r="M641" s="50"/>
      <c r="N641" s="50"/>
      <c r="O641" s="50"/>
      <c r="P641" s="50"/>
      <c r="Q641" s="11"/>
      <c r="R641" s="50"/>
      <c r="S641" s="50"/>
      <c r="T641" s="50"/>
      <c r="U641" s="11"/>
      <c r="V641" s="50"/>
      <c r="W641" s="50"/>
      <c r="X641" s="50"/>
      <c r="Y641" s="50"/>
      <c r="Z641" s="50"/>
      <c r="AA641" s="11"/>
      <c r="AB641" s="50"/>
      <c r="AC641" s="50"/>
      <c r="AD641" s="50"/>
      <c r="AE641" s="11"/>
      <c r="AF641" s="50"/>
      <c r="AG641" s="50"/>
      <c r="AH641" s="50"/>
      <c r="AI641" s="11"/>
      <c r="AJ641" s="50"/>
      <c r="AK641" s="50"/>
      <c r="AL641" s="50"/>
      <c r="AM641" s="11"/>
      <c r="AN641" s="50"/>
      <c r="AO641" s="50"/>
      <c r="AP641" s="50"/>
      <c r="AQ641" s="11"/>
      <c r="AR641" s="50"/>
      <c r="AS641" s="50"/>
      <c r="AT641" s="50"/>
      <c r="AU641" s="11"/>
      <c r="AV641" s="50"/>
      <c r="AW641" s="50"/>
      <c r="AX641" s="50"/>
      <c r="AY641" s="50"/>
      <c r="AZ641" s="50"/>
      <c r="BA641" s="50"/>
      <c r="BB641" s="50"/>
      <c r="BC641" s="50"/>
      <c r="BD641" s="50"/>
      <c r="BE641" s="50"/>
      <c r="BF641" s="50"/>
      <c r="BG641" s="50"/>
      <c r="BH641" s="20"/>
    </row>
    <row r="642" spans="1:60" s="22" customFormat="1" x14ac:dyDescent="0.25">
      <c r="A642" s="20"/>
      <c r="B642" s="480"/>
      <c r="C642" s="11"/>
      <c r="D642" s="11"/>
      <c r="E642" s="11"/>
      <c r="F642" s="21"/>
      <c r="G642" s="11"/>
      <c r="H642" s="50"/>
      <c r="I642" s="50"/>
      <c r="J642" s="50"/>
      <c r="K642" s="11"/>
      <c r="L642" s="50"/>
      <c r="M642" s="50"/>
      <c r="N642" s="50"/>
      <c r="O642" s="50"/>
      <c r="P642" s="50"/>
      <c r="Q642" s="11"/>
      <c r="R642" s="50"/>
      <c r="S642" s="50"/>
      <c r="T642" s="50"/>
      <c r="U642" s="11"/>
      <c r="V642" s="50"/>
      <c r="W642" s="50"/>
      <c r="X642" s="50"/>
      <c r="Y642" s="50"/>
      <c r="Z642" s="50"/>
      <c r="AA642" s="11"/>
      <c r="AB642" s="50"/>
      <c r="AC642" s="50"/>
      <c r="AD642" s="50"/>
      <c r="AE642" s="11"/>
      <c r="AF642" s="50"/>
      <c r="AG642" s="50"/>
      <c r="AH642" s="50"/>
      <c r="AI642" s="11"/>
      <c r="AJ642" s="50"/>
      <c r="AK642" s="50"/>
      <c r="AL642" s="50"/>
      <c r="AM642" s="11"/>
      <c r="AN642" s="50"/>
      <c r="AO642" s="50"/>
      <c r="AP642" s="50"/>
      <c r="AQ642" s="11"/>
      <c r="AR642" s="50"/>
      <c r="AS642" s="50"/>
      <c r="AT642" s="50"/>
      <c r="AU642" s="11"/>
      <c r="AV642" s="50"/>
      <c r="AW642" s="50"/>
      <c r="AX642" s="50"/>
      <c r="AY642" s="50"/>
      <c r="AZ642" s="50"/>
      <c r="BA642" s="50"/>
      <c r="BB642" s="50"/>
      <c r="BC642" s="50"/>
      <c r="BD642" s="50"/>
      <c r="BE642" s="50"/>
      <c r="BF642" s="50"/>
      <c r="BG642" s="50"/>
      <c r="BH642" s="20"/>
    </row>
    <row r="643" spans="1:60" s="22" customFormat="1" x14ac:dyDescent="0.25">
      <c r="A643" s="20"/>
      <c r="B643" s="480"/>
      <c r="C643" s="11"/>
      <c r="D643" s="11"/>
      <c r="E643" s="11"/>
      <c r="F643" s="21"/>
      <c r="G643" s="11"/>
      <c r="H643" s="50"/>
      <c r="I643" s="50"/>
      <c r="J643" s="50"/>
      <c r="K643" s="11"/>
      <c r="L643" s="50"/>
      <c r="M643" s="50"/>
      <c r="N643" s="50"/>
      <c r="O643" s="50"/>
      <c r="P643" s="50"/>
      <c r="Q643" s="11"/>
      <c r="R643" s="50"/>
      <c r="S643" s="50"/>
      <c r="T643" s="50"/>
      <c r="U643" s="11"/>
      <c r="V643" s="50"/>
      <c r="W643" s="50"/>
      <c r="X643" s="50"/>
      <c r="Y643" s="50"/>
      <c r="Z643" s="50"/>
      <c r="AA643" s="11"/>
      <c r="AB643" s="50"/>
      <c r="AC643" s="50"/>
      <c r="AD643" s="50"/>
      <c r="AE643" s="11"/>
      <c r="AF643" s="50"/>
      <c r="AG643" s="50"/>
      <c r="AH643" s="50"/>
      <c r="AI643" s="11"/>
      <c r="AJ643" s="50"/>
      <c r="AK643" s="50"/>
      <c r="AL643" s="50"/>
      <c r="AM643" s="11"/>
      <c r="AN643" s="50"/>
      <c r="AO643" s="50"/>
      <c r="AP643" s="50"/>
      <c r="AQ643" s="11"/>
      <c r="AR643" s="50"/>
      <c r="AS643" s="50"/>
      <c r="AT643" s="50"/>
      <c r="AU643" s="11"/>
      <c r="AV643" s="50"/>
      <c r="AW643" s="50"/>
      <c r="AX643" s="50"/>
      <c r="AY643" s="50"/>
      <c r="AZ643" s="50"/>
      <c r="BA643" s="50"/>
      <c r="BB643" s="50"/>
      <c r="BC643" s="50"/>
      <c r="BD643" s="50"/>
      <c r="BE643" s="50"/>
      <c r="BF643" s="50"/>
      <c r="BG643" s="50"/>
      <c r="BH643" s="20"/>
    </row>
    <row r="644" spans="1:60" s="22" customFormat="1" x14ac:dyDescent="0.25">
      <c r="A644" s="20"/>
      <c r="B644" s="480"/>
      <c r="C644" s="11"/>
      <c r="D644" s="11"/>
      <c r="E644" s="11"/>
      <c r="F644" s="21"/>
      <c r="G644" s="11"/>
      <c r="H644" s="50"/>
      <c r="I644" s="50"/>
      <c r="J644" s="50"/>
      <c r="K644" s="11"/>
      <c r="L644" s="50"/>
      <c r="M644" s="50"/>
      <c r="N644" s="50"/>
      <c r="O644" s="50"/>
      <c r="P644" s="50"/>
      <c r="Q644" s="11"/>
      <c r="R644" s="50"/>
      <c r="S644" s="50"/>
      <c r="T644" s="50"/>
      <c r="U644" s="11"/>
      <c r="V644" s="50"/>
      <c r="W644" s="50"/>
      <c r="X644" s="50"/>
      <c r="Y644" s="50"/>
      <c r="Z644" s="50"/>
      <c r="AA644" s="11"/>
      <c r="AB644" s="50"/>
      <c r="AC644" s="50"/>
      <c r="AD644" s="50"/>
      <c r="AE644" s="11"/>
      <c r="AF644" s="50"/>
      <c r="AG644" s="50"/>
      <c r="AH644" s="50"/>
      <c r="AI644" s="11"/>
      <c r="AJ644" s="50"/>
      <c r="AK644" s="50"/>
      <c r="AL644" s="50"/>
      <c r="AM644" s="11"/>
      <c r="AN644" s="50"/>
      <c r="AO644" s="50"/>
      <c r="AP644" s="50"/>
      <c r="AQ644" s="11"/>
      <c r="AR644" s="50"/>
      <c r="AS644" s="50"/>
      <c r="AT644" s="50"/>
      <c r="AU644" s="11"/>
      <c r="AV644" s="50"/>
      <c r="AW644" s="50"/>
      <c r="AX644" s="50"/>
      <c r="AY644" s="50"/>
      <c r="AZ644" s="50"/>
      <c r="BA644" s="50"/>
      <c r="BB644" s="50"/>
      <c r="BC644" s="50"/>
      <c r="BD644" s="50"/>
      <c r="BE644" s="50"/>
      <c r="BF644" s="50"/>
      <c r="BG644" s="50"/>
      <c r="BH644" s="20"/>
    </row>
    <row r="645" spans="1:60" s="22" customFormat="1" x14ac:dyDescent="0.25">
      <c r="A645" s="20"/>
      <c r="B645" s="480"/>
      <c r="C645" s="11"/>
      <c r="D645" s="11"/>
      <c r="E645" s="11"/>
      <c r="F645" s="21"/>
      <c r="G645" s="11"/>
      <c r="H645" s="50"/>
      <c r="I645" s="50"/>
      <c r="J645" s="50"/>
      <c r="K645" s="11"/>
      <c r="L645" s="50"/>
      <c r="M645" s="50"/>
      <c r="N645" s="50"/>
      <c r="O645" s="50"/>
      <c r="P645" s="50"/>
      <c r="Q645" s="11"/>
      <c r="R645" s="50"/>
      <c r="S645" s="50"/>
      <c r="T645" s="50"/>
      <c r="U645" s="11"/>
      <c r="V645" s="50"/>
      <c r="W645" s="50"/>
      <c r="X645" s="50"/>
      <c r="Y645" s="50"/>
      <c r="Z645" s="50"/>
      <c r="AA645" s="11"/>
      <c r="AB645" s="50"/>
      <c r="AC645" s="50"/>
      <c r="AD645" s="50"/>
      <c r="AE645" s="11"/>
      <c r="AF645" s="50"/>
      <c r="AG645" s="50"/>
      <c r="AH645" s="50"/>
      <c r="AI645" s="11"/>
      <c r="AJ645" s="50"/>
      <c r="AK645" s="50"/>
      <c r="AL645" s="50"/>
      <c r="AM645" s="11"/>
      <c r="AN645" s="50"/>
      <c r="AO645" s="50"/>
      <c r="AP645" s="50"/>
      <c r="AQ645" s="11"/>
      <c r="AR645" s="50"/>
      <c r="AS645" s="50"/>
      <c r="AT645" s="50"/>
      <c r="AU645" s="11"/>
      <c r="AV645" s="50"/>
      <c r="AW645" s="50"/>
      <c r="AX645" s="50"/>
      <c r="AY645" s="50"/>
      <c r="AZ645" s="50"/>
      <c r="BA645" s="50"/>
      <c r="BB645" s="50"/>
      <c r="BC645" s="50"/>
      <c r="BD645" s="50"/>
      <c r="BE645" s="50"/>
      <c r="BF645" s="50"/>
      <c r="BG645" s="50"/>
      <c r="BH645" s="20"/>
    </row>
    <row r="646" spans="1:60" s="22" customFormat="1" x14ac:dyDescent="0.25">
      <c r="A646" s="20"/>
      <c r="B646" s="480"/>
      <c r="C646" s="11"/>
      <c r="D646" s="11"/>
      <c r="E646" s="11"/>
      <c r="F646" s="21"/>
      <c r="G646" s="11"/>
      <c r="H646" s="50"/>
      <c r="I646" s="50"/>
      <c r="J646" s="50"/>
      <c r="K646" s="11"/>
      <c r="L646" s="50"/>
      <c r="M646" s="50"/>
      <c r="N646" s="50"/>
      <c r="O646" s="50"/>
      <c r="P646" s="50"/>
      <c r="Q646" s="11"/>
      <c r="R646" s="50"/>
      <c r="S646" s="50"/>
      <c r="T646" s="50"/>
      <c r="U646" s="11"/>
      <c r="V646" s="50"/>
      <c r="W646" s="50"/>
      <c r="X646" s="50"/>
      <c r="Y646" s="50"/>
      <c r="Z646" s="50"/>
      <c r="AA646" s="11"/>
      <c r="AB646" s="50"/>
      <c r="AC646" s="50"/>
      <c r="AD646" s="50"/>
      <c r="AE646" s="11"/>
      <c r="AF646" s="50"/>
      <c r="AG646" s="50"/>
      <c r="AH646" s="50"/>
      <c r="AI646" s="11"/>
      <c r="AJ646" s="50"/>
      <c r="AK646" s="50"/>
      <c r="AL646" s="50"/>
      <c r="AM646" s="11"/>
      <c r="AN646" s="50"/>
      <c r="AO646" s="50"/>
      <c r="AP646" s="50"/>
      <c r="AQ646" s="11"/>
      <c r="AR646" s="50"/>
      <c r="AS646" s="50"/>
      <c r="AT646" s="50"/>
      <c r="AU646" s="11"/>
      <c r="AV646" s="50"/>
      <c r="AW646" s="50"/>
      <c r="AX646" s="50"/>
      <c r="AY646" s="50"/>
      <c r="AZ646" s="50"/>
      <c r="BA646" s="50"/>
      <c r="BB646" s="50"/>
      <c r="BC646" s="50"/>
      <c r="BD646" s="50"/>
      <c r="BE646" s="50"/>
      <c r="BF646" s="50"/>
      <c r="BG646" s="50"/>
      <c r="BH646" s="20"/>
    </row>
    <row r="647" spans="1:60" s="22" customFormat="1" x14ac:dyDescent="0.25">
      <c r="A647" s="20"/>
      <c r="B647" s="480"/>
      <c r="C647" s="11"/>
      <c r="D647" s="11"/>
      <c r="E647" s="11"/>
      <c r="F647" s="21"/>
      <c r="G647" s="11"/>
      <c r="H647" s="50"/>
      <c r="I647" s="50"/>
      <c r="J647" s="50"/>
      <c r="K647" s="11"/>
      <c r="L647" s="50"/>
      <c r="M647" s="50"/>
      <c r="N647" s="50"/>
      <c r="O647" s="50"/>
      <c r="P647" s="50"/>
      <c r="Q647" s="11"/>
      <c r="R647" s="50"/>
      <c r="S647" s="50"/>
      <c r="T647" s="50"/>
      <c r="U647" s="11"/>
      <c r="V647" s="50"/>
      <c r="W647" s="50"/>
      <c r="X647" s="50"/>
      <c r="Y647" s="50"/>
      <c r="Z647" s="50"/>
      <c r="AA647" s="11"/>
      <c r="AB647" s="50"/>
      <c r="AC647" s="50"/>
      <c r="AD647" s="50"/>
      <c r="AE647" s="11"/>
      <c r="AF647" s="50"/>
      <c r="AG647" s="50"/>
      <c r="AH647" s="50"/>
      <c r="AI647" s="11"/>
      <c r="AJ647" s="50"/>
      <c r="AK647" s="50"/>
      <c r="AL647" s="50"/>
      <c r="AM647" s="11"/>
      <c r="AN647" s="50"/>
      <c r="AO647" s="50"/>
      <c r="AP647" s="50"/>
      <c r="AQ647" s="11"/>
      <c r="AR647" s="50"/>
      <c r="AS647" s="50"/>
      <c r="AT647" s="50"/>
      <c r="AU647" s="11"/>
      <c r="AV647" s="50"/>
      <c r="AW647" s="50"/>
      <c r="AX647" s="50"/>
      <c r="AY647" s="50"/>
      <c r="AZ647" s="50"/>
      <c r="BA647" s="50"/>
      <c r="BB647" s="50"/>
      <c r="BC647" s="50"/>
      <c r="BD647" s="50"/>
      <c r="BE647" s="50"/>
      <c r="BF647" s="50"/>
      <c r="BG647" s="50"/>
      <c r="BH647" s="20"/>
    </row>
    <row r="648" spans="1:60" s="22" customFormat="1" x14ac:dyDescent="0.25">
      <c r="A648" s="20"/>
      <c r="B648" s="480"/>
      <c r="C648" s="11"/>
      <c r="D648" s="11"/>
      <c r="E648" s="11"/>
      <c r="F648" s="21"/>
      <c r="G648" s="11"/>
      <c r="H648" s="50"/>
      <c r="I648" s="50"/>
      <c r="J648" s="50"/>
      <c r="K648" s="11"/>
      <c r="L648" s="50"/>
      <c r="M648" s="50"/>
      <c r="N648" s="50"/>
      <c r="O648" s="50"/>
      <c r="P648" s="50"/>
      <c r="Q648" s="11"/>
      <c r="R648" s="50"/>
      <c r="S648" s="50"/>
      <c r="T648" s="50"/>
      <c r="U648" s="11"/>
      <c r="V648" s="50"/>
      <c r="W648" s="50"/>
      <c r="X648" s="50"/>
      <c r="Y648" s="50"/>
      <c r="Z648" s="50"/>
      <c r="AA648" s="11"/>
      <c r="AB648" s="50"/>
      <c r="AC648" s="50"/>
      <c r="AD648" s="50"/>
      <c r="AE648" s="11"/>
      <c r="AF648" s="50"/>
      <c r="AG648" s="50"/>
      <c r="AH648" s="50"/>
      <c r="AI648" s="11"/>
      <c r="AJ648" s="50"/>
      <c r="AK648" s="50"/>
      <c r="AL648" s="50"/>
      <c r="AM648" s="11"/>
      <c r="AN648" s="50"/>
      <c r="AO648" s="50"/>
      <c r="AP648" s="50"/>
      <c r="AQ648" s="11"/>
      <c r="AR648" s="50"/>
      <c r="AS648" s="50"/>
      <c r="AT648" s="50"/>
      <c r="AU648" s="11"/>
      <c r="AV648" s="50"/>
      <c r="AW648" s="50"/>
      <c r="AX648" s="50"/>
      <c r="AY648" s="50"/>
      <c r="AZ648" s="50"/>
      <c r="BA648" s="50"/>
      <c r="BB648" s="50"/>
      <c r="BC648" s="50"/>
      <c r="BD648" s="50"/>
      <c r="BE648" s="50"/>
      <c r="BF648" s="50"/>
      <c r="BG648" s="50"/>
      <c r="BH648" s="20"/>
    </row>
    <row r="649" spans="1:60" s="22" customFormat="1" x14ac:dyDescent="0.25">
      <c r="A649" s="20"/>
      <c r="B649" s="480"/>
      <c r="C649" s="11"/>
      <c r="D649" s="11"/>
      <c r="E649" s="11"/>
      <c r="F649" s="21"/>
      <c r="G649" s="11"/>
      <c r="H649" s="50"/>
      <c r="I649" s="50"/>
      <c r="J649" s="50"/>
      <c r="K649" s="11"/>
      <c r="L649" s="50"/>
      <c r="M649" s="50"/>
      <c r="N649" s="50"/>
      <c r="O649" s="50"/>
      <c r="P649" s="50"/>
      <c r="Q649" s="11"/>
      <c r="R649" s="50"/>
      <c r="S649" s="50"/>
      <c r="T649" s="50"/>
      <c r="U649" s="11"/>
      <c r="V649" s="50"/>
      <c r="W649" s="50"/>
      <c r="X649" s="50"/>
      <c r="Y649" s="50"/>
      <c r="Z649" s="50"/>
      <c r="AA649" s="11"/>
      <c r="AB649" s="50"/>
      <c r="AC649" s="50"/>
      <c r="AD649" s="50"/>
      <c r="AE649" s="11"/>
      <c r="AF649" s="50"/>
      <c r="AG649" s="50"/>
      <c r="AH649" s="50"/>
      <c r="AI649" s="11"/>
      <c r="AJ649" s="50"/>
      <c r="AK649" s="50"/>
      <c r="AL649" s="50"/>
      <c r="AM649" s="11"/>
      <c r="AN649" s="50"/>
      <c r="AO649" s="50"/>
      <c r="AP649" s="50"/>
      <c r="AQ649" s="11"/>
      <c r="AR649" s="50"/>
      <c r="AS649" s="50"/>
      <c r="AT649" s="50"/>
      <c r="AU649" s="11"/>
      <c r="AV649" s="50"/>
      <c r="AW649" s="50"/>
      <c r="AX649" s="50"/>
      <c r="AY649" s="50"/>
      <c r="AZ649" s="50"/>
      <c r="BA649" s="50"/>
      <c r="BB649" s="50"/>
      <c r="BC649" s="50"/>
      <c r="BD649" s="50"/>
      <c r="BE649" s="50"/>
      <c r="BF649" s="50"/>
      <c r="BG649" s="50"/>
      <c r="BH649" s="20"/>
    </row>
    <row r="650" spans="1:60" s="22" customFormat="1" x14ac:dyDescent="0.25">
      <c r="A650" s="20"/>
      <c r="B650" s="480"/>
      <c r="C650" s="11"/>
      <c r="D650" s="11"/>
      <c r="E650" s="11"/>
      <c r="F650" s="21"/>
      <c r="G650" s="11"/>
      <c r="H650" s="50"/>
      <c r="I650" s="50"/>
      <c r="J650" s="50"/>
      <c r="K650" s="11"/>
      <c r="L650" s="50"/>
      <c r="M650" s="50"/>
      <c r="N650" s="50"/>
      <c r="O650" s="50"/>
      <c r="P650" s="50"/>
      <c r="Q650" s="11"/>
      <c r="R650" s="50"/>
      <c r="S650" s="50"/>
      <c r="T650" s="50"/>
      <c r="U650" s="11"/>
      <c r="V650" s="50"/>
      <c r="W650" s="50"/>
      <c r="X650" s="50"/>
      <c r="Y650" s="50"/>
      <c r="Z650" s="50"/>
      <c r="AA650" s="11"/>
      <c r="AB650" s="50"/>
      <c r="AC650" s="50"/>
      <c r="AD650" s="50"/>
      <c r="AE650" s="11"/>
      <c r="AF650" s="50"/>
      <c r="AG650" s="50"/>
      <c r="AH650" s="50"/>
      <c r="AI650" s="11"/>
      <c r="AJ650" s="50"/>
      <c r="AK650" s="50"/>
      <c r="AL650" s="50"/>
      <c r="AM650" s="11"/>
      <c r="AN650" s="50"/>
      <c r="AO650" s="50"/>
      <c r="AP650" s="50"/>
      <c r="AQ650" s="11"/>
      <c r="AR650" s="50"/>
      <c r="AS650" s="50"/>
      <c r="AT650" s="50"/>
      <c r="AU650" s="11"/>
      <c r="AV650" s="50"/>
      <c r="AW650" s="50"/>
      <c r="AX650" s="50"/>
      <c r="AY650" s="50"/>
      <c r="AZ650" s="50"/>
      <c r="BA650" s="50"/>
      <c r="BB650" s="50"/>
      <c r="BC650" s="50"/>
      <c r="BD650" s="50"/>
      <c r="BE650" s="50"/>
      <c r="BF650" s="50"/>
      <c r="BG650" s="50"/>
      <c r="BH650" s="20"/>
    </row>
    <row r="651" spans="1:60" s="22" customFormat="1" x14ac:dyDescent="0.25">
      <c r="A651" s="20"/>
      <c r="B651" s="480"/>
      <c r="C651" s="11"/>
      <c r="D651" s="11"/>
      <c r="E651" s="11"/>
      <c r="F651" s="21"/>
      <c r="G651" s="11"/>
      <c r="H651" s="50"/>
      <c r="I651" s="50"/>
      <c r="J651" s="50"/>
      <c r="K651" s="11"/>
      <c r="L651" s="50"/>
      <c r="M651" s="50"/>
      <c r="N651" s="50"/>
      <c r="O651" s="50"/>
      <c r="P651" s="50"/>
      <c r="Q651" s="11"/>
      <c r="R651" s="50"/>
      <c r="S651" s="50"/>
      <c r="T651" s="50"/>
      <c r="U651" s="11"/>
      <c r="V651" s="50"/>
      <c r="W651" s="50"/>
      <c r="X651" s="50"/>
      <c r="Y651" s="50"/>
      <c r="Z651" s="50"/>
      <c r="AA651" s="11"/>
      <c r="AB651" s="50"/>
      <c r="AC651" s="50"/>
      <c r="AD651" s="50"/>
      <c r="AE651" s="11"/>
      <c r="AF651" s="50"/>
      <c r="AG651" s="50"/>
      <c r="AH651" s="50"/>
      <c r="AI651" s="11"/>
      <c r="AJ651" s="50"/>
      <c r="AK651" s="50"/>
      <c r="AL651" s="50"/>
      <c r="AM651" s="11"/>
      <c r="AN651" s="50"/>
      <c r="AO651" s="50"/>
      <c r="AP651" s="50"/>
      <c r="AQ651" s="11"/>
      <c r="AR651" s="50"/>
      <c r="AS651" s="50"/>
      <c r="AT651" s="50"/>
      <c r="AU651" s="11"/>
      <c r="AV651" s="50"/>
      <c r="AW651" s="50"/>
      <c r="AX651" s="50"/>
      <c r="AY651" s="50"/>
      <c r="AZ651" s="50"/>
      <c r="BA651" s="50"/>
      <c r="BB651" s="50"/>
      <c r="BC651" s="50"/>
      <c r="BD651" s="50"/>
      <c r="BE651" s="50"/>
      <c r="BF651" s="50"/>
      <c r="BG651" s="50"/>
      <c r="BH651" s="20"/>
    </row>
    <row r="652" spans="1:60" s="22" customFormat="1" x14ac:dyDescent="0.25">
      <c r="A652" s="20"/>
      <c r="B652" s="480"/>
      <c r="C652" s="11"/>
      <c r="D652" s="11"/>
      <c r="E652" s="11"/>
      <c r="F652" s="21"/>
      <c r="G652" s="11"/>
      <c r="H652" s="50"/>
      <c r="I652" s="50"/>
      <c r="J652" s="50"/>
      <c r="K652" s="11"/>
      <c r="L652" s="50"/>
      <c r="M652" s="50"/>
      <c r="N652" s="50"/>
      <c r="O652" s="50"/>
      <c r="P652" s="50"/>
      <c r="Q652" s="11"/>
      <c r="R652" s="50"/>
      <c r="S652" s="50"/>
      <c r="T652" s="50"/>
      <c r="U652" s="11"/>
      <c r="V652" s="50"/>
      <c r="W652" s="50"/>
      <c r="X652" s="50"/>
      <c r="Y652" s="50"/>
      <c r="Z652" s="50"/>
      <c r="AA652" s="11"/>
      <c r="AB652" s="50"/>
      <c r="AC652" s="50"/>
      <c r="AD652" s="50"/>
      <c r="AE652" s="11"/>
      <c r="AF652" s="50"/>
      <c r="AG652" s="50"/>
      <c r="AH652" s="50"/>
      <c r="AI652" s="11"/>
      <c r="AJ652" s="50"/>
      <c r="AK652" s="50"/>
      <c r="AL652" s="50"/>
      <c r="AM652" s="11"/>
      <c r="AN652" s="50"/>
      <c r="AO652" s="50"/>
      <c r="AP652" s="50"/>
      <c r="AQ652" s="11"/>
      <c r="AR652" s="50"/>
      <c r="AS652" s="50"/>
      <c r="AT652" s="50"/>
      <c r="AU652" s="11"/>
      <c r="AV652" s="50"/>
      <c r="AW652" s="50"/>
      <c r="AX652" s="50"/>
      <c r="AY652" s="50"/>
      <c r="AZ652" s="50"/>
      <c r="BA652" s="50"/>
      <c r="BB652" s="50"/>
      <c r="BC652" s="50"/>
      <c r="BD652" s="50"/>
      <c r="BE652" s="50"/>
      <c r="BF652" s="50"/>
      <c r="BG652" s="50"/>
      <c r="BH652" s="20"/>
    </row>
    <row r="653" spans="1:60" s="22" customFormat="1" x14ac:dyDescent="0.25">
      <c r="A653" s="20"/>
      <c r="B653" s="480"/>
      <c r="C653" s="11"/>
      <c r="D653" s="11"/>
      <c r="E653" s="11"/>
      <c r="F653" s="21"/>
      <c r="G653" s="11"/>
      <c r="H653" s="50"/>
      <c r="I653" s="50"/>
      <c r="J653" s="50"/>
      <c r="K653" s="11"/>
      <c r="L653" s="50"/>
      <c r="M653" s="50"/>
      <c r="N653" s="50"/>
      <c r="O653" s="50"/>
      <c r="P653" s="50"/>
      <c r="Q653" s="11"/>
      <c r="R653" s="50"/>
      <c r="S653" s="50"/>
      <c r="T653" s="50"/>
      <c r="U653" s="11"/>
      <c r="V653" s="50"/>
      <c r="W653" s="50"/>
      <c r="X653" s="50"/>
      <c r="Y653" s="50"/>
      <c r="Z653" s="50"/>
      <c r="AA653" s="11"/>
      <c r="AB653" s="50"/>
      <c r="AC653" s="50"/>
      <c r="AD653" s="50"/>
      <c r="AE653" s="11"/>
      <c r="AF653" s="50"/>
      <c r="AG653" s="50"/>
      <c r="AH653" s="50"/>
      <c r="AI653" s="11"/>
      <c r="AJ653" s="50"/>
      <c r="AK653" s="50"/>
      <c r="AL653" s="50"/>
      <c r="AM653" s="11"/>
      <c r="AN653" s="50"/>
      <c r="AO653" s="50"/>
      <c r="AP653" s="50"/>
      <c r="AQ653" s="11"/>
      <c r="AR653" s="50"/>
      <c r="AS653" s="50"/>
      <c r="AT653" s="50"/>
      <c r="AU653" s="11"/>
      <c r="AV653" s="50"/>
      <c r="AW653" s="50"/>
      <c r="AX653" s="50"/>
      <c r="AY653" s="50"/>
      <c r="AZ653" s="50"/>
      <c r="BA653" s="50"/>
      <c r="BB653" s="50"/>
      <c r="BC653" s="50"/>
      <c r="BD653" s="50"/>
      <c r="BE653" s="50"/>
      <c r="BF653" s="50"/>
      <c r="BG653" s="50"/>
      <c r="BH653" s="20"/>
    </row>
    <row r="654" spans="1:60" s="22" customFormat="1" x14ac:dyDescent="0.25">
      <c r="A654" s="20"/>
      <c r="B654" s="480"/>
      <c r="C654" s="11"/>
      <c r="D654" s="11"/>
      <c r="E654" s="11"/>
      <c r="F654" s="21"/>
      <c r="G654" s="11"/>
      <c r="H654" s="50"/>
      <c r="I654" s="50"/>
      <c r="J654" s="50"/>
      <c r="K654" s="11"/>
      <c r="L654" s="50"/>
      <c r="M654" s="50"/>
      <c r="N654" s="50"/>
      <c r="O654" s="50"/>
      <c r="P654" s="50"/>
      <c r="Q654" s="11"/>
      <c r="R654" s="50"/>
      <c r="S654" s="50"/>
      <c r="T654" s="50"/>
      <c r="U654" s="11"/>
      <c r="V654" s="50"/>
      <c r="W654" s="50"/>
      <c r="X654" s="50"/>
      <c r="Y654" s="50"/>
      <c r="Z654" s="50"/>
      <c r="AA654" s="11"/>
      <c r="AB654" s="50"/>
      <c r="AC654" s="50"/>
      <c r="AD654" s="50"/>
      <c r="AE654" s="11"/>
      <c r="AF654" s="50"/>
      <c r="AG654" s="50"/>
      <c r="AH654" s="50"/>
      <c r="AI654" s="11"/>
      <c r="AJ654" s="50"/>
      <c r="AK654" s="50"/>
      <c r="AL654" s="50"/>
      <c r="AM654" s="11"/>
      <c r="AN654" s="50"/>
      <c r="AO654" s="50"/>
      <c r="AP654" s="50"/>
      <c r="AQ654" s="11"/>
      <c r="AR654" s="50"/>
      <c r="AS654" s="50"/>
      <c r="AT654" s="50"/>
      <c r="AU654" s="11"/>
      <c r="AV654" s="50"/>
      <c r="AW654" s="50"/>
      <c r="AX654" s="50"/>
      <c r="AY654" s="50"/>
      <c r="AZ654" s="50"/>
      <c r="BA654" s="50"/>
      <c r="BB654" s="50"/>
      <c r="BC654" s="50"/>
      <c r="BD654" s="50"/>
      <c r="BE654" s="50"/>
      <c r="BF654" s="50"/>
      <c r="BG654" s="50"/>
      <c r="BH654" s="20"/>
    </row>
    <row r="655" spans="1:60" s="22" customFormat="1" x14ac:dyDescent="0.25">
      <c r="A655" s="20"/>
      <c r="B655" s="480"/>
      <c r="C655" s="11"/>
      <c r="D655" s="11"/>
      <c r="E655" s="11"/>
      <c r="F655" s="21"/>
      <c r="G655" s="11"/>
      <c r="H655" s="50"/>
      <c r="I655" s="50"/>
      <c r="J655" s="50"/>
      <c r="K655" s="11"/>
      <c r="L655" s="50"/>
      <c r="M655" s="50"/>
      <c r="N655" s="50"/>
      <c r="O655" s="50"/>
      <c r="P655" s="50"/>
      <c r="Q655" s="11"/>
      <c r="R655" s="50"/>
      <c r="S655" s="50"/>
      <c r="T655" s="50"/>
      <c r="U655" s="11"/>
      <c r="V655" s="50"/>
      <c r="W655" s="50"/>
      <c r="X655" s="50"/>
      <c r="Y655" s="50"/>
      <c r="Z655" s="50"/>
      <c r="AA655" s="11"/>
      <c r="AB655" s="50"/>
      <c r="AC655" s="50"/>
      <c r="AD655" s="50"/>
      <c r="AE655" s="11"/>
      <c r="AF655" s="50"/>
      <c r="AG655" s="50"/>
      <c r="AH655" s="50"/>
      <c r="AI655" s="11"/>
      <c r="AJ655" s="50"/>
      <c r="AK655" s="50"/>
      <c r="AL655" s="50"/>
      <c r="AM655" s="11"/>
      <c r="AN655" s="50"/>
      <c r="AO655" s="50"/>
      <c r="AP655" s="50"/>
      <c r="AQ655" s="11"/>
      <c r="AR655" s="50"/>
      <c r="AS655" s="50"/>
      <c r="AT655" s="50"/>
      <c r="AU655" s="11"/>
      <c r="AV655" s="50"/>
      <c r="AW655" s="50"/>
      <c r="AX655" s="50"/>
      <c r="AY655" s="50"/>
      <c r="AZ655" s="50"/>
      <c r="BA655" s="50"/>
      <c r="BB655" s="50"/>
      <c r="BC655" s="50"/>
      <c r="BD655" s="50"/>
      <c r="BE655" s="50"/>
      <c r="BF655" s="50"/>
      <c r="BG655" s="50"/>
      <c r="BH655" s="20"/>
    </row>
    <row r="656" spans="1:60" s="22" customFormat="1" x14ac:dyDescent="0.25">
      <c r="A656" s="20"/>
      <c r="B656" s="480"/>
      <c r="C656" s="11"/>
      <c r="D656" s="11"/>
      <c r="E656" s="11"/>
      <c r="F656" s="21"/>
      <c r="G656" s="11"/>
      <c r="H656" s="50"/>
      <c r="I656" s="50"/>
      <c r="J656" s="50"/>
      <c r="K656" s="11"/>
      <c r="L656" s="50"/>
      <c r="M656" s="50"/>
      <c r="N656" s="50"/>
      <c r="O656" s="50"/>
      <c r="P656" s="50"/>
      <c r="Q656" s="11"/>
      <c r="R656" s="50"/>
      <c r="S656" s="50"/>
      <c r="T656" s="50"/>
      <c r="U656" s="11"/>
      <c r="V656" s="50"/>
      <c r="W656" s="50"/>
      <c r="X656" s="50"/>
      <c r="Y656" s="50"/>
      <c r="Z656" s="50"/>
      <c r="AA656" s="11"/>
      <c r="AB656" s="50"/>
      <c r="AC656" s="50"/>
      <c r="AD656" s="50"/>
      <c r="AE656" s="11"/>
      <c r="AF656" s="50"/>
      <c r="AG656" s="50"/>
      <c r="AH656" s="50"/>
      <c r="AI656" s="11"/>
      <c r="AJ656" s="50"/>
      <c r="AK656" s="50"/>
      <c r="AL656" s="50"/>
      <c r="AM656" s="11"/>
      <c r="AN656" s="50"/>
      <c r="AO656" s="50"/>
      <c r="AP656" s="50"/>
      <c r="AQ656" s="11"/>
      <c r="AR656" s="50"/>
      <c r="AS656" s="50"/>
      <c r="AT656" s="50"/>
      <c r="AU656" s="11"/>
      <c r="AV656" s="50"/>
      <c r="AW656" s="50"/>
      <c r="AX656" s="50"/>
      <c r="AY656" s="50"/>
      <c r="AZ656" s="50"/>
      <c r="BA656" s="50"/>
      <c r="BB656" s="50"/>
      <c r="BC656" s="50"/>
      <c r="BD656" s="50"/>
      <c r="BE656" s="50"/>
      <c r="BF656" s="50"/>
      <c r="BG656" s="50"/>
      <c r="BH656" s="20"/>
    </row>
    <row r="657" spans="1:60" s="22" customFormat="1" x14ac:dyDescent="0.25">
      <c r="A657" s="20"/>
      <c r="B657" s="480"/>
      <c r="C657" s="11"/>
      <c r="D657" s="11"/>
      <c r="E657" s="11"/>
      <c r="F657" s="21"/>
      <c r="G657" s="11"/>
      <c r="H657" s="50"/>
      <c r="I657" s="50"/>
      <c r="J657" s="50"/>
      <c r="K657" s="11"/>
      <c r="L657" s="50"/>
      <c r="M657" s="50"/>
      <c r="N657" s="50"/>
      <c r="O657" s="50"/>
      <c r="P657" s="50"/>
      <c r="Q657" s="11"/>
      <c r="R657" s="50"/>
      <c r="S657" s="50"/>
      <c r="T657" s="50"/>
      <c r="U657" s="11"/>
      <c r="V657" s="50"/>
      <c r="W657" s="50"/>
      <c r="X657" s="50"/>
      <c r="Y657" s="50"/>
      <c r="Z657" s="50"/>
      <c r="AA657" s="11"/>
      <c r="AB657" s="50"/>
      <c r="AC657" s="50"/>
      <c r="AD657" s="50"/>
      <c r="AE657" s="11"/>
      <c r="AF657" s="50"/>
      <c r="AG657" s="50"/>
      <c r="AH657" s="50"/>
      <c r="AI657" s="11"/>
      <c r="AJ657" s="50"/>
      <c r="AK657" s="50"/>
      <c r="AL657" s="50"/>
      <c r="AM657" s="11"/>
      <c r="AN657" s="50"/>
      <c r="AO657" s="50"/>
      <c r="AP657" s="50"/>
      <c r="AQ657" s="11"/>
      <c r="AR657" s="50"/>
      <c r="AS657" s="50"/>
      <c r="AT657" s="50"/>
      <c r="AU657" s="11"/>
      <c r="AV657" s="50"/>
      <c r="AW657" s="50"/>
      <c r="AX657" s="50"/>
      <c r="AY657" s="50"/>
      <c r="AZ657" s="50"/>
      <c r="BA657" s="50"/>
      <c r="BB657" s="50"/>
      <c r="BC657" s="50"/>
      <c r="BD657" s="50"/>
      <c r="BE657" s="50"/>
      <c r="BF657" s="50"/>
      <c r="BG657" s="50"/>
      <c r="BH657" s="20"/>
    </row>
    <row r="658" spans="1:60" s="22" customFormat="1" x14ac:dyDescent="0.25">
      <c r="A658" s="20"/>
      <c r="B658" s="480"/>
      <c r="C658" s="11"/>
      <c r="D658" s="11"/>
      <c r="E658" s="11"/>
      <c r="F658" s="21"/>
      <c r="G658" s="11"/>
      <c r="H658" s="50"/>
      <c r="I658" s="50"/>
      <c r="J658" s="50"/>
      <c r="K658" s="11"/>
      <c r="L658" s="50"/>
      <c r="M658" s="50"/>
      <c r="N658" s="50"/>
      <c r="O658" s="50"/>
      <c r="P658" s="50"/>
      <c r="Q658" s="11"/>
      <c r="R658" s="50"/>
      <c r="S658" s="50"/>
      <c r="T658" s="50"/>
      <c r="U658" s="11"/>
      <c r="V658" s="50"/>
      <c r="W658" s="50"/>
      <c r="X658" s="50"/>
      <c r="Y658" s="50"/>
      <c r="Z658" s="50"/>
      <c r="AA658" s="11"/>
      <c r="AB658" s="50"/>
      <c r="AC658" s="50"/>
      <c r="AD658" s="50"/>
      <c r="AE658" s="11"/>
      <c r="AF658" s="50"/>
      <c r="AG658" s="50"/>
      <c r="AH658" s="50"/>
      <c r="AI658" s="11"/>
      <c r="AJ658" s="50"/>
      <c r="AK658" s="50"/>
      <c r="AL658" s="50"/>
      <c r="AM658" s="11"/>
      <c r="AN658" s="50"/>
      <c r="AO658" s="50"/>
      <c r="AP658" s="50"/>
      <c r="AQ658" s="11"/>
      <c r="AR658" s="50"/>
      <c r="AS658" s="50"/>
      <c r="AT658" s="50"/>
      <c r="AU658" s="11"/>
      <c r="AV658" s="50"/>
      <c r="AW658" s="50"/>
      <c r="AX658" s="50"/>
      <c r="AY658" s="50"/>
      <c r="AZ658" s="50"/>
      <c r="BA658" s="50"/>
      <c r="BB658" s="50"/>
      <c r="BC658" s="50"/>
      <c r="BD658" s="50"/>
      <c r="BE658" s="50"/>
      <c r="BF658" s="50"/>
      <c r="BG658" s="50"/>
      <c r="BH658" s="20"/>
    </row>
    <row r="659" spans="1:60" s="22" customFormat="1" x14ac:dyDescent="0.25">
      <c r="A659" s="20"/>
      <c r="B659" s="480"/>
      <c r="C659" s="11"/>
      <c r="D659" s="11"/>
      <c r="E659" s="11"/>
      <c r="F659" s="21"/>
      <c r="G659" s="11"/>
      <c r="H659" s="50"/>
      <c r="I659" s="50"/>
      <c r="J659" s="50"/>
      <c r="K659" s="11"/>
      <c r="L659" s="50"/>
      <c r="M659" s="50"/>
      <c r="N659" s="50"/>
      <c r="O659" s="50"/>
      <c r="P659" s="50"/>
      <c r="Q659" s="11"/>
      <c r="R659" s="50"/>
      <c r="S659" s="50"/>
      <c r="T659" s="50"/>
      <c r="U659" s="11"/>
      <c r="V659" s="50"/>
      <c r="W659" s="50"/>
      <c r="X659" s="50"/>
      <c r="Y659" s="50"/>
      <c r="Z659" s="50"/>
      <c r="AA659" s="11"/>
      <c r="AB659" s="50"/>
      <c r="AC659" s="50"/>
      <c r="AD659" s="50"/>
      <c r="AE659" s="11"/>
      <c r="AF659" s="50"/>
      <c r="AG659" s="50"/>
      <c r="AH659" s="50"/>
      <c r="AI659" s="11"/>
      <c r="AJ659" s="50"/>
      <c r="AK659" s="50"/>
      <c r="AL659" s="50"/>
      <c r="AM659" s="11"/>
      <c r="AN659" s="50"/>
      <c r="AO659" s="50"/>
      <c r="AP659" s="50"/>
      <c r="AQ659" s="11"/>
      <c r="AR659" s="50"/>
      <c r="AS659" s="50"/>
      <c r="AT659" s="50"/>
      <c r="AU659" s="11"/>
      <c r="AV659" s="50"/>
      <c r="AW659" s="50"/>
      <c r="AX659" s="50"/>
      <c r="AY659" s="50"/>
      <c r="AZ659" s="50"/>
      <c r="BA659" s="50"/>
      <c r="BB659" s="50"/>
      <c r="BC659" s="50"/>
      <c r="BD659" s="50"/>
      <c r="BE659" s="50"/>
      <c r="BF659" s="50"/>
      <c r="BG659" s="50"/>
      <c r="BH659" s="20"/>
    </row>
    <row r="660" spans="1:60" s="22" customFormat="1" x14ac:dyDescent="0.25">
      <c r="A660" s="20"/>
      <c r="B660" s="480"/>
      <c r="C660" s="11"/>
      <c r="D660" s="11"/>
      <c r="E660" s="11"/>
      <c r="F660" s="21"/>
      <c r="G660" s="11"/>
      <c r="H660" s="50"/>
      <c r="I660" s="50"/>
      <c r="J660" s="50"/>
      <c r="K660" s="11"/>
      <c r="L660" s="50"/>
      <c r="M660" s="50"/>
      <c r="N660" s="50"/>
      <c r="O660" s="50"/>
      <c r="P660" s="50"/>
      <c r="Q660" s="11"/>
      <c r="R660" s="50"/>
      <c r="S660" s="50"/>
      <c r="T660" s="50"/>
      <c r="U660" s="11"/>
      <c r="V660" s="50"/>
      <c r="W660" s="50"/>
      <c r="X660" s="50"/>
      <c r="Y660" s="50"/>
      <c r="Z660" s="50"/>
      <c r="AA660" s="11"/>
      <c r="AB660" s="50"/>
      <c r="AC660" s="50"/>
      <c r="AD660" s="50"/>
      <c r="AE660" s="11"/>
      <c r="AF660" s="50"/>
      <c r="AG660" s="50"/>
      <c r="AH660" s="50"/>
      <c r="AI660" s="11"/>
      <c r="AJ660" s="50"/>
      <c r="AK660" s="50"/>
      <c r="AL660" s="50"/>
      <c r="AM660" s="11"/>
      <c r="AN660" s="50"/>
      <c r="AO660" s="50"/>
      <c r="AP660" s="50"/>
      <c r="AQ660" s="11"/>
      <c r="AR660" s="50"/>
      <c r="AS660" s="50"/>
      <c r="AT660" s="50"/>
      <c r="AU660" s="11"/>
      <c r="AV660" s="50"/>
      <c r="AW660" s="50"/>
      <c r="AX660" s="50"/>
      <c r="AY660" s="50"/>
      <c r="AZ660" s="50"/>
      <c r="BA660" s="50"/>
      <c r="BB660" s="50"/>
      <c r="BC660" s="50"/>
      <c r="BD660" s="50"/>
      <c r="BE660" s="50"/>
      <c r="BF660" s="50"/>
      <c r="BG660" s="50"/>
      <c r="BH660" s="20"/>
    </row>
    <row r="661" spans="1:60" s="22" customFormat="1" x14ac:dyDescent="0.25">
      <c r="A661" s="20"/>
      <c r="B661" s="480"/>
      <c r="C661" s="11"/>
      <c r="D661" s="11"/>
      <c r="E661" s="11"/>
      <c r="F661" s="21"/>
      <c r="G661" s="11"/>
      <c r="H661" s="50"/>
      <c r="I661" s="50"/>
      <c r="J661" s="50"/>
      <c r="K661" s="11"/>
      <c r="L661" s="50"/>
      <c r="M661" s="50"/>
      <c r="N661" s="50"/>
      <c r="O661" s="50"/>
      <c r="P661" s="50"/>
      <c r="Q661" s="11"/>
      <c r="R661" s="50"/>
      <c r="S661" s="50"/>
      <c r="T661" s="50"/>
      <c r="U661" s="11"/>
      <c r="V661" s="50"/>
      <c r="W661" s="50"/>
      <c r="X661" s="50"/>
      <c r="Y661" s="50"/>
      <c r="Z661" s="50"/>
      <c r="AA661" s="11"/>
      <c r="AB661" s="50"/>
      <c r="AC661" s="50"/>
      <c r="AD661" s="50"/>
      <c r="AE661" s="11"/>
      <c r="AF661" s="50"/>
      <c r="AG661" s="50"/>
      <c r="AH661" s="50"/>
      <c r="AI661" s="11"/>
      <c r="AJ661" s="50"/>
      <c r="AK661" s="50"/>
      <c r="AL661" s="50"/>
      <c r="AM661" s="11"/>
      <c r="AN661" s="50"/>
      <c r="AO661" s="50"/>
      <c r="AP661" s="50"/>
      <c r="AQ661" s="11"/>
      <c r="AR661" s="50"/>
      <c r="AS661" s="50"/>
      <c r="AT661" s="50"/>
      <c r="AU661" s="11"/>
      <c r="AV661" s="50"/>
      <c r="AW661" s="50"/>
      <c r="AX661" s="50"/>
      <c r="AY661" s="50"/>
      <c r="AZ661" s="50"/>
      <c r="BA661" s="50"/>
      <c r="BB661" s="50"/>
      <c r="BC661" s="50"/>
      <c r="BD661" s="50"/>
      <c r="BE661" s="50"/>
      <c r="BF661" s="50"/>
      <c r="BG661" s="50"/>
      <c r="BH661" s="20"/>
    </row>
    <row r="662" spans="1:60" s="22" customFormat="1" x14ac:dyDescent="0.25">
      <c r="A662" s="20"/>
      <c r="B662" s="480"/>
      <c r="C662" s="11"/>
      <c r="D662" s="11"/>
      <c r="E662" s="11"/>
      <c r="F662" s="21"/>
      <c r="G662" s="11"/>
      <c r="H662" s="50"/>
      <c r="I662" s="50"/>
      <c r="J662" s="50"/>
      <c r="K662" s="11"/>
      <c r="L662" s="50"/>
      <c r="M662" s="50"/>
      <c r="N662" s="50"/>
      <c r="O662" s="50"/>
      <c r="P662" s="50"/>
      <c r="Q662" s="11"/>
      <c r="R662" s="50"/>
      <c r="S662" s="50"/>
      <c r="T662" s="50"/>
      <c r="U662" s="11"/>
      <c r="V662" s="50"/>
      <c r="W662" s="50"/>
      <c r="X662" s="50"/>
      <c r="Y662" s="50"/>
      <c r="Z662" s="50"/>
      <c r="AA662" s="11"/>
      <c r="AB662" s="50"/>
      <c r="AC662" s="50"/>
      <c r="AD662" s="50"/>
      <c r="AE662" s="11"/>
      <c r="AF662" s="50"/>
      <c r="AG662" s="50"/>
      <c r="AH662" s="50"/>
      <c r="AI662" s="11"/>
      <c r="AJ662" s="50"/>
      <c r="AK662" s="50"/>
      <c r="AL662" s="50"/>
      <c r="AM662" s="11"/>
      <c r="AN662" s="50"/>
      <c r="AO662" s="50"/>
      <c r="AP662" s="50"/>
      <c r="AQ662" s="11"/>
      <c r="AR662" s="50"/>
      <c r="AS662" s="50"/>
      <c r="AT662" s="50"/>
      <c r="AU662" s="11"/>
      <c r="AV662" s="50"/>
      <c r="AW662" s="50"/>
      <c r="AX662" s="50"/>
      <c r="AY662" s="50"/>
      <c r="AZ662" s="50"/>
      <c r="BA662" s="50"/>
      <c r="BB662" s="50"/>
      <c r="BC662" s="50"/>
      <c r="BD662" s="50"/>
      <c r="BE662" s="50"/>
      <c r="BF662" s="50"/>
      <c r="BG662" s="50"/>
      <c r="BH662" s="20"/>
    </row>
    <row r="663" spans="1:60" s="22" customFormat="1" x14ac:dyDescent="0.25">
      <c r="A663" s="20"/>
      <c r="B663" s="480"/>
      <c r="C663" s="11"/>
      <c r="D663" s="11"/>
      <c r="E663" s="11"/>
      <c r="F663" s="21"/>
      <c r="G663" s="11"/>
      <c r="H663" s="50"/>
      <c r="I663" s="50"/>
      <c r="J663" s="50"/>
      <c r="K663" s="11"/>
      <c r="L663" s="50"/>
      <c r="M663" s="50"/>
      <c r="N663" s="50"/>
      <c r="O663" s="50"/>
      <c r="P663" s="50"/>
      <c r="Q663" s="11"/>
      <c r="R663" s="50"/>
      <c r="S663" s="50"/>
      <c r="T663" s="50"/>
      <c r="U663" s="11"/>
      <c r="V663" s="50"/>
      <c r="W663" s="50"/>
      <c r="X663" s="50"/>
      <c r="Y663" s="50"/>
      <c r="Z663" s="50"/>
      <c r="AA663" s="11"/>
      <c r="AB663" s="50"/>
      <c r="AC663" s="50"/>
      <c r="AD663" s="50"/>
      <c r="AE663" s="11"/>
      <c r="AF663" s="50"/>
      <c r="AG663" s="50"/>
      <c r="AH663" s="50"/>
      <c r="AI663" s="11"/>
      <c r="AJ663" s="50"/>
      <c r="AK663" s="50"/>
      <c r="AL663" s="50"/>
      <c r="AM663" s="11"/>
      <c r="AN663" s="50"/>
      <c r="AO663" s="50"/>
      <c r="AP663" s="50"/>
      <c r="AQ663" s="11"/>
      <c r="AR663" s="50"/>
      <c r="AS663" s="50"/>
      <c r="AT663" s="50"/>
      <c r="AU663" s="11"/>
      <c r="AV663" s="50"/>
      <c r="AW663" s="50"/>
      <c r="AX663" s="50"/>
      <c r="AY663" s="50"/>
      <c r="AZ663" s="50"/>
      <c r="BA663" s="50"/>
      <c r="BB663" s="50"/>
      <c r="BC663" s="50"/>
      <c r="BD663" s="50"/>
      <c r="BE663" s="50"/>
      <c r="BF663" s="50"/>
      <c r="BG663" s="50"/>
      <c r="BH663" s="20"/>
    </row>
    <row r="664" spans="1:60" s="22" customFormat="1" x14ac:dyDescent="0.25">
      <c r="A664" s="20"/>
      <c r="B664" s="480"/>
      <c r="C664" s="11"/>
      <c r="D664" s="11"/>
      <c r="E664" s="11"/>
      <c r="F664" s="21"/>
      <c r="G664" s="11"/>
      <c r="H664" s="50"/>
      <c r="I664" s="50"/>
      <c r="J664" s="50"/>
      <c r="K664" s="11"/>
      <c r="L664" s="50"/>
      <c r="M664" s="50"/>
      <c r="N664" s="50"/>
      <c r="O664" s="50"/>
      <c r="P664" s="50"/>
      <c r="Q664" s="11"/>
      <c r="R664" s="50"/>
      <c r="S664" s="50"/>
      <c r="T664" s="50"/>
      <c r="U664" s="11"/>
      <c r="V664" s="50"/>
      <c r="W664" s="50"/>
      <c r="X664" s="50"/>
      <c r="Y664" s="50"/>
      <c r="Z664" s="50"/>
      <c r="AA664" s="11"/>
      <c r="AB664" s="50"/>
      <c r="AC664" s="50"/>
      <c r="AD664" s="50"/>
      <c r="AE664" s="11"/>
      <c r="AF664" s="50"/>
      <c r="AG664" s="50"/>
      <c r="AH664" s="50"/>
      <c r="AI664" s="11"/>
      <c r="AJ664" s="50"/>
      <c r="AK664" s="50"/>
      <c r="AL664" s="50"/>
      <c r="AM664" s="11"/>
      <c r="AN664" s="50"/>
      <c r="AO664" s="50"/>
      <c r="AP664" s="50"/>
      <c r="AQ664" s="11"/>
      <c r="AR664" s="50"/>
      <c r="AS664" s="50"/>
      <c r="AT664" s="50"/>
      <c r="AU664" s="11"/>
      <c r="AV664" s="50"/>
      <c r="AW664" s="50"/>
      <c r="AX664" s="50"/>
      <c r="AY664" s="50"/>
      <c r="AZ664" s="50"/>
      <c r="BA664" s="50"/>
      <c r="BB664" s="50"/>
      <c r="BC664" s="50"/>
      <c r="BD664" s="50"/>
      <c r="BE664" s="50"/>
      <c r="BF664" s="50"/>
      <c r="BG664" s="50"/>
      <c r="BH664" s="20"/>
    </row>
    <row r="665" spans="1:60" s="22" customFormat="1" x14ac:dyDescent="0.25">
      <c r="A665" s="20"/>
      <c r="B665" s="480"/>
      <c r="C665" s="11"/>
      <c r="D665" s="11"/>
      <c r="E665" s="11"/>
      <c r="F665" s="21"/>
      <c r="G665" s="11"/>
      <c r="H665" s="50"/>
      <c r="I665" s="50"/>
      <c r="J665" s="50"/>
      <c r="K665" s="11"/>
      <c r="L665" s="50"/>
      <c r="M665" s="50"/>
      <c r="N665" s="50"/>
      <c r="O665" s="50"/>
      <c r="P665" s="50"/>
      <c r="Q665" s="11"/>
      <c r="R665" s="50"/>
      <c r="S665" s="50"/>
      <c r="T665" s="50"/>
      <c r="U665" s="11"/>
      <c r="V665" s="50"/>
      <c r="W665" s="50"/>
      <c r="X665" s="50"/>
      <c r="Y665" s="50"/>
      <c r="Z665" s="50"/>
      <c r="AA665" s="11"/>
      <c r="AB665" s="50"/>
      <c r="AC665" s="50"/>
      <c r="AD665" s="50"/>
      <c r="AE665" s="11"/>
      <c r="AF665" s="50"/>
      <c r="AG665" s="50"/>
      <c r="AH665" s="50"/>
      <c r="AI665" s="11"/>
      <c r="AJ665" s="50"/>
      <c r="AK665" s="50"/>
      <c r="AL665" s="50"/>
      <c r="AM665" s="11"/>
      <c r="AN665" s="50"/>
      <c r="AO665" s="50"/>
      <c r="AP665" s="50"/>
      <c r="AQ665" s="11"/>
      <c r="AR665" s="50"/>
      <c r="AS665" s="50"/>
      <c r="AT665" s="50"/>
      <c r="AU665" s="11"/>
      <c r="AV665" s="50"/>
      <c r="AW665" s="50"/>
      <c r="AX665" s="50"/>
      <c r="AY665" s="50"/>
      <c r="AZ665" s="50"/>
      <c r="BA665" s="50"/>
      <c r="BB665" s="50"/>
      <c r="BC665" s="50"/>
      <c r="BD665" s="50"/>
      <c r="BE665" s="50"/>
      <c r="BF665" s="50"/>
      <c r="BG665" s="50"/>
      <c r="BH665" s="20"/>
    </row>
    <row r="666" spans="1:60" s="22" customFormat="1" x14ac:dyDescent="0.25">
      <c r="A666" s="20"/>
      <c r="B666" s="480"/>
      <c r="C666" s="11"/>
      <c r="D666" s="11"/>
      <c r="E666" s="11"/>
      <c r="F666" s="21"/>
      <c r="G666" s="11"/>
      <c r="H666" s="50"/>
      <c r="I666" s="50"/>
      <c r="J666" s="50"/>
      <c r="K666" s="11"/>
      <c r="L666" s="50"/>
      <c r="M666" s="50"/>
      <c r="N666" s="50"/>
      <c r="O666" s="50"/>
      <c r="P666" s="50"/>
      <c r="Q666" s="11"/>
      <c r="R666" s="50"/>
      <c r="S666" s="50"/>
      <c r="T666" s="50"/>
      <c r="U666" s="11"/>
      <c r="V666" s="50"/>
      <c r="W666" s="50"/>
      <c r="X666" s="50"/>
      <c r="Y666" s="50"/>
      <c r="Z666" s="50"/>
      <c r="AA666" s="11"/>
      <c r="AB666" s="50"/>
      <c r="AC666" s="50"/>
      <c r="AD666" s="50"/>
      <c r="AE666" s="11"/>
      <c r="AF666" s="50"/>
      <c r="AG666" s="50"/>
      <c r="AH666" s="50"/>
      <c r="AI666" s="11"/>
      <c r="AJ666" s="50"/>
      <c r="AK666" s="50"/>
      <c r="AL666" s="50"/>
      <c r="AM666" s="11"/>
      <c r="AN666" s="50"/>
      <c r="AO666" s="50"/>
      <c r="AP666" s="50"/>
      <c r="AQ666" s="11"/>
      <c r="AR666" s="50"/>
      <c r="AS666" s="50"/>
      <c r="AT666" s="50"/>
      <c r="AU666" s="11"/>
      <c r="AV666" s="50"/>
      <c r="AW666" s="50"/>
      <c r="AX666" s="50"/>
      <c r="AY666" s="50"/>
      <c r="AZ666" s="50"/>
      <c r="BA666" s="50"/>
      <c r="BB666" s="50"/>
      <c r="BC666" s="50"/>
      <c r="BD666" s="50"/>
      <c r="BE666" s="50"/>
      <c r="BF666" s="50"/>
      <c r="BG666" s="50"/>
      <c r="BH666" s="20"/>
    </row>
    <row r="667" spans="1:60" s="22" customFormat="1" x14ac:dyDescent="0.25">
      <c r="A667" s="20"/>
      <c r="B667" s="480"/>
      <c r="C667" s="11"/>
      <c r="D667" s="11"/>
      <c r="E667" s="11"/>
      <c r="F667" s="21"/>
      <c r="G667" s="11"/>
      <c r="H667" s="50"/>
      <c r="I667" s="50"/>
      <c r="J667" s="50"/>
      <c r="K667" s="11"/>
      <c r="L667" s="50"/>
      <c r="M667" s="50"/>
      <c r="N667" s="50"/>
      <c r="O667" s="50"/>
      <c r="P667" s="50"/>
      <c r="Q667" s="11"/>
      <c r="R667" s="50"/>
      <c r="S667" s="50"/>
      <c r="T667" s="50"/>
      <c r="U667" s="11"/>
      <c r="V667" s="50"/>
      <c r="W667" s="50"/>
      <c r="X667" s="50"/>
      <c r="Y667" s="50"/>
      <c r="Z667" s="50"/>
      <c r="AA667" s="11"/>
      <c r="AB667" s="50"/>
      <c r="AC667" s="50"/>
      <c r="AD667" s="50"/>
      <c r="AE667" s="11"/>
      <c r="AF667" s="50"/>
      <c r="AG667" s="50"/>
      <c r="AH667" s="50"/>
      <c r="AI667" s="11"/>
      <c r="AJ667" s="50"/>
      <c r="AK667" s="50"/>
      <c r="AL667" s="50"/>
      <c r="AM667" s="11"/>
      <c r="AN667" s="50"/>
      <c r="AO667" s="50"/>
      <c r="AP667" s="50"/>
      <c r="AQ667" s="11"/>
      <c r="AR667" s="50"/>
      <c r="AS667" s="50"/>
      <c r="AT667" s="50"/>
      <c r="AU667" s="11"/>
      <c r="AV667" s="50"/>
      <c r="AW667" s="50"/>
      <c r="AX667" s="50"/>
      <c r="AY667" s="50"/>
      <c r="AZ667" s="50"/>
      <c r="BA667" s="50"/>
      <c r="BB667" s="50"/>
      <c r="BC667" s="50"/>
      <c r="BD667" s="50"/>
      <c r="BE667" s="50"/>
      <c r="BF667" s="50"/>
      <c r="BG667" s="50"/>
      <c r="BH667" s="20"/>
    </row>
    <row r="668" spans="1:60" s="22" customFormat="1" x14ac:dyDescent="0.25">
      <c r="A668" s="20"/>
      <c r="B668" s="480"/>
      <c r="C668" s="11"/>
      <c r="D668" s="11"/>
      <c r="E668" s="11"/>
      <c r="F668" s="21"/>
      <c r="G668" s="11"/>
      <c r="H668" s="50"/>
      <c r="I668" s="50"/>
      <c r="J668" s="50"/>
      <c r="K668" s="11"/>
      <c r="L668" s="50"/>
      <c r="M668" s="50"/>
      <c r="N668" s="50"/>
      <c r="O668" s="50"/>
      <c r="P668" s="50"/>
      <c r="Q668" s="11"/>
      <c r="R668" s="50"/>
      <c r="S668" s="50"/>
      <c r="T668" s="50"/>
      <c r="U668" s="11"/>
      <c r="V668" s="50"/>
      <c r="W668" s="50"/>
      <c r="X668" s="50"/>
      <c r="Y668" s="50"/>
      <c r="Z668" s="50"/>
      <c r="AA668" s="11"/>
      <c r="AB668" s="50"/>
      <c r="AC668" s="50"/>
      <c r="AD668" s="50"/>
      <c r="AE668" s="11"/>
      <c r="AF668" s="50"/>
      <c r="AG668" s="50"/>
      <c r="AH668" s="50"/>
      <c r="AI668" s="11"/>
      <c r="AJ668" s="50"/>
      <c r="AK668" s="50"/>
      <c r="AL668" s="50"/>
      <c r="AM668" s="11"/>
      <c r="AN668" s="50"/>
      <c r="AO668" s="50"/>
      <c r="AP668" s="50"/>
      <c r="AQ668" s="11"/>
      <c r="AR668" s="50"/>
      <c r="AS668" s="50"/>
      <c r="AT668" s="50"/>
      <c r="AU668" s="11"/>
      <c r="AV668" s="50"/>
      <c r="AW668" s="50"/>
      <c r="AX668" s="50"/>
      <c r="AY668" s="50"/>
      <c r="AZ668" s="50"/>
      <c r="BA668" s="50"/>
      <c r="BB668" s="50"/>
      <c r="BC668" s="50"/>
      <c r="BD668" s="50"/>
      <c r="BE668" s="50"/>
      <c r="BF668" s="50"/>
      <c r="BG668" s="50"/>
      <c r="BH668" s="20"/>
    </row>
    <row r="669" spans="1:60" s="22" customFormat="1" x14ac:dyDescent="0.25">
      <c r="A669" s="20"/>
      <c r="B669" s="480"/>
      <c r="C669" s="11"/>
      <c r="D669" s="11"/>
      <c r="E669" s="11"/>
      <c r="F669" s="21"/>
      <c r="G669" s="11"/>
      <c r="H669" s="50"/>
      <c r="I669" s="50"/>
      <c r="J669" s="50"/>
      <c r="K669" s="11"/>
      <c r="L669" s="50"/>
      <c r="M669" s="50"/>
      <c r="N669" s="50"/>
      <c r="O669" s="50"/>
      <c r="P669" s="50"/>
      <c r="Q669" s="11"/>
      <c r="R669" s="50"/>
      <c r="S669" s="50"/>
      <c r="T669" s="50"/>
      <c r="U669" s="11"/>
      <c r="V669" s="50"/>
      <c r="W669" s="50"/>
      <c r="X669" s="50"/>
      <c r="Y669" s="50"/>
      <c r="Z669" s="50"/>
      <c r="AA669" s="11"/>
      <c r="AB669" s="50"/>
      <c r="AC669" s="50"/>
      <c r="AD669" s="50"/>
      <c r="AE669" s="11"/>
      <c r="AF669" s="50"/>
      <c r="AG669" s="50"/>
      <c r="AH669" s="50"/>
      <c r="AI669" s="11"/>
      <c r="AJ669" s="50"/>
      <c r="AK669" s="50"/>
      <c r="AL669" s="50"/>
      <c r="AM669" s="11"/>
      <c r="AN669" s="50"/>
      <c r="AO669" s="50"/>
      <c r="AP669" s="50"/>
      <c r="AQ669" s="11"/>
      <c r="AR669" s="50"/>
      <c r="AS669" s="50"/>
      <c r="AT669" s="50"/>
      <c r="AU669" s="11"/>
      <c r="AV669" s="50"/>
      <c r="AW669" s="50"/>
      <c r="AX669" s="50"/>
      <c r="AY669" s="50"/>
      <c r="AZ669" s="50"/>
      <c r="BA669" s="50"/>
      <c r="BB669" s="50"/>
      <c r="BC669" s="50"/>
      <c r="BD669" s="50"/>
      <c r="BE669" s="50"/>
      <c r="BF669" s="50"/>
      <c r="BG669" s="50"/>
      <c r="BH669" s="20"/>
    </row>
    <row r="670" spans="1:60" s="22" customFormat="1" x14ac:dyDescent="0.25">
      <c r="A670" s="20"/>
      <c r="B670" s="480"/>
      <c r="C670" s="11"/>
      <c r="D670" s="11"/>
      <c r="E670" s="11"/>
      <c r="F670" s="21"/>
      <c r="G670" s="11"/>
      <c r="H670" s="50"/>
      <c r="I670" s="50"/>
      <c r="J670" s="50"/>
      <c r="K670" s="11"/>
      <c r="L670" s="50"/>
      <c r="M670" s="50"/>
      <c r="N670" s="50"/>
      <c r="O670" s="50"/>
      <c r="P670" s="50"/>
      <c r="Q670" s="11"/>
      <c r="R670" s="50"/>
      <c r="S670" s="50"/>
      <c r="T670" s="50"/>
      <c r="U670" s="11"/>
      <c r="V670" s="50"/>
      <c r="W670" s="50"/>
      <c r="X670" s="50"/>
      <c r="Y670" s="50"/>
      <c r="Z670" s="50"/>
      <c r="AA670" s="11"/>
      <c r="AB670" s="50"/>
      <c r="AC670" s="50"/>
      <c r="AD670" s="50"/>
      <c r="AE670" s="11"/>
      <c r="AF670" s="50"/>
      <c r="AG670" s="50"/>
      <c r="AH670" s="50"/>
      <c r="AI670" s="11"/>
      <c r="AJ670" s="50"/>
      <c r="AK670" s="50"/>
      <c r="AL670" s="50"/>
      <c r="AM670" s="11"/>
      <c r="AN670" s="50"/>
      <c r="AO670" s="50"/>
      <c r="AP670" s="50"/>
      <c r="AQ670" s="11"/>
      <c r="AR670" s="50"/>
      <c r="AS670" s="50"/>
      <c r="AT670" s="50"/>
      <c r="AU670" s="11"/>
      <c r="AV670" s="50"/>
      <c r="AW670" s="50"/>
      <c r="AX670" s="50"/>
      <c r="AY670" s="50"/>
      <c r="AZ670" s="50"/>
      <c r="BA670" s="50"/>
      <c r="BB670" s="50"/>
      <c r="BC670" s="50"/>
      <c r="BD670" s="50"/>
      <c r="BE670" s="50"/>
      <c r="BF670" s="50"/>
      <c r="BG670" s="50"/>
      <c r="BH670" s="20"/>
    </row>
    <row r="671" spans="1:60" s="22" customFormat="1" x14ac:dyDescent="0.25">
      <c r="A671" s="20"/>
      <c r="B671" s="480"/>
      <c r="C671" s="11"/>
      <c r="D671" s="11"/>
      <c r="E671" s="11"/>
      <c r="F671" s="21"/>
      <c r="G671" s="11"/>
      <c r="H671" s="50"/>
      <c r="I671" s="50"/>
      <c r="J671" s="50"/>
      <c r="K671" s="11"/>
      <c r="L671" s="50"/>
      <c r="M671" s="50"/>
      <c r="N671" s="50"/>
      <c r="O671" s="50"/>
      <c r="P671" s="50"/>
      <c r="Q671" s="11"/>
      <c r="R671" s="50"/>
      <c r="S671" s="50"/>
      <c r="T671" s="50"/>
      <c r="U671" s="11"/>
      <c r="V671" s="50"/>
      <c r="W671" s="50"/>
      <c r="X671" s="50"/>
      <c r="Y671" s="50"/>
      <c r="Z671" s="50"/>
      <c r="AA671" s="11"/>
      <c r="AB671" s="50"/>
      <c r="AC671" s="50"/>
      <c r="AD671" s="50"/>
      <c r="AE671" s="11"/>
      <c r="AF671" s="50"/>
      <c r="AG671" s="50"/>
      <c r="AH671" s="50"/>
      <c r="AI671" s="11"/>
      <c r="AJ671" s="50"/>
      <c r="AK671" s="50"/>
      <c r="AL671" s="50"/>
      <c r="AM671" s="11"/>
      <c r="AN671" s="50"/>
      <c r="AO671" s="50"/>
      <c r="AP671" s="50"/>
      <c r="AQ671" s="11"/>
      <c r="AR671" s="50"/>
      <c r="AS671" s="50"/>
      <c r="AT671" s="50"/>
      <c r="AU671" s="11"/>
      <c r="AV671" s="50"/>
      <c r="AW671" s="50"/>
      <c r="AX671" s="50"/>
      <c r="AY671" s="50"/>
      <c r="AZ671" s="50"/>
      <c r="BA671" s="50"/>
      <c r="BB671" s="50"/>
      <c r="BC671" s="50"/>
      <c r="BD671" s="50"/>
      <c r="BE671" s="50"/>
      <c r="BF671" s="50"/>
      <c r="BG671" s="50"/>
      <c r="BH671" s="20"/>
    </row>
    <row r="672" spans="1:60" s="22" customFormat="1" x14ac:dyDescent="0.25">
      <c r="A672" s="20"/>
      <c r="B672" s="480"/>
      <c r="C672" s="11"/>
      <c r="D672" s="11"/>
      <c r="E672" s="11"/>
      <c r="F672" s="21"/>
      <c r="G672" s="11"/>
      <c r="H672" s="50"/>
      <c r="I672" s="50"/>
      <c r="J672" s="50"/>
      <c r="K672" s="11"/>
      <c r="L672" s="50"/>
      <c r="M672" s="50"/>
      <c r="N672" s="50"/>
      <c r="O672" s="50"/>
      <c r="P672" s="50"/>
      <c r="Q672" s="11"/>
      <c r="R672" s="50"/>
      <c r="S672" s="50"/>
      <c r="T672" s="50"/>
      <c r="U672" s="11"/>
      <c r="V672" s="50"/>
      <c r="W672" s="50"/>
      <c r="X672" s="50"/>
      <c r="Y672" s="50"/>
      <c r="Z672" s="50"/>
      <c r="AA672" s="11"/>
      <c r="AB672" s="50"/>
      <c r="AC672" s="50"/>
      <c r="AD672" s="50"/>
      <c r="AE672" s="11"/>
      <c r="AF672" s="50"/>
      <c r="AG672" s="50"/>
      <c r="AH672" s="50"/>
      <c r="AI672" s="11"/>
      <c r="AJ672" s="50"/>
      <c r="AK672" s="50"/>
      <c r="AL672" s="50"/>
      <c r="AM672" s="11"/>
      <c r="AN672" s="50"/>
      <c r="AO672" s="50"/>
      <c r="AP672" s="50"/>
      <c r="AQ672" s="11"/>
      <c r="AR672" s="50"/>
      <c r="AS672" s="50"/>
      <c r="AT672" s="50"/>
      <c r="AU672" s="11"/>
      <c r="AV672" s="50"/>
      <c r="AW672" s="50"/>
      <c r="AX672" s="50"/>
      <c r="AY672" s="50"/>
      <c r="AZ672" s="50"/>
      <c r="BA672" s="50"/>
      <c r="BB672" s="50"/>
      <c r="BC672" s="50"/>
      <c r="BD672" s="50"/>
      <c r="BE672" s="50"/>
      <c r="BF672" s="50"/>
      <c r="BG672" s="50"/>
      <c r="BH672" s="20"/>
    </row>
    <row r="673" spans="1:60" s="22" customFormat="1" x14ac:dyDescent="0.25">
      <c r="A673" s="20"/>
      <c r="B673" s="480"/>
      <c r="C673" s="11"/>
      <c r="D673" s="11"/>
      <c r="E673" s="11"/>
      <c r="F673" s="21"/>
      <c r="G673" s="11"/>
      <c r="H673" s="50"/>
      <c r="I673" s="50"/>
      <c r="J673" s="50"/>
      <c r="K673" s="11"/>
      <c r="L673" s="50"/>
      <c r="M673" s="50"/>
      <c r="N673" s="50"/>
      <c r="O673" s="50"/>
      <c r="P673" s="50"/>
      <c r="Q673" s="11"/>
      <c r="R673" s="50"/>
      <c r="S673" s="50"/>
      <c r="T673" s="50"/>
      <c r="U673" s="11"/>
      <c r="V673" s="50"/>
      <c r="W673" s="50"/>
      <c r="X673" s="50"/>
      <c r="Y673" s="50"/>
      <c r="Z673" s="50"/>
      <c r="AA673" s="11"/>
      <c r="AB673" s="50"/>
      <c r="AC673" s="50"/>
      <c r="AD673" s="50"/>
      <c r="AE673" s="11"/>
      <c r="AF673" s="50"/>
      <c r="AG673" s="50"/>
      <c r="AH673" s="50"/>
      <c r="AI673" s="11"/>
      <c r="AJ673" s="50"/>
      <c r="AK673" s="50"/>
      <c r="AL673" s="50"/>
      <c r="AM673" s="11"/>
      <c r="AN673" s="50"/>
      <c r="AO673" s="50"/>
      <c r="AP673" s="50"/>
      <c r="AQ673" s="11"/>
      <c r="AR673" s="50"/>
      <c r="AS673" s="50"/>
      <c r="AT673" s="50"/>
      <c r="AU673" s="11"/>
      <c r="AV673" s="50"/>
      <c r="AW673" s="50"/>
      <c r="AX673" s="50"/>
      <c r="AY673" s="50"/>
      <c r="AZ673" s="50"/>
      <c r="BA673" s="50"/>
      <c r="BB673" s="50"/>
      <c r="BC673" s="50"/>
      <c r="BD673" s="50"/>
      <c r="BE673" s="50"/>
      <c r="BF673" s="50"/>
      <c r="BG673" s="50"/>
      <c r="BH673" s="20"/>
    </row>
    <row r="674" spans="1:60" s="22" customFormat="1" x14ac:dyDescent="0.25">
      <c r="A674" s="20"/>
      <c r="B674" s="480"/>
      <c r="C674" s="11"/>
      <c r="D674" s="11"/>
      <c r="E674" s="11"/>
      <c r="F674" s="21"/>
      <c r="G674" s="11"/>
      <c r="H674" s="50"/>
      <c r="I674" s="50"/>
      <c r="J674" s="50"/>
      <c r="K674" s="11"/>
      <c r="L674" s="50"/>
      <c r="M674" s="50"/>
      <c r="N674" s="50"/>
      <c r="O674" s="50"/>
      <c r="P674" s="50"/>
      <c r="Q674" s="11"/>
      <c r="R674" s="50"/>
      <c r="S674" s="50"/>
      <c r="T674" s="50"/>
      <c r="U674" s="11"/>
      <c r="V674" s="50"/>
      <c r="W674" s="50"/>
      <c r="X674" s="50"/>
      <c r="Y674" s="50"/>
      <c r="Z674" s="50"/>
      <c r="AA674" s="11"/>
      <c r="AB674" s="50"/>
      <c r="AC674" s="50"/>
      <c r="AD674" s="50"/>
      <c r="AE674" s="11"/>
      <c r="AF674" s="50"/>
      <c r="AG674" s="50"/>
      <c r="AH674" s="50"/>
      <c r="AI674" s="11"/>
      <c r="AJ674" s="50"/>
      <c r="AK674" s="50"/>
      <c r="AL674" s="50"/>
      <c r="AM674" s="11"/>
      <c r="AN674" s="50"/>
      <c r="AO674" s="50"/>
      <c r="AP674" s="50"/>
      <c r="AQ674" s="11"/>
      <c r="AR674" s="50"/>
      <c r="AS674" s="50"/>
      <c r="AT674" s="50"/>
      <c r="AU674" s="11"/>
      <c r="AV674" s="50"/>
      <c r="AW674" s="50"/>
      <c r="AX674" s="50"/>
      <c r="AY674" s="50"/>
      <c r="AZ674" s="50"/>
      <c r="BA674" s="50"/>
      <c r="BB674" s="50"/>
      <c r="BC674" s="50"/>
      <c r="BD674" s="50"/>
      <c r="BE674" s="50"/>
      <c r="BF674" s="50"/>
      <c r="BG674" s="50"/>
      <c r="BH674" s="20"/>
    </row>
    <row r="675" spans="1:60" s="22" customFormat="1" x14ac:dyDescent="0.25">
      <c r="A675" s="20"/>
      <c r="B675" s="480"/>
      <c r="C675" s="11"/>
      <c r="D675" s="11"/>
      <c r="E675" s="11"/>
      <c r="F675" s="21"/>
      <c r="G675" s="11"/>
      <c r="H675" s="50"/>
      <c r="I675" s="50"/>
      <c r="J675" s="50"/>
      <c r="K675" s="11"/>
      <c r="L675" s="50"/>
      <c r="M675" s="50"/>
      <c r="N675" s="50"/>
      <c r="O675" s="50"/>
      <c r="P675" s="50"/>
      <c r="Q675" s="11"/>
      <c r="R675" s="50"/>
      <c r="S675" s="50"/>
      <c r="T675" s="50"/>
      <c r="U675" s="11"/>
      <c r="V675" s="50"/>
      <c r="W675" s="50"/>
      <c r="X675" s="50"/>
      <c r="Y675" s="50"/>
      <c r="Z675" s="50"/>
      <c r="AA675" s="11"/>
      <c r="AB675" s="50"/>
      <c r="AC675" s="50"/>
      <c r="AD675" s="50"/>
      <c r="AE675" s="11"/>
      <c r="AF675" s="50"/>
      <c r="AG675" s="50"/>
      <c r="AH675" s="50"/>
      <c r="AI675" s="11"/>
      <c r="AJ675" s="50"/>
      <c r="AK675" s="50"/>
      <c r="AL675" s="50"/>
      <c r="AM675" s="11"/>
      <c r="AN675" s="50"/>
      <c r="AO675" s="50"/>
      <c r="AP675" s="50"/>
      <c r="AQ675" s="11"/>
      <c r="AR675" s="50"/>
      <c r="AS675" s="50"/>
      <c r="AT675" s="50"/>
      <c r="AU675" s="11"/>
      <c r="AV675" s="50"/>
      <c r="AW675" s="50"/>
      <c r="AX675" s="50"/>
      <c r="AY675" s="50"/>
      <c r="AZ675" s="50"/>
      <c r="BA675" s="50"/>
      <c r="BB675" s="50"/>
      <c r="BC675" s="50"/>
      <c r="BD675" s="50"/>
      <c r="BE675" s="50"/>
      <c r="BF675" s="50"/>
      <c r="BG675" s="50"/>
      <c r="BH675" s="20"/>
    </row>
    <row r="676" spans="1:60" s="22" customFormat="1" x14ac:dyDescent="0.25">
      <c r="A676" s="20"/>
      <c r="B676" s="480"/>
      <c r="C676" s="11"/>
      <c r="D676" s="11"/>
      <c r="E676" s="11"/>
      <c r="F676" s="21"/>
      <c r="G676" s="11"/>
      <c r="H676" s="50"/>
      <c r="I676" s="50"/>
      <c r="J676" s="50"/>
      <c r="K676" s="11"/>
      <c r="L676" s="50"/>
      <c r="M676" s="50"/>
      <c r="N676" s="50"/>
      <c r="O676" s="50"/>
      <c r="P676" s="50"/>
      <c r="Q676" s="11"/>
      <c r="R676" s="50"/>
      <c r="S676" s="50"/>
      <c r="T676" s="50"/>
      <c r="U676" s="11"/>
      <c r="V676" s="50"/>
      <c r="W676" s="50"/>
      <c r="X676" s="50"/>
      <c r="Y676" s="50"/>
      <c r="Z676" s="50"/>
      <c r="AA676" s="11"/>
      <c r="AB676" s="50"/>
      <c r="AC676" s="50"/>
      <c r="AD676" s="50"/>
      <c r="AE676" s="11"/>
      <c r="AF676" s="50"/>
      <c r="AG676" s="50"/>
      <c r="AH676" s="50"/>
      <c r="AI676" s="11"/>
      <c r="AJ676" s="50"/>
      <c r="AK676" s="50"/>
      <c r="AL676" s="50"/>
      <c r="AM676" s="11"/>
      <c r="AN676" s="50"/>
      <c r="AO676" s="50"/>
      <c r="AP676" s="50"/>
      <c r="AQ676" s="11"/>
      <c r="AR676" s="50"/>
      <c r="AS676" s="50"/>
      <c r="AT676" s="50"/>
      <c r="AU676" s="11"/>
      <c r="AV676" s="50"/>
      <c r="AW676" s="50"/>
      <c r="AX676" s="50"/>
      <c r="AY676" s="50"/>
      <c r="AZ676" s="50"/>
      <c r="BA676" s="50"/>
      <c r="BB676" s="50"/>
      <c r="BC676" s="50"/>
      <c r="BD676" s="50"/>
      <c r="BE676" s="50"/>
      <c r="BF676" s="50"/>
      <c r="BG676" s="50"/>
      <c r="BH676" s="20"/>
    </row>
    <row r="677" spans="1:60" s="22" customFormat="1" x14ac:dyDescent="0.25">
      <c r="A677" s="20"/>
      <c r="B677" s="480"/>
      <c r="C677" s="11"/>
      <c r="D677" s="11"/>
      <c r="E677" s="11"/>
      <c r="F677" s="21"/>
      <c r="G677" s="11"/>
      <c r="H677" s="50"/>
      <c r="I677" s="50"/>
      <c r="J677" s="50"/>
      <c r="K677" s="11"/>
      <c r="L677" s="50"/>
      <c r="M677" s="50"/>
      <c r="N677" s="50"/>
      <c r="O677" s="50"/>
      <c r="P677" s="50"/>
      <c r="Q677" s="11"/>
      <c r="R677" s="50"/>
      <c r="S677" s="50"/>
      <c r="T677" s="50"/>
      <c r="U677" s="11"/>
      <c r="V677" s="50"/>
      <c r="W677" s="50"/>
      <c r="X677" s="50"/>
      <c r="Y677" s="50"/>
      <c r="Z677" s="50"/>
      <c r="AA677" s="11"/>
      <c r="AB677" s="50"/>
      <c r="AC677" s="50"/>
      <c r="AD677" s="50"/>
      <c r="AE677" s="11"/>
      <c r="AF677" s="50"/>
      <c r="AG677" s="50"/>
      <c r="AH677" s="50"/>
      <c r="AI677" s="11"/>
      <c r="AJ677" s="50"/>
      <c r="AK677" s="50"/>
      <c r="AL677" s="50"/>
      <c r="AM677" s="11"/>
      <c r="AN677" s="50"/>
      <c r="AO677" s="50"/>
      <c r="AP677" s="50"/>
      <c r="AQ677" s="11"/>
      <c r="AR677" s="50"/>
      <c r="AS677" s="50"/>
      <c r="AT677" s="50"/>
      <c r="AU677" s="11"/>
      <c r="AV677" s="50"/>
      <c r="AW677" s="50"/>
      <c r="AX677" s="50"/>
      <c r="AY677" s="50"/>
      <c r="AZ677" s="50"/>
      <c r="BA677" s="50"/>
      <c r="BB677" s="50"/>
      <c r="BC677" s="50"/>
      <c r="BD677" s="50"/>
      <c r="BE677" s="50"/>
      <c r="BF677" s="50"/>
      <c r="BG677" s="50"/>
      <c r="BH677" s="20"/>
    </row>
    <row r="678" spans="1:60" s="22" customFormat="1" x14ac:dyDescent="0.25">
      <c r="A678" s="20"/>
      <c r="B678" s="480"/>
      <c r="C678" s="11"/>
      <c r="D678" s="11"/>
      <c r="E678" s="11"/>
      <c r="F678" s="21"/>
      <c r="G678" s="11"/>
      <c r="H678" s="50"/>
      <c r="I678" s="50"/>
      <c r="J678" s="50"/>
      <c r="K678" s="11"/>
      <c r="L678" s="50"/>
      <c r="M678" s="50"/>
      <c r="N678" s="50"/>
      <c r="O678" s="50"/>
      <c r="P678" s="50"/>
      <c r="Q678" s="11"/>
      <c r="R678" s="50"/>
      <c r="S678" s="50"/>
      <c r="T678" s="50"/>
      <c r="U678" s="11"/>
      <c r="V678" s="50"/>
      <c r="W678" s="50"/>
      <c r="X678" s="50"/>
      <c r="Y678" s="50"/>
      <c r="Z678" s="50"/>
      <c r="AA678" s="11"/>
      <c r="AB678" s="50"/>
      <c r="AC678" s="50"/>
      <c r="AD678" s="50"/>
      <c r="AE678" s="11"/>
      <c r="AF678" s="50"/>
      <c r="AG678" s="50"/>
      <c r="AH678" s="50"/>
      <c r="AI678" s="11"/>
      <c r="AJ678" s="50"/>
      <c r="AK678" s="50"/>
      <c r="AL678" s="50"/>
      <c r="AM678" s="11"/>
      <c r="AN678" s="50"/>
      <c r="AO678" s="50"/>
      <c r="AP678" s="50"/>
      <c r="AQ678" s="11"/>
      <c r="AR678" s="50"/>
      <c r="AS678" s="50"/>
      <c r="AT678" s="50"/>
      <c r="AU678" s="11"/>
      <c r="AV678" s="50"/>
      <c r="AW678" s="50"/>
      <c r="AX678" s="50"/>
      <c r="AY678" s="50"/>
      <c r="AZ678" s="50"/>
      <c r="BA678" s="50"/>
      <c r="BB678" s="50"/>
      <c r="BC678" s="50"/>
      <c r="BD678" s="50"/>
      <c r="BE678" s="50"/>
      <c r="BF678" s="50"/>
      <c r="BG678" s="50"/>
      <c r="BH678" s="20"/>
    </row>
    <row r="679" spans="1:60" s="22" customFormat="1" x14ac:dyDescent="0.25">
      <c r="A679" s="20"/>
      <c r="B679" s="480"/>
      <c r="C679" s="11"/>
      <c r="D679" s="11"/>
      <c r="E679" s="11"/>
      <c r="F679" s="21"/>
      <c r="G679" s="11"/>
      <c r="H679" s="50"/>
      <c r="I679" s="50"/>
      <c r="J679" s="50"/>
      <c r="K679" s="11"/>
      <c r="L679" s="50"/>
      <c r="M679" s="50"/>
      <c r="N679" s="50"/>
      <c r="O679" s="50"/>
      <c r="P679" s="50"/>
      <c r="Q679" s="11"/>
      <c r="R679" s="50"/>
      <c r="S679" s="50"/>
      <c r="T679" s="50"/>
      <c r="U679" s="11"/>
      <c r="V679" s="50"/>
      <c r="W679" s="50"/>
      <c r="X679" s="50"/>
      <c r="Y679" s="50"/>
      <c r="Z679" s="50"/>
      <c r="AA679" s="11"/>
      <c r="AB679" s="50"/>
      <c r="AC679" s="50"/>
      <c r="AD679" s="50"/>
      <c r="AE679" s="11"/>
      <c r="AF679" s="50"/>
      <c r="AG679" s="50"/>
      <c r="AH679" s="50"/>
      <c r="AI679" s="11"/>
      <c r="AJ679" s="50"/>
      <c r="AK679" s="50"/>
      <c r="AL679" s="50"/>
      <c r="AM679" s="11"/>
      <c r="AN679" s="50"/>
      <c r="AO679" s="50"/>
      <c r="AP679" s="50"/>
      <c r="AQ679" s="11"/>
      <c r="AR679" s="50"/>
      <c r="AS679" s="50"/>
      <c r="AT679" s="50"/>
      <c r="AU679" s="11"/>
      <c r="AV679" s="50"/>
      <c r="AW679" s="50"/>
      <c r="AX679" s="50"/>
      <c r="AY679" s="50"/>
      <c r="AZ679" s="50"/>
      <c r="BA679" s="50"/>
      <c r="BB679" s="50"/>
      <c r="BC679" s="50"/>
      <c r="BD679" s="50"/>
      <c r="BE679" s="50"/>
      <c r="BF679" s="50"/>
      <c r="BG679" s="50"/>
      <c r="BH679" s="20"/>
    </row>
    <row r="680" spans="1:60" s="22" customFormat="1" x14ac:dyDescent="0.25">
      <c r="A680" s="20"/>
      <c r="B680" s="480"/>
      <c r="C680" s="11"/>
      <c r="D680" s="11"/>
      <c r="E680" s="11"/>
      <c r="F680" s="21"/>
      <c r="G680" s="11"/>
      <c r="H680" s="50"/>
      <c r="I680" s="50"/>
      <c r="J680" s="50"/>
      <c r="K680" s="11"/>
      <c r="L680" s="50"/>
      <c r="M680" s="50"/>
      <c r="N680" s="50"/>
      <c r="O680" s="50"/>
      <c r="P680" s="50"/>
      <c r="Q680" s="11"/>
      <c r="R680" s="50"/>
      <c r="S680" s="50"/>
      <c r="T680" s="50"/>
      <c r="U680" s="11"/>
      <c r="V680" s="50"/>
      <c r="W680" s="50"/>
      <c r="X680" s="50"/>
      <c r="Y680" s="50"/>
      <c r="Z680" s="50"/>
      <c r="AA680" s="11"/>
      <c r="AB680" s="50"/>
      <c r="AC680" s="50"/>
      <c r="AD680" s="50"/>
      <c r="AE680" s="11"/>
      <c r="AF680" s="50"/>
      <c r="AG680" s="50"/>
      <c r="AH680" s="50"/>
      <c r="AI680" s="11"/>
      <c r="AJ680" s="50"/>
      <c r="AK680" s="50"/>
      <c r="AL680" s="50"/>
      <c r="AM680" s="11"/>
      <c r="AN680" s="50"/>
      <c r="AO680" s="50"/>
      <c r="AP680" s="50"/>
      <c r="AQ680" s="11"/>
      <c r="AR680" s="50"/>
      <c r="AS680" s="50"/>
      <c r="AT680" s="50"/>
      <c r="AU680" s="11"/>
      <c r="AV680" s="50"/>
      <c r="AW680" s="50"/>
      <c r="AX680" s="50"/>
      <c r="AY680" s="50"/>
      <c r="AZ680" s="50"/>
      <c r="BA680" s="50"/>
      <c r="BB680" s="50"/>
      <c r="BC680" s="50"/>
      <c r="BD680" s="50"/>
      <c r="BE680" s="50"/>
      <c r="BF680" s="50"/>
      <c r="BG680" s="50"/>
      <c r="BH680" s="20"/>
    </row>
    <row r="681" spans="1:60" s="22" customFormat="1" x14ac:dyDescent="0.25">
      <c r="A681" s="20"/>
      <c r="B681" s="480"/>
      <c r="C681" s="11"/>
      <c r="D681" s="11"/>
      <c r="E681" s="11"/>
      <c r="F681" s="21"/>
      <c r="G681" s="11"/>
      <c r="H681" s="50"/>
      <c r="I681" s="50"/>
      <c r="J681" s="50"/>
      <c r="K681" s="11"/>
      <c r="L681" s="50"/>
      <c r="M681" s="50"/>
      <c r="N681" s="50"/>
      <c r="O681" s="50"/>
      <c r="P681" s="50"/>
      <c r="Q681" s="11"/>
      <c r="R681" s="50"/>
      <c r="S681" s="50"/>
      <c r="T681" s="50"/>
      <c r="U681" s="11"/>
      <c r="V681" s="50"/>
      <c r="W681" s="50"/>
      <c r="X681" s="50"/>
      <c r="Y681" s="50"/>
      <c r="Z681" s="50"/>
      <c r="AA681" s="11"/>
      <c r="AB681" s="50"/>
      <c r="AC681" s="50"/>
      <c r="AD681" s="50"/>
      <c r="AE681" s="11"/>
      <c r="AF681" s="50"/>
      <c r="AG681" s="50"/>
      <c r="AH681" s="50"/>
      <c r="AI681" s="11"/>
      <c r="AJ681" s="50"/>
      <c r="AK681" s="50"/>
      <c r="AL681" s="50"/>
      <c r="AM681" s="11"/>
      <c r="AN681" s="50"/>
      <c r="AO681" s="50"/>
      <c r="AP681" s="50"/>
      <c r="AQ681" s="11"/>
      <c r="AR681" s="50"/>
      <c r="AS681" s="50"/>
      <c r="AT681" s="50"/>
      <c r="AU681" s="11"/>
      <c r="AV681" s="50"/>
      <c r="AW681" s="50"/>
      <c r="AX681" s="50"/>
      <c r="AY681" s="50"/>
      <c r="AZ681" s="50"/>
      <c r="BA681" s="50"/>
      <c r="BB681" s="50"/>
      <c r="BC681" s="50"/>
      <c r="BD681" s="50"/>
      <c r="BE681" s="50"/>
      <c r="BF681" s="50"/>
      <c r="BG681" s="50"/>
      <c r="BH681" s="20"/>
    </row>
    <row r="682" spans="1:60" s="22" customFormat="1" x14ac:dyDescent="0.25">
      <c r="A682" s="20"/>
      <c r="B682" s="480"/>
      <c r="C682" s="11"/>
      <c r="D682" s="11"/>
      <c r="E682" s="11"/>
      <c r="F682" s="21"/>
      <c r="G682" s="11"/>
      <c r="H682" s="50"/>
      <c r="I682" s="50"/>
      <c r="J682" s="50"/>
      <c r="K682" s="11"/>
      <c r="L682" s="50"/>
      <c r="M682" s="50"/>
      <c r="N682" s="50"/>
      <c r="O682" s="50"/>
      <c r="P682" s="50"/>
      <c r="Q682" s="11"/>
      <c r="R682" s="50"/>
      <c r="S682" s="50"/>
      <c r="T682" s="50"/>
      <c r="U682" s="11"/>
      <c r="V682" s="50"/>
      <c r="W682" s="50"/>
      <c r="X682" s="50"/>
      <c r="Y682" s="50"/>
      <c r="Z682" s="50"/>
      <c r="AA682" s="11"/>
      <c r="AB682" s="50"/>
      <c r="AC682" s="50"/>
      <c r="AD682" s="50"/>
      <c r="AE682" s="11"/>
      <c r="AF682" s="50"/>
      <c r="AG682" s="50"/>
      <c r="AH682" s="50"/>
      <c r="AI682" s="11"/>
      <c r="AJ682" s="50"/>
      <c r="AK682" s="50"/>
      <c r="AL682" s="50"/>
      <c r="AM682" s="11"/>
      <c r="AN682" s="50"/>
      <c r="AO682" s="50"/>
      <c r="AP682" s="50"/>
      <c r="AQ682" s="11"/>
      <c r="AR682" s="50"/>
      <c r="AS682" s="50"/>
      <c r="AT682" s="50"/>
      <c r="AU682" s="11"/>
      <c r="AV682" s="50"/>
      <c r="AW682" s="50"/>
      <c r="AX682" s="50"/>
      <c r="AY682" s="50"/>
      <c r="AZ682" s="50"/>
      <c r="BA682" s="50"/>
      <c r="BB682" s="50"/>
      <c r="BC682" s="50"/>
      <c r="BD682" s="50"/>
      <c r="BE682" s="50"/>
      <c r="BF682" s="50"/>
      <c r="BG682" s="50"/>
      <c r="BH682" s="20"/>
    </row>
    <row r="683" spans="1:60" s="22" customFormat="1" x14ac:dyDescent="0.25">
      <c r="A683" s="20"/>
      <c r="B683" s="480"/>
      <c r="C683" s="11"/>
      <c r="D683" s="11"/>
      <c r="E683" s="11"/>
      <c r="F683" s="21"/>
      <c r="G683" s="11"/>
      <c r="H683" s="50"/>
      <c r="I683" s="50"/>
      <c r="J683" s="50"/>
      <c r="K683" s="11"/>
      <c r="L683" s="50"/>
      <c r="M683" s="50"/>
      <c r="N683" s="50"/>
      <c r="O683" s="50"/>
      <c r="P683" s="50"/>
      <c r="Q683" s="11"/>
      <c r="R683" s="50"/>
      <c r="S683" s="50"/>
      <c r="T683" s="50"/>
      <c r="U683" s="11"/>
      <c r="V683" s="50"/>
      <c r="W683" s="50"/>
      <c r="X683" s="50"/>
      <c r="Y683" s="50"/>
      <c r="Z683" s="50"/>
      <c r="AA683" s="11"/>
      <c r="AB683" s="50"/>
      <c r="AC683" s="50"/>
      <c r="AD683" s="50"/>
      <c r="AE683" s="11"/>
      <c r="AF683" s="50"/>
      <c r="AG683" s="50"/>
      <c r="AH683" s="50"/>
      <c r="AI683" s="11"/>
      <c r="AJ683" s="50"/>
      <c r="AK683" s="50"/>
      <c r="AL683" s="50"/>
      <c r="AM683" s="11"/>
      <c r="AN683" s="50"/>
      <c r="AO683" s="50"/>
      <c r="AP683" s="50"/>
      <c r="AQ683" s="11"/>
      <c r="AR683" s="50"/>
      <c r="AS683" s="50"/>
      <c r="AT683" s="50"/>
      <c r="AU683" s="11"/>
      <c r="AV683" s="50"/>
      <c r="AW683" s="50"/>
      <c r="AX683" s="50"/>
      <c r="AY683" s="50"/>
      <c r="AZ683" s="50"/>
      <c r="BA683" s="50"/>
      <c r="BB683" s="50"/>
      <c r="BC683" s="50"/>
      <c r="BD683" s="50"/>
      <c r="BE683" s="50"/>
      <c r="BF683" s="50"/>
      <c r="BG683" s="50"/>
      <c r="BH683" s="20"/>
    </row>
    <row r="684" spans="1:60" s="22" customFormat="1" x14ac:dyDescent="0.25">
      <c r="A684" s="20"/>
      <c r="B684" s="480"/>
      <c r="C684" s="11"/>
      <c r="D684" s="11"/>
      <c r="E684" s="11"/>
      <c r="F684" s="21"/>
      <c r="G684" s="11"/>
      <c r="H684" s="50"/>
      <c r="I684" s="50"/>
      <c r="J684" s="50"/>
      <c r="K684" s="11"/>
      <c r="L684" s="50"/>
      <c r="M684" s="50"/>
      <c r="N684" s="50"/>
      <c r="O684" s="50"/>
      <c r="P684" s="50"/>
      <c r="Q684" s="11"/>
      <c r="R684" s="50"/>
      <c r="S684" s="50"/>
      <c r="T684" s="50"/>
      <c r="U684" s="11"/>
      <c r="V684" s="50"/>
      <c r="W684" s="50"/>
      <c r="X684" s="50"/>
      <c r="Y684" s="50"/>
      <c r="Z684" s="50"/>
      <c r="AA684" s="11"/>
      <c r="AB684" s="50"/>
      <c r="AC684" s="50"/>
      <c r="AD684" s="50"/>
      <c r="AE684" s="11"/>
      <c r="AF684" s="50"/>
      <c r="AG684" s="50"/>
      <c r="AH684" s="50"/>
      <c r="AI684" s="11"/>
      <c r="AJ684" s="50"/>
      <c r="AK684" s="50"/>
      <c r="AL684" s="50"/>
      <c r="AM684" s="11"/>
      <c r="AN684" s="50"/>
      <c r="AO684" s="50"/>
      <c r="AP684" s="50"/>
      <c r="AQ684" s="11"/>
      <c r="AR684" s="50"/>
      <c r="AS684" s="50"/>
      <c r="AT684" s="50"/>
      <c r="AU684" s="11"/>
      <c r="AV684" s="50"/>
      <c r="AW684" s="50"/>
      <c r="AX684" s="50"/>
      <c r="AY684" s="50"/>
      <c r="AZ684" s="50"/>
      <c r="BA684" s="50"/>
      <c r="BB684" s="50"/>
      <c r="BC684" s="50"/>
      <c r="BD684" s="50"/>
      <c r="BE684" s="50"/>
      <c r="BF684" s="50"/>
      <c r="BG684" s="50"/>
      <c r="BH684" s="20"/>
    </row>
    <row r="685" spans="1:60" s="22" customFormat="1" x14ac:dyDescent="0.25">
      <c r="A685" s="20"/>
      <c r="B685" s="480"/>
      <c r="C685" s="11"/>
      <c r="D685" s="11"/>
      <c r="E685" s="11"/>
      <c r="F685" s="21"/>
      <c r="G685" s="11"/>
      <c r="H685" s="50"/>
      <c r="I685" s="50"/>
      <c r="J685" s="50"/>
      <c r="K685" s="11"/>
      <c r="L685" s="50"/>
      <c r="M685" s="50"/>
      <c r="N685" s="50"/>
      <c r="O685" s="50"/>
      <c r="P685" s="50"/>
      <c r="Q685" s="11"/>
      <c r="R685" s="50"/>
      <c r="S685" s="50"/>
      <c r="T685" s="50"/>
      <c r="U685" s="11"/>
      <c r="V685" s="50"/>
      <c r="W685" s="50"/>
      <c r="X685" s="50"/>
      <c r="Y685" s="50"/>
      <c r="Z685" s="50"/>
      <c r="AA685" s="11"/>
      <c r="AB685" s="50"/>
      <c r="AC685" s="50"/>
      <c r="AD685" s="50"/>
      <c r="AE685" s="11"/>
      <c r="AF685" s="50"/>
      <c r="AG685" s="50"/>
      <c r="AH685" s="50"/>
      <c r="AI685" s="11"/>
      <c r="AJ685" s="50"/>
      <c r="AK685" s="50"/>
      <c r="AL685" s="50"/>
      <c r="AM685" s="11"/>
      <c r="AN685" s="50"/>
      <c r="AO685" s="50"/>
      <c r="AP685" s="50"/>
      <c r="AQ685" s="11"/>
      <c r="AR685" s="50"/>
      <c r="AS685" s="50"/>
      <c r="AT685" s="50"/>
      <c r="AU685" s="11"/>
      <c r="AV685" s="50"/>
      <c r="AW685" s="50"/>
      <c r="AX685" s="50"/>
      <c r="AY685" s="50"/>
      <c r="AZ685" s="50"/>
      <c r="BA685" s="50"/>
      <c r="BB685" s="50"/>
      <c r="BC685" s="50"/>
      <c r="BD685" s="50"/>
      <c r="BE685" s="50"/>
      <c r="BF685" s="50"/>
      <c r="BG685" s="50"/>
      <c r="BH685" s="20"/>
    </row>
    <row r="686" spans="1:60" s="22" customFormat="1" x14ac:dyDescent="0.25">
      <c r="A686" s="20"/>
      <c r="B686" s="480"/>
      <c r="C686" s="11"/>
      <c r="D686" s="11"/>
      <c r="E686" s="11"/>
      <c r="F686" s="21"/>
      <c r="G686" s="11"/>
      <c r="H686" s="50"/>
      <c r="I686" s="50"/>
      <c r="J686" s="50"/>
      <c r="K686" s="11"/>
      <c r="L686" s="50"/>
      <c r="M686" s="50"/>
      <c r="N686" s="50"/>
      <c r="O686" s="50"/>
      <c r="P686" s="50"/>
      <c r="Q686" s="11"/>
      <c r="R686" s="50"/>
      <c r="S686" s="50"/>
      <c r="T686" s="50"/>
      <c r="U686" s="11"/>
      <c r="V686" s="50"/>
      <c r="W686" s="50"/>
      <c r="X686" s="50"/>
      <c r="Y686" s="50"/>
      <c r="Z686" s="50"/>
      <c r="AA686" s="11"/>
      <c r="AB686" s="50"/>
      <c r="AC686" s="50"/>
      <c r="AD686" s="50"/>
      <c r="AE686" s="11"/>
      <c r="AF686" s="50"/>
      <c r="AG686" s="50"/>
      <c r="AH686" s="50"/>
      <c r="AI686" s="11"/>
      <c r="AJ686" s="50"/>
      <c r="AK686" s="50"/>
      <c r="AL686" s="50"/>
      <c r="AM686" s="11"/>
      <c r="AN686" s="50"/>
      <c r="AO686" s="50"/>
      <c r="AP686" s="50"/>
      <c r="AQ686" s="11"/>
      <c r="AR686" s="50"/>
      <c r="AS686" s="50"/>
      <c r="AT686" s="50"/>
      <c r="AU686" s="11"/>
      <c r="AV686" s="50"/>
      <c r="AW686" s="50"/>
      <c r="AX686" s="50"/>
      <c r="AY686" s="50"/>
      <c r="AZ686" s="50"/>
      <c r="BA686" s="50"/>
      <c r="BB686" s="50"/>
      <c r="BC686" s="50"/>
      <c r="BD686" s="50"/>
      <c r="BE686" s="50"/>
      <c r="BF686" s="50"/>
      <c r="BG686" s="50"/>
      <c r="BH686" s="20"/>
    </row>
    <row r="687" spans="1:60" s="22" customFormat="1" x14ac:dyDescent="0.25">
      <c r="A687" s="20"/>
      <c r="B687" s="480"/>
      <c r="C687" s="11"/>
      <c r="D687" s="11"/>
      <c r="E687" s="11"/>
      <c r="F687" s="21"/>
      <c r="G687" s="11"/>
      <c r="H687" s="50"/>
      <c r="I687" s="50"/>
      <c r="J687" s="50"/>
      <c r="K687" s="11"/>
      <c r="L687" s="50"/>
      <c r="M687" s="50"/>
      <c r="N687" s="50"/>
      <c r="O687" s="50"/>
      <c r="P687" s="50"/>
      <c r="Q687" s="11"/>
      <c r="R687" s="50"/>
      <c r="S687" s="50"/>
      <c r="T687" s="50"/>
      <c r="U687" s="11"/>
      <c r="V687" s="50"/>
      <c r="W687" s="50"/>
      <c r="X687" s="50"/>
      <c r="Y687" s="50"/>
      <c r="Z687" s="50"/>
      <c r="AA687" s="11"/>
      <c r="AB687" s="50"/>
      <c r="AC687" s="50"/>
      <c r="AD687" s="50"/>
      <c r="AE687" s="11"/>
      <c r="AF687" s="50"/>
      <c r="AG687" s="50"/>
      <c r="AH687" s="50"/>
      <c r="AI687" s="11"/>
      <c r="AJ687" s="50"/>
      <c r="AK687" s="50"/>
      <c r="AL687" s="50"/>
      <c r="AM687" s="11"/>
      <c r="AN687" s="50"/>
      <c r="AO687" s="50"/>
      <c r="AP687" s="50"/>
      <c r="AQ687" s="11"/>
      <c r="AR687" s="50"/>
      <c r="AS687" s="50"/>
      <c r="AT687" s="50"/>
      <c r="AU687" s="11"/>
      <c r="AV687" s="50"/>
      <c r="AW687" s="50"/>
      <c r="AX687" s="50"/>
      <c r="AY687" s="50"/>
      <c r="AZ687" s="50"/>
      <c r="BA687" s="50"/>
      <c r="BB687" s="50"/>
      <c r="BC687" s="50"/>
      <c r="BD687" s="50"/>
      <c r="BE687" s="50"/>
      <c r="BF687" s="50"/>
      <c r="BG687" s="50"/>
      <c r="BH687" s="20"/>
    </row>
    <row r="688" spans="1:60" s="22" customFormat="1" x14ac:dyDescent="0.25">
      <c r="A688" s="20"/>
      <c r="B688" s="480"/>
      <c r="C688" s="11"/>
      <c r="D688" s="11"/>
      <c r="E688" s="11"/>
      <c r="F688" s="21"/>
      <c r="G688" s="11"/>
      <c r="H688" s="50"/>
      <c r="I688" s="50"/>
      <c r="J688" s="50"/>
      <c r="K688" s="11"/>
      <c r="L688" s="50"/>
      <c r="M688" s="50"/>
      <c r="N688" s="50"/>
      <c r="O688" s="50"/>
      <c r="P688" s="50"/>
      <c r="Q688" s="11"/>
      <c r="R688" s="50"/>
      <c r="S688" s="50"/>
      <c r="T688" s="50"/>
      <c r="U688" s="11"/>
      <c r="V688" s="50"/>
      <c r="W688" s="50"/>
      <c r="X688" s="50"/>
      <c r="Y688" s="50"/>
      <c r="Z688" s="50"/>
      <c r="AA688" s="11"/>
      <c r="AB688" s="50"/>
      <c r="AC688" s="50"/>
      <c r="AD688" s="50"/>
      <c r="AE688" s="11"/>
      <c r="AF688" s="50"/>
      <c r="AG688" s="50"/>
      <c r="AH688" s="50"/>
      <c r="AI688" s="11"/>
      <c r="AJ688" s="50"/>
      <c r="AK688" s="50"/>
      <c r="AL688" s="50"/>
      <c r="AM688" s="11"/>
      <c r="AN688" s="50"/>
      <c r="AO688" s="50"/>
      <c r="AP688" s="50"/>
      <c r="AQ688" s="11"/>
      <c r="AR688" s="50"/>
      <c r="AS688" s="50"/>
      <c r="AT688" s="50"/>
      <c r="AU688" s="11"/>
      <c r="AV688" s="50"/>
      <c r="AW688" s="50"/>
      <c r="AX688" s="50"/>
      <c r="AY688" s="50"/>
      <c r="AZ688" s="50"/>
      <c r="BA688" s="50"/>
      <c r="BB688" s="50"/>
      <c r="BC688" s="50"/>
      <c r="BD688" s="50"/>
      <c r="BE688" s="50"/>
      <c r="BF688" s="50"/>
      <c r="BG688" s="50"/>
      <c r="BH688" s="20"/>
    </row>
    <row r="689" spans="1:60" s="22" customFormat="1" x14ac:dyDescent="0.25">
      <c r="A689" s="20"/>
      <c r="B689" s="480"/>
      <c r="C689" s="11"/>
      <c r="D689" s="11"/>
      <c r="E689" s="11"/>
      <c r="F689" s="21"/>
      <c r="G689" s="11"/>
      <c r="H689" s="50"/>
      <c r="I689" s="50"/>
      <c r="J689" s="50"/>
      <c r="K689" s="11"/>
      <c r="L689" s="50"/>
      <c r="M689" s="50"/>
      <c r="N689" s="50"/>
      <c r="O689" s="50"/>
      <c r="P689" s="50"/>
      <c r="Q689" s="11"/>
      <c r="R689" s="50"/>
      <c r="S689" s="50"/>
      <c r="T689" s="50"/>
      <c r="U689" s="11"/>
      <c r="V689" s="50"/>
      <c r="W689" s="50"/>
      <c r="X689" s="50"/>
      <c r="Y689" s="50"/>
      <c r="Z689" s="50"/>
      <c r="AA689" s="11"/>
      <c r="AB689" s="50"/>
      <c r="AC689" s="50"/>
      <c r="AD689" s="50"/>
      <c r="AE689" s="11"/>
      <c r="AF689" s="50"/>
      <c r="AG689" s="50"/>
      <c r="AH689" s="50"/>
      <c r="AI689" s="11"/>
      <c r="AJ689" s="50"/>
      <c r="AK689" s="50"/>
      <c r="AL689" s="50"/>
      <c r="AM689" s="11"/>
      <c r="AN689" s="50"/>
      <c r="AO689" s="50"/>
      <c r="AP689" s="50"/>
      <c r="AQ689" s="11"/>
      <c r="AR689" s="50"/>
      <c r="AS689" s="50"/>
      <c r="AT689" s="50"/>
      <c r="AU689" s="11"/>
      <c r="AV689" s="50"/>
      <c r="AW689" s="50"/>
      <c r="AX689" s="50"/>
      <c r="AY689" s="50"/>
      <c r="AZ689" s="50"/>
      <c r="BA689" s="50"/>
      <c r="BB689" s="50"/>
      <c r="BC689" s="50"/>
      <c r="BD689" s="50"/>
      <c r="BE689" s="50"/>
      <c r="BF689" s="50"/>
      <c r="BG689" s="50"/>
      <c r="BH689" s="20"/>
    </row>
    <row r="690" spans="1:60" s="22" customFormat="1" x14ac:dyDescent="0.25">
      <c r="A690" s="20"/>
      <c r="B690" s="480"/>
      <c r="C690" s="11"/>
      <c r="D690" s="11"/>
      <c r="E690" s="11"/>
      <c r="F690" s="21"/>
      <c r="G690" s="11"/>
      <c r="H690" s="50"/>
      <c r="I690" s="50"/>
      <c r="J690" s="50"/>
      <c r="K690" s="11"/>
      <c r="L690" s="50"/>
      <c r="M690" s="50"/>
      <c r="N690" s="50"/>
      <c r="O690" s="50"/>
      <c r="P690" s="50"/>
      <c r="Q690" s="11"/>
      <c r="R690" s="50"/>
      <c r="S690" s="50"/>
      <c r="T690" s="50"/>
      <c r="U690" s="11"/>
      <c r="V690" s="50"/>
      <c r="W690" s="50"/>
      <c r="X690" s="50"/>
      <c r="Y690" s="50"/>
      <c r="Z690" s="50"/>
      <c r="AA690" s="11"/>
      <c r="AB690" s="50"/>
      <c r="AC690" s="50"/>
      <c r="AD690" s="50"/>
      <c r="AE690" s="11"/>
      <c r="AF690" s="50"/>
      <c r="AG690" s="50"/>
      <c r="AH690" s="50"/>
      <c r="AI690" s="11"/>
      <c r="AJ690" s="50"/>
      <c r="AK690" s="50"/>
      <c r="AL690" s="50"/>
      <c r="AM690" s="11"/>
      <c r="AN690" s="50"/>
      <c r="AO690" s="50"/>
      <c r="AP690" s="50"/>
      <c r="AQ690" s="11"/>
      <c r="AR690" s="50"/>
      <c r="AS690" s="50"/>
      <c r="AT690" s="50"/>
      <c r="AU690" s="11"/>
      <c r="AV690" s="50"/>
      <c r="AW690" s="50"/>
      <c r="AX690" s="50"/>
      <c r="AY690" s="50"/>
      <c r="AZ690" s="50"/>
      <c r="BA690" s="50"/>
      <c r="BB690" s="50"/>
      <c r="BC690" s="50"/>
      <c r="BD690" s="50"/>
      <c r="BE690" s="50"/>
      <c r="BF690" s="50"/>
      <c r="BG690" s="50"/>
      <c r="BH690" s="20"/>
    </row>
    <row r="691" spans="1:60" s="22" customFormat="1" x14ac:dyDescent="0.25">
      <c r="A691" s="20"/>
      <c r="B691" s="480"/>
      <c r="C691" s="11"/>
      <c r="D691" s="11"/>
      <c r="E691" s="11"/>
      <c r="F691" s="21"/>
      <c r="G691" s="11"/>
      <c r="H691" s="50"/>
      <c r="I691" s="50"/>
      <c r="J691" s="50"/>
      <c r="K691" s="11"/>
      <c r="L691" s="50"/>
      <c r="M691" s="50"/>
      <c r="N691" s="50"/>
      <c r="O691" s="50"/>
      <c r="P691" s="50"/>
      <c r="Q691" s="11"/>
      <c r="R691" s="50"/>
      <c r="S691" s="50"/>
      <c r="T691" s="50"/>
      <c r="U691" s="11"/>
      <c r="V691" s="50"/>
      <c r="W691" s="50"/>
      <c r="X691" s="50"/>
      <c r="Y691" s="50"/>
      <c r="Z691" s="50"/>
      <c r="AA691" s="11"/>
      <c r="AB691" s="50"/>
      <c r="AC691" s="50"/>
      <c r="AD691" s="50"/>
      <c r="AE691" s="11"/>
      <c r="AF691" s="50"/>
      <c r="AG691" s="50"/>
      <c r="AH691" s="50"/>
      <c r="AI691" s="11"/>
      <c r="AJ691" s="50"/>
      <c r="AK691" s="50"/>
      <c r="AL691" s="50"/>
      <c r="AM691" s="11"/>
      <c r="AN691" s="50"/>
      <c r="AO691" s="50"/>
      <c r="AP691" s="50"/>
      <c r="AQ691" s="11"/>
      <c r="AR691" s="50"/>
      <c r="AS691" s="50"/>
      <c r="AT691" s="50"/>
      <c r="AU691" s="11"/>
      <c r="AV691" s="50"/>
      <c r="AW691" s="50"/>
      <c r="AX691" s="50"/>
      <c r="AY691" s="50"/>
      <c r="AZ691" s="50"/>
      <c r="BA691" s="50"/>
      <c r="BB691" s="50"/>
      <c r="BC691" s="50"/>
      <c r="BD691" s="50"/>
      <c r="BE691" s="50"/>
      <c r="BF691" s="50"/>
      <c r="BG691" s="50"/>
      <c r="BH691" s="20"/>
    </row>
    <row r="692" spans="1:60" s="22" customFormat="1" x14ac:dyDescent="0.25">
      <c r="A692" s="20"/>
      <c r="B692" s="480"/>
      <c r="C692" s="11"/>
      <c r="D692" s="11"/>
      <c r="E692" s="11"/>
      <c r="F692" s="21"/>
      <c r="G692" s="11"/>
      <c r="H692" s="50"/>
      <c r="I692" s="50"/>
      <c r="J692" s="50"/>
      <c r="K692" s="11"/>
      <c r="L692" s="50"/>
      <c r="M692" s="50"/>
      <c r="N692" s="50"/>
      <c r="O692" s="50"/>
      <c r="P692" s="50"/>
      <c r="Q692" s="11"/>
      <c r="R692" s="50"/>
      <c r="S692" s="50"/>
      <c r="T692" s="50"/>
      <c r="U692" s="11"/>
      <c r="V692" s="50"/>
      <c r="W692" s="50"/>
      <c r="X692" s="50"/>
      <c r="Y692" s="50"/>
      <c r="Z692" s="50"/>
      <c r="AA692" s="11"/>
      <c r="AB692" s="50"/>
      <c r="AC692" s="50"/>
      <c r="AD692" s="50"/>
      <c r="AE692" s="11"/>
      <c r="AF692" s="50"/>
      <c r="AG692" s="50"/>
      <c r="AH692" s="50"/>
      <c r="AI692" s="11"/>
      <c r="AJ692" s="50"/>
      <c r="AK692" s="50"/>
      <c r="AL692" s="50"/>
      <c r="AM692" s="11"/>
      <c r="AN692" s="50"/>
      <c r="AO692" s="50"/>
      <c r="AP692" s="50"/>
      <c r="AQ692" s="11"/>
      <c r="AR692" s="50"/>
      <c r="AS692" s="50"/>
      <c r="AT692" s="50"/>
      <c r="AU692" s="11"/>
      <c r="AV692" s="50"/>
      <c r="AW692" s="50"/>
      <c r="AX692" s="50"/>
      <c r="AY692" s="50"/>
      <c r="AZ692" s="50"/>
      <c r="BA692" s="50"/>
      <c r="BB692" s="50"/>
      <c r="BC692" s="50"/>
      <c r="BD692" s="50"/>
      <c r="BE692" s="50"/>
      <c r="BF692" s="50"/>
      <c r="BG692" s="50"/>
      <c r="BH692" s="20"/>
    </row>
    <row r="693" spans="1:60" s="22" customFormat="1" x14ac:dyDescent="0.25">
      <c r="A693" s="20"/>
      <c r="B693" s="480"/>
      <c r="C693" s="11"/>
      <c r="D693" s="11"/>
      <c r="E693" s="11"/>
      <c r="F693" s="21"/>
      <c r="G693" s="11"/>
      <c r="H693" s="50"/>
      <c r="I693" s="50"/>
      <c r="J693" s="50"/>
      <c r="K693" s="11"/>
      <c r="L693" s="50"/>
      <c r="M693" s="50"/>
      <c r="N693" s="50"/>
      <c r="O693" s="50"/>
      <c r="P693" s="50"/>
      <c r="Q693" s="11"/>
      <c r="R693" s="50"/>
      <c r="S693" s="50"/>
      <c r="T693" s="50"/>
      <c r="U693" s="11"/>
      <c r="V693" s="50"/>
      <c r="W693" s="50"/>
      <c r="X693" s="50"/>
      <c r="Y693" s="50"/>
      <c r="Z693" s="50"/>
      <c r="AA693" s="11"/>
      <c r="AB693" s="50"/>
      <c r="AC693" s="50"/>
      <c r="AD693" s="50"/>
      <c r="AE693" s="11"/>
      <c r="AF693" s="50"/>
      <c r="AG693" s="50"/>
      <c r="AH693" s="50"/>
      <c r="AI693" s="11"/>
      <c r="AJ693" s="50"/>
      <c r="AK693" s="50"/>
      <c r="AL693" s="50"/>
      <c r="AM693" s="11"/>
      <c r="AN693" s="50"/>
      <c r="AO693" s="50"/>
      <c r="AP693" s="50"/>
      <c r="AQ693" s="11"/>
      <c r="AR693" s="50"/>
      <c r="AS693" s="50"/>
      <c r="AT693" s="50"/>
      <c r="AU693" s="11"/>
      <c r="AV693" s="50"/>
      <c r="AW693" s="50"/>
      <c r="AX693" s="50"/>
      <c r="AY693" s="50"/>
      <c r="AZ693" s="50"/>
      <c r="BA693" s="50"/>
      <c r="BB693" s="50"/>
      <c r="BC693" s="50"/>
      <c r="BD693" s="50"/>
      <c r="BE693" s="50"/>
      <c r="BF693" s="50"/>
      <c r="BG693" s="50"/>
      <c r="BH693" s="20"/>
    </row>
    <row r="694" spans="1:60" s="22" customFormat="1" x14ac:dyDescent="0.25">
      <c r="A694" s="20"/>
      <c r="B694" s="480"/>
      <c r="C694" s="11"/>
      <c r="D694" s="11"/>
      <c r="E694" s="11"/>
      <c r="F694" s="21"/>
      <c r="G694" s="11"/>
      <c r="H694" s="50"/>
      <c r="I694" s="50"/>
      <c r="J694" s="50"/>
      <c r="K694" s="11"/>
      <c r="L694" s="50"/>
      <c r="M694" s="50"/>
      <c r="N694" s="50"/>
      <c r="O694" s="50"/>
      <c r="P694" s="50"/>
      <c r="Q694" s="11"/>
      <c r="R694" s="50"/>
      <c r="S694" s="50"/>
      <c r="T694" s="50"/>
      <c r="U694" s="11"/>
      <c r="V694" s="50"/>
      <c r="W694" s="50"/>
      <c r="X694" s="50"/>
      <c r="Y694" s="50"/>
      <c r="Z694" s="50"/>
      <c r="AA694" s="11"/>
      <c r="AB694" s="50"/>
      <c r="AC694" s="50"/>
      <c r="AD694" s="50"/>
      <c r="AE694" s="11"/>
      <c r="AF694" s="50"/>
      <c r="AG694" s="50"/>
      <c r="AH694" s="50"/>
      <c r="AI694" s="11"/>
      <c r="AJ694" s="50"/>
      <c r="AK694" s="50"/>
      <c r="AL694" s="50"/>
      <c r="AM694" s="11"/>
      <c r="AN694" s="50"/>
      <c r="AO694" s="50"/>
      <c r="AP694" s="50"/>
      <c r="AQ694" s="11"/>
      <c r="AR694" s="50"/>
      <c r="AS694" s="50"/>
      <c r="AT694" s="50"/>
      <c r="AU694" s="11"/>
      <c r="AV694" s="50"/>
      <c r="AW694" s="50"/>
      <c r="AX694" s="50"/>
      <c r="AY694" s="50"/>
      <c r="AZ694" s="50"/>
      <c r="BA694" s="50"/>
      <c r="BB694" s="50"/>
      <c r="BC694" s="50"/>
      <c r="BD694" s="50"/>
      <c r="BE694" s="50"/>
      <c r="BF694" s="50"/>
      <c r="BG694" s="50"/>
      <c r="BH694" s="20"/>
    </row>
    <row r="695" spans="1:60" s="22" customFormat="1" x14ac:dyDescent="0.25">
      <c r="A695" s="20"/>
      <c r="B695" s="480"/>
      <c r="C695" s="11"/>
      <c r="D695" s="11"/>
      <c r="E695" s="11"/>
      <c r="F695" s="21"/>
      <c r="G695" s="11"/>
      <c r="H695" s="50"/>
      <c r="I695" s="50"/>
      <c r="J695" s="50"/>
      <c r="K695" s="11"/>
      <c r="L695" s="50"/>
      <c r="M695" s="50"/>
      <c r="N695" s="50"/>
      <c r="O695" s="50"/>
      <c r="P695" s="50"/>
      <c r="Q695" s="11"/>
      <c r="R695" s="50"/>
      <c r="S695" s="50"/>
      <c r="T695" s="50"/>
      <c r="U695" s="11"/>
      <c r="V695" s="50"/>
      <c r="W695" s="50"/>
      <c r="X695" s="50"/>
      <c r="Y695" s="50"/>
      <c r="Z695" s="50"/>
      <c r="AA695" s="11"/>
      <c r="AB695" s="50"/>
      <c r="AC695" s="50"/>
      <c r="AD695" s="50"/>
      <c r="AE695" s="11"/>
      <c r="AF695" s="50"/>
      <c r="AG695" s="50"/>
      <c r="AH695" s="50"/>
      <c r="AI695" s="11"/>
      <c r="AJ695" s="50"/>
      <c r="AK695" s="50"/>
      <c r="AL695" s="50"/>
      <c r="AM695" s="11"/>
      <c r="AN695" s="50"/>
      <c r="AO695" s="50"/>
      <c r="AP695" s="50"/>
      <c r="AQ695" s="11"/>
      <c r="AR695" s="50"/>
      <c r="AS695" s="50"/>
      <c r="AT695" s="50"/>
      <c r="AU695" s="11"/>
      <c r="AV695" s="50"/>
      <c r="AW695" s="50"/>
      <c r="AX695" s="50"/>
      <c r="AY695" s="50"/>
      <c r="AZ695" s="50"/>
      <c r="BA695" s="50"/>
      <c r="BB695" s="50"/>
      <c r="BC695" s="50"/>
      <c r="BD695" s="50"/>
      <c r="BE695" s="50"/>
      <c r="BF695" s="50"/>
      <c r="BG695" s="50"/>
      <c r="BH695" s="20"/>
    </row>
    <row r="696" spans="1:60" s="22" customFormat="1" x14ac:dyDescent="0.25">
      <c r="A696" s="20"/>
      <c r="B696" s="480"/>
      <c r="C696" s="11"/>
      <c r="D696" s="11"/>
      <c r="E696" s="11"/>
      <c r="F696" s="21"/>
      <c r="G696" s="11"/>
      <c r="H696" s="50"/>
      <c r="I696" s="50"/>
      <c r="J696" s="50"/>
      <c r="K696" s="11"/>
      <c r="L696" s="50"/>
      <c r="M696" s="50"/>
      <c r="N696" s="50"/>
      <c r="O696" s="50"/>
      <c r="P696" s="50"/>
      <c r="Q696" s="11"/>
      <c r="R696" s="50"/>
      <c r="S696" s="50"/>
      <c r="T696" s="50"/>
      <c r="U696" s="11"/>
      <c r="V696" s="50"/>
      <c r="W696" s="50"/>
      <c r="X696" s="50"/>
      <c r="Y696" s="50"/>
      <c r="Z696" s="50"/>
      <c r="AA696" s="11"/>
      <c r="AB696" s="50"/>
      <c r="AC696" s="50"/>
      <c r="AD696" s="50"/>
      <c r="AE696" s="11"/>
      <c r="AF696" s="50"/>
      <c r="AG696" s="50"/>
      <c r="AH696" s="50"/>
      <c r="AI696" s="11"/>
      <c r="AJ696" s="50"/>
      <c r="AK696" s="50"/>
      <c r="AL696" s="50"/>
      <c r="AM696" s="11"/>
      <c r="AN696" s="50"/>
      <c r="AO696" s="50"/>
      <c r="AP696" s="50"/>
      <c r="AQ696" s="11"/>
      <c r="AR696" s="50"/>
      <c r="AS696" s="50"/>
      <c r="AT696" s="50"/>
      <c r="AU696" s="11"/>
      <c r="AV696" s="50"/>
      <c r="AW696" s="50"/>
      <c r="AX696" s="50"/>
      <c r="AY696" s="50"/>
      <c r="AZ696" s="50"/>
      <c r="BA696" s="50"/>
      <c r="BB696" s="50"/>
      <c r="BC696" s="50"/>
      <c r="BD696" s="50"/>
      <c r="BE696" s="50"/>
      <c r="BF696" s="50"/>
      <c r="BG696" s="50"/>
      <c r="BH696" s="20"/>
    </row>
    <row r="697" spans="1:60" s="22" customFormat="1" x14ac:dyDescent="0.25">
      <c r="A697" s="20"/>
      <c r="B697" s="480"/>
      <c r="C697" s="11"/>
      <c r="D697" s="11"/>
      <c r="E697" s="11"/>
      <c r="F697" s="21"/>
      <c r="G697" s="11"/>
      <c r="H697" s="50"/>
      <c r="I697" s="50"/>
      <c r="J697" s="50"/>
      <c r="K697" s="11"/>
      <c r="L697" s="50"/>
      <c r="M697" s="50"/>
      <c r="N697" s="50"/>
      <c r="O697" s="50"/>
      <c r="P697" s="50"/>
      <c r="Q697" s="11"/>
      <c r="R697" s="50"/>
      <c r="S697" s="50"/>
      <c r="T697" s="50"/>
      <c r="U697" s="11"/>
      <c r="V697" s="50"/>
      <c r="W697" s="50"/>
      <c r="X697" s="50"/>
      <c r="Y697" s="50"/>
      <c r="Z697" s="50"/>
      <c r="AA697" s="11"/>
      <c r="AB697" s="50"/>
      <c r="AC697" s="50"/>
      <c r="AD697" s="50"/>
      <c r="AE697" s="11"/>
      <c r="AF697" s="50"/>
      <c r="AG697" s="50"/>
      <c r="AH697" s="50"/>
      <c r="AI697" s="11"/>
      <c r="AJ697" s="50"/>
      <c r="AK697" s="50"/>
      <c r="AL697" s="50"/>
      <c r="AM697" s="11"/>
      <c r="AN697" s="50"/>
      <c r="AO697" s="50"/>
      <c r="AP697" s="50"/>
      <c r="AQ697" s="11"/>
      <c r="AR697" s="50"/>
      <c r="AS697" s="50"/>
      <c r="AT697" s="50"/>
      <c r="AU697" s="11"/>
      <c r="AV697" s="50"/>
      <c r="AW697" s="50"/>
      <c r="AX697" s="50"/>
      <c r="AY697" s="50"/>
      <c r="AZ697" s="50"/>
      <c r="BA697" s="50"/>
      <c r="BB697" s="50"/>
      <c r="BC697" s="50"/>
      <c r="BD697" s="50"/>
      <c r="BE697" s="50"/>
      <c r="BF697" s="50"/>
      <c r="BG697" s="50"/>
      <c r="BH697" s="20"/>
    </row>
    <row r="698" spans="1:60" s="22" customFormat="1" x14ac:dyDescent="0.25">
      <c r="A698" s="20"/>
      <c r="B698" s="480"/>
      <c r="C698" s="11"/>
      <c r="D698" s="11"/>
      <c r="E698" s="11"/>
      <c r="F698" s="21"/>
      <c r="G698" s="11"/>
      <c r="H698" s="50"/>
      <c r="I698" s="50"/>
      <c r="J698" s="50"/>
      <c r="K698" s="11"/>
      <c r="L698" s="50"/>
      <c r="M698" s="50"/>
      <c r="N698" s="50"/>
      <c r="O698" s="50"/>
      <c r="P698" s="50"/>
      <c r="Q698" s="11"/>
      <c r="R698" s="50"/>
      <c r="S698" s="50"/>
      <c r="T698" s="50"/>
      <c r="U698" s="11"/>
      <c r="V698" s="50"/>
      <c r="W698" s="50"/>
      <c r="X698" s="50"/>
      <c r="Y698" s="50"/>
      <c r="Z698" s="50"/>
      <c r="AA698" s="11"/>
      <c r="AB698" s="50"/>
      <c r="AC698" s="50"/>
      <c r="AD698" s="50"/>
      <c r="AE698" s="11"/>
      <c r="AF698" s="50"/>
      <c r="AG698" s="50"/>
      <c r="AH698" s="50"/>
      <c r="AI698" s="11"/>
      <c r="AJ698" s="50"/>
      <c r="AK698" s="50"/>
      <c r="AL698" s="50"/>
      <c r="AM698" s="11"/>
      <c r="AN698" s="50"/>
      <c r="AO698" s="50"/>
      <c r="AP698" s="50"/>
      <c r="AQ698" s="11"/>
      <c r="AR698" s="50"/>
      <c r="AS698" s="50"/>
      <c r="AT698" s="50"/>
      <c r="AU698" s="11"/>
      <c r="AV698" s="50"/>
      <c r="AW698" s="50"/>
      <c r="AX698" s="50"/>
      <c r="AY698" s="50"/>
      <c r="AZ698" s="50"/>
      <c r="BA698" s="50"/>
      <c r="BB698" s="50"/>
      <c r="BC698" s="50"/>
      <c r="BD698" s="50"/>
      <c r="BE698" s="50"/>
      <c r="BF698" s="50"/>
      <c r="BG698" s="50"/>
      <c r="BH698" s="20"/>
    </row>
    <row r="699" spans="1:60" s="22" customFormat="1" x14ac:dyDescent="0.25">
      <c r="A699" s="20"/>
      <c r="B699" s="480"/>
      <c r="C699" s="11"/>
      <c r="D699" s="11"/>
      <c r="E699" s="11"/>
      <c r="F699" s="21"/>
      <c r="G699" s="11"/>
      <c r="H699" s="50"/>
      <c r="I699" s="50"/>
      <c r="J699" s="50"/>
      <c r="K699" s="11"/>
      <c r="L699" s="50"/>
      <c r="M699" s="50"/>
      <c r="N699" s="50"/>
      <c r="O699" s="50"/>
      <c r="P699" s="50"/>
      <c r="Q699" s="11"/>
      <c r="R699" s="50"/>
      <c r="S699" s="50"/>
      <c r="T699" s="50"/>
      <c r="U699" s="11"/>
      <c r="V699" s="50"/>
      <c r="W699" s="50"/>
      <c r="X699" s="50"/>
      <c r="Y699" s="50"/>
      <c r="Z699" s="50"/>
      <c r="AA699" s="11"/>
      <c r="AB699" s="50"/>
      <c r="AC699" s="50"/>
      <c r="AD699" s="50"/>
      <c r="AE699" s="11"/>
      <c r="AF699" s="50"/>
      <c r="AG699" s="50"/>
      <c r="AH699" s="50"/>
      <c r="AI699" s="11"/>
      <c r="AJ699" s="50"/>
      <c r="AK699" s="50"/>
      <c r="AL699" s="50"/>
      <c r="AM699" s="11"/>
      <c r="AN699" s="50"/>
      <c r="AO699" s="50"/>
      <c r="AP699" s="50"/>
      <c r="AQ699" s="11"/>
      <c r="AR699" s="50"/>
      <c r="AS699" s="50"/>
      <c r="AT699" s="50"/>
      <c r="AU699" s="11"/>
      <c r="AV699" s="50"/>
      <c r="AW699" s="50"/>
      <c r="AX699" s="50"/>
      <c r="AY699" s="50"/>
      <c r="AZ699" s="50"/>
      <c r="BA699" s="50"/>
      <c r="BB699" s="50"/>
      <c r="BC699" s="50"/>
      <c r="BD699" s="50"/>
      <c r="BE699" s="50"/>
      <c r="BF699" s="50"/>
      <c r="BG699" s="50"/>
      <c r="BH699" s="20"/>
    </row>
    <row r="700" spans="1:60" s="22" customFormat="1" x14ac:dyDescent="0.25">
      <c r="A700" s="20"/>
      <c r="B700" s="480"/>
      <c r="C700" s="11"/>
      <c r="D700" s="11"/>
      <c r="E700" s="11"/>
      <c r="F700" s="21"/>
      <c r="G700" s="11"/>
      <c r="H700" s="50"/>
      <c r="I700" s="50"/>
      <c r="J700" s="50"/>
      <c r="K700" s="11"/>
      <c r="L700" s="50"/>
      <c r="M700" s="50"/>
      <c r="N700" s="50"/>
      <c r="O700" s="50"/>
      <c r="P700" s="50"/>
      <c r="Q700" s="11"/>
      <c r="R700" s="50"/>
      <c r="S700" s="50"/>
      <c r="T700" s="50"/>
      <c r="U700" s="11"/>
      <c r="V700" s="50"/>
      <c r="W700" s="50"/>
      <c r="X700" s="50"/>
      <c r="Y700" s="50"/>
      <c r="Z700" s="50"/>
      <c r="AA700" s="11"/>
      <c r="AB700" s="50"/>
      <c r="AC700" s="50"/>
      <c r="AD700" s="50"/>
      <c r="AE700" s="11"/>
      <c r="AF700" s="50"/>
      <c r="AG700" s="50"/>
      <c r="AH700" s="50"/>
      <c r="AI700" s="11"/>
      <c r="AJ700" s="50"/>
      <c r="AK700" s="50"/>
      <c r="AL700" s="50"/>
      <c r="AM700" s="11"/>
      <c r="AN700" s="50"/>
      <c r="AO700" s="50"/>
      <c r="AP700" s="50"/>
      <c r="AQ700" s="11"/>
      <c r="AR700" s="50"/>
      <c r="AS700" s="50"/>
      <c r="AT700" s="50"/>
      <c r="AU700" s="11"/>
      <c r="AV700" s="50"/>
      <c r="AW700" s="50"/>
      <c r="AX700" s="50"/>
      <c r="AY700" s="50"/>
      <c r="AZ700" s="50"/>
      <c r="BA700" s="50"/>
      <c r="BB700" s="50"/>
      <c r="BC700" s="50"/>
      <c r="BD700" s="50"/>
      <c r="BE700" s="50"/>
      <c r="BF700" s="50"/>
      <c r="BG700" s="50"/>
      <c r="BH700" s="20"/>
    </row>
    <row r="701" spans="1:60" s="22" customFormat="1" x14ac:dyDescent="0.25">
      <c r="A701" s="20"/>
      <c r="B701" s="480"/>
      <c r="C701" s="11"/>
      <c r="D701" s="11"/>
      <c r="E701" s="11"/>
      <c r="F701" s="21"/>
      <c r="G701" s="11"/>
      <c r="H701" s="50"/>
      <c r="I701" s="50"/>
      <c r="J701" s="50"/>
      <c r="K701" s="11"/>
      <c r="L701" s="50"/>
      <c r="M701" s="50"/>
      <c r="N701" s="50"/>
      <c r="O701" s="50"/>
      <c r="P701" s="50"/>
      <c r="Q701" s="11"/>
      <c r="R701" s="50"/>
      <c r="S701" s="50"/>
      <c r="T701" s="50"/>
      <c r="U701" s="11"/>
      <c r="V701" s="50"/>
      <c r="W701" s="50"/>
      <c r="X701" s="50"/>
      <c r="Y701" s="50"/>
      <c r="Z701" s="50"/>
      <c r="AA701" s="11"/>
      <c r="AB701" s="50"/>
      <c r="AC701" s="50"/>
      <c r="AD701" s="50"/>
      <c r="AE701" s="11"/>
      <c r="AF701" s="50"/>
      <c r="AG701" s="50"/>
      <c r="AH701" s="50"/>
      <c r="AI701" s="11"/>
      <c r="AJ701" s="50"/>
      <c r="AK701" s="50"/>
      <c r="AL701" s="50"/>
      <c r="AM701" s="11"/>
      <c r="AN701" s="50"/>
      <c r="AO701" s="50"/>
      <c r="AP701" s="50"/>
      <c r="AQ701" s="11"/>
      <c r="AR701" s="50"/>
      <c r="AS701" s="50"/>
      <c r="AT701" s="50"/>
      <c r="AU701" s="11"/>
      <c r="AV701" s="50"/>
      <c r="AW701" s="50"/>
      <c r="AX701" s="50"/>
      <c r="AY701" s="50"/>
      <c r="AZ701" s="50"/>
      <c r="BA701" s="50"/>
      <c r="BB701" s="50"/>
      <c r="BC701" s="50"/>
      <c r="BD701" s="50"/>
      <c r="BE701" s="50"/>
      <c r="BF701" s="50"/>
      <c r="BG701" s="50"/>
      <c r="BH701" s="20"/>
    </row>
    <row r="702" spans="1:60" s="22" customFormat="1" x14ac:dyDescent="0.25">
      <c r="A702" s="20"/>
      <c r="B702" s="480"/>
      <c r="C702" s="11"/>
      <c r="D702" s="11"/>
      <c r="E702" s="11"/>
      <c r="F702" s="21"/>
      <c r="G702" s="11"/>
      <c r="H702" s="50"/>
      <c r="I702" s="50"/>
      <c r="J702" s="50"/>
      <c r="K702" s="11"/>
      <c r="L702" s="50"/>
      <c r="M702" s="50"/>
      <c r="N702" s="50"/>
      <c r="O702" s="50"/>
      <c r="P702" s="50"/>
      <c r="Q702" s="11"/>
      <c r="R702" s="50"/>
      <c r="S702" s="50"/>
      <c r="T702" s="50"/>
      <c r="U702" s="11"/>
      <c r="V702" s="50"/>
      <c r="W702" s="50"/>
      <c r="X702" s="50"/>
      <c r="Y702" s="50"/>
      <c r="Z702" s="50"/>
      <c r="AA702" s="11"/>
      <c r="AB702" s="50"/>
      <c r="AC702" s="50"/>
      <c r="AD702" s="50"/>
      <c r="AE702" s="11"/>
      <c r="AF702" s="50"/>
      <c r="AG702" s="50"/>
      <c r="AH702" s="50"/>
      <c r="AI702" s="11"/>
      <c r="AJ702" s="50"/>
      <c r="AK702" s="50"/>
      <c r="AL702" s="50"/>
      <c r="AM702" s="11"/>
      <c r="AN702" s="50"/>
      <c r="AO702" s="50"/>
      <c r="AP702" s="50"/>
      <c r="AQ702" s="11"/>
      <c r="AR702" s="50"/>
      <c r="AS702" s="50"/>
      <c r="AT702" s="50"/>
      <c r="AU702" s="11"/>
      <c r="AV702" s="50"/>
      <c r="AW702" s="50"/>
      <c r="AX702" s="50"/>
      <c r="AY702" s="50"/>
      <c r="AZ702" s="50"/>
      <c r="BA702" s="50"/>
      <c r="BB702" s="50"/>
      <c r="BC702" s="50"/>
      <c r="BD702" s="50"/>
      <c r="BE702" s="50"/>
      <c r="BF702" s="50"/>
      <c r="BG702" s="50"/>
      <c r="BH702" s="20"/>
    </row>
    <row r="703" spans="1:60" s="22" customFormat="1" x14ac:dyDescent="0.25">
      <c r="A703" s="20"/>
      <c r="B703" s="480"/>
      <c r="C703" s="11"/>
      <c r="D703" s="11"/>
      <c r="E703" s="11"/>
      <c r="F703" s="21"/>
      <c r="G703" s="11"/>
      <c r="H703" s="50"/>
      <c r="I703" s="50"/>
      <c r="J703" s="50"/>
      <c r="K703" s="11"/>
      <c r="L703" s="50"/>
      <c r="M703" s="50"/>
      <c r="N703" s="50"/>
      <c r="O703" s="50"/>
      <c r="P703" s="50"/>
      <c r="Q703" s="11"/>
      <c r="R703" s="50"/>
      <c r="S703" s="50"/>
      <c r="T703" s="50"/>
      <c r="U703" s="11"/>
      <c r="V703" s="50"/>
      <c r="W703" s="50"/>
      <c r="X703" s="50"/>
      <c r="Y703" s="50"/>
      <c r="Z703" s="50"/>
      <c r="AA703" s="11"/>
      <c r="AB703" s="50"/>
      <c r="AC703" s="50"/>
      <c r="AD703" s="50"/>
      <c r="AE703" s="11"/>
      <c r="AF703" s="50"/>
      <c r="AG703" s="50"/>
      <c r="AH703" s="50"/>
      <c r="AI703" s="11"/>
      <c r="AJ703" s="50"/>
      <c r="AK703" s="50"/>
      <c r="AL703" s="50"/>
      <c r="AM703" s="11"/>
      <c r="AN703" s="50"/>
      <c r="AO703" s="50"/>
      <c r="AP703" s="50"/>
      <c r="AQ703" s="11"/>
      <c r="AR703" s="50"/>
      <c r="AS703" s="50"/>
      <c r="AT703" s="50"/>
      <c r="AU703" s="11"/>
      <c r="AV703" s="50"/>
      <c r="AW703" s="50"/>
      <c r="AX703" s="50"/>
      <c r="AY703" s="50"/>
      <c r="AZ703" s="50"/>
      <c r="BA703" s="50"/>
      <c r="BB703" s="50"/>
      <c r="BC703" s="50"/>
      <c r="BD703" s="50"/>
      <c r="BE703" s="50"/>
      <c r="BF703" s="50"/>
      <c r="BG703" s="50"/>
      <c r="BH703" s="20"/>
    </row>
    <row r="704" spans="1:60" s="22" customFormat="1" x14ac:dyDescent="0.25">
      <c r="A704" s="20"/>
      <c r="B704" s="480"/>
      <c r="C704" s="11"/>
      <c r="D704" s="11"/>
      <c r="E704" s="11"/>
      <c r="F704" s="21"/>
      <c r="G704" s="11"/>
      <c r="H704" s="50"/>
      <c r="I704" s="50"/>
      <c r="J704" s="50"/>
      <c r="K704" s="11"/>
      <c r="L704" s="50"/>
      <c r="M704" s="50"/>
      <c r="N704" s="50"/>
      <c r="O704" s="50"/>
      <c r="P704" s="50"/>
      <c r="Q704" s="11"/>
      <c r="R704" s="50"/>
      <c r="S704" s="50"/>
      <c r="T704" s="50"/>
      <c r="U704" s="11"/>
      <c r="V704" s="50"/>
      <c r="W704" s="50"/>
      <c r="X704" s="50"/>
      <c r="Y704" s="50"/>
      <c r="Z704" s="50"/>
      <c r="AA704" s="11"/>
      <c r="AB704" s="50"/>
      <c r="AC704" s="50"/>
      <c r="AD704" s="50"/>
      <c r="AE704" s="11"/>
      <c r="AF704" s="50"/>
      <c r="AG704" s="50"/>
      <c r="AH704" s="50"/>
      <c r="AI704" s="11"/>
      <c r="AJ704" s="50"/>
      <c r="AK704" s="50"/>
      <c r="AL704" s="50"/>
      <c r="AM704" s="11"/>
      <c r="AN704" s="50"/>
      <c r="AO704" s="50"/>
      <c r="AP704" s="50"/>
      <c r="AQ704" s="11"/>
      <c r="AR704" s="50"/>
      <c r="AS704" s="50"/>
      <c r="AT704" s="50"/>
      <c r="AU704" s="11"/>
      <c r="AV704" s="50"/>
      <c r="AW704" s="50"/>
      <c r="AX704" s="50"/>
      <c r="AY704" s="50"/>
      <c r="AZ704" s="50"/>
      <c r="BA704" s="50"/>
      <c r="BB704" s="50"/>
      <c r="BC704" s="50"/>
      <c r="BD704" s="50"/>
      <c r="BE704" s="50"/>
      <c r="BF704" s="50"/>
      <c r="BG704" s="50"/>
      <c r="BH704" s="20"/>
    </row>
    <row r="705" spans="1:60" s="22" customFormat="1" x14ac:dyDescent="0.25">
      <c r="A705" s="20"/>
      <c r="B705" s="480"/>
      <c r="C705" s="11"/>
      <c r="D705" s="11"/>
      <c r="E705" s="11"/>
      <c r="F705" s="21"/>
      <c r="G705" s="11"/>
      <c r="H705" s="50"/>
      <c r="I705" s="50"/>
      <c r="J705" s="50"/>
      <c r="K705" s="11"/>
      <c r="L705" s="50"/>
      <c r="M705" s="50"/>
      <c r="N705" s="50"/>
      <c r="O705" s="50"/>
      <c r="P705" s="50"/>
      <c r="Q705" s="11"/>
      <c r="R705" s="50"/>
      <c r="S705" s="50"/>
      <c r="T705" s="50"/>
      <c r="U705" s="11"/>
      <c r="V705" s="50"/>
      <c r="W705" s="50"/>
      <c r="X705" s="50"/>
      <c r="Y705" s="50"/>
      <c r="Z705" s="50"/>
      <c r="AA705" s="11"/>
      <c r="AB705" s="50"/>
      <c r="AC705" s="50"/>
      <c r="AD705" s="50"/>
      <c r="AE705" s="11"/>
      <c r="AF705" s="50"/>
      <c r="AG705" s="50"/>
      <c r="AH705" s="50"/>
      <c r="AI705" s="11"/>
      <c r="AJ705" s="50"/>
      <c r="AK705" s="50"/>
      <c r="AL705" s="50"/>
      <c r="AM705" s="11"/>
      <c r="AN705" s="50"/>
      <c r="AO705" s="50"/>
      <c r="AP705" s="50"/>
      <c r="AQ705" s="11"/>
      <c r="AR705" s="50"/>
      <c r="AS705" s="50"/>
      <c r="AT705" s="50"/>
      <c r="AU705" s="11"/>
      <c r="AV705" s="50"/>
      <c r="AW705" s="50"/>
      <c r="AX705" s="50"/>
      <c r="AY705" s="50"/>
      <c r="AZ705" s="50"/>
      <c r="BA705" s="50"/>
      <c r="BB705" s="50"/>
      <c r="BC705" s="50"/>
      <c r="BD705" s="50"/>
      <c r="BE705" s="50"/>
      <c r="BF705" s="50"/>
      <c r="BG705" s="50"/>
      <c r="BH705" s="20"/>
    </row>
    <row r="706" spans="1:60" s="22" customFormat="1" x14ac:dyDescent="0.25">
      <c r="A706" s="20"/>
      <c r="B706" s="480"/>
      <c r="C706" s="11"/>
      <c r="D706" s="11"/>
      <c r="E706" s="11"/>
      <c r="F706" s="21"/>
      <c r="G706" s="11"/>
      <c r="H706" s="50"/>
      <c r="I706" s="50"/>
      <c r="J706" s="50"/>
      <c r="K706" s="11"/>
      <c r="L706" s="50"/>
      <c r="M706" s="50"/>
      <c r="N706" s="50"/>
      <c r="O706" s="50"/>
      <c r="P706" s="50"/>
      <c r="Q706" s="11"/>
      <c r="R706" s="50"/>
      <c r="S706" s="50"/>
      <c r="T706" s="50"/>
      <c r="U706" s="11"/>
      <c r="V706" s="50"/>
      <c r="W706" s="50"/>
      <c r="X706" s="50"/>
      <c r="Y706" s="50"/>
      <c r="Z706" s="50"/>
      <c r="AA706" s="11"/>
      <c r="AB706" s="50"/>
      <c r="AC706" s="50"/>
      <c r="AD706" s="50"/>
      <c r="AE706" s="11"/>
      <c r="AF706" s="50"/>
      <c r="AG706" s="50"/>
      <c r="AH706" s="50"/>
      <c r="AI706" s="11"/>
      <c r="AJ706" s="50"/>
      <c r="AK706" s="50"/>
      <c r="AL706" s="50"/>
      <c r="AM706" s="11"/>
      <c r="AN706" s="50"/>
      <c r="AO706" s="50"/>
      <c r="AP706" s="50"/>
      <c r="AQ706" s="11"/>
      <c r="AR706" s="50"/>
      <c r="AS706" s="50"/>
      <c r="AT706" s="50"/>
      <c r="AU706" s="11"/>
      <c r="AV706" s="50"/>
      <c r="AW706" s="50"/>
      <c r="AX706" s="50"/>
      <c r="AY706" s="50"/>
      <c r="AZ706" s="50"/>
      <c r="BA706" s="50"/>
      <c r="BB706" s="50"/>
      <c r="BC706" s="50"/>
      <c r="BD706" s="50"/>
      <c r="BE706" s="50"/>
      <c r="BF706" s="50"/>
      <c r="BG706" s="50"/>
      <c r="BH706" s="20"/>
    </row>
    <row r="707" spans="1:60" s="22" customFormat="1" x14ac:dyDescent="0.25">
      <c r="A707" s="20"/>
      <c r="B707" s="480"/>
      <c r="C707" s="11"/>
      <c r="D707" s="11"/>
      <c r="E707" s="11"/>
      <c r="F707" s="21"/>
      <c r="G707" s="11"/>
      <c r="H707" s="50"/>
      <c r="I707" s="50"/>
      <c r="J707" s="50"/>
      <c r="K707" s="11"/>
      <c r="L707" s="50"/>
      <c r="M707" s="50"/>
      <c r="N707" s="50"/>
      <c r="O707" s="50"/>
      <c r="P707" s="50"/>
      <c r="Q707" s="11"/>
      <c r="R707" s="50"/>
      <c r="S707" s="50"/>
      <c r="T707" s="50"/>
      <c r="U707" s="11"/>
      <c r="V707" s="50"/>
      <c r="W707" s="50"/>
      <c r="X707" s="50"/>
      <c r="Y707" s="50"/>
      <c r="Z707" s="50"/>
      <c r="AA707" s="11"/>
      <c r="AB707" s="50"/>
      <c r="AC707" s="50"/>
      <c r="AD707" s="50"/>
      <c r="AE707" s="11"/>
      <c r="AF707" s="50"/>
      <c r="AG707" s="50"/>
      <c r="AH707" s="50"/>
      <c r="AI707" s="11"/>
      <c r="AJ707" s="50"/>
      <c r="AK707" s="50"/>
      <c r="AL707" s="50"/>
      <c r="AM707" s="11"/>
      <c r="AN707" s="50"/>
      <c r="AO707" s="50"/>
      <c r="AP707" s="50"/>
      <c r="AQ707" s="11"/>
      <c r="AR707" s="50"/>
      <c r="AS707" s="50"/>
      <c r="AT707" s="50"/>
      <c r="AU707" s="11"/>
      <c r="AV707" s="50"/>
      <c r="AW707" s="50"/>
      <c r="AX707" s="50"/>
      <c r="AY707" s="50"/>
      <c r="AZ707" s="50"/>
      <c r="BA707" s="50"/>
      <c r="BB707" s="50"/>
      <c r="BC707" s="50"/>
      <c r="BD707" s="50"/>
      <c r="BE707" s="50"/>
      <c r="BF707" s="50"/>
      <c r="BG707" s="50"/>
      <c r="BH707" s="20"/>
    </row>
    <row r="708" spans="1:60" s="22" customFormat="1" x14ac:dyDescent="0.25">
      <c r="A708" s="20"/>
      <c r="B708" s="480"/>
      <c r="C708" s="11"/>
      <c r="D708" s="11"/>
      <c r="E708" s="11"/>
      <c r="F708" s="21"/>
      <c r="G708" s="11"/>
      <c r="H708" s="50"/>
      <c r="I708" s="50"/>
      <c r="J708" s="50"/>
      <c r="K708" s="11"/>
      <c r="L708" s="50"/>
      <c r="M708" s="50"/>
      <c r="N708" s="50"/>
      <c r="O708" s="50"/>
      <c r="P708" s="50"/>
      <c r="Q708" s="11"/>
      <c r="R708" s="50"/>
      <c r="S708" s="50"/>
      <c r="T708" s="50"/>
      <c r="U708" s="11"/>
      <c r="V708" s="50"/>
      <c r="W708" s="50"/>
      <c r="X708" s="50"/>
      <c r="Y708" s="50"/>
      <c r="Z708" s="50"/>
      <c r="AA708" s="11"/>
      <c r="AB708" s="50"/>
      <c r="AC708" s="50"/>
      <c r="AD708" s="50"/>
      <c r="AE708" s="11"/>
      <c r="AF708" s="50"/>
      <c r="AG708" s="50"/>
      <c r="AH708" s="50"/>
      <c r="AI708" s="11"/>
      <c r="AJ708" s="50"/>
      <c r="AK708" s="50"/>
      <c r="AL708" s="50"/>
      <c r="AM708" s="11"/>
      <c r="AN708" s="50"/>
      <c r="AO708" s="50"/>
      <c r="AP708" s="50"/>
      <c r="AQ708" s="11"/>
      <c r="AR708" s="50"/>
      <c r="AS708" s="50"/>
      <c r="AT708" s="50"/>
      <c r="AU708" s="11"/>
      <c r="AV708" s="50"/>
      <c r="AW708" s="50"/>
      <c r="AX708" s="50"/>
      <c r="AY708" s="50"/>
      <c r="AZ708" s="50"/>
      <c r="BA708" s="50"/>
      <c r="BB708" s="50"/>
      <c r="BC708" s="50"/>
      <c r="BD708" s="50"/>
      <c r="BE708" s="50"/>
      <c r="BF708" s="50"/>
      <c r="BG708" s="50"/>
      <c r="BH708" s="20"/>
    </row>
    <row r="709" spans="1:60" s="22" customFormat="1" x14ac:dyDescent="0.25">
      <c r="A709" s="20"/>
      <c r="B709" s="480"/>
      <c r="C709" s="11"/>
      <c r="D709" s="11"/>
      <c r="E709" s="11"/>
      <c r="F709" s="21"/>
      <c r="G709" s="11"/>
      <c r="H709" s="50"/>
      <c r="I709" s="50"/>
      <c r="J709" s="50"/>
      <c r="K709" s="11"/>
      <c r="L709" s="50"/>
      <c r="M709" s="50"/>
      <c r="N709" s="50"/>
      <c r="O709" s="50"/>
      <c r="P709" s="50"/>
      <c r="Q709" s="11"/>
      <c r="R709" s="50"/>
      <c r="S709" s="50"/>
      <c r="T709" s="50"/>
      <c r="U709" s="11"/>
      <c r="V709" s="50"/>
      <c r="W709" s="50"/>
      <c r="X709" s="50"/>
      <c r="Y709" s="50"/>
      <c r="Z709" s="50"/>
      <c r="AA709" s="11"/>
      <c r="AB709" s="50"/>
      <c r="AC709" s="50"/>
      <c r="AD709" s="50"/>
      <c r="AE709" s="11"/>
      <c r="AF709" s="50"/>
      <c r="AG709" s="50"/>
      <c r="AH709" s="50"/>
      <c r="AI709" s="11"/>
      <c r="AJ709" s="50"/>
      <c r="AK709" s="50"/>
      <c r="AL709" s="50"/>
      <c r="AM709" s="11"/>
      <c r="AN709" s="50"/>
      <c r="AO709" s="50"/>
      <c r="AP709" s="50"/>
      <c r="AQ709" s="11"/>
      <c r="AR709" s="50"/>
      <c r="AS709" s="50"/>
      <c r="AT709" s="50"/>
      <c r="AU709" s="11"/>
      <c r="AV709" s="50"/>
      <c r="AW709" s="50"/>
      <c r="AX709" s="50"/>
      <c r="AY709" s="50"/>
      <c r="AZ709" s="50"/>
      <c r="BA709" s="50"/>
      <c r="BB709" s="50"/>
      <c r="BC709" s="50"/>
      <c r="BD709" s="50"/>
      <c r="BE709" s="50"/>
      <c r="BF709" s="50"/>
      <c r="BG709" s="50"/>
      <c r="BH709" s="20"/>
    </row>
    <row r="710" spans="1:60" s="22" customFormat="1" x14ac:dyDescent="0.25">
      <c r="A710" s="20"/>
      <c r="B710" s="480"/>
      <c r="C710" s="11"/>
      <c r="D710" s="11"/>
      <c r="E710" s="11"/>
      <c r="F710" s="21"/>
      <c r="G710" s="11"/>
      <c r="H710" s="50"/>
      <c r="I710" s="50"/>
      <c r="J710" s="50"/>
      <c r="K710" s="11"/>
      <c r="L710" s="50"/>
      <c r="M710" s="50"/>
      <c r="N710" s="50"/>
      <c r="O710" s="50"/>
      <c r="P710" s="50"/>
      <c r="Q710" s="11"/>
      <c r="R710" s="50"/>
      <c r="S710" s="50"/>
      <c r="T710" s="50"/>
      <c r="U710" s="11"/>
      <c r="V710" s="50"/>
      <c r="W710" s="50"/>
      <c r="X710" s="50"/>
      <c r="Y710" s="50"/>
      <c r="Z710" s="50"/>
      <c r="AA710" s="11"/>
      <c r="AB710" s="50"/>
      <c r="AC710" s="50"/>
      <c r="AD710" s="50"/>
      <c r="AE710" s="11"/>
      <c r="AF710" s="50"/>
      <c r="AG710" s="50"/>
      <c r="AH710" s="50"/>
      <c r="AI710" s="11"/>
      <c r="AJ710" s="50"/>
      <c r="AK710" s="50"/>
      <c r="AL710" s="50"/>
      <c r="AM710" s="11"/>
      <c r="AN710" s="50"/>
      <c r="AO710" s="50"/>
      <c r="AP710" s="50"/>
      <c r="AQ710" s="11"/>
      <c r="AR710" s="50"/>
      <c r="AS710" s="50"/>
      <c r="AT710" s="50"/>
      <c r="AU710" s="11"/>
      <c r="AV710" s="50"/>
      <c r="AW710" s="50"/>
      <c r="AX710" s="50"/>
      <c r="AY710" s="50"/>
      <c r="AZ710" s="50"/>
      <c r="BA710" s="50"/>
      <c r="BB710" s="50"/>
      <c r="BC710" s="50"/>
      <c r="BD710" s="50"/>
      <c r="BE710" s="50"/>
      <c r="BF710" s="50"/>
      <c r="BG710" s="50"/>
      <c r="BH710" s="20"/>
    </row>
    <row r="711" spans="1:60" s="22" customFormat="1" x14ac:dyDescent="0.25">
      <c r="A711" s="20"/>
      <c r="B711" s="480"/>
      <c r="C711" s="11"/>
      <c r="D711" s="11"/>
      <c r="E711" s="11"/>
      <c r="F711" s="21"/>
      <c r="G711" s="11"/>
      <c r="H711" s="50"/>
      <c r="I711" s="50"/>
      <c r="J711" s="50"/>
      <c r="K711" s="11"/>
      <c r="L711" s="50"/>
      <c r="M711" s="50"/>
      <c r="N711" s="50"/>
      <c r="O711" s="50"/>
      <c r="P711" s="50"/>
      <c r="Q711" s="11"/>
      <c r="R711" s="50"/>
      <c r="S711" s="50"/>
      <c r="T711" s="50"/>
      <c r="U711" s="11"/>
      <c r="V711" s="50"/>
      <c r="W711" s="50"/>
      <c r="X711" s="50"/>
      <c r="Y711" s="50"/>
      <c r="Z711" s="50"/>
      <c r="AA711" s="11"/>
      <c r="AB711" s="50"/>
      <c r="AC711" s="50"/>
      <c r="AD711" s="50"/>
      <c r="AE711" s="11"/>
      <c r="AF711" s="50"/>
      <c r="AG711" s="50"/>
      <c r="AH711" s="50"/>
      <c r="AI711" s="11"/>
      <c r="AJ711" s="50"/>
      <c r="AK711" s="50"/>
      <c r="AL711" s="50"/>
      <c r="AM711" s="11"/>
      <c r="AN711" s="50"/>
      <c r="AO711" s="50"/>
      <c r="AP711" s="50"/>
      <c r="AQ711" s="11"/>
      <c r="AR711" s="50"/>
      <c r="AS711" s="50"/>
      <c r="AT711" s="50"/>
      <c r="AU711" s="11"/>
      <c r="AV711" s="50"/>
      <c r="AW711" s="50"/>
      <c r="AX711" s="50"/>
      <c r="AY711" s="50"/>
      <c r="AZ711" s="50"/>
      <c r="BA711" s="50"/>
      <c r="BB711" s="50"/>
      <c r="BC711" s="50"/>
      <c r="BD711" s="50"/>
      <c r="BE711" s="50"/>
      <c r="BF711" s="50"/>
      <c r="BG711" s="50"/>
      <c r="BH711" s="20"/>
    </row>
    <row r="712" spans="1:60" s="22" customFormat="1" x14ac:dyDescent="0.25">
      <c r="A712" s="20"/>
      <c r="B712" s="480"/>
      <c r="C712" s="11"/>
      <c r="D712" s="11"/>
      <c r="E712" s="11"/>
      <c r="F712" s="21"/>
      <c r="G712" s="11"/>
      <c r="H712" s="50"/>
      <c r="I712" s="50"/>
      <c r="J712" s="50"/>
      <c r="K712" s="11"/>
      <c r="L712" s="50"/>
      <c r="M712" s="50"/>
      <c r="N712" s="50"/>
      <c r="O712" s="50"/>
      <c r="P712" s="50"/>
      <c r="Q712" s="11"/>
      <c r="R712" s="50"/>
      <c r="S712" s="50"/>
      <c r="T712" s="50"/>
      <c r="U712" s="11"/>
      <c r="V712" s="50"/>
      <c r="W712" s="50"/>
      <c r="X712" s="50"/>
      <c r="Y712" s="50"/>
      <c r="Z712" s="50"/>
      <c r="AA712" s="11"/>
      <c r="AB712" s="50"/>
      <c r="AC712" s="50"/>
      <c r="AD712" s="50"/>
      <c r="AE712" s="11"/>
      <c r="AF712" s="50"/>
      <c r="AG712" s="50"/>
      <c r="AH712" s="50"/>
      <c r="AI712" s="11"/>
      <c r="AJ712" s="50"/>
      <c r="AK712" s="50"/>
      <c r="AL712" s="50"/>
      <c r="AM712" s="11"/>
      <c r="AN712" s="50"/>
      <c r="AO712" s="50"/>
      <c r="AP712" s="50"/>
      <c r="AQ712" s="11"/>
      <c r="AR712" s="50"/>
      <c r="AS712" s="50"/>
      <c r="AT712" s="50"/>
      <c r="AU712" s="11"/>
      <c r="AV712" s="50"/>
      <c r="AW712" s="50"/>
      <c r="AX712" s="50"/>
      <c r="AY712" s="50"/>
      <c r="AZ712" s="50"/>
      <c r="BA712" s="50"/>
      <c r="BB712" s="50"/>
      <c r="BC712" s="50"/>
      <c r="BD712" s="50"/>
      <c r="BE712" s="50"/>
      <c r="BF712" s="50"/>
      <c r="BG712" s="50"/>
      <c r="BH712" s="20"/>
    </row>
    <row r="713" spans="1:60" s="22" customFormat="1" x14ac:dyDescent="0.25">
      <c r="A713" s="20"/>
      <c r="B713" s="480"/>
      <c r="C713" s="11"/>
      <c r="D713" s="11"/>
      <c r="E713" s="11"/>
      <c r="F713" s="21"/>
      <c r="G713" s="11"/>
      <c r="H713" s="50"/>
      <c r="I713" s="50"/>
      <c r="J713" s="50"/>
      <c r="K713" s="11"/>
      <c r="L713" s="50"/>
      <c r="M713" s="50"/>
      <c r="N713" s="50"/>
      <c r="O713" s="50"/>
      <c r="P713" s="50"/>
      <c r="Q713" s="11"/>
      <c r="R713" s="50"/>
      <c r="S713" s="50"/>
      <c r="T713" s="50"/>
      <c r="U713" s="11"/>
      <c r="V713" s="50"/>
      <c r="W713" s="50"/>
      <c r="X713" s="50"/>
      <c r="Y713" s="50"/>
      <c r="Z713" s="50"/>
      <c r="AA713" s="11"/>
      <c r="AB713" s="50"/>
      <c r="AC713" s="50"/>
      <c r="AD713" s="50"/>
      <c r="AE713" s="11"/>
      <c r="AF713" s="50"/>
      <c r="AG713" s="50"/>
      <c r="AH713" s="50"/>
      <c r="AI713" s="11"/>
      <c r="AJ713" s="50"/>
      <c r="AK713" s="50"/>
      <c r="AL713" s="50"/>
      <c r="AM713" s="11"/>
      <c r="AN713" s="50"/>
      <c r="AO713" s="50"/>
      <c r="AP713" s="50"/>
      <c r="AQ713" s="11"/>
      <c r="AR713" s="50"/>
      <c r="AS713" s="50"/>
      <c r="AT713" s="50"/>
      <c r="AU713" s="11"/>
      <c r="AV713" s="50"/>
      <c r="AW713" s="50"/>
      <c r="AX713" s="50"/>
      <c r="AY713" s="50"/>
      <c r="AZ713" s="50"/>
      <c r="BA713" s="50"/>
      <c r="BB713" s="50"/>
      <c r="BC713" s="50"/>
      <c r="BD713" s="50"/>
      <c r="BE713" s="50"/>
      <c r="BF713" s="50"/>
      <c r="BG713" s="50"/>
      <c r="BH713" s="20"/>
    </row>
    <row r="714" spans="1:60" s="22" customFormat="1" x14ac:dyDescent="0.25">
      <c r="A714" s="20"/>
      <c r="B714" s="480"/>
      <c r="C714" s="11"/>
      <c r="D714" s="11"/>
      <c r="E714" s="11"/>
      <c r="F714" s="21"/>
      <c r="G714" s="11"/>
      <c r="H714" s="50"/>
      <c r="I714" s="50"/>
      <c r="J714" s="50"/>
      <c r="K714" s="11"/>
      <c r="L714" s="50"/>
      <c r="M714" s="50"/>
      <c r="N714" s="50"/>
      <c r="O714" s="50"/>
      <c r="P714" s="50"/>
      <c r="Q714" s="11"/>
      <c r="R714" s="50"/>
      <c r="S714" s="50"/>
      <c r="T714" s="50"/>
      <c r="U714" s="11"/>
      <c r="V714" s="50"/>
      <c r="W714" s="50"/>
      <c r="X714" s="50"/>
      <c r="Y714" s="50"/>
      <c r="Z714" s="50"/>
      <c r="AA714" s="11"/>
      <c r="AB714" s="50"/>
      <c r="AC714" s="50"/>
      <c r="AD714" s="50"/>
      <c r="AE714" s="11"/>
      <c r="AF714" s="50"/>
      <c r="AG714" s="50"/>
      <c r="AH714" s="50"/>
      <c r="AI714" s="11"/>
      <c r="AJ714" s="50"/>
      <c r="AK714" s="50"/>
      <c r="AL714" s="50"/>
      <c r="AM714" s="11"/>
      <c r="AN714" s="50"/>
      <c r="AO714" s="50"/>
      <c r="AP714" s="50"/>
      <c r="AQ714" s="11"/>
      <c r="AR714" s="50"/>
      <c r="AS714" s="50"/>
      <c r="AT714" s="50"/>
      <c r="AU714" s="11"/>
      <c r="AV714" s="50"/>
      <c r="AW714" s="50"/>
      <c r="AX714" s="50"/>
      <c r="AY714" s="50"/>
      <c r="AZ714" s="50"/>
      <c r="BA714" s="50"/>
      <c r="BB714" s="50"/>
      <c r="BC714" s="50"/>
      <c r="BD714" s="50"/>
      <c r="BE714" s="50"/>
      <c r="BF714" s="50"/>
      <c r="BG714" s="50"/>
      <c r="BH714" s="20"/>
    </row>
    <row r="715" spans="1:60" s="22" customFormat="1" x14ac:dyDescent="0.25">
      <c r="A715" s="20"/>
      <c r="B715" s="480"/>
      <c r="C715" s="11"/>
      <c r="D715" s="11"/>
      <c r="E715" s="11"/>
      <c r="F715" s="21"/>
      <c r="G715" s="11"/>
      <c r="H715" s="50"/>
      <c r="I715" s="50"/>
      <c r="J715" s="50"/>
      <c r="K715" s="11"/>
      <c r="L715" s="50"/>
      <c r="M715" s="50"/>
      <c r="N715" s="50"/>
      <c r="O715" s="50"/>
      <c r="P715" s="50"/>
      <c r="Q715" s="11"/>
      <c r="R715" s="50"/>
      <c r="S715" s="50"/>
      <c r="T715" s="50"/>
      <c r="U715" s="11"/>
      <c r="V715" s="50"/>
      <c r="W715" s="50"/>
      <c r="X715" s="50"/>
      <c r="Y715" s="50"/>
      <c r="Z715" s="50"/>
      <c r="AA715" s="11"/>
      <c r="AB715" s="50"/>
      <c r="AC715" s="50"/>
      <c r="AD715" s="50"/>
      <c r="AE715" s="11"/>
      <c r="AF715" s="50"/>
      <c r="AG715" s="50"/>
      <c r="AH715" s="50"/>
      <c r="AI715" s="11"/>
      <c r="AJ715" s="50"/>
      <c r="AK715" s="50"/>
      <c r="AL715" s="50"/>
      <c r="AM715" s="11"/>
      <c r="AN715" s="50"/>
      <c r="AO715" s="50"/>
      <c r="AP715" s="50"/>
      <c r="AQ715" s="11"/>
      <c r="AR715" s="50"/>
      <c r="AS715" s="50"/>
      <c r="AT715" s="50"/>
      <c r="AU715" s="11"/>
      <c r="AV715" s="50"/>
      <c r="AW715" s="50"/>
      <c r="AX715" s="50"/>
      <c r="AY715" s="50"/>
      <c r="AZ715" s="50"/>
      <c r="BA715" s="50"/>
      <c r="BB715" s="50"/>
      <c r="BC715" s="50"/>
      <c r="BD715" s="50"/>
      <c r="BE715" s="50"/>
      <c r="BF715" s="50"/>
      <c r="BG715" s="50"/>
      <c r="BH715" s="20"/>
    </row>
    <row r="716" spans="1:60" s="22" customFormat="1" x14ac:dyDescent="0.25">
      <c r="A716" s="20"/>
      <c r="B716" s="480"/>
      <c r="C716" s="11"/>
      <c r="D716" s="11"/>
      <c r="E716" s="11"/>
      <c r="F716" s="21"/>
      <c r="G716" s="11"/>
      <c r="H716" s="50"/>
      <c r="I716" s="50"/>
      <c r="J716" s="50"/>
      <c r="K716" s="11"/>
      <c r="L716" s="50"/>
      <c r="M716" s="50"/>
      <c r="N716" s="50"/>
      <c r="O716" s="50"/>
      <c r="P716" s="50"/>
      <c r="Q716" s="11"/>
      <c r="R716" s="50"/>
      <c r="S716" s="50"/>
      <c r="T716" s="50"/>
      <c r="U716" s="11"/>
      <c r="V716" s="50"/>
      <c r="W716" s="50"/>
      <c r="X716" s="50"/>
      <c r="Y716" s="50"/>
      <c r="Z716" s="50"/>
      <c r="AA716" s="11"/>
      <c r="AB716" s="50"/>
      <c r="AC716" s="50"/>
      <c r="AD716" s="50"/>
      <c r="AE716" s="11"/>
      <c r="AF716" s="50"/>
      <c r="AG716" s="50"/>
      <c r="AH716" s="50"/>
      <c r="AI716" s="11"/>
      <c r="AJ716" s="50"/>
      <c r="AK716" s="50"/>
      <c r="AL716" s="50"/>
      <c r="AM716" s="11"/>
      <c r="AN716" s="50"/>
      <c r="AO716" s="50"/>
      <c r="AP716" s="50"/>
      <c r="AQ716" s="11"/>
      <c r="AR716" s="50"/>
      <c r="AS716" s="50"/>
      <c r="AT716" s="50"/>
      <c r="AU716" s="11"/>
      <c r="AV716" s="50"/>
      <c r="AW716" s="50"/>
      <c r="AX716" s="50"/>
      <c r="AY716" s="50"/>
      <c r="AZ716" s="50"/>
      <c r="BA716" s="50"/>
      <c r="BB716" s="50"/>
      <c r="BC716" s="50"/>
      <c r="BD716" s="50"/>
      <c r="BE716" s="50"/>
      <c r="BF716" s="50"/>
      <c r="BG716" s="50"/>
      <c r="BH716" s="20"/>
    </row>
    <row r="717" spans="1:60" s="22" customFormat="1" x14ac:dyDescent="0.25">
      <c r="A717" s="20"/>
      <c r="B717" s="480"/>
      <c r="C717" s="11"/>
      <c r="D717" s="11"/>
      <c r="E717" s="11"/>
      <c r="F717" s="21"/>
      <c r="G717" s="11"/>
      <c r="H717" s="50"/>
      <c r="I717" s="50"/>
      <c r="J717" s="50"/>
      <c r="K717" s="11"/>
      <c r="L717" s="50"/>
      <c r="M717" s="50"/>
      <c r="N717" s="50"/>
      <c r="O717" s="50"/>
      <c r="P717" s="50"/>
      <c r="Q717" s="11"/>
      <c r="R717" s="50"/>
      <c r="S717" s="50"/>
      <c r="T717" s="50"/>
      <c r="U717" s="11"/>
      <c r="V717" s="50"/>
      <c r="W717" s="50"/>
      <c r="X717" s="50"/>
      <c r="Y717" s="50"/>
      <c r="Z717" s="50"/>
      <c r="AA717" s="11"/>
      <c r="AB717" s="50"/>
      <c r="AC717" s="50"/>
      <c r="AD717" s="50"/>
      <c r="AE717" s="11"/>
      <c r="AF717" s="50"/>
      <c r="AG717" s="50"/>
      <c r="AH717" s="50"/>
      <c r="AI717" s="11"/>
      <c r="AJ717" s="50"/>
      <c r="AK717" s="50"/>
      <c r="AL717" s="50"/>
      <c r="AM717" s="11"/>
      <c r="AN717" s="50"/>
      <c r="AO717" s="50"/>
      <c r="AP717" s="50"/>
      <c r="AQ717" s="11"/>
      <c r="AR717" s="50"/>
      <c r="AS717" s="50"/>
      <c r="AT717" s="50"/>
      <c r="AU717" s="11"/>
      <c r="AV717" s="50"/>
      <c r="AW717" s="50"/>
      <c r="AX717" s="50"/>
      <c r="AY717" s="50"/>
      <c r="AZ717" s="50"/>
      <c r="BA717" s="50"/>
      <c r="BB717" s="50"/>
      <c r="BC717" s="50"/>
      <c r="BD717" s="50"/>
      <c r="BE717" s="50"/>
      <c r="BF717" s="50"/>
      <c r="BG717" s="50"/>
      <c r="BH717" s="20"/>
    </row>
    <row r="718" spans="1:60" s="22" customFormat="1" x14ac:dyDescent="0.25">
      <c r="A718" s="20"/>
      <c r="B718" s="480"/>
      <c r="C718" s="11"/>
      <c r="D718" s="11"/>
      <c r="E718" s="11"/>
      <c r="F718" s="21"/>
      <c r="G718" s="11"/>
      <c r="H718" s="50"/>
      <c r="I718" s="50"/>
      <c r="J718" s="50"/>
      <c r="K718" s="11"/>
      <c r="L718" s="50"/>
      <c r="M718" s="50"/>
      <c r="N718" s="50"/>
      <c r="O718" s="50"/>
      <c r="P718" s="50"/>
      <c r="Q718" s="11"/>
      <c r="R718" s="50"/>
      <c r="S718" s="50"/>
      <c r="T718" s="50"/>
      <c r="U718" s="11"/>
      <c r="V718" s="50"/>
      <c r="W718" s="50"/>
      <c r="X718" s="50"/>
      <c r="Y718" s="50"/>
      <c r="Z718" s="50"/>
      <c r="AA718" s="11"/>
      <c r="AB718" s="50"/>
      <c r="AC718" s="50"/>
      <c r="AD718" s="50"/>
      <c r="AE718" s="11"/>
      <c r="AF718" s="50"/>
      <c r="AG718" s="50"/>
      <c r="AH718" s="50"/>
      <c r="AI718" s="11"/>
      <c r="AJ718" s="50"/>
      <c r="AK718" s="50"/>
      <c r="AL718" s="50"/>
      <c r="AM718" s="11"/>
      <c r="AN718" s="50"/>
      <c r="AO718" s="50"/>
      <c r="AP718" s="50"/>
      <c r="AQ718" s="11"/>
      <c r="AR718" s="50"/>
      <c r="AS718" s="50"/>
      <c r="AT718" s="50"/>
      <c r="AU718" s="11"/>
      <c r="AV718" s="50"/>
      <c r="AW718" s="50"/>
      <c r="AX718" s="50"/>
      <c r="AY718" s="50"/>
      <c r="AZ718" s="50"/>
      <c r="BA718" s="50"/>
      <c r="BB718" s="50"/>
      <c r="BC718" s="50"/>
      <c r="BD718" s="50"/>
      <c r="BE718" s="50"/>
      <c r="BF718" s="50"/>
      <c r="BG718" s="50"/>
      <c r="BH718" s="20"/>
    </row>
    <row r="719" spans="1:60" s="22" customFormat="1" x14ac:dyDescent="0.25">
      <c r="A719" s="20"/>
      <c r="B719" s="480"/>
      <c r="C719" s="11"/>
      <c r="D719" s="11"/>
      <c r="E719" s="11"/>
      <c r="F719" s="21"/>
      <c r="G719" s="11"/>
      <c r="H719" s="50"/>
      <c r="I719" s="50"/>
      <c r="J719" s="50"/>
      <c r="K719" s="11"/>
      <c r="L719" s="50"/>
      <c r="M719" s="50"/>
      <c r="N719" s="50"/>
      <c r="O719" s="50"/>
      <c r="P719" s="50"/>
      <c r="Q719" s="11"/>
      <c r="R719" s="50"/>
      <c r="S719" s="50"/>
      <c r="T719" s="50"/>
      <c r="U719" s="11"/>
      <c r="V719" s="50"/>
      <c r="W719" s="50"/>
      <c r="X719" s="50"/>
      <c r="Y719" s="50"/>
      <c r="Z719" s="50"/>
      <c r="AA719" s="11"/>
      <c r="AB719" s="50"/>
      <c r="AC719" s="50"/>
      <c r="AD719" s="50"/>
      <c r="AE719" s="11"/>
      <c r="AF719" s="50"/>
      <c r="AG719" s="50"/>
      <c r="AH719" s="50"/>
      <c r="AI719" s="11"/>
      <c r="AJ719" s="50"/>
      <c r="AK719" s="50"/>
      <c r="AL719" s="50"/>
      <c r="AM719" s="11"/>
      <c r="AN719" s="50"/>
      <c r="AO719" s="50"/>
      <c r="AP719" s="50"/>
      <c r="AQ719" s="11"/>
      <c r="AR719" s="50"/>
      <c r="AS719" s="50"/>
      <c r="AT719" s="50"/>
      <c r="AU719" s="11"/>
      <c r="AV719" s="50"/>
      <c r="AW719" s="50"/>
      <c r="AX719" s="50"/>
      <c r="AY719" s="50"/>
      <c r="AZ719" s="50"/>
      <c r="BA719" s="50"/>
      <c r="BB719" s="50"/>
      <c r="BC719" s="50"/>
      <c r="BD719" s="50"/>
      <c r="BE719" s="50"/>
      <c r="BF719" s="50"/>
      <c r="BG719" s="50"/>
      <c r="BH719" s="20"/>
    </row>
    <row r="720" spans="1:60" s="22" customFormat="1" x14ac:dyDescent="0.25">
      <c r="A720" s="20"/>
      <c r="B720" s="480"/>
      <c r="C720" s="11"/>
      <c r="D720" s="11"/>
      <c r="E720" s="11"/>
      <c r="F720" s="21"/>
      <c r="G720" s="11"/>
      <c r="H720" s="50"/>
      <c r="I720" s="50"/>
      <c r="J720" s="50"/>
      <c r="K720" s="11"/>
      <c r="L720" s="50"/>
      <c r="M720" s="50"/>
      <c r="N720" s="50"/>
      <c r="O720" s="50"/>
      <c r="P720" s="50"/>
      <c r="Q720" s="11"/>
      <c r="R720" s="50"/>
      <c r="S720" s="50"/>
      <c r="T720" s="50"/>
      <c r="U720" s="11"/>
      <c r="V720" s="50"/>
      <c r="W720" s="50"/>
      <c r="X720" s="50"/>
      <c r="Y720" s="50"/>
      <c r="Z720" s="50"/>
      <c r="AA720" s="11"/>
      <c r="AB720" s="50"/>
      <c r="AC720" s="50"/>
      <c r="AD720" s="50"/>
      <c r="AE720" s="11"/>
      <c r="AF720" s="50"/>
      <c r="AG720" s="50"/>
      <c r="AH720" s="50"/>
      <c r="AI720" s="11"/>
      <c r="AJ720" s="50"/>
      <c r="AK720" s="50"/>
      <c r="AL720" s="50"/>
      <c r="AM720" s="11"/>
      <c r="AN720" s="50"/>
      <c r="AO720" s="50"/>
      <c r="AP720" s="50"/>
      <c r="AQ720" s="11"/>
      <c r="AR720" s="50"/>
      <c r="AS720" s="50"/>
      <c r="AT720" s="50"/>
      <c r="AU720" s="11"/>
      <c r="AV720" s="50"/>
      <c r="AW720" s="50"/>
      <c r="AX720" s="50"/>
      <c r="AY720" s="50"/>
      <c r="AZ720" s="50"/>
      <c r="BA720" s="50"/>
      <c r="BB720" s="50"/>
      <c r="BC720" s="50"/>
      <c r="BD720" s="50"/>
      <c r="BE720" s="50"/>
      <c r="BF720" s="50"/>
      <c r="BG720" s="50"/>
      <c r="BH720" s="20"/>
    </row>
    <row r="721" spans="1:60" s="22" customFormat="1" x14ac:dyDescent="0.25">
      <c r="A721" s="20"/>
      <c r="B721" s="480"/>
      <c r="C721" s="11"/>
      <c r="D721" s="11"/>
      <c r="E721" s="11"/>
      <c r="F721" s="21"/>
      <c r="G721" s="11"/>
      <c r="H721" s="50"/>
      <c r="I721" s="50"/>
      <c r="J721" s="50"/>
      <c r="K721" s="11"/>
      <c r="L721" s="50"/>
      <c r="M721" s="50"/>
      <c r="N721" s="50"/>
      <c r="O721" s="50"/>
      <c r="P721" s="50"/>
      <c r="Q721" s="11"/>
      <c r="R721" s="50"/>
      <c r="S721" s="50"/>
      <c r="T721" s="50"/>
      <c r="U721" s="11"/>
      <c r="V721" s="50"/>
      <c r="W721" s="50"/>
      <c r="X721" s="50"/>
      <c r="Y721" s="50"/>
      <c r="Z721" s="50"/>
      <c r="AA721" s="11"/>
      <c r="AB721" s="50"/>
      <c r="AC721" s="50"/>
      <c r="AD721" s="50"/>
      <c r="AE721" s="11"/>
      <c r="AF721" s="50"/>
      <c r="AG721" s="50"/>
      <c r="AH721" s="50"/>
      <c r="AI721" s="11"/>
      <c r="AJ721" s="50"/>
      <c r="AK721" s="50"/>
      <c r="AL721" s="50"/>
      <c r="AM721" s="11"/>
      <c r="AN721" s="50"/>
      <c r="AO721" s="50"/>
      <c r="AP721" s="50"/>
      <c r="AQ721" s="11"/>
      <c r="AR721" s="50"/>
      <c r="AS721" s="50"/>
      <c r="AT721" s="50"/>
      <c r="AU721" s="11"/>
      <c r="AV721" s="50"/>
      <c r="AW721" s="50"/>
      <c r="AX721" s="50"/>
      <c r="AY721" s="50"/>
      <c r="AZ721" s="50"/>
      <c r="BA721" s="50"/>
      <c r="BB721" s="50"/>
      <c r="BC721" s="50"/>
      <c r="BD721" s="50"/>
      <c r="BE721" s="50"/>
      <c r="BF721" s="50"/>
      <c r="BG721" s="50"/>
      <c r="BH721" s="20"/>
    </row>
    <row r="722" spans="1:60" s="22" customFormat="1" x14ac:dyDescent="0.25">
      <c r="A722" s="20"/>
      <c r="B722" s="480"/>
      <c r="C722" s="11"/>
      <c r="D722" s="11"/>
      <c r="E722" s="11"/>
      <c r="F722" s="21"/>
      <c r="G722" s="11"/>
      <c r="H722" s="50"/>
      <c r="I722" s="50"/>
      <c r="J722" s="50"/>
      <c r="K722" s="11"/>
      <c r="L722" s="50"/>
      <c r="M722" s="50"/>
      <c r="N722" s="50"/>
      <c r="O722" s="50"/>
      <c r="P722" s="50"/>
      <c r="Q722" s="11"/>
      <c r="R722" s="50"/>
      <c r="S722" s="50"/>
      <c r="T722" s="50"/>
      <c r="U722" s="11"/>
      <c r="V722" s="50"/>
      <c r="W722" s="50"/>
      <c r="X722" s="50"/>
      <c r="Y722" s="50"/>
      <c r="Z722" s="50"/>
      <c r="AA722" s="11"/>
      <c r="AB722" s="50"/>
      <c r="AC722" s="50"/>
      <c r="AD722" s="50"/>
      <c r="AE722" s="11"/>
      <c r="AF722" s="50"/>
      <c r="AG722" s="50"/>
      <c r="AH722" s="50"/>
      <c r="AI722" s="11"/>
      <c r="AJ722" s="50"/>
      <c r="AK722" s="50"/>
      <c r="AL722" s="50"/>
      <c r="AM722" s="11"/>
      <c r="AN722" s="50"/>
      <c r="AO722" s="50"/>
      <c r="AP722" s="50"/>
      <c r="AQ722" s="11"/>
      <c r="AR722" s="50"/>
      <c r="AS722" s="50"/>
      <c r="AT722" s="50"/>
      <c r="AU722" s="11"/>
      <c r="AV722" s="50"/>
      <c r="AW722" s="50"/>
      <c r="AX722" s="50"/>
      <c r="AY722" s="50"/>
      <c r="AZ722" s="50"/>
      <c r="BA722" s="50"/>
      <c r="BB722" s="50"/>
      <c r="BC722" s="50"/>
      <c r="BD722" s="50"/>
      <c r="BE722" s="50"/>
      <c r="BF722" s="50"/>
      <c r="BG722" s="50"/>
      <c r="BH722" s="20"/>
    </row>
    <row r="723" spans="1:60" s="22" customFormat="1" x14ac:dyDescent="0.25">
      <c r="A723" s="20"/>
      <c r="B723" s="480"/>
      <c r="C723" s="11"/>
      <c r="D723" s="11"/>
      <c r="E723" s="11"/>
      <c r="F723" s="21"/>
      <c r="G723" s="11"/>
      <c r="H723" s="50"/>
      <c r="I723" s="50"/>
      <c r="J723" s="50"/>
      <c r="K723" s="11"/>
      <c r="L723" s="50"/>
      <c r="M723" s="50"/>
      <c r="N723" s="50"/>
      <c r="O723" s="50"/>
      <c r="P723" s="50"/>
      <c r="Q723" s="11"/>
      <c r="R723" s="50"/>
      <c r="S723" s="50"/>
      <c r="T723" s="50"/>
      <c r="U723" s="11"/>
      <c r="V723" s="50"/>
      <c r="W723" s="50"/>
      <c r="X723" s="50"/>
      <c r="Y723" s="50"/>
      <c r="Z723" s="50"/>
      <c r="AA723" s="11"/>
      <c r="AB723" s="50"/>
      <c r="AC723" s="50"/>
      <c r="AD723" s="50"/>
      <c r="AE723" s="11"/>
      <c r="AF723" s="50"/>
      <c r="AG723" s="50"/>
      <c r="AH723" s="50"/>
      <c r="AI723" s="11"/>
      <c r="AJ723" s="50"/>
      <c r="AK723" s="50"/>
      <c r="AL723" s="50"/>
      <c r="AM723" s="11"/>
      <c r="AN723" s="50"/>
      <c r="AO723" s="50"/>
      <c r="AP723" s="50"/>
      <c r="AQ723" s="11"/>
      <c r="AR723" s="50"/>
      <c r="AS723" s="50"/>
      <c r="AT723" s="50"/>
      <c r="AU723" s="11"/>
      <c r="AV723" s="50"/>
      <c r="AW723" s="50"/>
      <c r="AX723" s="50"/>
      <c r="AY723" s="50"/>
      <c r="AZ723" s="50"/>
      <c r="BA723" s="50"/>
      <c r="BB723" s="50"/>
      <c r="BC723" s="50"/>
      <c r="BD723" s="50"/>
      <c r="BE723" s="50"/>
      <c r="BF723" s="50"/>
      <c r="BG723" s="50"/>
      <c r="BH723" s="20"/>
    </row>
    <row r="724" spans="1:60" s="22" customFormat="1" x14ac:dyDescent="0.25">
      <c r="A724" s="20"/>
      <c r="B724" s="480"/>
      <c r="C724" s="11"/>
      <c r="D724" s="11"/>
      <c r="E724" s="11"/>
      <c r="F724" s="21"/>
      <c r="G724" s="11"/>
      <c r="H724" s="50"/>
      <c r="I724" s="50"/>
      <c r="J724" s="50"/>
      <c r="K724" s="11"/>
      <c r="L724" s="50"/>
      <c r="M724" s="50"/>
      <c r="N724" s="50"/>
      <c r="O724" s="50"/>
      <c r="P724" s="50"/>
      <c r="Q724" s="11"/>
      <c r="R724" s="50"/>
      <c r="S724" s="50"/>
      <c r="T724" s="50"/>
      <c r="U724" s="11"/>
      <c r="V724" s="50"/>
      <c r="W724" s="50"/>
      <c r="X724" s="50"/>
      <c r="Y724" s="50"/>
      <c r="Z724" s="50"/>
      <c r="AA724" s="11"/>
      <c r="AB724" s="50"/>
      <c r="AC724" s="50"/>
      <c r="AD724" s="50"/>
      <c r="AE724" s="11"/>
      <c r="AF724" s="50"/>
      <c r="AG724" s="50"/>
      <c r="AH724" s="50"/>
      <c r="AI724" s="11"/>
      <c r="AJ724" s="50"/>
      <c r="AK724" s="50"/>
      <c r="AL724" s="50"/>
      <c r="AM724" s="11"/>
      <c r="AN724" s="50"/>
      <c r="AO724" s="50"/>
      <c r="AP724" s="50"/>
      <c r="AQ724" s="11"/>
      <c r="AR724" s="50"/>
      <c r="AS724" s="50"/>
      <c r="AT724" s="50"/>
      <c r="AU724" s="11"/>
      <c r="AV724" s="50"/>
      <c r="AW724" s="50"/>
      <c r="AX724" s="50"/>
      <c r="AY724" s="50"/>
      <c r="AZ724" s="50"/>
      <c r="BA724" s="50"/>
      <c r="BB724" s="50"/>
      <c r="BC724" s="50"/>
      <c r="BD724" s="50"/>
      <c r="BE724" s="50"/>
      <c r="BF724" s="50"/>
      <c r="BG724" s="50"/>
      <c r="BH724" s="20"/>
    </row>
    <row r="725" spans="1:60" s="22" customFormat="1" x14ac:dyDescent="0.25">
      <c r="A725" s="20"/>
      <c r="B725" s="480"/>
      <c r="C725" s="11"/>
      <c r="D725" s="11"/>
      <c r="E725" s="11"/>
      <c r="F725" s="21"/>
      <c r="G725" s="11"/>
      <c r="H725" s="50"/>
      <c r="I725" s="50"/>
      <c r="J725" s="50"/>
      <c r="K725" s="11"/>
      <c r="L725" s="50"/>
      <c r="M725" s="50"/>
      <c r="N725" s="50"/>
      <c r="O725" s="50"/>
      <c r="P725" s="50"/>
      <c r="Q725" s="11"/>
      <c r="R725" s="50"/>
      <c r="S725" s="50"/>
      <c r="T725" s="50"/>
      <c r="U725" s="11"/>
      <c r="V725" s="50"/>
      <c r="W725" s="50"/>
      <c r="X725" s="50"/>
      <c r="Y725" s="50"/>
      <c r="Z725" s="50"/>
      <c r="AA725" s="11"/>
      <c r="AB725" s="50"/>
      <c r="AC725" s="50"/>
      <c r="AD725" s="50"/>
      <c r="AE725" s="11"/>
      <c r="AF725" s="50"/>
      <c r="AG725" s="50"/>
      <c r="AH725" s="50"/>
      <c r="AI725" s="11"/>
      <c r="AJ725" s="50"/>
      <c r="AK725" s="50"/>
      <c r="AL725" s="50"/>
      <c r="AM725" s="11"/>
      <c r="AN725" s="50"/>
      <c r="AO725" s="50"/>
      <c r="AP725" s="50"/>
      <c r="AQ725" s="11"/>
      <c r="AR725" s="50"/>
      <c r="AS725" s="50"/>
      <c r="AT725" s="50"/>
      <c r="AU725" s="11"/>
      <c r="AV725" s="50"/>
      <c r="AW725" s="50"/>
      <c r="AX725" s="50"/>
      <c r="AY725" s="50"/>
      <c r="AZ725" s="50"/>
      <c r="BA725" s="50"/>
      <c r="BB725" s="50"/>
      <c r="BC725" s="50"/>
      <c r="BD725" s="50"/>
      <c r="BE725" s="50"/>
      <c r="BF725" s="50"/>
      <c r="BG725" s="50"/>
      <c r="BH725" s="20"/>
    </row>
    <row r="726" spans="1:60" s="22" customFormat="1" x14ac:dyDescent="0.25">
      <c r="A726" s="20"/>
      <c r="B726" s="480"/>
      <c r="C726" s="11"/>
      <c r="D726" s="11"/>
      <c r="E726" s="11"/>
      <c r="F726" s="21"/>
      <c r="G726" s="11"/>
      <c r="H726" s="50"/>
      <c r="I726" s="50"/>
      <c r="J726" s="50"/>
      <c r="K726" s="11"/>
      <c r="L726" s="50"/>
      <c r="M726" s="50"/>
      <c r="N726" s="50"/>
      <c r="O726" s="50"/>
      <c r="P726" s="50"/>
      <c r="Q726" s="11"/>
      <c r="R726" s="50"/>
      <c r="S726" s="50"/>
      <c r="T726" s="50"/>
      <c r="U726" s="11"/>
      <c r="V726" s="50"/>
      <c r="W726" s="50"/>
      <c r="X726" s="50"/>
      <c r="Y726" s="50"/>
      <c r="Z726" s="50"/>
      <c r="AA726" s="11"/>
      <c r="AB726" s="50"/>
      <c r="AC726" s="50"/>
      <c r="AD726" s="50"/>
      <c r="AE726" s="11"/>
      <c r="AF726" s="50"/>
      <c r="AG726" s="50"/>
      <c r="AH726" s="50"/>
      <c r="AI726" s="11"/>
      <c r="AJ726" s="50"/>
      <c r="AK726" s="50"/>
      <c r="AL726" s="50"/>
      <c r="AM726" s="11"/>
      <c r="AN726" s="50"/>
      <c r="AO726" s="50"/>
      <c r="AP726" s="50"/>
      <c r="AQ726" s="11"/>
      <c r="AR726" s="50"/>
      <c r="AS726" s="50"/>
      <c r="AT726" s="50"/>
      <c r="AU726" s="11"/>
      <c r="AV726" s="50"/>
      <c r="AW726" s="50"/>
      <c r="AX726" s="50"/>
      <c r="AY726" s="50"/>
      <c r="AZ726" s="50"/>
      <c r="BA726" s="50"/>
      <c r="BB726" s="50"/>
      <c r="BC726" s="50"/>
      <c r="BD726" s="50"/>
      <c r="BE726" s="50"/>
      <c r="BF726" s="50"/>
      <c r="BG726" s="50"/>
      <c r="BH726" s="20"/>
    </row>
    <row r="727" spans="1:60" s="22" customFormat="1" x14ac:dyDescent="0.25">
      <c r="A727" s="20"/>
      <c r="B727" s="480"/>
      <c r="C727" s="11"/>
      <c r="D727" s="11"/>
      <c r="E727" s="11"/>
      <c r="F727" s="21"/>
      <c r="G727" s="11"/>
      <c r="H727" s="50"/>
      <c r="I727" s="50"/>
      <c r="J727" s="50"/>
      <c r="K727" s="11"/>
      <c r="L727" s="50"/>
      <c r="M727" s="50"/>
      <c r="N727" s="50"/>
      <c r="O727" s="50"/>
      <c r="P727" s="50"/>
      <c r="Q727" s="11"/>
      <c r="R727" s="50"/>
      <c r="S727" s="50"/>
      <c r="T727" s="50"/>
      <c r="U727" s="11"/>
      <c r="V727" s="50"/>
      <c r="W727" s="50"/>
      <c r="X727" s="50"/>
      <c r="Y727" s="50"/>
      <c r="Z727" s="50"/>
      <c r="AA727" s="11"/>
      <c r="AB727" s="50"/>
      <c r="AC727" s="50"/>
      <c r="AD727" s="50"/>
      <c r="AE727" s="11"/>
      <c r="AF727" s="50"/>
      <c r="AG727" s="50"/>
      <c r="AH727" s="50"/>
      <c r="AI727" s="11"/>
      <c r="AJ727" s="50"/>
      <c r="AK727" s="50"/>
      <c r="AL727" s="50"/>
      <c r="AM727" s="11"/>
      <c r="AN727" s="50"/>
      <c r="AO727" s="50"/>
      <c r="AP727" s="50"/>
      <c r="AQ727" s="11"/>
      <c r="AR727" s="50"/>
      <c r="AS727" s="50"/>
      <c r="AT727" s="50"/>
      <c r="AU727" s="11"/>
      <c r="AV727" s="50"/>
      <c r="AW727" s="50"/>
      <c r="AX727" s="50"/>
      <c r="AY727" s="50"/>
      <c r="AZ727" s="50"/>
      <c r="BA727" s="50"/>
      <c r="BB727" s="50"/>
      <c r="BC727" s="50"/>
      <c r="BD727" s="50"/>
      <c r="BE727" s="50"/>
      <c r="BF727" s="50"/>
      <c r="BG727" s="50"/>
      <c r="BH727" s="20"/>
    </row>
    <row r="728" spans="1:60" s="22" customFormat="1" x14ac:dyDescent="0.25">
      <c r="A728" s="20"/>
      <c r="B728" s="480"/>
      <c r="C728" s="11"/>
      <c r="D728" s="11"/>
      <c r="E728" s="11"/>
      <c r="F728" s="21"/>
      <c r="G728" s="11"/>
      <c r="H728" s="50"/>
      <c r="I728" s="50"/>
      <c r="J728" s="50"/>
      <c r="K728" s="11"/>
      <c r="L728" s="50"/>
      <c r="M728" s="50"/>
      <c r="N728" s="50"/>
      <c r="O728" s="50"/>
      <c r="P728" s="50"/>
      <c r="Q728" s="11"/>
      <c r="R728" s="50"/>
      <c r="S728" s="50"/>
      <c r="T728" s="50"/>
      <c r="U728" s="11"/>
      <c r="V728" s="50"/>
      <c r="W728" s="50"/>
      <c r="X728" s="50"/>
      <c r="Y728" s="50"/>
      <c r="Z728" s="50"/>
      <c r="AA728" s="11"/>
      <c r="AB728" s="50"/>
      <c r="AC728" s="50"/>
      <c r="AD728" s="50"/>
      <c r="AE728" s="11"/>
      <c r="AF728" s="50"/>
      <c r="AG728" s="50"/>
      <c r="AH728" s="50"/>
      <c r="AI728" s="11"/>
      <c r="AJ728" s="50"/>
      <c r="AK728" s="50"/>
      <c r="AL728" s="50"/>
      <c r="AM728" s="11"/>
      <c r="AN728" s="50"/>
      <c r="AO728" s="50"/>
      <c r="AP728" s="50"/>
      <c r="AQ728" s="11"/>
      <c r="AR728" s="50"/>
      <c r="AS728" s="50"/>
      <c r="AT728" s="50"/>
      <c r="AU728" s="11"/>
      <c r="AV728" s="50"/>
      <c r="AW728" s="50"/>
      <c r="AX728" s="50"/>
      <c r="AY728" s="50"/>
      <c r="AZ728" s="50"/>
      <c r="BA728" s="50"/>
      <c r="BB728" s="50"/>
      <c r="BC728" s="50"/>
      <c r="BD728" s="50"/>
      <c r="BE728" s="50"/>
      <c r="BF728" s="50"/>
      <c r="BG728" s="50"/>
      <c r="BH728" s="20"/>
    </row>
    <row r="729" spans="1:60" s="22" customFormat="1" x14ac:dyDescent="0.25">
      <c r="A729" s="20"/>
      <c r="B729" s="480"/>
      <c r="C729" s="11"/>
      <c r="D729" s="11"/>
      <c r="E729" s="11"/>
      <c r="F729" s="21"/>
      <c r="G729" s="11"/>
      <c r="H729" s="50"/>
      <c r="I729" s="50"/>
      <c r="J729" s="50"/>
      <c r="K729" s="11"/>
      <c r="L729" s="50"/>
      <c r="M729" s="50"/>
      <c r="N729" s="50"/>
      <c r="O729" s="50"/>
      <c r="P729" s="50"/>
      <c r="Q729" s="11"/>
      <c r="R729" s="50"/>
      <c r="S729" s="50"/>
      <c r="T729" s="50"/>
      <c r="U729" s="11"/>
      <c r="V729" s="50"/>
      <c r="W729" s="50"/>
      <c r="X729" s="50"/>
      <c r="Y729" s="50"/>
      <c r="Z729" s="50"/>
      <c r="AA729" s="11"/>
      <c r="AB729" s="50"/>
      <c r="AC729" s="50"/>
      <c r="AD729" s="50"/>
      <c r="AE729" s="11"/>
      <c r="AF729" s="50"/>
      <c r="AG729" s="50"/>
      <c r="AH729" s="50"/>
      <c r="AI729" s="11"/>
      <c r="AJ729" s="50"/>
      <c r="AK729" s="50"/>
      <c r="AL729" s="50"/>
      <c r="AM729" s="11"/>
      <c r="AN729" s="50"/>
      <c r="AO729" s="50"/>
      <c r="AP729" s="50"/>
      <c r="AQ729" s="11"/>
      <c r="AR729" s="50"/>
      <c r="AS729" s="50"/>
      <c r="AT729" s="50"/>
      <c r="AU729" s="11"/>
      <c r="AV729" s="50"/>
      <c r="AW729" s="50"/>
      <c r="AX729" s="50"/>
      <c r="AY729" s="50"/>
      <c r="AZ729" s="50"/>
      <c r="BA729" s="50"/>
      <c r="BB729" s="50"/>
      <c r="BC729" s="50"/>
      <c r="BD729" s="50"/>
      <c r="BE729" s="50"/>
      <c r="BF729" s="50"/>
      <c r="BG729" s="50"/>
      <c r="BH729" s="20"/>
    </row>
    <row r="730" spans="1:60" s="22" customFormat="1" x14ac:dyDescent="0.25">
      <c r="A730" s="20"/>
      <c r="B730" s="480"/>
      <c r="C730" s="11"/>
      <c r="D730" s="11"/>
      <c r="E730" s="11"/>
      <c r="F730" s="21"/>
      <c r="G730" s="11"/>
      <c r="H730" s="50"/>
      <c r="I730" s="50"/>
      <c r="J730" s="50"/>
      <c r="K730" s="11"/>
      <c r="L730" s="50"/>
      <c r="M730" s="50"/>
      <c r="N730" s="50"/>
      <c r="O730" s="50"/>
      <c r="P730" s="50"/>
      <c r="Q730" s="11"/>
      <c r="R730" s="50"/>
      <c r="S730" s="50"/>
      <c r="T730" s="50"/>
      <c r="U730" s="11"/>
      <c r="V730" s="50"/>
      <c r="W730" s="50"/>
      <c r="X730" s="50"/>
      <c r="Y730" s="50"/>
      <c r="Z730" s="50"/>
      <c r="AA730" s="11"/>
      <c r="AB730" s="50"/>
      <c r="AC730" s="50"/>
      <c r="AD730" s="50"/>
      <c r="AE730" s="11"/>
      <c r="AF730" s="50"/>
      <c r="AG730" s="50"/>
      <c r="AH730" s="50"/>
      <c r="AI730" s="11"/>
      <c r="AJ730" s="50"/>
      <c r="AK730" s="50"/>
      <c r="AL730" s="50"/>
      <c r="AM730" s="11"/>
      <c r="AN730" s="50"/>
      <c r="AO730" s="50"/>
      <c r="AP730" s="50"/>
      <c r="AQ730" s="11"/>
      <c r="AR730" s="50"/>
      <c r="AS730" s="50"/>
      <c r="AT730" s="50"/>
      <c r="AU730" s="11"/>
      <c r="AV730" s="50"/>
      <c r="AW730" s="50"/>
      <c r="AX730" s="50"/>
      <c r="AY730" s="50"/>
      <c r="AZ730" s="50"/>
      <c r="BA730" s="50"/>
      <c r="BB730" s="50"/>
      <c r="BC730" s="50"/>
      <c r="BD730" s="50"/>
      <c r="BE730" s="50"/>
      <c r="BF730" s="50"/>
      <c r="BG730" s="50"/>
      <c r="BH730" s="20"/>
    </row>
    <row r="731" spans="1:60" s="22" customFormat="1" x14ac:dyDescent="0.25">
      <c r="A731" s="20"/>
      <c r="B731" s="480"/>
      <c r="C731" s="11"/>
      <c r="D731" s="11"/>
      <c r="E731" s="11"/>
      <c r="F731" s="21"/>
      <c r="G731" s="11"/>
      <c r="H731" s="50"/>
      <c r="I731" s="50"/>
      <c r="J731" s="50"/>
      <c r="K731" s="11"/>
      <c r="L731" s="50"/>
      <c r="M731" s="50"/>
      <c r="N731" s="50"/>
      <c r="O731" s="50"/>
      <c r="P731" s="50"/>
      <c r="Q731" s="11"/>
      <c r="R731" s="50"/>
      <c r="S731" s="50"/>
      <c r="T731" s="50"/>
      <c r="U731" s="11"/>
      <c r="V731" s="50"/>
      <c r="W731" s="50"/>
      <c r="X731" s="50"/>
      <c r="Y731" s="50"/>
      <c r="Z731" s="50"/>
      <c r="AA731" s="11"/>
      <c r="AB731" s="50"/>
      <c r="AC731" s="50"/>
      <c r="AD731" s="50"/>
      <c r="AE731" s="11"/>
      <c r="AF731" s="50"/>
      <c r="AG731" s="50"/>
      <c r="AH731" s="50"/>
      <c r="AI731" s="11"/>
      <c r="AJ731" s="50"/>
      <c r="AK731" s="50"/>
      <c r="AL731" s="50"/>
      <c r="AM731" s="11"/>
      <c r="AN731" s="50"/>
      <c r="AO731" s="50"/>
      <c r="AP731" s="50"/>
      <c r="AQ731" s="11"/>
      <c r="AR731" s="50"/>
      <c r="AS731" s="50"/>
      <c r="AT731" s="50"/>
      <c r="AU731" s="11"/>
      <c r="AV731" s="50"/>
      <c r="AW731" s="50"/>
      <c r="AX731" s="50"/>
      <c r="AY731" s="50"/>
      <c r="AZ731" s="50"/>
      <c r="BA731" s="50"/>
      <c r="BB731" s="50"/>
      <c r="BC731" s="50"/>
      <c r="BD731" s="50"/>
      <c r="BE731" s="50"/>
      <c r="BF731" s="50"/>
      <c r="BG731" s="50"/>
      <c r="BH731" s="20"/>
    </row>
    <row r="732" spans="1:60" s="22" customFormat="1" x14ac:dyDescent="0.25">
      <c r="A732" s="20"/>
      <c r="B732" s="480"/>
      <c r="C732" s="11"/>
      <c r="D732" s="11"/>
      <c r="E732" s="11"/>
      <c r="F732" s="21"/>
      <c r="G732" s="11"/>
      <c r="H732" s="50"/>
      <c r="I732" s="50"/>
      <c r="J732" s="50"/>
      <c r="K732" s="11"/>
      <c r="L732" s="50"/>
      <c r="M732" s="50"/>
      <c r="N732" s="50"/>
      <c r="O732" s="50"/>
      <c r="P732" s="50"/>
      <c r="Q732" s="11"/>
      <c r="R732" s="50"/>
      <c r="S732" s="50"/>
      <c r="T732" s="50"/>
      <c r="U732" s="11"/>
      <c r="V732" s="50"/>
      <c r="W732" s="50"/>
      <c r="X732" s="50"/>
      <c r="Y732" s="50"/>
      <c r="Z732" s="50"/>
      <c r="AA732" s="11"/>
      <c r="AB732" s="50"/>
      <c r="AC732" s="50"/>
      <c r="AD732" s="50"/>
      <c r="AE732" s="11"/>
      <c r="AF732" s="50"/>
      <c r="AG732" s="50"/>
      <c r="AH732" s="50"/>
      <c r="AI732" s="11"/>
      <c r="AJ732" s="50"/>
      <c r="AK732" s="50"/>
      <c r="AL732" s="50"/>
      <c r="AM732" s="11"/>
      <c r="AN732" s="50"/>
      <c r="AO732" s="50"/>
      <c r="AP732" s="50"/>
      <c r="AQ732" s="11"/>
      <c r="AR732" s="50"/>
      <c r="AS732" s="50"/>
      <c r="AT732" s="50"/>
      <c r="AU732" s="11"/>
      <c r="AV732" s="50"/>
      <c r="AW732" s="50"/>
      <c r="AX732" s="50"/>
      <c r="AY732" s="50"/>
      <c r="AZ732" s="50"/>
      <c r="BA732" s="50"/>
      <c r="BB732" s="50"/>
      <c r="BC732" s="50"/>
      <c r="BD732" s="50"/>
      <c r="BE732" s="50"/>
      <c r="BF732" s="50"/>
      <c r="BG732" s="50"/>
      <c r="BH732" s="20"/>
    </row>
    <row r="733" spans="1:60" s="22" customFormat="1" x14ac:dyDescent="0.25">
      <c r="A733" s="20"/>
      <c r="B733" s="480"/>
      <c r="C733" s="11"/>
      <c r="D733" s="11"/>
      <c r="E733" s="11"/>
      <c r="F733" s="21"/>
      <c r="G733" s="11"/>
      <c r="H733" s="50"/>
      <c r="I733" s="50"/>
      <c r="J733" s="50"/>
      <c r="K733" s="11"/>
      <c r="L733" s="50"/>
      <c r="M733" s="50"/>
      <c r="N733" s="50"/>
      <c r="O733" s="50"/>
      <c r="P733" s="50"/>
      <c r="Q733" s="11"/>
      <c r="R733" s="50"/>
      <c r="S733" s="50"/>
      <c r="T733" s="50"/>
      <c r="U733" s="11"/>
      <c r="V733" s="50"/>
      <c r="W733" s="50"/>
      <c r="X733" s="50"/>
      <c r="Y733" s="50"/>
      <c r="Z733" s="50"/>
      <c r="AA733" s="11"/>
      <c r="AB733" s="50"/>
      <c r="AC733" s="50"/>
      <c r="AD733" s="50"/>
      <c r="AE733" s="11"/>
      <c r="AF733" s="50"/>
      <c r="AG733" s="50"/>
      <c r="AH733" s="50"/>
      <c r="AI733" s="11"/>
      <c r="AJ733" s="50"/>
      <c r="AK733" s="50"/>
      <c r="AL733" s="50"/>
      <c r="AM733" s="11"/>
      <c r="AN733" s="50"/>
      <c r="AO733" s="50"/>
      <c r="AP733" s="50"/>
      <c r="AQ733" s="11"/>
      <c r="AR733" s="50"/>
      <c r="AS733" s="50"/>
      <c r="AT733" s="50"/>
      <c r="AU733" s="11"/>
      <c r="AV733" s="50"/>
      <c r="AW733" s="50"/>
      <c r="AX733" s="50"/>
      <c r="AY733" s="50"/>
      <c r="AZ733" s="50"/>
      <c r="BA733" s="50"/>
      <c r="BB733" s="50"/>
      <c r="BC733" s="50"/>
      <c r="BD733" s="50"/>
      <c r="BE733" s="50"/>
      <c r="BF733" s="50"/>
      <c r="BG733" s="50"/>
      <c r="BH733" s="20"/>
    </row>
    <row r="734" spans="1:60" s="22" customFormat="1" x14ac:dyDescent="0.25">
      <c r="A734" s="20"/>
      <c r="B734" s="480"/>
      <c r="C734" s="11"/>
      <c r="D734" s="11"/>
      <c r="E734" s="11"/>
      <c r="F734" s="21"/>
      <c r="G734" s="11"/>
      <c r="H734" s="50"/>
      <c r="I734" s="50"/>
      <c r="J734" s="50"/>
      <c r="K734" s="11"/>
      <c r="L734" s="50"/>
      <c r="M734" s="50"/>
      <c r="N734" s="50"/>
      <c r="O734" s="50"/>
      <c r="P734" s="50"/>
      <c r="Q734" s="11"/>
      <c r="R734" s="50"/>
      <c r="S734" s="50"/>
      <c r="T734" s="50"/>
      <c r="U734" s="11"/>
      <c r="V734" s="50"/>
      <c r="W734" s="50"/>
      <c r="X734" s="50"/>
      <c r="Y734" s="50"/>
      <c r="Z734" s="50"/>
      <c r="AA734" s="11"/>
      <c r="AB734" s="50"/>
      <c r="AC734" s="50"/>
      <c r="AD734" s="50"/>
      <c r="AE734" s="11"/>
      <c r="AF734" s="50"/>
      <c r="AG734" s="50"/>
      <c r="AH734" s="50"/>
      <c r="AI734" s="11"/>
      <c r="AJ734" s="50"/>
      <c r="AK734" s="50"/>
      <c r="AL734" s="50"/>
      <c r="AM734" s="11"/>
      <c r="AN734" s="50"/>
      <c r="AO734" s="50"/>
      <c r="AP734" s="50"/>
      <c r="AQ734" s="11"/>
      <c r="AR734" s="50"/>
      <c r="AS734" s="50"/>
      <c r="AT734" s="50"/>
      <c r="AU734" s="11"/>
      <c r="AV734" s="50"/>
      <c r="AW734" s="50"/>
      <c r="AX734" s="50"/>
      <c r="AY734" s="50"/>
      <c r="AZ734" s="50"/>
      <c r="BA734" s="50"/>
      <c r="BB734" s="50"/>
      <c r="BC734" s="50"/>
      <c r="BD734" s="50"/>
      <c r="BE734" s="50"/>
      <c r="BF734" s="50"/>
      <c r="BG734" s="50"/>
      <c r="BH734" s="20"/>
    </row>
    <row r="735" spans="1:60" s="22" customFormat="1" x14ac:dyDescent="0.25">
      <c r="A735" s="20"/>
      <c r="B735" s="480"/>
      <c r="C735" s="11"/>
      <c r="D735" s="11"/>
      <c r="E735" s="11"/>
      <c r="F735" s="21"/>
      <c r="G735" s="11"/>
      <c r="H735" s="50"/>
      <c r="I735" s="50"/>
      <c r="J735" s="50"/>
      <c r="K735" s="11"/>
      <c r="L735" s="50"/>
      <c r="M735" s="50"/>
      <c r="N735" s="50"/>
      <c r="O735" s="50"/>
      <c r="P735" s="50"/>
      <c r="Q735" s="11"/>
      <c r="R735" s="50"/>
      <c r="S735" s="50"/>
      <c r="T735" s="50"/>
      <c r="U735" s="11"/>
      <c r="V735" s="50"/>
      <c r="W735" s="50"/>
      <c r="X735" s="50"/>
      <c r="Y735" s="50"/>
      <c r="Z735" s="50"/>
      <c r="AA735" s="11"/>
      <c r="AB735" s="50"/>
      <c r="AC735" s="50"/>
      <c r="AD735" s="50"/>
      <c r="AE735" s="11"/>
      <c r="AF735" s="50"/>
      <c r="AG735" s="50"/>
      <c r="AH735" s="50"/>
      <c r="AI735" s="11"/>
      <c r="AJ735" s="50"/>
      <c r="AK735" s="50"/>
      <c r="AL735" s="50"/>
      <c r="AM735" s="11"/>
      <c r="AN735" s="50"/>
      <c r="AO735" s="50"/>
      <c r="AP735" s="50"/>
      <c r="AQ735" s="11"/>
      <c r="AR735" s="50"/>
      <c r="AS735" s="50"/>
      <c r="AT735" s="50"/>
      <c r="AU735" s="11"/>
      <c r="AV735" s="50"/>
      <c r="AW735" s="50"/>
      <c r="AX735" s="50"/>
      <c r="AY735" s="50"/>
      <c r="AZ735" s="50"/>
      <c r="BA735" s="50"/>
      <c r="BB735" s="50"/>
      <c r="BC735" s="50"/>
      <c r="BD735" s="50"/>
      <c r="BE735" s="50"/>
      <c r="BF735" s="50"/>
      <c r="BG735" s="50"/>
      <c r="BH735" s="20"/>
    </row>
    <row r="736" spans="1:60" s="22" customFormat="1" x14ac:dyDescent="0.25">
      <c r="A736" s="20"/>
      <c r="B736" s="480"/>
      <c r="C736" s="11"/>
      <c r="D736" s="11"/>
      <c r="E736" s="11"/>
      <c r="F736" s="21"/>
      <c r="G736" s="11"/>
      <c r="H736" s="50"/>
      <c r="I736" s="50"/>
      <c r="J736" s="50"/>
      <c r="K736" s="11"/>
      <c r="L736" s="50"/>
      <c r="M736" s="50"/>
      <c r="N736" s="50"/>
      <c r="O736" s="50"/>
      <c r="P736" s="50"/>
      <c r="Q736" s="11"/>
      <c r="R736" s="50"/>
      <c r="S736" s="50"/>
      <c r="T736" s="50"/>
      <c r="U736" s="11"/>
      <c r="V736" s="50"/>
      <c r="W736" s="50"/>
      <c r="X736" s="50"/>
      <c r="Y736" s="50"/>
      <c r="Z736" s="50"/>
      <c r="AA736" s="11"/>
      <c r="AB736" s="50"/>
      <c r="AC736" s="50"/>
      <c r="AD736" s="50"/>
      <c r="AE736" s="11"/>
      <c r="AF736" s="50"/>
      <c r="AG736" s="50"/>
      <c r="AH736" s="50"/>
      <c r="AI736" s="11"/>
      <c r="AJ736" s="50"/>
      <c r="AK736" s="50"/>
      <c r="AL736" s="50"/>
      <c r="AM736" s="11"/>
      <c r="AN736" s="50"/>
      <c r="AO736" s="50"/>
      <c r="AP736" s="50"/>
      <c r="AQ736" s="11"/>
      <c r="AR736" s="50"/>
      <c r="AS736" s="50"/>
      <c r="AT736" s="50"/>
      <c r="AU736" s="11"/>
      <c r="AV736" s="50"/>
      <c r="AW736" s="50"/>
      <c r="AX736" s="50"/>
      <c r="AY736" s="50"/>
      <c r="AZ736" s="50"/>
      <c r="BA736" s="50"/>
      <c r="BB736" s="50"/>
      <c r="BC736" s="50"/>
      <c r="BD736" s="50"/>
      <c r="BE736" s="50"/>
      <c r="BF736" s="50"/>
      <c r="BG736" s="50"/>
      <c r="BH736" s="20"/>
    </row>
    <row r="737" spans="1:60" s="22" customFormat="1" x14ac:dyDescent="0.25">
      <c r="A737" s="20"/>
      <c r="B737" s="480"/>
      <c r="C737" s="11"/>
      <c r="D737" s="11"/>
      <c r="E737" s="11"/>
      <c r="F737" s="21"/>
      <c r="G737" s="11"/>
      <c r="H737" s="50"/>
      <c r="I737" s="50"/>
      <c r="J737" s="50"/>
      <c r="K737" s="11"/>
      <c r="L737" s="50"/>
      <c r="M737" s="50"/>
      <c r="N737" s="50"/>
      <c r="O737" s="50"/>
      <c r="P737" s="50"/>
      <c r="Q737" s="11"/>
      <c r="R737" s="50"/>
      <c r="S737" s="50"/>
      <c r="T737" s="50"/>
      <c r="U737" s="11"/>
      <c r="V737" s="50"/>
      <c r="W737" s="50"/>
      <c r="X737" s="50"/>
      <c r="Y737" s="50"/>
      <c r="Z737" s="50"/>
      <c r="AA737" s="11"/>
      <c r="AB737" s="50"/>
      <c r="AC737" s="50"/>
      <c r="AD737" s="50"/>
      <c r="AE737" s="11"/>
      <c r="AF737" s="50"/>
      <c r="AG737" s="50"/>
      <c r="AH737" s="50"/>
      <c r="AI737" s="11"/>
      <c r="AJ737" s="50"/>
      <c r="AK737" s="50"/>
      <c r="AL737" s="50"/>
      <c r="AM737" s="11"/>
      <c r="AN737" s="50"/>
      <c r="AO737" s="50"/>
      <c r="AP737" s="50"/>
      <c r="AQ737" s="11"/>
      <c r="AR737" s="50"/>
      <c r="AS737" s="50"/>
      <c r="AT737" s="50"/>
      <c r="AU737" s="11"/>
      <c r="AV737" s="50"/>
      <c r="AW737" s="50"/>
      <c r="AX737" s="50"/>
      <c r="AY737" s="50"/>
      <c r="AZ737" s="50"/>
      <c r="BA737" s="50"/>
      <c r="BB737" s="50"/>
      <c r="BC737" s="50"/>
      <c r="BD737" s="50"/>
      <c r="BE737" s="50"/>
      <c r="BF737" s="50"/>
      <c r="BG737" s="50"/>
      <c r="BH737" s="20"/>
    </row>
    <row r="738" spans="1:60" s="22" customFormat="1" x14ac:dyDescent="0.25">
      <c r="A738" s="20"/>
      <c r="B738" s="480"/>
      <c r="C738" s="11"/>
      <c r="D738" s="11"/>
      <c r="E738" s="11"/>
      <c r="F738" s="21"/>
      <c r="G738" s="11"/>
      <c r="H738" s="50"/>
      <c r="I738" s="50"/>
      <c r="J738" s="50"/>
      <c r="K738" s="11"/>
      <c r="L738" s="50"/>
      <c r="M738" s="50"/>
      <c r="N738" s="50"/>
      <c r="O738" s="50"/>
      <c r="P738" s="50"/>
      <c r="Q738" s="11"/>
      <c r="R738" s="50"/>
      <c r="S738" s="50"/>
      <c r="T738" s="50"/>
      <c r="U738" s="11"/>
      <c r="V738" s="50"/>
      <c r="W738" s="50"/>
      <c r="X738" s="50"/>
      <c r="Y738" s="50"/>
      <c r="Z738" s="50"/>
      <c r="AA738" s="11"/>
      <c r="AB738" s="50"/>
      <c r="AC738" s="50"/>
      <c r="AD738" s="50"/>
      <c r="AE738" s="11"/>
      <c r="AF738" s="50"/>
      <c r="AG738" s="50"/>
      <c r="AH738" s="50"/>
      <c r="AI738" s="11"/>
      <c r="AJ738" s="50"/>
      <c r="AK738" s="50"/>
      <c r="AL738" s="50"/>
      <c r="AM738" s="11"/>
      <c r="AN738" s="50"/>
      <c r="AO738" s="50"/>
      <c r="AP738" s="50"/>
      <c r="AQ738" s="11"/>
      <c r="AR738" s="50"/>
      <c r="AS738" s="50"/>
      <c r="AT738" s="50"/>
      <c r="AU738" s="11"/>
      <c r="AV738" s="50"/>
      <c r="AW738" s="50"/>
      <c r="AX738" s="50"/>
      <c r="AY738" s="50"/>
      <c r="AZ738" s="50"/>
      <c r="BA738" s="50"/>
      <c r="BB738" s="50"/>
      <c r="BC738" s="50"/>
      <c r="BD738" s="50"/>
      <c r="BE738" s="50"/>
      <c r="BF738" s="50"/>
      <c r="BG738" s="50"/>
      <c r="BH738" s="20"/>
    </row>
    <row r="739" spans="1:60" s="22" customFormat="1" x14ac:dyDescent="0.25">
      <c r="A739" s="20"/>
      <c r="B739" s="480"/>
      <c r="C739" s="11"/>
      <c r="D739" s="11"/>
      <c r="E739" s="11"/>
      <c r="F739" s="21"/>
      <c r="G739" s="11"/>
      <c r="H739" s="50"/>
      <c r="I739" s="50"/>
      <c r="J739" s="50"/>
      <c r="K739" s="11"/>
      <c r="L739" s="50"/>
      <c r="M739" s="50"/>
      <c r="N739" s="50"/>
      <c r="O739" s="50"/>
      <c r="P739" s="50"/>
      <c r="Q739" s="11"/>
      <c r="R739" s="50"/>
      <c r="S739" s="50"/>
      <c r="T739" s="50"/>
      <c r="U739" s="11"/>
      <c r="V739" s="50"/>
      <c r="W739" s="50"/>
      <c r="X739" s="50"/>
      <c r="Y739" s="50"/>
      <c r="Z739" s="50"/>
      <c r="AA739" s="11"/>
      <c r="AB739" s="50"/>
      <c r="AC739" s="50"/>
      <c r="AD739" s="50"/>
      <c r="AE739" s="11"/>
      <c r="AF739" s="50"/>
      <c r="AG739" s="50"/>
      <c r="AH739" s="50"/>
      <c r="AI739" s="11"/>
      <c r="AJ739" s="50"/>
      <c r="AK739" s="50"/>
      <c r="AL739" s="50"/>
      <c r="AM739" s="11"/>
      <c r="AN739" s="50"/>
      <c r="AO739" s="50"/>
      <c r="AP739" s="50"/>
      <c r="AQ739" s="11"/>
      <c r="AR739" s="50"/>
      <c r="AS739" s="50"/>
      <c r="AT739" s="50"/>
      <c r="AU739" s="11"/>
      <c r="AV739" s="50"/>
      <c r="AW739" s="50"/>
      <c r="AX739" s="50"/>
      <c r="AY739" s="50"/>
      <c r="AZ739" s="50"/>
      <c r="BA739" s="50"/>
      <c r="BB739" s="50"/>
      <c r="BC739" s="50"/>
      <c r="BD739" s="50"/>
      <c r="BE739" s="50"/>
      <c r="BF739" s="50"/>
      <c r="BG739" s="50"/>
      <c r="BH739" s="20"/>
    </row>
    <row r="740" spans="1:60" s="22" customFormat="1" x14ac:dyDescent="0.25">
      <c r="A740" s="20"/>
      <c r="B740" s="480"/>
      <c r="C740" s="11"/>
      <c r="D740" s="11"/>
      <c r="E740" s="11"/>
      <c r="F740" s="21"/>
      <c r="G740" s="11"/>
      <c r="H740" s="50"/>
      <c r="I740" s="50"/>
      <c r="J740" s="50"/>
      <c r="K740" s="11"/>
      <c r="L740" s="50"/>
      <c r="M740" s="50"/>
      <c r="N740" s="50"/>
      <c r="O740" s="50"/>
      <c r="P740" s="50"/>
      <c r="Q740" s="11"/>
      <c r="R740" s="50"/>
      <c r="S740" s="50"/>
      <c r="T740" s="50"/>
      <c r="U740" s="11"/>
      <c r="V740" s="50"/>
      <c r="W740" s="50"/>
      <c r="X740" s="50"/>
      <c r="Y740" s="50"/>
      <c r="Z740" s="50"/>
      <c r="AA740" s="11"/>
      <c r="AB740" s="50"/>
      <c r="AC740" s="50"/>
      <c r="AD740" s="50"/>
      <c r="AE740" s="11"/>
      <c r="AF740" s="50"/>
      <c r="AG740" s="50"/>
      <c r="AH740" s="50"/>
      <c r="AI740" s="11"/>
      <c r="AJ740" s="50"/>
      <c r="AK740" s="50"/>
      <c r="AL740" s="50"/>
      <c r="AM740" s="11"/>
      <c r="AN740" s="50"/>
      <c r="AO740" s="50"/>
      <c r="AP740" s="50"/>
      <c r="AQ740" s="11"/>
      <c r="AR740" s="50"/>
      <c r="AS740" s="50"/>
      <c r="AT740" s="50"/>
      <c r="AU740" s="11"/>
      <c r="AV740" s="50"/>
      <c r="AW740" s="50"/>
      <c r="AX740" s="50"/>
      <c r="AY740" s="50"/>
      <c r="AZ740" s="50"/>
      <c r="BA740" s="50"/>
      <c r="BB740" s="50"/>
      <c r="BC740" s="50"/>
      <c r="BD740" s="50"/>
      <c r="BE740" s="50"/>
      <c r="BF740" s="50"/>
      <c r="BG740" s="50"/>
      <c r="BH740" s="20"/>
    </row>
    <row r="741" spans="1:60" s="22" customFormat="1" x14ac:dyDescent="0.25">
      <c r="A741" s="20"/>
      <c r="B741" s="480"/>
      <c r="C741" s="11"/>
      <c r="D741" s="11"/>
      <c r="E741" s="11"/>
      <c r="F741" s="21"/>
      <c r="G741" s="11"/>
      <c r="H741" s="50"/>
      <c r="I741" s="50"/>
      <c r="J741" s="50"/>
      <c r="K741" s="11"/>
      <c r="L741" s="50"/>
      <c r="M741" s="50"/>
      <c r="N741" s="50"/>
      <c r="O741" s="50"/>
      <c r="P741" s="50"/>
      <c r="Q741" s="11"/>
      <c r="R741" s="50"/>
      <c r="S741" s="50"/>
      <c r="T741" s="50"/>
      <c r="U741" s="11"/>
      <c r="V741" s="50"/>
      <c r="W741" s="50"/>
      <c r="X741" s="50"/>
      <c r="Y741" s="50"/>
      <c r="Z741" s="50"/>
      <c r="AA741" s="11"/>
      <c r="AB741" s="50"/>
      <c r="AC741" s="50"/>
      <c r="AD741" s="50"/>
      <c r="AE741" s="11"/>
      <c r="AF741" s="50"/>
      <c r="AG741" s="50"/>
      <c r="AH741" s="50"/>
      <c r="AI741" s="11"/>
      <c r="AJ741" s="50"/>
      <c r="AK741" s="50"/>
      <c r="AL741" s="50"/>
      <c r="AM741" s="11"/>
      <c r="AN741" s="50"/>
      <c r="AO741" s="50"/>
      <c r="AP741" s="50"/>
      <c r="AQ741" s="11"/>
      <c r="AR741" s="50"/>
      <c r="AS741" s="50"/>
      <c r="AT741" s="50"/>
      <c r="AU741" s="11"/>
      <c r="AV741" s="50"/>
      <c r="AW741" s="50"/>
      <c r="AX741" s="50"/>
      <c r="AY741" s="50"/>
      <c r="AZ741" s="50"/>
      <c r="BA741" s="50"/>
      <c r="BB741" s="50"/>
      <c r="BC741" s="50"/>
      <c r="BD741" s="50"/>
      <c r="BE741" s="50"/>
      <c r="BF741" s="50"/>
      <c r="BG741" s="50"/>
      <c r="BH741" s="20"/>
    </row>
    <row r="742" spans="1:60" s="22" customFormat="1" x14ac:dyDescent="0.25">
      <c r="A742" s="20"/>
      <c r="B742" s="480"/>
      <c r="C742" s="11"/>
      <c r="D742" s="11"/>
      <c r="E742" s="11"/>
      <c r="F742" s="21"/>
      <c r="G742" s="11"/>
      <c r="H742" s="50"/>
      <c r="I742" s="50"/>
      <c r="J742" s="50"/>
      <c r="K742" s="11"/>
      <c r="L742" s="50"/>
      <c r="M742" s="50"/>
      <c r="N742" s="50"/>
      <c r="O742" s="50"/>
      <c r="P742" s="50"/>
      <c r="Q742" s="11"/>
      <c r="R742" s="50"/>
      <c r="S742" s="50"/>
      <c r="T742" s="50"/>
      <c r="U742" s="11"/>
      <c r="V742" s="50"/>
      <c r="W742" s="50"/>
      <c r="X742" s="50"/>
      <c r="Y742" s="50"/>
      <c r="Z742" s="50"/>
      <c r="AA742" s="11"/>
      <c r="AB742" s="50"/>
      <c r="AC742" s="50"/>
      <c r="AD742" s="50"/>
      <c r="AE742" s="11"/>
      <c r="AF742" s="50"/>
      <c r="AG742" s="50"/>
      <c r="AH742" s="50"/>
      <c r="AI742" s="11"/>
      <c r="AJ742" s="50"/>
      <c r="AK742" s="50"/>
      <c r="AL742" s="50"/>
      <c r="AM742" s="11"/>
      <c r="AN742" s="50"/>
      <c r="AO742" s="50"/>
      <c r="AP742" s="50"/>
      <c r="AQ742" s="11"/>
      <c r="AR742" s="50"/>
      <c r="AS742" s="50"/>
      <c r="AT742" s="50"/>
      <c r="AU742" s="11"/>
      <c r="AV742" s="50"/>
      <c r="AW742" s="50"/>
      <c r="AX742" s="50"/>
      <c r="AY742" s="50"/>
      <c r="AZ742" s="50"/>
      <c r="BA742" s="50"/>
      <c r="BB742" s="50"/>
      <c r="BC742" s="50"/>
      <c r="BD742" s="50"/>
      <c r="BE742" s="50"/>
      <c r="BF742" s="50"/>
      <c r="BG742" s="50"/>
      <c r="BH742" s="20"/>
    </row>
    <row r="743" spans="1:60" s="22" customFormat="1" x14ac:dyDescent="0.25">
      <c r="A743" s="20"/>
      <c r="B743" s="480"/>
      <c r="C743" s="11"/>
      <c r="D743" s="11"/>
      <c r="E743" s="11"/>
      <c r="F743" s="21"/>
      <c r="G743" s="11"/>
      <c r="H743" s="50"/>
      <c r="I743" s="50"/>
      <c r="J743" s="50"/>
      <c r="K743" s="11"/>
      <c r="L743" s="50"/>
      <c r="M743" s="50"/>
      <c r="N743" s="50"/>
      <c r="O743" s="50"/>
      <c r="P743" s="50"/>
      <c r="Q743" s="11"/>
      <c r="R743" s="50"/>
      <c r="S743" s="50"/>
      <c r="T743" s="50"/>
      <c r="U743" s="11"/>
      <c r="V743" s="50"/>
      <c r="W743" s="50"/>
      <c r="X743" s="50"/>
      <c r="Y743" s="50"/>
      <c r="Z743" s="50"/>
      <c r="AA743" s="11"/>
      <c r="AB743" s="50"/>
      <c r="AC743" s="50"/>
      <c r="AD743" s="50"/>
      <c r="AE743" s="11"/>
      <c r="AF743" s="50"/>
      <c r="AG743" s="50"/>
      <c r="AH743" s="50"/>
      <c r="AI743" s="11"/>
      <c r="AJ743" s="50"/>
      <c r="AK743" s="50"/>
      <c r="AL743" s="50"/>
      <c r="AM743" s="11"/>
      <c r="AN743" s="50"/>
      <c r="AO743" s="50"/>
      <c r="AP743" s="50"/>
      <c r="AQ743" s="11"/>
      <c r="AR743" s="50"/>
      <c r="AS743" s="50"/>
      <c r="AT743" s="50"/>
      <c r="AU743" s="11"/>
      <c r="AV743" s="50"/>
      <c r="AW743" s="50"/>
      <c r="AX743" s="50"/>
      <c r="AY743" s="50"/>
      <c r="AZ743" s="50"/>
      <c r="BA743" s="50"/>
      <c r="BB743" s="50"/>
      <c r="BC743" s="50"/>
      <c r="BD743" s="50"/>
      <c r="BE743" s="50"/>
      <c r="BF743" s="50"/>
      <c r="BG743" s="50"/>
      <c r="BH743" s="20"/>
    </row>
    <row r="744" spans="1:60" s="22" customFormat="1" x14ac:dyDescent="0.25">
      <c r="A744" s="20"/>
      <c r="B744" s="480"/>
      <c r="C744" s="11"/>
      <c r="D744" s="11"/>
      <c r="E744" s="11"/>
      <c r="F744" s="21"/>
      <c r="G744" s="11"/>
      <c r="H744" s="50"/>
      <c r="I744" s="50"/>
      <c r="J744" s="50"/>
      <c r="K744" s="11"/>
      <c r="L744" s="50"/>
      <c r="M744" s="50"/>
      <c r="N744" s="50"/>
      <c r="O744" s="50"/>
      <c r="P744" s="50"/>
      <c r="Q744" s="11"/>
      <c r="R744" s="50"/>
      <c r="S744" s="50"/>
      <c r="T744" s="50"/>
      <c r="U744" s="11"/>
      <c r="V744" s="50"/>
      <c r="W744" s="50"/>
      <c r="X744" s="50"/>
      <c r="Y744" s="50"/>
      <c r="Z744" s="50"/>
      <c r="AA744" s="11"/>
      <c r="AB744" s="50"/>
      <c r="AC744" s="50"/>
      <c r="AD744" s="50"/>
      <c r="AE744" s="11"/>
      <c r="AF744" s="50"/>
      <c r="AG744" s="50"/>
      <c r="AH744" s="50"/>
      <c r="AI744" s="11"/>
      <c r="AJ744" s="50"/>
      <c r="AK744" s="50"/>
      <c r="AL744" s="50"/>
      <c r="AM744" s="11"/>
      <c r="AN744" s="50"/>
      <c r="AO744" s="50"/>
      <c r="AP744" s="50"/>
      <c r="AQ744" s="11"/>
      <c r="AR744" s="50"/>
      <c r="AS744" s="50"/>
      <c r="AT744" s="50"/>
      <c r="AU744" s="11"/>
      <c r="AV744" s="50"/>
      <c r="AW744" s="50"/>
      <c r="AX744" s="50"/>
      <c r="AY744" s="50"/>
      <c r="AZ744" s="50"/>
      <c r="BA744" s="50"/>
      <c r="BB744" s="50"/>
      <c r="BC744" s="50"/>
      <c r="BD744" s="50"/>
      <c r="BE744" s="50"/>
      <c r="BF744" s="50"/>
      <c r="BG744" s="50"/>
      <c r="BH744" s="20"/>
    </row>
    <row r="745" spans="1:60" s="22" customFormat="1" x14ac:dyDescent="0.25">
      <c r="A745" s="20"/>
      <c r="B745" s="480"/>
      <c r="C745" s="11"/>
      <c r="D745" s="11"/>
      <c r="E745" s="11"/>
      <c r="F745" s="21"/>
      <c r="G745" s="11"/>
      <c r="H745" s="50"/>
      <c r="I745" s="50"/>
      <c r="J745" s="50"/>
      <c r="K745" s="11"/>
      <c r="L745" s="50"/>
      <c r="M745" s="50"/>
      <c r="N745" s="50"/>
      <c r="O745" s="50"/>
      <c r="P745" s="50"/>
      <c r="Q745" s="11"/>
      <c r="R745" s="50"/>
      <c r="S745" s="50"/>
      <c r="T745" s="50"/>
      <c r="U745" s="11"/>
      <c r="V745" s="50"/>
      <c r="W745" s="50"/>
      <c r="X745" s="50"/>
      <c r="Y745" s="50"/>
      <c r="Z745" s="50"/>
      <c r="AA745" s="11"/>
      <c r="AB745" s="50"/>
      <c r="AC745" s="50"/>
      <c r="AD745" s="50"/>
      <c r="AE745" s="11"/>
      <c r="AF745" s="50"/>
      <c r="AG745" s="50"/>
      <c r="AH745" s="50"/>
      <c r="AI745" s="11"/>
      <c r="AJ745" s="50"/>
      <c r="AK745" s="50"/>
      <c r="AL745" s="50"/>
      <c r="AM745" s="11"/>
      <c r="AN745" s="50"/>
      <c r="AO745" s="50"/>
      <c r="AP745" s="50"/>
      <c r="AQ745" s="11"/>
      <c r="AR745" s="50"/>
      <c r="AS745" s="50"/>
      <c r="AT745" s="50"/>
      <c r="AU745" s="11"/>
      <c r="AV745" s="50"/>
      <c r="AW745" s="50"/>
      <c r="AX745" s="50"/>
      <c r="AY745" s="50"/>
      <c r="AZ745" s="50"/>
      <c r="BA745" s="50"/>
      <c r="BB745" s="50"/>
      <c r="BC745" s="50"/>
      <c r="BD745" s="50"/>
      <c r="BE745" s="50"/>
      <c r="BF745" s="50"/>
      <c r="BG745" s="50"/>
      <c r="BH745" s="20"/>
    </row>
    <row r="746" spans="1:60" s="22" customFormat="1" x14ac:dyDescent="0.25">
      <c r="A746" s="20"/>
      <c r="B746" s="480"/>
      <c r="C746" s="11"/>
      <c r="D746" s="11"/>
      <c r="E746" s="11"/>
      <c r="F746" s="21"/>
      <c r="G746" s="11"/>
      <c r="H746" s="50"/>
      <c r="I746" s="50"/>
      <c r="J746" s="50"/>
      <c r="K746" s="11"/>
      <c r="L746" s="50"/>
      <c r="M746" s="50"/>
      <c r="N746" s="50"/>
      <c r="O746" s="50"/>
      <c r="P746" s="50"/>
      <c r="Q746" s="11"/>
      <c r="R746" s="50"/>
      <c r="S746" s="50"/>
      <c r="T746" s="50"/>
      <c r="U746" s="11"/>
      <c r="V746" s="50"/>
      <c r="W746" s="50"/>
      <c r="X746" s="50"/>
      <c r="Y746" s="50"/>
      <c r="Z746" s="50"/>
      <c r="AA746" s="11"/>
      <c r="AB746" s="50"/>
      <c r="AC746" s="50"/>
      <c r="AD746" s="50"/>
      <c r="AE746" s="11"/>
      <c r="AF746" s="50"/>
      <c r="AG746" s="50"/>
      <c r="AH746" s="50"/>
      <c r="AI746" s="11"/>
      <c r="AJ746" s="50"/>
      <c r="AK746" s="50"/>
      <c r="AL746" s="50"/>
      <c r="AM746" s="11"/>
      <c r="AN746" s="50"/>
      <c r="AO746" s="50"/>
      <c r="AP746" s="50"/>
      <c r="AQ746" s="11"/>
      <c r="AR746" s="50"/>
      <c r="AS746" s="50"/>
      <c r="AT746" s="50"/>
      <c r="AU746" s="11"/>
      <c r="AV746" s="50"/>
      <c r="AW746" s="50"/>
      <c r="AX746" s="50"/>
      <c r="AY746" s="50"/>
      <c r="AZ746" s="50"/>
      <c r="BA746" s="50"/>
      <c r="BB746" s="50"/>
      <c r="BC746" s="50"/>
      <c r="BD746" s="50"/>
      <c r="BE746" s="50"/>
      <c r="BF746" s="50"/>
      <c r="BG746" s="50"/>
      <c r="BH746" s="20"/>
    </row>
    <row r="747" spans="1:60" s="22" customFormat="1" x14ac:dyDescent="0.25">
      <c r="A747" s="20"/>
      <c r="B747" s="480"/>
      <c r="C747" s="11"/>
      <c r="D747" s="11"/>
      <c r="E747" s="11"/>
      <c r="F747" s="21"/>
      <c r="G747" s="11"/>
      <c r="H747" s="50"/>
      <c r="I747" s="50"/>
      <c r="J747" s="50"/>
      <c r="K747" s="11"/>
      <c r="L747" s="50"/>
      <c r="M747" s="50"/>
      <c r="N747" s="50"/>
      <c r="O747" s="50"/>
      <c r="P747" s="50"/>
      <c r="Q747" s="11"/>
      <c r="R747" s="50"/>
      <c r="S747" s="50"/>
      <c r="T747" s="50"/>
      <c r="U747" s="11"/>
      <c r="V747" s="50"/>
      <c r="W747" s="50"/>
      <c r="X747" s="50"/>
      <c r="Y747" s="50"/>
      <c r="Z747" s="50"/>
      <c r="AA747" s="11"/>
      <c r="AB747" s="50"/>
      <c r="AC747" s="50"/>
      <c r="AD747" s="50"/>
      <c r="AE747" s="11"/>
      <c r="AF747" s="50"/>
      <c r="AG747" s="50"/>
      <c r="AH747" s="50"/>
      <c r="AI747" s="11"/>
      <c r="AJ747" s="50"/>
      <c r="AK747" s="50"/>
      <c r="AL747" s="50"/>
      <c r="AM747" s="11"/>
      <c r="AN747" s="50"/>
      <c r="AO747" s="50"/>
      <c r="AP747" s="50"/>
      <c r="AQ747" s="11"/>
      <c r="AR747" s="50"/>
      <c r="AS747" s="50"/>
      <c r="AT747" s="50"/>
      <c r="AU747" s="11"/>
      <c r="AV747" s="50"/>
      <c r="AW747" s="50"/>
      <c r="AX747" s="50"/>
      <c r="AY747" s="50"/>
      <c r="AZ747" s="50"/>
      <c r="BA747" s="50"/>
      <c r="BB747" s="50"/>
      <c r="BC747" s="50"/>
      <c r="BD747" s="50"/>
      <c r="BE747" s="50"/>
      <c r="BF747" s="50"/>
      <c r="BG747" s="50"/>
      <c r="BH747" s="20"/>
    </row>
    <row r="748" spans="1:60" s="22" customFormat="1" x14ac:dyDescent="0.25">
      <c r="A748" s="20"/>
      <c r="B748" s="480"/>
      <c r="C748" s="11"/>
      <c r="D748" s="11"/>
      <c r="E748" s="11"/>
      <c r="F748" s="21"/>
      <c r="G748" s="11"/>
      <c r="H748" s="50"/>
      <c r="I748" s="50"/>
      <c r="J748" s="50"/>
      <c r="K748" s="11"/>
      <c r="L748" s="50"/>
      <c r="M748" s="50"/>
      <c r="N748" s="50"/>
      <c r="O748" s="50"/>
      <c r="P748" s="50"/>
      <c r="Q748" s="11"/>
      <c r="R748" s="50"/>
      <c r="S748" s="50"/>
      <c r="T748" s="50"/>
      <c r="U748" s="11"/>
      <c r="V748" s="50"/>
      <c r="W748" s="50"/>
      <c r="X748" s="50"/>
      <c r="Y748" s="50"/>
      <c r="Z748" s="50"/>
      <c r="AA748" s="11"/>
      <c r="AB748" s="50"/>
      <c r="AC748" s="50"/>
      <c r="AD748" s="50"/>
      <c r="AE748" s="11"/>
      <c r="AF748" s="50"/>
      <c r="AG748" s="50"/>
      <c r="AH748" s="50"/>
      <c r="AI748" s="11"/>
      <c r="AJ748" s="50"/>
      <c r="AK748" s="50"/>
      <c r="AL748" s="50"/>
      <c r="AM748" s="11"/>
      <c r="AN748" s="50"/>
      <c r="AO748" s="50"/>
      <c r="AP748" s="50"/>
      <c r="AQ748" s="11"/>
      <c r="AR748" s="50"/>
      <c r="AS748" s="50"/>
      <c r="AT748" s="50"/>
      <c r="AU748" s="11"/>
      <c r="AV748" s="50"/>
      <c r="AW748" s="50"/>
      <c r="AX748" s="50"/>
      <c r="AY748" s="50"/>
      <c r="AZ748" s="50"/>
      <c r="BA748" s="50"/>
      <c r="BB748" s="50"/>
      <c r="BC748" s="50"/>
      <c r="BD748" s="50"/>
      <c r="BE748" s="50"/>
      <c r="BF748" s="50"/>
      <c r="BG748" s="50"/>
      <c r="BH748" s="20"/>
    </row>
    <row r="749" spans="1:60" s="22" customFormat="1" x14ac:dyDescent="0.25">
      <c r="A749" s="20"/>
      <c r="B749" s="480"/>
      <c r="C749" s="11"/>
      <c r="D749" s="11"/>
      <c r="E749" s="11"/>
      <c r="F749" s="21"/>
      <c r="G749" s="11"/>
      <c r="H749" s="50"/>
      <c r="I749" s="50"/>
      <c r="J749" s="50"/>
      <c r="K749" s="11"/>
      <c r="L749" s="50"/>
      <c r="M749" s="50"/>
      <c r="N749" s="50"/>
      <c r="O749" s="50"/>
      <c r="P749" s="50"/>
      <c r="Q749" s="11"/>
      <c r="R749" s="50"/>
      <c r="S749" s="50"/>
      <c r="T749" s="50"/>
      <c r="U749" s="11"/>
      <c r="V749" s="50"/>
      <c r="W749" s="50"/>
      <c r="X749" s="50"/>
      <c r="Y749" s="50"/>
      <c r="Z749" s="50"/>
      <c r="AA749" s="11"/>
      <c r="AB749" s="50"/>
      <c r="AC749" s="50"/>
      <c r="AD749" s="50"/>
      <c r="AE749" s="11"/>
      <c r="AF749" s="50"/>
      <c r="AG749" s="50"/>
      <c r="AH749" s="50"/>
      <c r="AI749" s="11"/>
      <c r="AJ749" s="50"/>
      <c r="AK749" s="50"/>
      <c r="AL749" s="50"/>
      <c r="AM749" s="11"/>
      <c r="AN749" s="50"/>
      <c r="AO749" s="50"/>
      <c r="AP749" s="50"/>
      <c r="AQ749" s="11"/>
      <c r="AR749" s="50"/>
      <c r="AS749" s="50"/>
      <c r="AT749" s="50"/>
      <c r="AU749" s="11"/>
      <c r="AV749" s="50"/>
      <c r="AW749" s="50"/>
      <c r="AX749" s="50"/>
      <c r="AY749" s="50"/>
      <c r="AZ749" s="50"/>
      <c r="BA749" s="50"/>
      <c r="BB749" s="50"/>
      <c r="BC749" s="50"/>
      <c r="BD749" s="50"/>
      <c r="BE749" s="50"/>
      <c r="BF749" s="50"/>
      <c r="BG749" s="50"/>
      <c r="BH749" s="20"/>
    </row>
    <row r="750" spans="1:60" s="22" customFormat="1" x14ac:dyDescent="0.25">
      <c r="A750" s="20"/>
      <c r="B750" s="480"/>
      <c r="C750" s="11"/>
      <c r="D750" s="11"/>
      <c r="E750" s="11"/>
      <c r="F750" s="21"/>
      <c r="G750" s="11"/>
      <c r="H750" s="50"/>
      <c r="I750" s="50"/>
      <c r="J750" s="50"/>
      <c r="K750" s="11"/>
      <c r="L750" s="50"/>
      <c r="M750" s="50"/>
      <c r="N750" s="50"/>
      <c r="O750" s="50"/>
      <c r="P750" s="50"/>
      <c r="Q750" s="11"/>
      <c r="R750" s="50"/>
      <c r="S750" s="50"/>
      <c r="T750" s="50"/>
      <c r="U750" s="11"/>
      <c r="V750" s="50"/>
      <c r="W750" s="50"/>
      <c r="X750" s="50"/>
      <c r="Y750" s="50"/>
      <c r="Z750" s="50"/>
      <c r="AA750" s="11"/>
      <c r="AB750" s="50"/>
      <c r="AC750" s="50"/>
      <c r="AD750" s="50"/>
      <c r="AE750" s="11"/>
      <c r="AF750" s="50"/>
      <c r="AG750" s="50"/>
      <c r="AH750" s="50"/>
      <c r="AI750" s="11"/>
      <c r="AJ750" s="50"/>
      <c r="AK750" s="50"/>
      <c r="AL750" s="50"/>
      <c r="AM750" s="11"/>
      <c r="AN750" s="50"/>
      <c r="AO750" s="50"/>
      <c r="AP750" s="50"/>
      <c r="AQ750" s="11"/>
      <c r="AR750" s="50"/>
      <c r="AS750" s="50"/>
      <c r="AT750" s="50"/>
      <c r="AU750" s="11"/>
      <c r="AV750" s="50"/>
      <c r="AW750" s="50"/>
      <c r="AX750" s="50"/>
      <c r="AY750" s="50"/>
      <c r="AZ750" s="50"/>
      <c r="BA750" s="50"/>
      <c r="BB750" s="50"/>
      <c r="BC750" s="50"/>
      <c r="BD750" s="50"/>
      <c r="BE750" s="50"/>
      <c r="BF750" s="50"/>
      <c r="BG750" s="50"/>
      <c r="BH750" s="20"/>
    </row>
    <row r="751" spans="1:60" s="22" customFormat="1" x14ac:dyDescent="0.25">
      <c r="A751" s="20"/>
      <c r="B751" s="480"/>
      <c r="C751" s="11"/>
      <c r="D751" s="11"/>
      <c r="E751" s="11"/>
      <c r="F751" s="21"/>
      <c r="G751" s="11"/>
      <c r="H751" s="50"/>
      <c r="I751" s="50"/>
      <c r="J751" s="50"/>
      <c r="K751" s="11"/>
      <c r="L751" s="50"/>
      <c r="M751" s="50"/>
      <c r="N751" s="50"/>
      <c r="O751" s="50"/>
      <c r="P751" s="50"/>
      <c r="Q751" s="11"/>
      <c r="R751" s="50"/>
      <c r="S751" s="50"/>
      <c r="T751" s="50"/>
      <c r="U751" s="11"/>
      <c r="V751" s="50"/>
      <c r="W751" s="50"/>
      <c r="X751" s="50"/>
      <c r="Y751" s="50"/>
      <c r="Z751" s="50"/>
      <c r="AA751" s="11"/>
      <c r="AB751" s="50"/>
      <c r="AC751" s="50"/>
      <c r="AD751" s="50"/>
      <c r="AE751" s="11"/>
      <c r="AF751" s="50"/>
      <c r="AG751" s="50"/>
      <c r="AH751" s="50"/>
      <c r="AI751" s="11"/>
      <c r="AJ751" s="50"/>
      <c r="AK751" s="50"/>
      <c r="AL751" s="50"/>
      <c r="AM751" s="11"/>
      <c r="AN751" s="50"/>
      <c r="AO751" s="50"/>
      <c r="AP751" s="50"/>
      <c r="AQ751" s="11"/>
      <c r="AR751" s="50"/>
      <c r="AS751" s="50"/>
      <c r="AT751" s="50"/>
      <c r="AU751" s="11"/>
      <c r="AV751" s="50"/>
      <c r="AW751" s="50"/>
      <c r="AX751" s="50"/>
      <c r="AY751" s="50"/>
      <c r="AZ751" s="50"/>
      <c r="BA751" s="50"/>
      <c r="BB751" s="50"/>
      <c r="BC751" s="50"/>
      <c r="BD751" s="50"/>
      <c r="BE751" s="50"/>
      <c r="BF751" s="50"/>
      <c r="BG751" s="50"/>
      <c r="BH751" s="20"/>
    </row>
    <row r="752" spans="1:60" s="22" customFormat="1" x14ac:dyDescent="0.25">
      <c r="A752" s="20"/>
      <c r="B752" s="480"/>
      <c r="C752" s="11"/>
      <c r="D752" s="11"/>
      <c r="E752" s="11"/>
      <c r="F752" s="21"/>
      <c r="G752" s="11"/>
      <c r="H752" s="50"/>
      <c r="I752" s="50"/>
      <c r="J752" s="50"/>
      <c r="K752" s="11"/>
      <c r="L752" s="50"/>
      <c r="M752" s="50"/>
      <c r="N752" s="50"/>
      <c r="O752" s="50"/>
      <c r="P752" s="50"/>
      <c r="Q752" s="11"/>
      <c r="R752" s="50"/>
      <c r="S752" s="50"/>
      <c r="T752" s="50"/>
      <c r="U752" s="11"/>
      <c r="V752" s="50"/>
      <c r="W752" s="50"/>
      <c r="X752" s="50"/>
      <c r="Y752" s="50"/>
      <c r="Z752" s="50"/>
      <c r="AA752" s="11"/>
      <c r="AB752" s="50"/>
      <c r="AC752" s="50"/>
      <c r="AD752" s="50"/>
      <c r="AE752" s="11"/>
      <c r="AF752" s="50"/>
      <c r="AG752" s="50"/>
      <c r="AH752" s="50"/>
      <c r="AI752" s="11"/>
      <c r="AJ752" s="50"/>
      <c r="AK752" s="50"/>
      <c r="AL752" s="50"/>
      <c r="AM752" s="11"/>
      <c r="AN752" s="50"/>
      <c r="AO752" s="50"/>
      <c r="AP752" s="50"/>
      <c r="AQ752" s="11"/>
      <c r="AR752" s="50"/>
      <c r="AS752" s="50"/>
      <c r="AT752" s="50"/>
      <c r="AU752" s="11"/>
      <c r="AV752" s="50"/>
      <c r="AW752" s="50"/>
      <c r="AX752" s="50"/>
      <c r="AY752" s="50"/>
      <c r="AZ752" s="50"/>
      <c r="BA752" s="50"/>
      <c r="BB752" s="50"/>
      <c r="BC752" s="50"/>
      <c r="BD752" s="50"/>
      <c r="BE752" s="50"/>
      <c r="BF752" s="50"/>
      <c r="BG752" s="50"/>
      <c r="BH752" s="20"/>
    </row>
    <row r="753" spans="1:60" s="22" customFormat="1" x14ac:dyDescent="0.25">
      <c r="A753" s="20"/>
      <c r="B753" s="480"/>
      <c r="C753" s="11"/>
      <c r="D753" s="11"/>
      <c r="E753" s="11"/>
      <c r="F753" s="21"/>
      <c r="G753" s="11"/>
      <c r="H753" s="50"/>
      <c r="I753" s="50"/>
      <c r="J753" s="50"/>
      <c r="K753" s="11"/>
      <c r="L753" s="50"/>
      <c r="M753" s="50"/>
      <c r="N753" s="50"/>
      <c r="O753" s="50"/>
      <c r="P753" s="50"/>
      <c r="Q753" s="11"/>
      <c r="R753" s="50"/>
      <c r="S753" s="50"/>
      <c r="T753" s="50"/>
      <c r="U753" s="11"/>
      <c r="V753" s="50"/>
      <c r="W753" s="50"/>
      <c r="X753" s="50"/>
      <c r="Y753" s="50"/>
      <c r="Z753" s="50"/>
      <c r="AA753" s="11"/>
      <c r="AB753" s="50"/>
      <c r="AC753" s="50"/>
      <c r="AD753" s="50"/>
      <c r="AE753" s="11"/>
      <c r="AF753" s="50"/>
      <c r="AG753" s="50"/>
      <c r="AH753" s="50"/>
      <c r="AI753" s="11"/>
      <c r="AJ753" s="50"/>
      <c r="AK753" s="50"/>
      <c r="AL753" s="50"/>
      <c r="AM753" s="11"/>
      <c r="AN753" s="50"/>
      <c r="AO753" s="50"/>
      <c r="AP753" s="50"/>
      <c r="AQ753" s="11"/>
      <c r="AR753" s="50"/>
      <c r="AS753" s="50"/>
      <c r="AT753" s="50"/>
      <c r="AU753" s="11"/>
      <c r="AV753" s="50"/>
      <c r="AW753" s="50"/>
      <c r="AX753" s="50"/>
      <c r="AY753" s="50"/>
      <c r="AZ753" s="50"/>
      <c r="BA753" s="50"/>
      <c r="BB753" s="50"/>
      <c r="BC753" s="50"/>
      <c r="BD753" s="50"/>
      <c r="BE753" s="50"/>
      <c r="BF753" s="50"/>
      <c r="BG753" s="50"/>
      <c r="BH753" s="20"/>
    </row>
    <row r="754" spans="1:60" s="22" customFormat="1" x14ac:dyDescent="0.25">
      <c r="A754" s="20"/>
      <c r="B754" s="480"/>
      <c r="C754" s="11"/>
      <c r="D754" s="11"/>
      <c r="E754" s="11"/>
      <c r="F754" s="21"/>
      <c r="G754" s="11"/>
      <c r="H754" s="50"/>
      <c r="I754" s="50"/>
      <c r="J754" s="50"/>
      <c r="K754" s="11"/>
      <c r="L754" s="50"/>
      <c r="M754" s="50"/>
      <c r="N754" s="50"/>
      <c r="O754" s="50"/>
      <c r="P754" s="50"/>
      <c r="Q754" s="11"/>
      <c r="R754" s="50"/>
      <c r="S754" s="50"/>
      <c r="T754" s="50"/>
      <c r="U754" s="11"/>
      <c r="V754" s="50"/>
      <c r="W754" s="50"/>
      <c r="X754" s="50"/>
      <c r="Y754" s="50"/>
      <c r="Z754" s="50"/>
      <c r="AA754" s="11"/>
      <c r="AB754" s="50"/>
      <c r="AC754" s="50"/>
      <c r="AD754" s="50"/>
      <c r="AE754" s="11"/>
      <c r="AF754" s="50"/>
      <c r="AG754" s="50"/>
      <c r="AH754" s="50"/>
      <c r="AI754" s="11"/>
      <c r="AJ754" s="50"/>
      <c r="AK754" s="50"/>
      <c r="AL754" s="50"/>
      <c r="AM754" s="11"/>
      <c r="AN754" s="50"/>
      <c r="AO754" s="50"/>
      <c r="AP754" s="50"/>
      <c r="AQ754" s="11"/>
      <c r="AR754" s="50"/>
      <c r="AS754" s="50"/>
      <c r="AT754" s="50"/>
      <c r="AU754" s="11"/>
      <c r="AV754" s="50"/>
      <c r="AW754" s="50"/>
      <c r="AX754" s="50"/>
      <c r="AY754" s="50"/>
      <c r="AZ754" s="50"/>
      <c r="BA754" s="50"/>
      <c r="BB754" s="50"/>
      <c r="BC754" s="50"/>
      <c r="BD754" s="50"/>
      <c r="BE754" s="50"/>
      <c r="BF754" s="50"/>
      <c r="BG754" s="50"/>
      <c r="BH754" s="20"/>
    </row>
    <row r="755" spans="1:60" s="22" customFormat="1" x14ac:dyDescent="0.25">
      <c r="A755" s="20"/>
      <c r="B755" s="480"/>
      <c r="C755" s="11"/>
      <c r="D755" s="11"/>
      <c r="E755" s="11"/>
      <c r="F755" s="21"/>
      <c r="G755" s="11"/>
      <c r="H755" s="50"/>
      <c r="I755" s="50"/>
      <c r="J755" s="50"/>
      <c r="K755" s="11"/>
      <c r="L755" s="50"/>
      <c r="M755" s="50"/>
      <c r="N755" s="50"/>
      <c r="O755" s="50"/>
      <c r="P755" s="50"/>
      <c r="Q755" s="11"/>
      <c r="R755" s="50"/>
      <c r="S755" s="50"/>
      <c r="T755" s="50"/>
      <c r="U755" s="11"/>
      <c r="V755" s="50"/>
      <c r="W755" s="50"/>
      <c r="X755" s="50"/>
      <c r="Y755" s="50"/>
      <c r="Z755" s="50"/>
      <c r="AA755" s="11"/>
      <c r="AB755" s="50"/>
      <c r="AC755" s="50"/>
      <c r="AD755" s="50"/>
      <c r="AE755" s="11"/>
      <c r="AF755" s="50"/>
      <c r="AG755" s="50"/>
      <c r="AH755" s="50"/>
      <c r="AI755" s="11"/>
      <c r="AJ755" s="50"/>
      <c r="AK755" s="50"/>
      <c r="AL755" s="50"/>
      <c r="AM755" s="11"/>
      <c r="AN755" s="50"/>
      <c r="AO755" s="50"/>
      <c r="AP755" s="50"/>
      <c r="AQ755" s="11"/>
      <c r="AR755" s="50"/>
      <c r="AS755" s="50"/>
      <c r="AT755" s="50"/>
      <c r="AU755" s="11"/>
      <c r="AV755" s="50"/>
      <c r="AW755" s="50"/>
      <c r="AX755" s="50"/>
      <c r="AY755" s="50"/>
      <c r="AZ755" s="50"/>
      <c r="BA755" s="50"/>
      <c r="BB755" s="50"/>
      <c r="BC755" s="50"/>
      <c r="BD755" s="50"/>
      <c r="BE755" s="50"/>
      <c r="BF755" s="50"/>
      <c r="BG755" s="50"/>
      <c r="BH755" s="20"/>
    </row>
    <row r="756" spans="1:60" s="22" customFormat="1" x14ac:dyDescent="0.25">
      <c r="A756" s="20"/>
      <c r="B756" s="480"/>
      <c r="C756" s="11"/>
      <c r="D756" s="11"/>
      <c r="E756" s="11"/>
      <c r="F756" s="21"/>
      <c r="G756" s="11"/>
      <c r="H756" s="50"/>
      <c r="I756" s="50"/>
      <c r="J756" s="50"/>
      <c r="K756" s="11"/>
      <c r="L756" s="50"/>
      <c r="M756" s="50"/>
      <c r="N756" s="50"/>
      <c r="O756" s="50"/>
      <c r="P756" s="50"/>
      <c r="Q756" s="11"/>
      <c r="R756" s="50"/>
      <c r="S756" s="50"/>
      <c r="T756" s="50"/>
      <c r="U756" s="11"/>
      <c r="V756" s="50"/>
      <c r="W756" s="50"/>
      <c r="X756" s="50"/>
      <c r="Y756" s="50"/>
      <c r="Z756" s="50"/>
      <c r="AA756" s="11"/>
      <c r="AB756" s="50"/>
      <c r="AC756" s="50"/>
      <c r="AD756" s="50"/>
      <c r="AE756" s="11"/>
      <c r="AF756" s="50"/>
      <c r="AG756" s="50"/>
      <c r="AH756" s="50"/>
      <c r="AI756" s="11"/>
      <c r="AJ756" s="50"/>
      <c r="AK756" s="50"/>
      <c r="AL756" s="50"/>
      <c r="AM756" s="11"/>
      <c r="AN756" s="50"/>
      <c r="AO756" s="50"/>
      <c r="AP756" s="50"/>
      <c r="AQ756" s="11"/>
      <c r="AR756" s="50"/>
      <c r="AS756" s="50"/>
      <c r="AT756" s="50"/>
      <c r="AU756" s="11"/>
      <c r="AV756" s="50"/>
      <c r="AW756" s="50"/>
      <c r="AX756" s="50"/>
      <c r="AY756" s="50"/>
      <c r="AZ756" s="50"/>
      <c r="BA756" s="50"/>
      <c r="BB756" s="50"/>
      <c r="BC756" s="50"/>
      <c r="BD756" s="50"/>
      <c r="BE756" s="50"/>
      <c r="BF756" s="50"/>
      <c r="BG756" s="50"/>
      <c r="BH756" s="20"/>
    </row>
    <row r="757" spans="1:60" s="22" customFormat="1" x14ac:dyDescent="0.25">
      <c r="A757" s="20"/>
      <c r="B757" s="480"/>
      <c r="C757" s="11"/>
      <c r="D757" s="11"/>
      <c r="E757" s="11"/>
      <c r="F757" s="21"/>
      <c r="G757" s="11"/>
      <c r="H757" s="50"/>
      <c r="I757" s="50"/>
      <c r="J757" s="50"/>
      <c r="K757" s="11"/>
      <c r="L757" s="50"/>
      <c r="M757" s="50"/>
      <c r="N757" s="50"/>
      <c r="O757" s="50"/>
      <c r="P757" s="50"/>
      <c r="Q757" s="11"/>
      <c r="R757" s="50"/>
      <c r="S757" s="50"/>
      <c r="T757" s="50"/>
      <c r="U757" s="11"/>
      <c r="V757" s="50"/>
      <c r="W757" s="50"/>
      <c r="X757" s="50"/>
      <c r="Y757" s="50"/>
      <c r="Z757" s="50"/>
      <c r="AA757" s="11"/>
      <c r="AB757" s="50"/>
      <c r="AC757" s="50"/>
      <c r="AD757" s="50"/>
      <c r="AE757" s="11"/>
      <c r="AF757" s="50"/>
      <c r="AG757" s="50"/>
      <c r="AH757" s="50"/>
      <c r="AI757" s="11"/>
      <c r="AJ757" s="50"/>
      <c r="AK757" s="50"/>
      <c r="AL757" s="50"/>
      <c r="AM757" s="11"/>
      <c r="AN757" s="50"/>
      <c r="AO757" s="50"/>
      <c r="AP757" s="50"/>
      <c r="AQ757" s="11"/>
      <c r="AR757" s="50"/>
      <c r="AS757" s="50"/>
      <c r="AT757" s="50"/>
      <c r="AU757" s="11"/>
      <c r="AV757" s="50"/>
      <c r="AW757" s="50"/>
      <c r="AX757" s="50"/>
      <c r="AY757" s="50"/>
      <c r="AZ757" s="50"/>
      <c r="BA757" s="50"/>
      <c r="BB757" s="50"/>
      <c r="BC757" s="50"/>
      <c r="BD757" s="50"/>
      <c r="BE757" s="50"/>
      <c r="BF757" s="50"/>
      <c r="BG757" s="50"/>
      <c r="BH757" s="20"/>
    </row>
    <row r="758" spans="1:60" s="22" customFormat="1" x14ac:dyDescent="0.25">
      <c r="A758" s="20"/>
      <c r="B758" s="480"/>
      <c r="C758" s="11"/>
      <c r="D758" s="11"/>
      <c r="E758" s="11"/>
      <c r="F758" s="21"/>
      <c r="G758" s="11"/>
      <c r="H758" s="50"/>
      <c r="I758" s="50"/>
      <c r="J758" s="50"/>
      <c r="K758" s="11"/>
      <c r="L758" s="50"/>
      <c r="M758" s="50"/>
      <c r="N758" s="50"/>
      <c r="O758" s="50"/>
      <c r="P758" s="50"/>
      <c r="Q758" s="11"/>
      <c r="R758" s="50"/>
      <c r="S758" s="50"/>
      <c r="T758" s="50"/>
      <c r="U758" s="11"/>
      <c r="V758" s="50"/>
      <c r="W758" s="50"/>
      <c r="X758" s="50"/>
      <c r="Y758" s="50"/>
      <c r="Z758" s="50"/>
      <c r="AA758" s="11"/>
      <c r="AB758" s="50"/>
      <c r="AC758" s="50"/>
      <c r="AD758" s="50"/>
      <c r="AE758" s="11"/>
      <c r="AF758" s="50"/>
      <c r="AG758" s="50"/>
      <c r="AH758" s="50"/>
      <c r="AI758" s="11"/>
      <c r="AJ758" s="50"/>
      <c r="AK758" s="50"/>
      <c r="AL758" s="50"/>
      <c r="AM758" s="11"/>
      <c r="AN758" s="50"/>
      <c r="AO758" s="50"/>
      <c r="AP758" s="50"/>
      <c r="AQ758" s="11"/>
      <c r="AR758" s="50"/>
      <c r="AS758" s="50"/>
      <c r="AT758" s="50"/>
      <c r="AU758" s="11"/>
      <c r="AV758" s="50"/>
      <c r="AW758" s="50"/>
      <c r="AX758" s="50"/>
      <c r="AY758" s="50"/>
      <c r="AZ758" s="50"/>
      <c r="BA758" s="50"/>
      <c r="BB758" s="50"/>
      <c r="BC758" s="50"/>
      <c r="BD758" s="50"/>
      <c r="BE758" s="50"/>
      <c r="BF758" s="50"/>
      <c r="BG758" s="50"/>
      <c r="BH758" s="20"/>
    </row>
    <row r="759" spans="1:60" s="22" customFormat="1" x14ac:dyDescent="0.25">
      <c r="A759" s="20"/>
      <c r="B759" s="480"/>
      <c r="C759" s="11"/>
      <c r="D759" s="11"/>
      <c r="E759" s="11"/>
      <c r="F759" s="21"/>
      <c r="G759" s="11"/>
      <c r="H759" s="50"/>
      <c r="I759" s="50"/>
      <c r="J759" s="50"/>
      <c r="K759" s="11"/>
      <c r="L759" s="50"/>
      <c r="M759" s="50"/>
      <c r="N759" s="50"/>
      <c r="O759" s="50"/>
      <c r="P759" s="50"/>
      <c r="Q759" s="11"/>
      <c r="R759" s="50"/>
      <c r="S759" s="50"/>
      <c r="T759" s="50"/>
      <c r="U759" s="11"/>
      <c r="V759" s="50"/>
      <c r="W759" s="50"/>
      <c r="X759" s="50"/>
      <c r="Y759" s="50"/>
      <c r="Z759" s="50"/>
      <c r="AA759" s="11"/>
      <c r="AB759" s="50"/>
      <c r="AC759" s="50"/>
      <c r="AD759" s="50"/>
      <c r="AE759" s="11"/>
      <c r="AF759" s="50"/>
      <c r="AG759" s="50"/>
      <c r="AH759" s="50"/>
      <c r="AI759" s="11"/>
      <c r="AJ759" s="50"/>
      <c r="AK759" s="50"/>
      <c r="AL759" s="50"/>
      <c r="AM759" s="11"/>
      <c r="AN759" s="50"/>
      <c r="AO759" s="50"/>
      <c r="AP759" s="50"/>
      <c r="AQ759" s="11"/>
      <c r="AR759" s="50"/>
      <c r="AS759" s="50"/>
      <c r="AT759" s="50"/>
      <c r="AU759" s="11"/>
      <c r="AV759" s="50"/>
      <c r="AW759" s="50"/>
      <c r="AX759" s="50"/>
      <c r="AY759" s="50"/>
      <c r="AZ759" s="50"/>
      <c r="BA759" s="50"/>
      <c r="BB759" s="50"/>
      <c r="BC759" s="50"/>
      <c r="BD759" s="50"/>
      <c r="BE759" s="50"/>
      <c r="BF759" s="50"/>
      <c r="BG759" s="50"/>
      <c r="BH759" s="20"/>
    </row>
    <row r="760" spans="1:60" s="22" customFormat="1" x14ac:dyDescent="0.25">
      <c r="A760" s="20"/>
      <c r="B760" s="480"/>
      <c r="C760" s="11"/>
      <c r="D760" s="11"/>
      <c r="E760" s="11"/>
      <c r="F760" s="21"/>
      <c r="G760" s="11"/>
      <c r="H760" s="50"/>
      <c r="I760" s="50"/>
      <c r="J760" s="50"/>
      <c r="K760" s="11"/>
      <c r="L760" s="50"/>
      <c r="M760" s="50"/>
      <c r="N760" s="50"/>
      <c r="O760" s="50"/>
      <c r="P760" s="50"/>
      <c r="Q760" s="11"/>
      <c r="R760" s="50"/>
      <c r="S760" s="50"/>
      <c r="T760" s="50"/>
      <c r="U760" s="11"/>
      <c r="V760" s="50"/>
      <c r="W760" s="50"/>
      <c r="X760" s="50"/>
      <c r="Y760" s="50"/>
      <c r="Z760" s="50"/>
      <c r="AA760" s="11"/>
      <c r="AB760" s="50"/>
      <c r="AC760" s="50"/>
      <c r="AD760" s="50"/>
      <c r="AE760" s="11"/>
      <c r="AF760" s="50"/>
      <c r="AG760" s="50"/>
      <c r="AH760" s="50"/>
      <c r="AI760" s="11"/>
      <c r="AJ760" s="50"/>
      <c r="AK760" s="50"/>
      <c r="AL760" s="50"/>
      <c r="AM760" s="11"/>
      <c r="AN760" s="50"/>
      <c r="AO760" s="50"/>
      <c r="AP760" s="50"/>
      <c r="AQ760" s="11"/>
      <c r="AR760" s="50"/>
      <c r="AS760" s="50"/>
      <c r="AT760" s="50"/>
      <c r="AU760" s="11"/>
      <c r="AV760" s="50"/>
      <c r="AW760" s="50"/>
      <c r="AX760" s="50"/>
      <c r="AY760" s="50"/>
      <c r="AZ760" s="50"/>
      <c r="BA760" s="50"/>
      <c r="BB760" s="50"/>
      <c r="BC760" s="50"/>
      <c r="BD760" s="50"/>
      <c r="BE760" s="50"/>
      <c r="BF760" s="50"/>
      <c r="BG760" s="50"/>
      <c r="BH760" s="20"/>
    </row>
    <row r="761" spans="1:60" s="22" customFormat="1" x14ac:dyDescent="0.25">
      <c r="A761" s="20"/>
      <c r="B761" s="480"/>
      <c r="C761" s="11"/>
      <c r="D761" s="11"/>
      <c r="E761" s="11"/>
      <c r="F761" s="21"/>
      <c r="G761" s="11"/>
      <c r="H761" s="50"/>
      <c r="I761" s="50"/>
      <c r="J761" s="50"/>
      <c r="K761" s="11"/>
      <c r="L761" s="50"/>
      <c r="M761" s="50"/>
      <c r="N761" s="50"/>
      <c r="O761" s="50"/>
      <c r="P761" s="50"/>
      <c r="Q761" s="11"/>
      <c r="R761" s="50"/>
      <c r="S761" s="50"/>
      <c r="T761" s="50"/>
      <c r="U761" s="11"/>
      <c r="V761" s="50"/>
      <c r="W761" s="50"/>
      <c r="X761" s="50"/>
      <c r="Y761" s="50"/>
      <c r="Z761" s="50"/>
      <c r="AA761" s="11"/>
      <c r="AB761" s="50"/>
      <c r="AC761" s="50"/>
      <c r="AD761" s="50"/>
      <c r="AE761" s="11"/>
      <c r="AF761" s="50"/>
      <c r="AG761" s="50"/>
      <c r="AH761" s="50"/>
      <c r="AI761" s="11"/>
      <c r="AJ761" s="50"/>
      <c r="AK761" s="50"/>
      <c r="AL761" s="50"/>
      <c r="AM761" s="11"/>
      <c r="AN761" s="50"/>
      <c r="AO761" s="50"/>
      <c r="AP761" s="50"/>
      <c r="AQ761" s="11"/>
      <c r="AR761" s="50"/>
      <c r="AS761" s="50"/>
      <c r="AT761" s="50"/>
      <c r="AU761" s="11"/>
      <c r="AV761" s="50"/>
      <c r="AW761" s="50"/>
      <c r="AX761" s="50"/>
      <c r="AY761" s="50"/>
      <c r="AZ761" s="50"/>
      <c r="BA761" s="50"/>
      <c r="BB761" s="50"/>
      <c r="BC761" s="50"/>
      <c r="BD761" s="50"/>
      <c r="BE761" s="50"/>
      <c r="BF761" s="50"/>
      <c r="BG761" s="50"/>
      <c r="BH761" s="20"/>
    </row>
    <row r="762" spans="1:60" s="22" customFormat="1" x14ac:dyDescent="0.25">
      <c r="A762" s="20"/>
      <c r="B762" s="480"/>
      <c r="C762" s="11"/>
      <c r="D762" s="11"/>
      <c r="E762" s="11"/>
      <c r="F762" s="21"/>
      <c r="G762" s="11"/>
      <c r="H762" s="50"/>
      <c r="I762" s="50"/>
      <c r="J762" s="50"/>
      <c r="K762" s="11"/>
      <c r="L762" s="50"/>
      <c r="M762" s="50"/>
      <c r="N762" s="50"/>
      <c r="O762" s="50"/>
      <c r="P762" s="50"/>
      <c r="Q762" s="11"/>
      <c r="R762" s="50"/>
      <c r="S762" s="50"/>
      <c r="T762" s="50"/>
      <c r="U762" s="11"/>
      <c r="V762" s="50"/>
      <c r="W762" s="50"/>
      <c r="X762" s="50"/>
      <c r="Y762" s="50"/>
      <c r="Z762" s="50"/>
      <c r="AA762" s="11"/>
      <c r="AB762" s="50"/>
      <c r="AC762" s="50"/>
      <c r="AD762" s="50"/>
      <c r="AE762" s="11"/>
      <c r="AF762" s="50"/>
      <c r="AG762" s="50"/>
      <c r="AH762" s="50"/>
      <c r="AI762" s="11"/>
      <c r="AJ762" s="50"/>
      <c r="AK762" s="50"/>
      <c r="AL762" s="50"/>
      <c r="AM762" s="11"/>
      <c r="AN762" s="50"/>
      <c r="AO762" s="50"/>
      <c r="AP762" s="50"/>
      <c r="AQ762" s="11"/>
      <c r="AR762" s="50"/>
      <c r="AS762" s="50"/>
      <c r="AT762" s="50"/>
      <c r="AU762" s="11"/>
      <c r="AV762" s="50"/>
      <c r="AW762" s="50"/>
      <c r="AX762" s="50"/>
      <c r="AY762" s="50"/>
      <c r="AZ762" s="50"/>
      <c r="BA762" s="50"/>
      <c r="BB762" s="50"/>
      <c r="BC762" s="50"/>
      <c r="BD762" s="50"/>
      <c r="BE762" s="50"/>
      <c r="BF762" s="50"/>
      <c r="BG762" s="50"/>
      <c r="BH762" s="20"/>
    </row>
    <row r="763" spans="1:60" s="22" customFormat="1" x14ac:dyDescent="0.25">
      <c r="A763" s="20"/>
      <c r="B763" s="480"/>
      <c r="C763" s="11"/>
      <c r="D763" s="11"/>
      <c r="E763" s="11"/>
      <c r="F763" s="21"/>
      <c r="G763" s="11"/>
      <c r="H763" s="50"/>
      <c r="I763" s="50"/>
      <c r="J763" s="50"/>
      <c r="K763" s="11"/>
      <c r="L763" s="50"/>
      <c r="M763" s="50"/>
      <c r="N763" s="50"/>
      <c r="O763" s="50"/>
      <c r="P763" s="50"/>
      <c r="Q763" s="11"/>
      <c r="R763" s="50"/>
      <c r="S763" s="50"/>
      <c r="T763" s="50"/>
      <c r="U763" s="11"/>
      <c r="V763" s="50"/>
      <c r="W763" s="50"/>
      <c r="X763" s="50"/>
      <c r="Y763" s="50"/>
      <c r="Z763" s="50"/>
      <c r="AA763" s="11"/>
      <c r="AB763" s="50"/>
      <c r="AC763" s="50"/>
      <c r="AD763" s="50"/>
      <c r="AE763" s="11"/>
      <c r="AF763" s="50"/>
      <c r="AG763" s="50"/>
      <c r="AH763" s="50"/>
      <c r="AI763" s="11"/>
      <c r="AJ763" s="50"/>
      <c r="AK763" s="50"/>
      <c r="AL763" s="50"/>
      <c r="AM763" s="11"/>
      <c r="AN763" s="50"/>
      <c r="AO763" s="50"/>
      <c r="AP763" s="50"/>
      <c r="AQ763" s="11"/>
      <c r="AR763" s="50"/>
      <c r="AS763" s="50"/>
      <c r="AT763" s="50"/>
      <c r="AU763" s="11"/>
      <c r="AV763" s="50"/>
      <c r="AW763" s="50"/>
      <c r="AX763" s="50"/>
      <c r="AY763" s="50"/>
      <c r="AZ763" s="50"/>
      <c r="BA763" s="50"/>
      <c r="BB763" s="50"/>
      <c r="BC763" s="50"/>
      <c r="BD763" s="50"/>
      <c r="BE763" s="50"/>
      <c r="BF763" s="50"/>
      <c r="BG763" s="50"/>
      <c r="BH763" s="20"/>
    </row>
    <row r="764" spans="1:60" s="22" customFormat="1" x14ac:dyDescent="0.25">
      <c r="A764" s="20"/>
      <c r="B764" s="480"/>
      <c r="C764" s="11"/>
      <c r="D764" s="11"/>
      <c r="E764" s="11"/>
      <c r="F764" s="21"/>
      <c r="G764" s="11"/>
      <c r="H764" s="50"/>
      <c r="I764" s="50"/>
      <c r="J764" s="50"/>
      <c r="K764" s="11"/>
      <c r="L764" s="50"/>
      <c r="M764" s="50"/>
      <c r="N764" s="50"/>
      <c r="O764" s="50"/>
      <c r="P764" s="50"/>
      <c r="Q764" s="11"/>
      <c r="R764" s="50"/>
      <c r="S764" s="50"/>
      <c r="T764" s="50"/>
      <c r="U764" s="11"/>
      <c r="V764" s="50"/>
      <c r="W764" s="50"/>
      <c r="X764" s="50"/>
      <c r="Y764" s="50"/>
      <c r="Z764" s="50"/>
      <c r="AA764" s="11"/>
      <c r="AB764" s="50"/>
      <c r="AC764" s="50"/>
      <c r="AD764" s="50"/>
      <c r="AE764" s="11"/>
      <c r="AF764" s="50"/>
      <c r="AG764" s="50"/>
      <c r="AH764" s="50"/>
      <c r="AI764" s="11"/>
      <c r="AJ764" s="50"/>
      <c r="AK764" s="50"/>
      <c r="AL764" s="50"/>
      <c r="AM764" s="11"/>
      <c r="AN764" s="50"/>
      <c r="AO764" s="50"/>
      <c r="AP764" s="50"/>
      <c r="AQ764" s="11"/>
      <c r="AR764" s="50"/>
      <c r="AS764" s="50"/>
      <c r="AT764" s="50"/>
      <c r="AU764" s="11"/>
      <c r="AV764" s="50"/>
      <c r="AW764" s="50"/>
      <c r="AX764" s="50"/>
      <c r="AY764" s="50"/>
      <c r="AZ764" s="50"/>
      <c r="BA764" s="50"/>
      <c r="BB764" s="50"/>
      <c r="BC764" s="50"/>
      <c r="BD764" s="50"/>
      <c r="BE764" s="50"/>
      <c r="BF764" s="50"/>
      <c r="BG764" s="50"/>
      <c r="BH764" s="20"/>
    </row>
    <row r="765" spans="1:60" s="22" customFormat="1" x14ac:dyDescent="0.25">
      <c r="A765" s="20"/>
      <c r="B765" s="480"/>
      <c r="C765" s="11"/>
      <c r="D765" s="11"/>
      <c r="E765" s="11"/>
      <c r="F765" s="21"/>
      <c r="G765" s="11"/>
      <c r="H765" s="50"/>
      <c r="I765" s="50"/>
      <c r="J765" s="50"/>
      <c r="K765" s="11"/>
      <c r="L765" s="50"/>
      <c r="M765" s="50"/>
      <c r="N765" s="50"/>
      <c r="O765" s="50"/>
      <c r="P765" s="50"/>
      <c r="Q765" s="11"/>
      <c r="R765" s="50"/>
      <c r="S765" s="50"/>
      <c r="T765" s="50"/>
      <c r="U765" s="11"/>
      <c r="V765" s="50"/>
      <c r="W765" s="50"/>
      <c r="X765" s="50"/>
      <c r="Y765" s="50"/>
      <c r="Z765" s="50"/>
      <c r="AA765" s="11"/>
      <c r="AB765" s="50"/>
      <c r="AC765" s="50"/>
      <c r="AD765" s="50"/>
      <c r="AE765" s="11"/>
      <c r="AF765" s="50"/>
      <c r="AG765" s="50"/>
      <c r="AH765" s="50"/>
      <c r="AI765" s="11"/>
      <c r="AJ765" s="50"/>
      <c r="AK765" s="50"/>
      <c r="AL765" s="50"/>
      <c r="AM765" s="11"/>
      <c r="AN765" s="50"/>
      <c r="AO765" s="50"/>
      <c r="AP765" s="50"/>
      <c r="AQ765" s="11"/>
      <c r="AR765" s="50"/>
      <c r="AS765" s="50"/>
      <c r="AT765" s="50"/>
      <c r="AU765" s="11"/>
      <c r="AV765" s="50"/>
      <c r="AW765" s="50"/>
      <c r="AX765" s="50"/>
      <c r="AY765" s="50"/>
      <c r="AZ765" s="50"/>
      <c r="BA765" s="50"/>
      <c r="BB765" s="50"/>
      <c r="BC765" s="50"/>
      <c r="BD765" s="50"/>
      <c r="BE765" s="50"/>
      <c r="BF765" s="50"/>
      <c r="BG765" s="50"/>
      <c r="BH765" s="20"/>
    </row>
    <row r="766" spans="1:60" s="22" customFormat="1" x14ac:dyDescent="0.25">
      <c r="A766" s="20"/>
      <c r="B766" s="480"/>
      <c r="C766" s="11"/>
      <c r="D766" s="11"/>
      <c r="E766" s="11"/>
      <c r="F766" s="21"/>
      <c r="G766" s="11"/>
      <c r="H766" s="50"/>
      <c r="I766" s="50"/>
      <c r="J766" s="50"/>
      <c r="K766" s="11"/>
      <c r="L766" s="50"/>
      <c r="M766" s="50"/>
      <c r="N766" s="50"/>
      <c r="O766" s="50"/>
      <c r="P766" s="50"/>
      <c r="Q766" s="11"/>
      <c r="R766" s="50"/>
      <c r="S766" s="50"/>
      <c r="T766" s="50"/>
      <c r="U766" s="11"/>
      <c r="V766" s="50"/>
      <c r="W766" s="50"/>
      <c r="X766" s="50"/>
      <c r="Y766" s="50"/>
      <c r="Z766" s="50"/>
      <c r="AA766" s="11"/>
      <c r="AB766" s="50"/>
      <c r="AC766" s="50"/>
      <c r="AD766" s="50"/>
      <c r="AE766" s="11"/>
      <c r="AF766" s="50"/>
      <c r="AG766" s="50"/>
      <c r="AH766" s="50"/>
      <c r="AI766" s="11"/>
      <c r="AJ766" s="50"/>
      <c r="AK766" s="50"/>
      <c r="AL766" s="50"/>
      <c r="AM766" s="11"/>
      <c r="AN766" s="50"/>
      <c r="AO766" s="50"/>
      <c r="AP766" s="50"/>
      <c r="AQ766" s="11"/>
      <c r="AR766" s="50"/>
      <c r="AS766" s="50"/>
      <c r="AT766" s="50"/>
      <c r="AU766" s="11"/>
      <c r="AV766" s="50"/>
      <c r="AW766" s="50"/>
      <c r="AX766" s="50"/>
      <c r="AY766" s="50"/>
      <c r="AZ766" s="50"/>
      <c r="BA766" s="50"/>
      <c r="BB766" s="50"/>
      <c r="BC766" s="50"/>
      <c r="BD766" s="50"/>
      <c r="BE766" s="50"/>
      <c r="BF766" s="50"/>
      <c r="BG766" s="50"/>
      <c r="BH766" s="20"/>
    </row>
    <row r="767" spans="1:60" s="22" customFormat="1" x14ac:dyDescent="0.25">
      <c r="A767" s="20"/>
      <c r="B767" s="480"/>
      <c r="C767" s="11"/>
      <c r="D767" s="11"/>
      <c r="E767" s="11"/>
      <c r="F767" s="21"/>
      <c r="G767" s="11"/>
      <c r="H767" s="50"/>
      <c r="I767" s="50"/>
      <c r="J767" s="50"/>
      <c r="K767" s="11"/>
      <c r="L767" s="50"/>
      <c r="M767" s="50"/>
      <c r="N767" s="50"/>
      <c r="O767" s="50"/>
      <c r="P767" s="50"/>
      <c r="Q767" s="11"/>
      <c r="R767" s="50"/>
      <c r="S767" s="50"/>
      <c r="T767" s="50"/>
      <c r="U767" s="11"/>
      <c r="V767" s="50"/>
      <c r="W767" s="50"/>
      <c r="X767" s="50"/>
      <c r="Y767" s="50"/>
      <c r="Z767" s="50"/>
      <c r="AA767" s="11"/>
      <c r="AB767" s="50"/>
      <c r="AC767" s="50"/>
      <c r="AD767" s="50"/>
      <c r="AE767" s="11"/>
      <c r="AF767" s="50"/>
      <c r="AG767" s="50"/>
      <c r="AH767" s="50"/>
      <c r="AI767" s="11"/>
      <c r="AJ767" s="50"/>
      <c r="AK767" s="50"/>
      <c r="AL767" s="50"/>
      <c r="AM767" s="11"/>
      <c r="AN767" s="50"/>
      <c r="AO767" s="50"/>
      <c r="AP767" s="50"/>
      <c r="AQ767" s="11"/>
      <c r="AR767" s="50"/>
      <c r="AS767" s="50"/>
      <c r="AT767" s="50"/>
      <c r="AU767" s="11"/>
      <c r="AV767" s="50"/>
      <c r="AW767" s="50"/>
      <c r="AX767" s="50"/>
      <c r="AY767" s="50"/>
      <c r="AZ767" s="50"/>
      <c r="BA767" s="50"/>
      <c r="BB767" s="50"/>
      <c r="BC767" s="50"/>
      <c r="BD767" s="50"/>
      <c r="BE767" s="50"/>
      <c r="BF767" s="50"/>
      <c r="BG767" s="50"/>
      <c r="BH767" s="20"/>
    </row>
    <row r="768" spans="1:60" s="22" customFormat="1" x14ac:dyDescent="0.25">
      <c r="A768" s="20"/>
      <c r="B768" s="480"/>
      <c r="C768" s="11"/>
      <c r="D768" s="11"/>
      <c r="E768" s="11"/>
      <c r="F768" s="21"/>
      <c r="G768" s="11"/>
      <c r="H768" s="50"/>
      <c r="I768" s="50"/>
      <c r="J768" s="50"/>
      <c r="K768" s="11"/>
      <c r="L768" s="50"/>
      <c r="M768" s="50"/>
      <c r="N768" s="50"/>
      <c r="O768" s="50"/>
      <c r="P768" s="50"/>
      <c r="Q768" s="11"/>
      <c r="R768" s="50"/>
      <c r="S768" s="50"/>
      <c r="T768" s="50"/>
      <c r="U768" s="11"/>
      <c r="V768" s="50"/>
      <c r="W768" s="50"/>
      <c r="X768" s="50"/>
      <c r="Y768" s="50"/>
      <c r="Z768" s="50"/>
      <c r="AA768" s="11"/>
      <c r="AB768" s="50"/>
      <c r="AC768" s="50"/>
      <c r="AD768" s="50"/>
      <c r="AE768" s="11"/>
      <c r="AF768" s="50"/>
      <c r="AG768" s="50"/>
      <c r="AH768" s="50"/>
      <c r="AI768" s="11"/>
      <c r="AJ768" s="50"/>
      <c r="AK768" s="50"/>
      <c r="AL768" s="50"/>
      <c r="AM768" s="11"/>
      <c r="AN768" s="50"/>
      <c r="AO768" s="50"/>
      <c r="AP768" s="50"/>
      <c r="AQ768" s="11"/>
      <c r="AR768" s="50"/>
      <c r="AS768" s="50"/>
      <c r="AT768" s="50"/>
      <c r="AU768" s="11"/>
      <c r="AV768" s="50"/>
      <c r="AW768" s="50"/>
      <c r="AX768" s="50"/>
      <c r="AY768" s="50"/>
      <c r="AZ768" s="50"/>
      <c r="BA768" s="50"/>
      <c r="BB768" s="50"/>
      <c r="BC768" s="50"/>
      <c r="BD768" s="50"/>
      <c r="BE768" s="50"/>
      <c r="BF768" s="50"/>
      <c r="BG768" s="50"/>
      <c r="BH768" s="20"/>
    </row>
    <row r="769" spans="1:60" s="22" customFormat="1" x14ac:dyDescent="0.25">
      <c r="A769" s="20"/>
      <c r="B769" s="480"/>
      <c r="C769" s="11"/>
      <c r="D769" s="11"/>
      <c r="E769" s="11"/>
      <c r="F769" s="21"/>
      <c r="G769" s="11"/>
      <c r="H769" s="50"/>
      <c r="I769" s="50"/>
      <c r="J769" s="50"/>
      <c r="K769" s="11"/>
      <c r="L769" s="50"/>
      <c r="M769" s="50"/>
      <c r="N769" s="50"/>
      <c r="O769" s="50"/>
      <c r="P769" s="50"/>
      <c r="Q769" s="11"/>
      <c r="R769" s="50"/>
      <c r="S769" s="50"/>
      <c r="T769" s="50"/>
      <c r="U769" s="11"/>
      <c r="V769" s="50"/>
      <c r="W769" s="50"/>
      <c r="X769" s="50"/>
      <c r="Y769" s="50"/>
      <c r="Z769" s="50"/>
      <c r="AA769" s="11"/>
      <c r="AB769" s="50"/>
      <c r="AC769" s="50"/>
      <c r="AD769" s="50"/>
      <c r="AE769" s="11"/>
      <c r="AF769" s="50"/>
      <c r="AG769" s="50"/>
      <c r="AH769" s="50"/>
      <c r="AI769" s="11"/>
      <c r="AJ769" s="50"/>
      <c r="AK769" s="50"/>
      <c r="AL769" s="50"/>
      <c r="AM769" s="11"/>
      <c r="AN769" s="50"/>
      <c r="AO769" s="50"/>
      <c r="AP769" s="50"/>
      <c r="AQ769" s="11"/>
      <c r="AR769" s="50"/>
      <c r="AS769" s="50"/>
      <c r="AT769" s="50"/>
      <c r="AU769" s="11"/>
      <c r="AV769" s="50"/>
      <c r="AW769" s="50"/>
      <c r="AX769" s="50"/>
      <c r="AY769" s="50"/>
      <c r="AZ769" s="50"/>
      <c r="BA769" s="50"/>
      <c r="BB769" s="50"/>
      <c r="BC769" s="50"/>
      <c r="BD769" s="50"/>
      <c r="BE769" s="50"/>
      <c r="BF769" s="50"/>
      <c r="BG769" s="50"/>
      <c r="BH769" s="20"/>
    </row>
    <row r="770" spans="1:60" s="22" customFormat="1" x14ac:dyDescent="0.25">
      <c r="A770" s="20"/>
      <c r="B770" s="480"/>
      <c r="C770" s="11"/>
      <c r="D770" s="11"/>
      <c r="E770" s="11"/>
      <c r="F770" s="21"/>
      <c r="G770" s="11"/>
      <c r="H770" s="50"/>
      <c r="I770" s="50"/>
      <c r="J770" s="50"/>
      <c r="K770" s="11"/>
      <c r="L770" s="50"/>
      <c r="M770" s="50"/>
      <c r="N770" s="50"/>
      <c r="O770" s="50"/>
      <c r="P770" s="50"/>
      <c r="Q770" s="11"/>
      <c r="R770" s="50"/>
      <c r="S770" s="50"/>
      <c r="T770" s="50"/>
      <c r="U770" s="11"/>
      <c r="V770" s="50"/>
      <c r="W770" s="50"/>
      <c r="X770" s="50"/>
      <c r="Y770" s="50"/>
      <c r="Z770" s="50"/>
      <c r="AA770" s="11"/>
      <c r="AB770" s="50"/>
      <c r="AC770" s="50"/>
      <c r="AD770" s="50"/>
      <c r="AE770" s="11"/>
      <c r="AF770" s="50"/>
      <c r="AG770" s="50"/>
      <c r="AH770" s="50"/>
      <c r="AI770" s="11"/>
      <c r="AJ770" s="50"/>
      <c r="AK770" s="50"/>
      <c r="AL770" s="50"/>
      <c r="AM770" s="11"/>
      <c r="AN770" s="50"/>
      <c r="AO770" s="50"/>
      <c r="AP770" s="50"/>
      <c r="AQ770" s="11"/>
      <c r="AR770" s="50"/>
      <c r="AS770" s="50"/>
      <c r="AT770" s="50"/>
      <c r="AU770" s="11"/>
      <c r="AV770" s="50"/>
      <c r="AW770" s="50"/>
      <c r="AX770" s="50"/>
      <c r="AY770" s="50"/>
      <c r="AZ770" s="50"/>
      <c r="BA770" s="50"/>
      <c r="BB770" s="50"/>
      <c r="BC770" s="50"/>
      <c r="BD770" s="50"/>
      <c r="BE770" s="50"/>
      <c r="BF770" s="50"/>
      <c r="BG770" s="50"/>
      <c r="BH770" s="20"/>
    </row>
    <row r="771" spans="1:60" s="22" customFormat="1" x14ac:dyDescent="0.25">
      <c r="A771" s="20"/>
      <c r="B771" s="480"/>
      <c r="C771" s="11"/>
      <c r="D771" s="11"/>
      <c r="E771" s="11"/>
      <c r="F771" s="21"/>
      <c r="G771" s="11"/>
      <c r="H771" s="50"/>
      <c r="I771" s="50"/>
      <c r="J771" s="50"/>
      <c r="K771" s="11"/>
      <c r="L771" s="50"/>
      <c r="M771" s="50"/>
      <c r="N771" s="50"/>
      <c r="O771" s="50"/>
      <c r="P771" s="50"/>
      <c r="Q771" s="11"/>
      <c r="R771" s="50"/>
      <c r="S771" s="50"/>
      <c r="T771" s="50"/>
      <c r="U771" s="11"/>
      <c r="V771" s="50"/>
      <c r="W771" s="50"/>
      <c r="X771" s="50"/>
      <c r="Y771" s="50"/>
      <c r="Z771" s="50"/>
      <c r="AA771" s="11"/>
      <c r="AB771" s="50"/>
      <c r="AC771" s="50"/>
      <c r="AD771" s="50"/>
      <c r="AE771" s="11"/>
      <c r="AF771" s="50"/>
      <c r="AG771" s="50"/>
      <c r="AH771" s="50"/>
      <c r="AI771" s="11"/>
      <c r="AJ771" s="50"/>
      <c r="AK771" s="50"/>
      <c r="AL771" s="50"/>
      <c r="AM771" s="11"/>
      <c r="AN771" s="50"/>
      <c r="AO771" s="50"/>
      <c r="AP771" s="50"/>
      <c r="AQ771" s="11"/>
      <c r="AR771" s="50"/>
      <c r="AS771" s="50"/>
      <c r="AT771" s="50"/>
      <c r="AU771" s="11"/>
      <c r="AV771" s="50"/>
      <c r="AW771" s="50"/>
      <c r="AX771" s="50"/>
      <c r="AY771" s="50"/>
      <c r="AZ771" s="50"/>
      <c r="BA771" s="50"/>
      <c r="BB771" s="50"/>
      <c r="BC771" s="50"/>
      <c r="BD771" s="50"/>
      <c r="BE771" s="50"/>
      <c r="BF771" s="50"/>
      <c r="BG771" s="50"/>
      <c r="BH771" s="20"/>
    </row>
    <row r="772" spans="1:60" s="22" customFormat="1" x14ac:dyDescent="0.25">
      <c r="A772" s="20"/>
      <c r="B772" s="480"/>
      <c r="C772" s="11"/>
      <c r="D772" s="11"/>
      <c r="E772" s="11"/>
      <c r="F772" s="21"/>
      <c r="G772" s="11"/>
      <c r="H772" s="50"/>
      <c r="I772" s="50"/>
      <c r="J772" s="50"/>
      <c r="K772" s="11"/>
      <c r="L772" s="50"/>
      <c r="M772" s="50"/>
      <c r="N772" s="50"/>
      <c r="O772" s="50"/>
      <c r="P772" s="50"/>
      <c r="Q772" s="11"/>
      <c r="R772" s="50"/>
      <c r="S772" s="50"/>
      <c r="T772" s="50"/>
      <c r="U772" s="11"/>
      <c r="V772" s="50"/>
      <c r="W772" s="50"/>
      <c r="X772" s="50"/>
      <c r="Y772" s="50"/>
      <c r="Z772" s="50"/>
      <c r="AA772" s="11"/>
      <c r="AB772" s="50"/>
      <c r="AC772" s="50"/>
      <c r="AD772" s="50"/>
      <c r="AE772" s="11"/>
      <c r="AF772" s="50"/>
      <c r="AG772" s="50"/>
      <c r="AH772" s="50"/>
      <c r="AI772" s="11"/>
      <c r="AJ772" s="50"/>
      <c r="AK772" s="50"/>
      <c r="AL772" s="50"/>
      <c r="AM772" s="11"/>
      <c r="AN772" s="50"/>
      <c r="AO772" s="50"/>
      <c r="AP772" s="50"/>
      <c r="AQ772" s="11"/>
      <c r="AR772" s="50"/>
      <c r="AS772" s="50"/>
      <c r="AT772" s="50"/>
      <c r="AU772" s="11"/>
      <c r="AV772" s="50"/>
      <c r="AW772" s="50"/>
      <c r="AX772" s="50"/>
      <c r="AY772" s="50"/>
      <c r="AZ772" s="50"/>
      <c r="BA772" s="50"/>
      <c r="BB772" s="50"/>
      <c r="BC772" s="50"/>
      <c r="BD772" s="50"/>
      <c r="BE772" s="50"/>
      <c r="BF772" s="50"/>
      <c r="BG772" s="50"/>
      <c r="BH772" s="20"/>
    </row>
    <row r="773" spans="1:60" s="22" customFormat="1" x14ac:dyDescent="0.25">
      <c r="A773" s="20"/>
      <c r="B773" s="480"/>
      <c r="C773" s="11"/>
      <c r="D773" s="11"/>
      <c r="E773" s="11"/>
      <c r="F773" s="21"/>
      <c r="G773" s="11"/>
      <c r="H773" s="50"/>
      <c r="I773" s="50"/>
      <c r="J773" s="50"/>
      <c r="K773" s="11"/>
      <c r="L773" s="50"/>
      <c r="M773" s="50"/>
      <c r="N773" s="50"/>
      <c r="O773" s="50"/>
      <c r="P773" s="50"/>
      <c r="Q773" s="11"/>
      <c r="R773" s="50"/>
      <c r="S773" s="50"/>
      <c r="T773" s="50"/>
      <c r="U773" s="11"/>
      <c r="V773" s="50"/>
      <c r="W773" s="50"/>
      <c r="X773" s="50"/>
      <c r="Y773" s="50"/>
      <c r="Z773" s="50"/>
      <c r="AA773" s="11"/>
      <c r="AB773" s="50"/>
      <c r="AC773" s="50"/>
      <c r="AD773" s="50"/>
      <c r="AE773" s="11"/>
      <c r="AF773" s="50"/>
      <c r="AG773" s="50"/>
      <c r="AH773" s="50"/>
      <c r="AI773" s="11"/>
      <c r="AJ773" s="50"/>
      <c r="AK773" s="50"/>
      <c r="AL773" s="50"/>
      <c r="AM773" s="11"/>
      <c r="AN773" s="50"/>
      <c r="AO773" s="50"/>
      <c r="AP773" s="50"/>
      <c r="AQ773" s="11"/>
      <c r="AR773" s="50"/>
      <c r="AS773" s="50"/>
      <c r="AT773" s="50"/>
      <c r="AU773" s="11"/>
      <c r="AV773" s="50"/>
      <c r="AW773" s="50"/>
      <c r="AX773" s="50"/>
      <c r="AY773" s="50"/>
      <c r="AZ773" s="50"/>
      <c r="BA773" s="50"/>
      <c r="BB773" s="50"/>
      <c r="BC773" s="50"/>
      <c r="BD773" s="50"/>
      <c r="BE773" s="50"/>
      <c r="BF773" s="50"/>
      <c r="BG773" s="50"/>
      <c r="BH773" s="20"/>
    </row>
    <row r="774" spans="1:60" s="22" customFormat="1" x14ac:dyDescent="0.25">
      <c r="A774" s="20"/>
      <c r="B774" s="480"/>
      <c r="C774" s="11"/>
      <c r="D774" s="11"/>
      <c r="E774" s="11"/>
      <c r="F774" s="21"/>
      <c r="G774" s="11"/>
      <c r="H774" s="50"/>
      <c r="I774" s="50"/>
      <c r="J774" s="50"/>
      <c r="K774" s="11"/>
      <c r="L774" s="50"/>
      <c r="M774" s="50"/>
      <c r="N774" s="50"/>
      <c r="O774" s="50"/>
      <c r="P774" s="50"/>
      <c r="Q774" s="11"/>
      <c r="R774" s="50"/>
      <c r="S774" s="50"/>
      <c r="T774" s="50"/>
      <c r="U774" s="11"/>
      <c r="V774" s="50"/>
      <c r="W774" s="50"/>
      <c r="X774" s="50"/>
      <c r="Y774" s="50"/>
      <c r="Z774" s="50"/>
      <c r="AA774" s="11"/>
      <c r="AB774" s="50"/>
      <c r="AC774" s="50"/>
      <c r="AD774" s="50"/>
      <c r="AE774" s="11"/>
      <c r="AF774" s="50"/>
      <c r="AG774" s="50"/>
      <c r="AH774" s="50"/>
      <c r="AI774" s="11"/>
      <c r="AJ774" s="50"/>
      <c r="AK774" s="50"/>
      <c r="AL774" s="50"/>
      <c r="AM774" s="11"/>
      <c r="AN774" s="50"/>
      <c r="AO774" s="50"/>
      <c r="AP774" s="50"/>
      <c r="AQ774" s="11"/>
      <c r="AR774" s="50"/>
      <c r="AS774" s="50"/>
      <c r="AT774" s="50"/>
      <c r="AU774" s="11"/>
      <c r="AV774" s="50"/>
      <c r="AW774" s="50"/>
      <c r="AX774" s="50"/>
      <c r="AY774" s="50"/>
      <c r="AZ774" s="50"/>
      <c r="BA774" s="50"/>
      <c r="BB774" s="50"/>
      <c r="BC774" s="50"/>
      <c r="BD774" s="50"/>
      <c r="BE774" s="50"/>
      <c r="BF774" s="50"/>
      <c r="BG774" s="50"/>
      <c r="BH774" s="20"/>
    </row>
    <row r="775" spans="1:60" s="22" customFormat="1" x14ac:dyDescent="0.25">
      <c r="A775" s="20"/>
      <c r="B775" s="480"/>
      <c r="C775" s="11"/>
      <c r="D775" s="11"/>
      <c r="E775" s="11"/>
      <c r="F775" s="21"/>
      <c r="G775" s="11"/>
      <c r="H775" s="50"/>
      <c r="I775" s="50"/>
      <c r="J775" s="50"/>
      <c r="K775" s="11"/>
      <c r="L775" s="50"/>
      <c r="M775" s="50"/>
      <c r="N775" s="50"/>
      <c r="O775" s="50"/>
      <c r="P775" s="50"/>
      <c r="Q775" s="11"/>
      <c r="R775" s="50"/>
      <c r="S775" s="50"/>
      <c r="T775" s="50"/>
      <c r="U775" s="11"/>
      <c r="V775" s="50"/>
      <c r="W775" s="50"/>
      <c r="X775" s="50"/>
      <c r="Y775" s="50"/>
      <c r="Z775" s="50"/>
      <c r="AA775" s="11"/>
      <c r="AB775" s="50"/>
      <c r="AC775" s="50"/>
      <c r="AD775" s="50"/>
      <c r="AE775" s="11"/>
      <c r="AF775" s="50"/>
      <c r="AG775" s="50"/>
      <c r="AH775" s="50"/>
      <c r="AI775" s="11"/>
      <c r="AJ775" s="50"/>
      <c r="AK775" s="50"/>
      <c r="AL775" s="50"/>
      <c r="AM775" s="11"/>
      <c r="AN775" s="50"/>
      <c r="AO775" s="50"/>
      <c r="AP775" s="50"/>
      <c r="AQ775" s="11"/>
      <c r="AR775" s="50"/>
      <c r="AS775" s="50"/>
      <c r="AT775" s="50"/>
      <c r="AU775" s="11"/>
      <c r="AV775" s="50"/>
      <c r="AW775" s="50"/>
      <c r="AX775" s="50"/>
      <c r="AY775" s="50"/>
      <c r="AZ775" s="50"/>
      <c r="BA775" s="50"/>
      <c r="BB775" s="50"/>
      <c r="BC775" s="50"/>
      <c r="BD775" s="50"/>
      <c r="BE775" s="50"/>
      <c r="BF775" s="50"/>
      <c r="BG775" s="50"/>
      <c r="BH775" s="20"/>
    </row>
    <row r="776" spans="1:60" s="22" customFormat="1" x14ac:dyDescent="0.25">
      <c r="A776" s="20"/>
      <c r="B776" s="480"/>
      <c r="C776" s="11"/>
      <c r="D776" s="11"/>
      <c r="E776" s="11"/>
      <c r="F776" s="21"/>
      <c r="G776" s="11"/>
      <c r="H776" s="50"/>
      <c r="I776" s="50"/>
      <c r="J776" s="50"/>
      <c r="K776" s="11"/>
      <c r="L776" s="50"/>
      <c r="M776" s="50"/>
      <c r="N776" s="50"/>
      <c r="O776" s="50"/>
      <c r="P776" s="50"/>
      <c r="Q776" s="11"/>
      <c r="R776" s="50"/>
      <c r="S776" s="50"/>
      <c r="T776" s="50"/>
      <c r="U776" s="11"/>
      <c r="V776" s="50"/>
      <c r="W776" s="50"/>
      <c r="X776" s="50"/>
      <c r="Y776" s="50"/>
      <c r="Z776" s="50"/>
      <c r="AA776" s="11"/>
      <c r="AB776" s="50"/>
      <c r="AC776" s="50"/>
      <c r="AD776" s="50"/>
      <c r="AE776" s="11"/>
      <c r="AF776" s="50"/>
      <c r="AG776" s="50"/>
      <c r="AH776" s="50"/>
      <c r="AI776" s="11"/>
      <c r="AJ776" s="50"/>
      <c r="AK776" s="50"/>
      <c r="AL776" s="50"/>
      <c r="AM776" s="11"/>
      <c r="AN776" s="50"/>
      <c r="AO776" s="50"/>
      <c r="AP776" s="50"/>
      <c r="AQ776" s="11"/>
      <c r="AR776" s="50"/>
      <c r="AS776" s="50"/>
      <c r="AT776" s="50"/>
      <c r="AU776" s="11"/>
      <c r="AV776" s="50"/>
      <c r="AW776" s="50"/>
      <c r="AX776" s="50"/>
      <c r="AY776" s="50"/>
      <c r="AZ776" s="50"/>
      <c r="BA776" s="50"/>
      <c r="BB776" s="50"/>
      <c r="BC776" s="50"/>
      <c r="BD776" s="50"/>
      <c r="BE776" s="50"/>
      <c r="BF776" s="50"/>
      <c r="BG776" s="50"/>
      <c r="BH776" s="20"/>
    </row>
    <row r="777" spans="1:60" s="22" customFormat="1" x14ac:dyDescent="0.25">
      <c r="A777" s="20"/>
      <c r="B777" s="480"/>
      <c r="C777" s="11"/>
      <c r="D777" s="11"/>
      <c r="E777" s="11"/>
      <c r="F777" s="21"/>
      <c r="G777" s="11"/>
      <c r="H777" s="50"/>
      <c r="I777" s="50"/>
      <c r="J777" s="50"/>
      <c r="K777" s="11"/>
      <c r="L777" s="50"/>
      <c r="M777" s="50"/>
      <c r="N777" s="50"/>
      <c r="O777" s="50"/>
      <c r="P777" s="50"/>
      <c r="Q777" s="11"/>
      <c r="R777" s="50"/>
      <c r="S777" s="50"/>
      <c r="T777" s="50"/>
      <c r="U777" s="11"/>
      <c r="V777" s="50"/>
      <c r="W777" s="50"/>
      <c r="X777" s="50"/>
      <c r="Y777" s="50"/>
      <c r="Z777" s="50"/>
      <c r="AA777" s="11"/>
      <c r="AB777" s="50"/>
      <c r="AC777" s="50"/>
      <c r="AD777" s="50"/>
      <c r="AE777" s="11"/>
      <c r="AF777" s="50"/>
      <c r="AG777" s="50"/>
      <c r="AH777" s="50"/>
      <c r="AI777" s="11"/>
      <c r="AJ777" s="50"/>
      <c r="AK777" s="50"/>
      <c r="AL777" s="50"/>
      <c r="AM777" s="11"/>
      <c r="AN777" s="50"/>
      <c r="AO777" s="50"/>
      <c r="AP777" s="50"/>
      <c r="AQ777" s="11"/>
      <c r="AR777" s="50"/>
      <c r="AS777" s="50"/>
      <c r="AT777" s="50"/>
      <c r="AU777" s="11"/>
      <c r="AV777" s="50"/>
      <c r="AW777" s="50"/>
      <c r="AX777" s="50"/>
      <c r="AY777" s="50"/>
      <c r="AZ777" s="50"/>
      <c r="BA777" s="50"/>
      <c r="BB777" s="50"/>
      <c r="BC777" s="50"/>
      <c r="BD777" s="50"/>
      <c r="BE777" s="50"/>
      <c r="BF777" s="50"/>
      <c r="BG777" s="50"/>
      <c r="BH777" s="20"/>
    </row>
    <row r="778" spans="1:60" s="22" customFormat="1" x14ac:dyDescent="0.25">
      <c r="A778" s="20"/>
      <c r="B778" s="480"/>
      <c r="C778" s="11"/>
      <c r="D778" s="11"/>
      <c r="E778" s="11"/>
      <c r="F778" s="21"/>
      <c r="G778" s="11"/>
      <c r="H778" s="50"/>
      <c r="I778" s="50"/>
      <c r="J778" s="50"/>
      <c r="K778" s="11"/>
      <c r="L778" s="50"/>
      <c r="M778" s="50"/>
      <c r="N778" s="50"/>
      <c r="O778" s="50"/>
      <c r="P778" s="50"/>
      <c r="Q778" s="11"/>
      <c r="R778" s="50"/>
      <c r="S778" s="50"/>
      <c r="T778" s="50"/>
      <c r="U778" s="11"/>
      <c r="V778" s="50"/>
      <c r="W778" s="50"/>
      <c r="X778" s="50"/>
      <c r="Y778" s="50"/>
      <c r="Z778" s="50"/>
      <c r="AA778" s="11"/>
      <c r="AB778" s="50"/>
      <c r="AC778" s="50"/>
      <c r="AD778" s="50"/>
      <c r="AE778" s="11"/>
      <c r="AF778" s="50"/>
      <c r="AG778" s="50"/>
      <c r="AH778" s="50"/>
      <c r="AI778" s="11"/>
      <c r="AJ778" s="50"/>
      <c r="AK778" s="50"/>
      <c r="AL778" s="50"/>
      <c r="AM778" s="11"/>
      <c r="AN778" s="50"/>
      <c r="AO778" s="50"/>
      <c r="AP778" s="50"/>
      <c r="AQ778" s="11"/>
      <c r="AR778" s="50"/>
      <c r="AS778" s="50"/>
      <c r="AT778" s="50"/>
      <c r="AU778" s="11"/>
      <c r="AV778" s="50"/>
      <c r="AW778" s="50"/>
      <c r="AX778" s="50"/>
      <c r="AY778" s="50"/>
      <c r="AZ778" s="50"/>
      <c r="BA778" s="50"/>
      <c r="BB778" s="50"/>
      <c r="BC778" s="50"/>
      <c r="BD778" s="50"/>
      <c r="BE778" s="50"/>
      <c r="BF778" s="50"/>
      <c r="BG778" s="50"/>
      <c r="BH778" s="20"/>
    </row>
    <row r="779" spans="1:60" s="22" customFormat="1" x14ac:dyDescent="0.25">
      <c r="A779" s="20"/>
      <c r="B779" s="480"/>
      <c r="C779" s="11"/>
      <c r="D779" s="11"/>
      <c r="E779" s="11"/>
      <c r="F779" s="21"/>
      <c r="G779" s="11"/>
      <c r="H779" s="50"/>
      <c r="I779" s="50"/>
      <c r="J779" s="50"/>
      <c r="K779" s="11"/>
      <c r="L779" s="50"/>
      <c r="M779" s="50"/>
      <c r="N779" s="50"/>
      <c r="O779" s="50"/>
      <c r="P779" s="50"/>
      <c r="Q779" s="11"/>
      <c r="R779" s="50"/>
      <c r="S779" s="50"/>
      <c r="T779" s="50"/>
      <c r="U779" s="11"/>
      <c r="V779" s="50"/>
      <c r="W779" s="50"/>
      <c r="X779" s="50"/>
      <c r="Y779" s="50"/>
      <c r="Z779" s="50"/>
      <c r="AA779" s="11"/>
      <c r="AB779" s="50"/>
      <c r="AC779" s="50"/>
      <c r="AD779" s="50"/>
      <c r="AE779" s="11"/>
      <c r="AF779" s="50"/>
      <c r="AG779" s="50"/>
      <c r="AH779" s="50"/>
      <c r="AI779" s="11"/>
      <c r="AJ779" s="50"/>
      <c r="AK779" s="50"/>
      <c r="AL779" s="50"/>
      <c r="AM779" s="11"/>
      <c r="AN779" s="50"/>
      <c r="AO779" s="50"/>
      <c r="AP779" s="50"/>
      <c r="AQ779" s="11"/>
      <c r="AR779" s="50"/>
      <c r="AS779" s="50"/>
      <c r="AT779" s="50"/>
      <c r="AU779" s="11"/>
      <c r="AV779" s="50"/>
      <c r="AW779" s="50"/>
      <c r="AX779" s="50"/>
      <c r="AY779" s="50"/>
      <c r="AZ779" s="50"/>
      <c r="BA779" s="50"/>
      <c r="BB779" s="50"/>
      <c r="BC779" s="50"/>
      <c r="BD779" s="50"/>
      <c r="BE779" s="50"/>
      <c r="BF779" s="50"/>
      <c r="BG779" s="50"/>
      <c r="BH779" s="20"/>
    </row>
    <row r="780" spans="1:60" s="22" customFormat="1" x14ac:dyDescent="0.25">
      <c r="A780" s="20"/>
      <c r="B780" s="480"/>
      <c r="C780" s="11"/>
      <c r="D780" s="11"/>
      <c r="E780" s="11"/>
      <c r="F780" s="21"/>
      <c r="G780" s="11"/>
      <c r="H780" s="50"/>
      <c r="I780" s="50"/>
      <c r="J780" s="50"/>
      <c r="K780" s="11"/>
      <c r="L780" s="50"/>
      <c r="M780" s="50"/>
      <c r="N780" s="50"/>
      <c r="O780" s="50"/>
      <c r="P780" s="50"/>
      <c r="Q780" s="11"/>
      <c r="R780" s="50"/>
      <c r="S780" s="50"/>
      <c r="T780" s="50"/>
      <c r="U780" s="11"/>
      <c r="V780" s="50"/>
      <c r="W780" s="50"/>
      <c r="X780" s="50"/>
      <c r="Y780" s="50"/>
      <c r="Z780" s="50"/>
      <c r="AA780" s="11"/>
      <c r="AB780" s="50"/>
      <c r="AC780" s="50"/>
      <c r="AD780" s="50"/>
      <c r="AE780" s="11"/>
      <c r="AF780" s="50"/>
      <c r="AG780" s="50"/>
      <c r="AH780" s="50"/>
      <c r="AI780" s="11"/>
      <c r="AJ780" s="50"/>
      <c r="AK780" s="50"/>
      <c r="AL780" s="50"/>
      <c r="AM780" s="11"/>
      <c r="AN780" s="50"/>
      <c r="AO780" s="50"/>
      <c r="AP780" s="50"/>
      <c r="AQ780" s="11"/>
      <c r="AR780" s="50"/>
      <c r="AS780" s="50"/>
      <c r="AT780" s="50"/>
      <c r="AU780" s="11"/>
      <c r="AV780" s="50"/>
      <c r="AW780" s="50"/>
      <c r="AX780" s="50"/>
      <c r="AY780" s="50"/>
      <c r="AZ780" s="50"/>
      <c r="BA780" s="50"/>
      <c r="BB780" s="50"/>
      <c r="BC780" s="50"/>
      <c r="BD780" s="50"/>
      <c r="BE780" s="50"/>
      <c r="BF780" s="50"/>
      <c r="BG780" s="50"/>
      <c r="BH780" s="20"/>
    </row>
    <row r="781" spans="1:60" s="22" customFormat="1" x14ac:dyDescent="0.25">
      <c r="A781" s="20"/>
      <c r="B781" s="480"/>
      <c r="C781" s="11"/>
      <c r="D781" s="11"/>
      <c r="E781" s="11"/>
      <c r="F781" s="21"/>
      <c r="G781" s="11"/>
      <c r="H781" s="50"/>
      <c r="I781" s="50"/>
      <c r="J781" s="50"/>
      <c r="K781" s="11"/>
      <c r="L781" s="50"/>
      <c r="M781" s="50"/>
      <c r="N781" s="50"/>
      <c r="O781" s="50"/>
      <c r="P781" s="50"/>
      <c r="Q781" s="11"/>
      <c r="R781" s="50"/>
      <c r="S781" s="50"/>
      <c r="T781" s="50"/>
      <c r="U781" s="11"/>
      <c r="V781" s="50"/>
      <c r="W781" s="50"/>
      <c r="X781" s="50"/>
      <c r="Y781" s="50"/>
      <c r="Z781" s="50"/>
      <c r="AA781" s="11"/>
      <c r="AB781" s="50"/>
      <c r="AC781" s="50"/>
      <c r="AD781" s="50"/>
      <c r="AE781" s="11"/>
      <c r="AF781" s="50"/>
      <c r="AG781" s="50"/>
      <c r="AH781" s="50"/>
      <c r="AI781" s="11"/>
      <c r="AJ781" s="50"/>
      <c r="AK781" s="50"/>
      <c r="AL781" s="50"/>
      <c r="AM781" s="11"/>
      <c r="AN781" s="50"/>
      <c r="AO781" s="50"/>
      <c r="AP781" s="50"/>
      <c r="AQ781" s="11"/>
      <c r="AR781" s="50"/>
      <c r="AS781" s="50"/>
      <c r="AT781" s="50"/>
      <c r="AU781" s="11"/>
      <c r="AV781" s="50"/>
      <c r="AW781" s="50"/>
      <c r="AX781" s="50"/>
      <c r="AY781" s="50"/>
      <c r="AZ781" s="50"/>
      <c r="BA781" s="50"/>
      <c r="BB781" s="50"/>
      <c r="BC781" s="50"/>
      <c r="BD781" s="50"/>
      <c r="BE781" s="50"/>
      <c r="BF781" s="50"/>
      <c r="BG781" s="50"/>
      <c r="BH781" s="20"/>
    </row>
    <row r="782" spans="1:60" s="22" customFormat="1" x14ac:dyDescent="0.25">
      <c r="A782" s="20"/>
      <c r="B782" s="480"/>
      <c r="C782" s="11"/>
      <c r="D782" s="11"/>
      <c r="E782" s="11"/>
      <c r="F782" s="21"/>
      <c r="G782" s="11"/>
      <c r="H782" s="50"/>
      <c r="I782" s="50"/>
      <c r="J782" s="50"/>
      <c r="K782" s="11"/>
      <c r="L782" s="50"/>
      <c r="M782" s="50"/>
      <c r="N782" s="50"/>
      <c r="O782" s="50"/>
      <c r="P782" s="50"/>
      <c r="Q782" s="11"/>
      <c r="R782" s="50"/>
      <c r="S782" s="50"/>
      <c r="T782" s="50"/>
      <c r="U782" s="11"/>
      <c r="V782" s="50"/>
      <c r="W782" s="50"/>
      <c r="X782" s="50"/>
      <c r="Y782" s="50"/>
      <c r="Z782" s="50"/>
      <c r="AA782" s="11"/>
      <c r="AB782" s="50"/>
      <c r="AC782" s="50"/>
      <c r="AD782" s="50"/>
      <c r="AE782" s="11"/>
      <c r="AF782" s="50"/>
      <c r="AG782" s="50"/>
      <c r="AH782" s="50"/>
      <c r="AI782" s="11"/>
      <c r="AJ782" s="50"/>
      <c r="AK782" s="50"/>
      <c r="AL782" s="50"/>
      <c r="AM782" s="11"/>
      <c r="AN782" s="50"/>
      <c r="AO782" s="50"/>
      <c r="AP782" s="50"/>
      <c r="AQ782" s="11"/>
      <c r="AR782" s="50"/>
      <c r="AS782" s="50"/>
      <c r="AT782" s="50"/>
      <c r="AU782" s="11"/>
      <c r="AV782" s="50"/>
      <c r="AW782" s="50"/>
      <c r="AX782" s="50"/>
      <c r="AY782" s="50"/>
      <c r="AZ782" s="50"/>
      <c r="BA782" s="50"/>
      <c r="BB782" s="50"/>
      <c r="BC782" s="50"/>
      <c r="BD782" s="50"/>
      <c r="BE782" s="50"/>
      <c r="BF782" s="50"/>
      <c r="BG782" s="50"/>
      <c r="BH782" s="20"/>
    </row>
    <row r="783" spans="1:60" s="22" customFormat="1" x14ac:dyDescent="0.25">
      <c r="A783" s="20"/>
      <c r="B783" s="480"/>
      <c r="C783" s="11"/>
      <c r="D783" s="11"/>
      <c r="E783" s="11"/>
      <c r="F783" s="21"/>
      <c r="G783" s="11"/>
      <c r="H783" s="50"/>
      <c r="I783" s="50"/>
      <c r="J783" s="50"/>
      <c r="K783" s="11"/>
      <c r="L783" s="50"/>
      <c r="M783" s="50"/>
      <c r="N783" s="50"/>
      <c r="O783" s="50"/>
      <c r="P783" s="50"/>
      <c r="Q783" s="11"/>
      <c r="R783" s="50"/>
      <c r="S783" s="50"/>
      <c r="T783" s="50"/>
      <c r="U783" s="11"/>
      <c r="V783" s="50"/>
      <c r="W783" s="50"/>
      <c r="X783" s="50"/>
      <c r="Y783" s="50"/>
      <c r="Z783" s="50"/>
      <c r="AA783" s="11"/>
      <c r="AB783" s="50"/>
      <c r="AC783" s="50"/>
      <c r="AD783" s="50"/>
      <c r="AE783" s="11"/>
      <c r="AF783" s="50"/>
      <c r="AG783" s="50"/>
      <c r="AH783" s="50"/>
      <c r="AI783" s="11"/>
      <c r="AJ783" s="50"/>
      <c r="AK783" s="50"/>
      <c r="AL783" s="50"/>
      <c r="AM783" s="11"/>
      <c r="AN783" s="50"/>
      <c r="AO783" s="50"/>
      <c r="AP783" s="50"/>
      <c r="AQ783" s="11"/>
      <c r="AR783" s="50"/>
      <c r="AS783" s="50"/>
      <c r="AT783" s="50"/>
      <c r="AU783" s="11"/>
      <c r="AV783" s="50"/>
      <c r="AW783" s="50"/>
      <c r="AX783" s="50"/>
      <c r="AY783" s="50"/>
      <c r="AZ783" s="50"/>
      <c r="BA783" s="50"/>
      <c r="BB783" s="50"/>
      <c r="BC783" s="50"/>
      <c r="BD783" s="50"/>
      <c r="BE783" s="50"/>
      <c r="BF783" s="50"/>
      <c r="BG783" s="50"/>
      <c r="BH783" s="20"/>
    </row>
    <row r="784" spans="1:60" s="22" customFormat="1" x14ac:dyDescent="0.25">
      <c r="A784" s="20"/>
      <c r="B784" s="480"/>
      <c r="C784" s="11"/>
      <c r="D784" s="11"/>
      <c r="E784" s="11"/>
      <c r="F784" s="21"/>
      <c r="G784" s="11"/>
      <c r="H784" s="50"/>
      <c r="I784" s="50"/>
      <c r="J784" s="50"/>
      <c r="K784" s="11"/>
      <c r="L784" s="50"/>
      <c r="M784" s="50"/>
      <c r="N784" s="50"/>
      <c r="O784" s="50"/>
      <c r="P784" s="50"/>
      <c r="Q784" s="11"/>
      <c r="R784" s="50"/>
      <c r="S784" s="50"/>
      <c r="T784" s="50"/>
      <c r="U784" s="11"/>
      <c r="V784" s="50"/>
      <c r="W784" s="50"/>
      <c r="X784" s="50"/>
      <c r="Y784" s="50"/>
      <c r="Z784" s="50"/>
      <c r="AA784" s="11"/>
      <c r="AB784" s="50"/>
      <c r="AC784" s="50"/>
      <c r="AD784" s="50"/>
      <c r="AE784" s="11"/>
      <c r="AF784" s="50"/>
      <c r="AG784" s="50"/>
      <c r="AH784" s="50"/>
      <c r="AI784" s="11"/>
      <c r="AJ784" s="50"/>
      <c r="AK784" s="50"/>
      <c r="AL784" s="50"/>
      <c r="AM784" s="11"/>
      <c r="AN784" s="50"/>
      <c r="AO784" s="50"/>
      <c r="AP784" s="50"/>
      <c r="AQ784" s="11"/>
      <c r="AR784" s="50"/>
      <c r="AS784" s="50"/>
      <c r="AT784" s="50"/>
      <c r="AU784" s="11"/>
      <c r="AV784" s="50"/>
      <c r="AW784" s="50"/>
      <c r="AX784" s="50"/>
      <c r="AY784" s="50"/>
      <c r="AZ784" s="50"/>
      <c r="BA784" s="50"/>
      <c r="BB784" s="50"/>
      <c r="BC784" s="50"/>
      <c r="BD784" s="50"/>
      <c r="BE784" s="50"/>
      <c r="BF784" s="50"/>
      <c r="BG784" s="50"/>
      <c r="BH784" s="20"/>
    </row>
    <row r="785" spans="1:60" s="22" customFormat="1" x14ac:dyDescent="0.25">
      <c r="A785" s="20"/>
      <c r="B785" s="480"/>
      <c r="C785" s="11"/>
      <c r="D785" s="11"/>
      <c r="E785" s="11"/>
      <c r="F785" s="21"/>
      <c r="G785" s="11"/>
      <c r="H785" s="50"/>
      <c r="I785" s="50"/>
      <c r="J785" s="50"/>
      <c r="K785" s="11"/>
      <c r="L785" s="50"/>
      <c r="M785" s="50"/>
      <c r="N785" s="50"/>
      <c r="O785" s="50"/>
      <c r="P785" s="50"/>
      <c r="Q785" s="11"/>
      <c r="R785" s="50"/>
      <c r="S785" s="50"/>
      <c r="T785" s="50"/>
      <c r="U785" s="11"/>
      <c r="V785" s="50"/>
      <c r="W785" s="50"/>
      <c r="X785" s="50"/>
      <c r="Y785" s="50"/>
      <c r="Z785" s="50"/>
      <c r="AA785" s="11"/>
      <c r="AB785" s="50"/>
      <c r="AC785" s="50"/>
      <c r="AD785" s="50"/>
      <c r="AE785" s="11"/>
      <c r="AF785" s="50"/>
      <c r="AG785" s="50"/>
      <c r="AH785" s="50"/>
      <c r="AI785" s="11"/>
      <c r="AJ785" s="50"/>
      <c r="AK785" s="50"/>
      <c r="AL785" s="50"/>
      <c r="AM785" s="11"/>
      <c r="AN785" s="50"/>
      <c r="AO785" s="50"/>
      <c r="AP785" s="50"/>
      <c r="AQ785" s="11"/>
      <c r="AR785" s="50"/>
      <c r="AS785" s="50"/>
      <c r="AT785" s="50"/>
      <c r="AU785" s="11"/>
      <c r="AV785" s="50"/>
      <c r="AW785" s="50"/>
      <c r="AX785" s="50"/>
      <c r="AY785" s="50"/>
      <c r="AZ785" s="50"/>
      <c r="BA785" s="50"/>
      <c r="BB785" s="50"/>
      <c r="BC785" s="50"/>
      <c r="BD785" s="50"/>
      <c r="BE785" s="50"/>
      <c r="BF785" s="50"/>
      <c r="BG785" s="50"/>
      <c r="BH785" s="20"/>
    </row>
    <row r="786" spans="1:60" s="22" customFormat="1" x14ac:dyDescent="0.25">
      <c r="A786" s="20"/>
      <c r="B786" s="480"/>
      <c r="C786" s="11"/>
      <c r="D786" s="11"/>
      <c r="E786" s="11"/>
      <c r="F786" s="21"/>
      <c r="G786" s="11"/>
      <c r="H786" s="50"/>
      <c r="I786" s="50"/>
      <c r="J786" s="50"/>
      <c r="K786" s="11"/>
      <c r="L786" s="50"/>
      <c r="M786" s="50"/>
      <c r="N786" s="50"/>
      <c r="O786" s="50"/>
      <c r="P786" s="50"/>
      <c r="Q786" s="11"/>
      <c r="R786" s="50"/>
      <c r="S786" s="50"/>
      <c r="T786" s="50"/>
      <c r="U786" s="11"/>
      <c r="V786" s="50"/>
      <c r="W786" s="50"/>
      <c r="X786" s="50"/>
      <c r="Y786" s="50"/>
      <c r="Z786" s="50"/>
      <c r="AA786" s="11"/>
      <c r="AB786" s="50"/>
      <c r="AC786" s="50"/>
      <c r="AD786" s="50"/>
      <c r="AE786" s="11"/>
      <c r="AF786" s="50"/>
      <c r="AG786" s="50"/>
      <c r="AH786" s="50"/>
      <c r="AI786" s="11"/>
      <c r="AJ786" s="50"/>
      <c r="AK786" s="50"/>
      <c r="AL786" s="50"/>
      <c r="AM786" s="11"/>
      <c r="AN786" s="50"/>
      <c r="AO786" s="50"/>
      <c r="AP786" s="50"/>
      <c r="AQ786" s="11"/>
      <c r="AR786" s="50"/>
      <c r="AS786" s="50"/>
      <c r="AT786" s="50"/>
      <c r="AU786" s="11"/>
      <c r="AV786" s="50"/>
      <c r="AW786" s="50"/>
      <c r="AX786" s="50"/>
      <c r="AY786" s="50"/>
      <c r="AZ786" s="50"/>
      <c r="BA786" s="50"/>
      <c r="BB786" s="50"/>
      <c r="BC786" s="50"/>
      <c r="BD786" s="50"/>
      <c r="BE786" s="50"/>
      <c r="BF786" s="50"/>
      <c r="BG786" s="50"/>
      <c r="BH786" s="20"/>
    </row>
    <row r="787" spans="1:60" s="22" customFormat="1" x14ac:dyDescent="0.25">
      <c r="A787" s="20"/>
      <c r="B787" s="480"/>
      <c r="C787" s="11"/>
      <c r="D787" s="11"/>
      <c r="E787" s="11"/>
      <c r="F787" s="21"/>
      <c r="G787" s="11"/>
      <c r="H787" s="50"/>
      <c r="I787" s="50"/>
      <c r="J787" s="50"/>
      <c r="K787" s="11"/>
      <c r="L787" s="50"/>
      <c r="M787" s="50"/>
      <c r="N787" s="50"/>
      <c r="O787" s="50"/>
      <c r="P787" s="50"/>
      <c r="Q787" s="11"/>
      <c r="R787" s="50"/>
      <c r="S787" s="50"/>
      <c r="T787" s="50"/>
      <c r="U787" s="11"/>
      <c r="V787" s="50"/>
      <c r="W787" s="50"/>
      <c r="X787" s="50"/>
      <c r="Y787" s="50"/>
      <c r="Z787" s="50"/>
      <c r="AA787" s="11"/>
      <c r="AB787" s="50"/>
      <c r="AC787" s="50"/>
      <c r="AD787" s="50"/>
      <c r="AE787" s="11"/>
      <c r="AF787" s="50"/>
      <c r="AG787" s="50"/>
      <c r="AH787" s="50"/>
      <c r="AI787" s="11"/>
      <c r="AJ787" s="50"/>
      <c r="AK787" s="50"/>
      <c r="AL787" s="50"/>
      <c r="AM787" s="11"/>
      <c r="AN787" s="50"/>
      <c r="AO787" s="50"/>
      <c r="AP787" s="50"/>
      <c r="AQ787" s="11"/>
      <c r="AR787" s="50"/>
      <c r="AS787" s="50"/>
      <c r="AT787" s="50"/>
      <c r="AU787" s="11"/>
      <c r="AV787" s="50"/>
      <c r="AW787" s="50"/>
      <c r="AX787" s="50"/>
      <c r="AY787" s="50"/>
      <c r="AZ787" s="50"/>
      <c r="BA787" s="50"/>
      <c r="BB787" s="50"/>
      <c r="BC787" s="50"/>
      <c r="BD787" s="50"/>
      <c r="BE787" s="50"/>
      <c r="BF787" s="50"/>
      <c r="BG787" s="50"/>
      <c r="BH787" s="20"/>
    </row>
    <row r="788" spans="1:60" s="22" customFormat="1" x14ac:dyDescent="0.25">
      <c r="A788" s="20"/>
      <c r="B788" s="480"/>
      <c r="C788" s="11"/>
      <c r="D788" s="11"/>
      <c r="E788" s="11"/>
      <c r="F788" s="21"/>
      <c r="G788" s="11"/>
      <c r="H788" s="50"/>
      <c r="I788" s="50"/>
      <c r="J788" s="50"/>
      <c r="K788" s="11"/>
      <c r="L788" s="50"/>
      <c r="M788" s="50"/>
      <c r="N788" s="50"/>
      <c r="O788" s="50"/>
      <c r="P788" s="50"/>
      <c r="Q788" s="11"/>
      <c r="R788" s="50"/>
      <c r="S788" s="50"/>
      <c r="T788" s="50"/>
      <c r="U788" s="11"/>
      <c r="V788" s="50"/>
      <c r="W788" s="50"/>
      <c r="X788" s="50"/>
      <c r="Y788" s="50"/>
      <c r="Z788" s="50"/>
      <c r="AA788" s="11"/>
      <c r="AB788" s="50"/>
      <c r="AC788" s="50"/>
      <c r="AD788" s="50"/>
      <c r="AE788" s="11"/>
      <c r="AF788" s="50"/>
      <c r="AG788" s="50"/>
      <c r="AH788" s="50"/>
      <c r="AI788" s="11"/>
      <c r="AJ788" s="50"/>
      <c r="AK788" s="50"/>
      <c r="AL788" s="50"/>
      <c r="AM788" s="11"/>
      <c r="AN788" s="50"/>
      <c r="AO788" s="50"/>
      <c r="AP788" s="50"/>
      <c r="AQ788" s="11"/>
      <c r="AR788" s="50"/>
      <c r="AS788" s="50"/>
      <c r="AT788" s="50"/>
      <c r="AU788" s="11"/>
      <c r="AV788" s="50"/>
      <c r="AW788" s="50"/>
      <c r="AX788" s="50"/>
      <c r="AY788" s="50"/>
      <c r="AZ788" s="50"/>
      <c r="BA788" s="50"/>
      <c r="BB788" s="50"/>
      <c r="BC788" s="50"/>
      <c r="BD788" s="50"/>
      <c r="BE788" s="50"/>
      <c r="BF788" s="50"/>
      <c r="BG788" s="50"/>
      <c r="BH788" s="20"/>
    </row>
    <row r="789" spans="1:60" s="22" customFormat="1" x14ac:dyDescent="0.25">
      <c r="A789" s="20"/>
      <c r="B789" s="480"/>
      <c r="C789" s="11"/>
      <c r="D789" s="11"/>
      <c r="E789" s="11"/>
      <c r="F789" s="21"/>
      <c r="G789" s="11"/>
      <c r="H789" s="50"/>
      <c r="I789" s="50"/>
      <c r="J789" s="50"/>
      <c r="K789" s="11"/>
      <c r="L789" s="50"/>
      <c r="M789" s="50"/>
      <c r="N789" s="50"/>
      <c r="O789" s="50"/>
      <c r="P789" s="50"/>
      <c r="Q789" s="11"/>
      <c r="R789" s="50"/>
      <c r="S789" s="50"/>
      <c r="T789" s="50"/>
      <c r="U789" s="11"/>
      <c r="V789" s="50"/>
      <c r="W789" s="50"/>
      <c r="X789" s="50"/>
      <c r="Y789" s="50"/>
      <c r="Z789" s="50"/>
      <c r="AA789" s="11"/>
      <c r="AB789" s="50"/>
      <c r="AC789" s="50"/>
      <c r="AD789" s="50"/>
      <c r="AE789" s="11"/>
      <c r="AF789" s="50"/>
      <c r="AG789" s="50"/>
      <c r="AH789" s="50"/>
      <c r="AI789" s="11"/>
      <c r="AJ789" s="50"/>
      <c r="AK789" s="50"/>
      <c r="AL789" s="50"/>
      <c r="AM789" s="11"/>
      <c r="AN789" s="50"/>
      <c r="AO789" s="50"/>
      <c r="AP789" s="50"/>
      <c r="AQ789" s="11"/>
      <c r="AR789" s="50"/>
      <c r="AS789" s="50"/>
      <c r="AT789" s="50"/>
      <c r="AU789" s="11"/>
      <c r="AV789" s="50"/>
      <c r="AW789" s="50"/>
      <c r="AX789" s="50"/>
      <c r="AY789" s="50"/>
      <c r="AZ789" s="50"/>
      <c r="BA789" s="50"/>
      <c r="BB789" s="50"/>
      <c r="BC789" s="50"/>
      <c r="BD789" s="50"/>
      <c r="BE789" s="50"/>
      <c r="BF789" s="50"/>
      <c r="BG789" s="50"/>
      <c r="BH789" s="20"/>
    </row>
    <row r="790" spans="1:60" s="22" customFormat="1" x14ac:dyDescent="0.25">
      <c r="A790" s="20"/>
      <c r="B790" s="480"/>
      <c r="C790" s="11"/>
      <c r="D790" s="11"/>
      <c r="E790" s="11"/>
      <c r="F790" s="21"/>
      <c r="G790" s="11"/>
      <c r="H790" s="50"/>
      <c r="I790" s="50"/>
      <c r="J790" s="50"/>
      <c r="K790" s="11"/>
      <c r="L790" s="50"/>
      <c r="M790" s="50"/>
      <c r="N790" s="50"/>
      <c r="O790" s="50"/>
      <c r="P790" s="50"/>
      <c r="Q790" s="11"/>
      <c r="R790" s="50"/>
      <c r="S790" s="50"/>
      <c r="T790" s="50"/>
      <c r="U790" s="11"/>
      <c r="V790" s="50"/>
      <c r="W790" s="50"/>
      <c r="X790" s="50"/>
      <c r="Y790" s="50"/>
      <c r="Z790" s="50"/>
      <c r="AA790" s="11"/>
      <c r="AB790" s="50"/>
      <c r="AC790" s="50"/>
      <c r="AD790" s="50"/>
      <c r="AE790" s="11"/>
      <c r="AF790" s="50"/>
      <c r="AG790" s="50"/>
      <c r="AH790" s="50"/>
      <c r="AI790" s="11"/>
      <c r="AJ790" s="50"/>
      <c r="AK790" s="50"/>
      <c r="AL790" s="50"/>
      <c r="AM790" s="11"/>
      <c r="AN790" s="50"/>
      <c r="AO790" s="50"/>
      <c r="AP790" s="50"/>
      <c r="AQ790" s="11"/>
      <c r="AR790" s="50"/>
      <c r="AS790" s="50"/>
      <c r="AT790" s="50"/>
      <c r="AU790" s="11"/>
      <c r="AV790" s="50"/>
      <c r="AW790" s="50"/>
      <c r="AX790" s="50"/>
      <c r="AY790" s="50"/>
      <c r="AZ790" s="50"/>
      <c r="BA790" s="50"/>
      <c r="BB790" s="50"/>
      <c r="BC790" s="50"/>
      <c r="BD790" s="50"/>
      <c r="BE790" s="50"/>
      <c r="BF790" s="50"/>
      <c r="BG790" s="50"/>
      <c r="BH790" s="20"/>
    </row>
    <row r="791" spans="1:60" s="22" customFormat="1" x14ac:dyDescent="0.25">
      <c r="A791" s="20"/>
      <c r="B791" s="480"/>
      <c r="C791" s="11"/>
      <c r="D791" s="11"/>
      <c r="E791" s="11"/>
      <c r="F791" s="21"/>
      <c r="G791" s="11"/>
      <c r="H791" s="50"/>
      <c r="I791" s="50"/>
      <c r="J791" s="50"/>
      <c r="K791" s="11"/>
      <c r="L791" s="50"/>
      <c r="M791" s="50"/>
      <c r="N791" s="50"/>
      <c r="O791" s="50"/>
      <c r="P791" s="50"/>
      <c r="Q791" s="11"/>
      <c r="R791" s="50"/>
      <c r="S791" s="50"/>
      <c r="T791" s="50"/>
      <c r="U791" s="11"/>
      <c r="V791" s="50"/>
      <c r="W791" s="50"/>
      <c r="X791" s="50"/>
      <c r="Y791" s="50"/>
      <c r="Z791" s="50"/>
      <c r="AA791" s="11"/>
      <c r="AB791" s="50"/>
      <c r="AC791" s="50"/>
      <c r="AD791" s="50"/>
      <c r="AE791" s="11"/>
      <c r="AF791" s="50"/>
      <c r="AG791" s="50"/>
      <c r="AH791" s="50"/>
      <c r="AI791" s="11"/>
      <c r="AJ791" s="50"/>
      <c r="AK791" s="50"/>
      <c r="AL791" s="50"/>
      <c r="AM791" s="11"/>
      <c r="AN791" s="50"/>
      <c r="AO791" s="50"/>
      <c r="AP791" s="50"/>
      <c r="AQ791" s="11"/>
      <c r="AR791" s="50"/>
      <c r="AS791" s="50"/>
      <c r="AT791" s="50"/>
      <c r="AU791" s="11"/>
      <c r="AV791" s="50"/>
      <c r="AW791" s="50"/>
      <c r="AX791" s="50"/>
      <c r="AY791" s="50"/>
      <c r="AZ791" s="50"/>
      <c r="BA791" s="50"/>
      <c r="BB791" s="50"/>
      <c r="BC791" s="50"/>
      <c r="BD791" s="50"/>
      <c r="BE791" s="50"/>
      <c r="BF791" s="50"/>
      <c r="BG791" s="50"/>
      <c r="BH791" s="20"/>
    </row>
    <row r="792" spans="1:60" s="22" customFormat="1" x14ac:dyDescent="0.25">
      <c r="A792" s="20"/>
      <c r="B792" s="480"/>
      <c r="C792" s="11"/>
      <c r="D792" s="11"/>
      <c r="E792" s="11"/>
      <c r="F792" s="21"/>
      <c r="G792" s="11"/>
      <c r="H792" s="50"/>
      <c r="I792" s="50"/>
      <c r="J792" s="50"/>
      <c r="K792" s="11"/>
      <c r="L792" s="50"/>
      <c r="M792" s="50"/>
      <c r="N792" s="50"/>
      <c r="O792" s="50"/>
      <c r="P792" s="50"/>
      <c r="Q792" s="11"/>
      <c r="R792" s="50"/>
      <c r="S792" s="50"/>
      <c r="T792" s="50"/>
      <c r="U792" s="11"/>
      <c r="V792" s="50"/>
      <c r="W792" s="50"/>
      <c r="X792" s="50"/>
      <c r="Y792" s="50"/>
      <c r="Z792" s="50"/>
      <c r="AA792" s="11"/>
      <c r="AB792" s="50"/>
      <c r="AC792" s="50"/>
      <c r="AD792" s="50"/>
      <c r="AE792" s="11"/>
      <c r="AF792" s="50"/>
      <c r="AG792" s="50"/>
      <c r="AH792" s="50"/>
      <c r="AI792" s="11"/>
      <c r="AJ792" s="50"/>
      <c r="AK792" s="50"/>
      <c r="AL792" s="50"/>
      <c r="AM792" s="11"/>
      <c r="AN792" s="50"/>
      <c r="AO792" s="50"/>
      <c r="AP792" s="50"/>
      <c r="AQ792" s="11"/>
      <c r="AR792" s="50"/>
      <c r="AS792" s="50"/>
      <c r="AT792" s="50"/>
      <c r="AU792" s="11"/>
      <c r="AV792" s="50"/>
      <c r="AW792" s="50"/>
      <c r="AX792" s="50"/>
      <c r="AY792" s="50"/>
      <c r="AZ792" s="50"/>
      <c r="BA792" s="50"/>
      <c r="BB792" s="50"/>
      <c r="BC792" s="50"/>
      <c r="BD792" s="50"/>
      <c r="BE792" s="50"/>
      <c r="BF792" s="50"/>
      <c r="BG792" s="50"/>
      <c r="BH792" s="20"/>
    </row>
    <row r="793" spans="1:60" s="22" customFormat="1" x14ac:dyDescent="0.25">
      <c r="A793" s="20"/>
      <c r="B793" s="480"/>
      <c r="C793" s="11"/>
      <c r="D793" s="11"/>
      <c r="E793" s="11"/>
      <c r="F793" s="21"/>
      <c r="G793" s="11"/>
      <c r="H793" s="50"/>
      <c r="I793" s="50"/>
      <c r="J793" s="50"/>
      <c r="K793" s="11"/>
      <c r="L793" s="50"/>
      <c r="M793" s="50"/>
      <c r="N793" s="50"/>
      <c r="O793" s="50"/>
      <c r="P793" s="50"/>
      <c r="Q793" s="11"/>
      <c r="R793" s="50"/>
      <c r="S793" s="50"/>
      <c r="T793" s="50"/>
      <c r="U793" s="11"/>
      <c r="V793" s="50"/>
      <c r="W793" s="50"/>
      <c r="X793" s="50"/>
      <c r="Y793" s="50"/>
      <c r="Z793" s="50"/>
      <c r="AA793" s="11"/>
      <c r="AB793" s="50"/>
      <c r="AC793" s="50"/>
      <c r="AD793" s="50"/>
      <c r="AE793" s="11"/>
      <c r="AF793" s="50"/>
      <c r="AG793" s="50"/>
      <c r="AH793" s="50"/>
      <c r="AI793" s="11"/>
      <c r="AJ793" s="50"/>
      <c r="AK793" s="50"/>
      <c r="AL793" s="50"/>
      <c r="AM793" s="11"/>
      <c r="AN793" s="50"/>
      <c r="AO793" s="50"/>
      <c r="AP793" s="50"/>
      <c r="AQ793" s="11"/>
      <c r="AR793" s="50"/>
      <c r="AS793" s="50"/>
      <c r="AT793" s="50"/>
      <c r="AU793" s="11"/>
      <c r="AV793" s="50"/>
      <c r="AW793" s="50"/>
      <c r="AX793" s="50"/>
      <c r="AY793" s="50"/>
      <c r="AZ793" s="50"/>
      <c r="BA793" s="50"/>
      <c r="BB793" s="50"/>
      <c r="BC793" s="50"/>
      <c r="BD793" s="50"/>
      <c r="BE793" s="50"/>
      <c r="BF793" s="50"/>
      <c r="BG793" s="50"/>
      <c r="BH793" s="20"/>
    </row>
    <row r="794" spans="1:60" s="22" customFormat="1" x14ac:dyDescent="0.25">
      <c r="A794" s="20"/>
      <c r="B794" s="480"/>
      <c r="C794" s="11"/>
      <c r="D794" s="11"/>
      <c r="E794" s="11"/>
      <c r="F794" s="21"/>
      <c r="G794" s="11"/>
      <c r="H794" s="50"/>
      <c r="I794" s="50"/>
      <c r="J794" s="50"/>
      <c r="K794" s="11"/>
      <c r="L794" s="50"/>
      <c r="M794" s="50"/>
      <c r="N794" s="50"/>
      <c r="O794" s="50"/>
      <c r="P794" s="50"/>
      <c r="Q794" s="11"/>
      <c r="R794" s="50"/>
      <c r="S794" s="50"/>
      <c r="T794" s="50"/>
      <c r="U794" s="11"/>
      <c r="V794" s="50"/>
      <c r="W794" s="50"/>
      <c r="X794" s="50"/>
      <c r="Y794" s="50"/>
      <c r="Z794" s="50"/>
      <c r="AA794" s="11"/>
      <c r="AB794" s="50"/>
      <c r="AC794" s="50"/>
      <c r="AD794" s="50"/>
      <c r="AE794" s="11"/>
      <c r="AF794" s="50"/>
      <c r="AG794" s="50"/>
      <c r="AH794" s="50"/>
      <c r="AI794" s="11"/>
      <c r="AJ794" s="50"/>
      <c r="AK794" s="50"/>
      <c r="AL794" s="50"/>
      <c r="AM794" s="11"/>
      <c r="AN794" s="50"/>
      <c r="AO794" s="50"/>
      <c r="AP794" s="50"/>
      <c r="AQ794" s="11"/>
      <c r="AR794" s="50"/>
      <c r="AS794" s="50"/>
      <c r="AT794" s="50"/>
      <c r="AU794" s="11"/>
      <c r="AV794" s="50"/>
      <c r="AW794" s="50"/>
      <c r="AX794" s="50"/>
      <c r="AY794" s="50"/>
      <c r="AZ794" s="50"/>
      <c r="BA794" s="50"/>
      <c r="BB794" s="50"/>
      <c r="BC794" s="50"/>
      <c r="BD794" s="50"/>
      <c r="BE794" s="50"/>
      <c r="BF794" s="50"/>
      <c r="BG794" s="50"/>
      <c r="BH794" s="20"/>
    </row>
    <row r="795" spans="1:60" s="22" customFormat="1" x14ac:dyDescent="0.25">
      <c r="A795" s="20"/>
      <c r="B795" s="480"/>
      <c r="C795" s="11"/>
      <c r="D795" s="11"/>
      <c r="E795" s="11"/>
      <c r="F795" s="21"/>
      <c r="G795" s="11"/>
      <c r="H795" s="50"/>
      <c r="I795" s="50"/>
      <c r="J795" s="50"/>
      <c r="K795" s="11"/>
      <c r="L795" s="50"/>
      <c r="M795" s="50"/>
      <c r="N795" s="50"/>
      <c r="O795" s="50"/>
      <c r="P795" s="50"/>
      <c r="Q795" s="11"/>
      <c r="R795" s="50"/>
      <c r="S795" s="50"/>
      <c r="T795" s="50"/>
      <c r="U795" s="11"/>
      <c r="V795" s="50"/>
      <c r="W795" s="50"/>
      <c r="X795" s="50"/>
      <c r="Y795" s="50"/>
      <c r="Z795" s="50"/>
      <c r="AA795" s="11"/>
      <c r="AB795" s="50"/>
      <c r="AC795" s="50"/>
      <c r="AD795" s="50"/>
      <c r="AE795" s="11"/>
      <c r="AF795" s="50"/>
      <c r="AG795" s="50"/>
      <c r="AH795" s="50"/>
      <c r="AI795" s="11"/>
      <c r="AJ795" s="50"/>
      <c r="AK795" s="50"/>
      <c r="AL795" s="50"/>
      <c r="AM795" s="11"/>
      <c r="AN795" s="50"/>
      <c r="AO795" s="50"/>
      <c r="AP795" s="50"/>
      <c r="AQ795" s="11"/>
      <c r="AR795" s="50"/>
      <c r="AS795" s="50"/>
      <c r="AT795" s="50"/>
      <c r="AU795" s="11"/>
      <c r="AV795" s="50"/>
      <c r="AW795" s="50"/>
      <c r="AX795" s="50"/>
      <c r="AY795" s="50"/>
      <c r="AZ795" s="50"/>
      <c r="BA795" s="50"/>
      <c r="BB795" s="50"/>
      <c r="BC795" s="50"/>
      <c r="BD795" s="50"/>
      <c r="BE795" s="50"/>
      <c r="BF795" s="50"/>
      <c r="BG795" s="50"/>
      <c r="BH795" s="20"/>
    </row>
    <row r="796" spans="1:60" s="22" customFormat="1" x14ac:dyDescent="0.25">
      <c r="A796" s="20"/>
      <c r="B796" s="480"/>
      <c r="C796" s="11"/>
      <c r="D796" s="11"/>
      <c r="E796" s="11"/>
      <c r="F796" s="21"/>
      <c r="G796" s="11"/>
      <c r="H796" s="50"/>
      <c r="I796" s="50"/>
      <c r="J796" s="50"/>
      <c r="K796" s="11"/>
      <c r="L796" s="50"/>
      <c r="M796" s="50"/>
      <c r="N796" s="50"/>
      <c r="O796" s="50"/>
      <c r="P796" s="50"/>
      <c r="Q796" s="11"/>
      <c r="R796" s="50"/>
      <c r="S796" s="50"/>
      <c r="T796" s="50"/>
      <c r="U796" s="11"/>
      <c r="V796" s="50"/>
      <c r="W796" s="50"/>
      <c r="X796" s="50"/>
      <c r="Y796" s="50"/>
      <c r="Z796" s="50"/>
      <c r="AA796" s="11"/>
      <c r="AB796" s="50"/>
      <c r="AC796" s="50"/>
      <c r="AD796" s="50"/>
      <c r="AE796" s="11"/>
      <c r="AF796" s="50"/>
      <c r="AG796" s="50"/>
      <c r="AH796" s="50"/>
      <c r="AI796" s="11"/>
      <c r="AJ796" s="50"/>
      <c r="AK796" s="50"/>
      <c r="AL796" s="50"/>
      <c r="AM796" s="11"/>
      <c r="AN796" s="50"/>
      <c r="AO796" s="50"/>
      <c r="AP796" s="50"/>
      <c r="AQ796" s="11"/>
      <c r="AR796" s="50"/>
      <c r="AS796" s="50"/>
      <c r="AT796" s="50"/>
      <c r="AU796" s="11"/>
      <c r="AV796" s="50"/>
      <c r="AW796" s="50"/>
      <c r="AX796" s="50"/>
      <c r="AY796" s="50"/>
      <c r="AZ796" s="50"/>
      <c r="BA796" s="50"/>
      <c r="BB796" s="50"/>
      <c r="BC796" s="50"/>
      <c r="BD796" s="50"/>
      <c r="BE796" s="50"/>
      <c r="BF796" s="50"/>
      <c r="BG796" s="50"/>
      <c r="BH796" s="20"/>
    </row>
    <row r="797" spans="1:60" s="22" customFormat="1" x14ac:dyDescent="0.25">
      <c r="A797" s="20"/>
      <c r="B797" s="480"/>
      <c r="C797" s="11"/>
      <c r="D797" s="11"/>
      <c r="E797" s="11"/>
      <c r="F797" s="21"/>
      <c r="G797" s="11"/>
      <c r="H797" s="50"/>
      <c r="I797" s="50"/>
      <c r="J797" s="50"/>
      <c r="K797" s="11"/>
      <c r="L797" s="50"/>
      <c r="M797" s="50"/>
      <c r="N797" s="50"/>
      <c r="O797" s="50"/>
      <c r="P797" s="50"/>
      <c r="Q797" s="11"/>
      <c r="R797" s="50"/>
      <c r="S797" s="50"/>
      <c r="T797" s="50"/>
      <c r="U797" s="11"/>
      <c r="V797" s="50"/>
      <c r="W797" s="50"/>
      <c r="X797" s="50"/>
      <c r="Y797" s="50"/>
      <c r="Z797" s="50"/>
      <c r="AA797" s="11"/>
      <c r="AB797" s="50"/>
      <c r="AC797" s="50"/>
      <c r="AD797" s="50"/>
      <c r="AE797" s="11"/>
      <c r="AF797" s="50"/>
      <c r="AG797" s="50"/>
      <c r="AH797" s="50"/>
      <c r="AI797" s="11"/>
      <c r="AJ797" s="50"/>
      <c r="AK797" s="50"/>
      <c r="AL797" s="50"/>
      <c r="AM797" s="11"/>
      <c r="AN797" s="50"/>
      <c r="AO797" s="50"/>
      <c r="AP797" s="50"/>
      <c r="AQ797" s="11"/>
      <c r="AR797" s="50"/>
      <c r="AS797" s="50"/>
      <c r="AT797" s="50"/>
      <c r="AU797" s="11"/>
      <c r="AV797" s="50"/>
      <c r="AW797" s="50"/>
      <c r="AX797" s="50"/>
      <c r="AY797" s="50"/>
      <c r="AZ797" s="50"/>
      <c r="BA797" s="50"/>
      <c r="BB797" s="50"/>
      <c r="BC797" s="50"/>
      <c r="BD797" s="50"/>
      <c r="BE797" s="50"/>
      <c r="BF797" s="50"/>
      <c r="BG797" s="50"/>
      <c r="BH797" s="20"/>
    </row>
    <row r="798" spans="1:60" s="22" customFormat="1" x14ac:dyDescent="0.25">
      <c r="A798" s="20"/>
      <c r="B798" s="480"/>
      <c r="C798" s="11"/>
      <c r="D798" s="11"/>
      <c r="E798" s="11"/>
      <c r="F798" s="21"/>
      <c r="G798" s="11"/>
      <c r="H798" s="50"/>
      <c r="I798" s="50"/>
      <c r="J798" s="50"/>
      <c r="K798" s="11"/>
      <c r="L798" s="50"/>
      <c r="M798" s="50"/>
      <c r="N798" s="50"/>
      <c r="O798" s="50"/>
      <c r="P798" s="50"/>
      <c r="Q798" s="11"/>
      <c r="R798" s="50"/>
      <c r="S798" s="50"/>
      <c r="T798" s="50"/>
      <c r="U798" s="11"/>
      <c r="V798" s="50"/>
      <c r="W798" s="50"/>
      <c r="X798" s="50"/>
      <c r="Y798" s="50"/>
      <c r="Z798" s="50"/>
      <c r="AA798" s="11"/>
      <c r="AB798" s="50"/>
      <c r="AC798" s="50"/>
      <c r="AD798" s="50"/>
      <c r="AE798" s="11"/>
      <c r="AF798" s="50"/>
      <c r="AG798" s="50"/>
      <c r="AH798" s="50"/>
      <c r="AI798" s="11"/>
      <c r="AJ798" s="50"/>
      <c r="AK798" s="50"/>
      <c r="AL798" s="50"/>
      <c r="AM798" s="11"/>
      <c r="AN798" s="50"/>
      <c r="AO798" s="50"/>
      <c r="AP798" s="50"/>
      <c r="AQ798" s="11"/>
      <c r="AR798" s="50"/>
      <c r="AS798" s="50"/>
      <c r="AT798" s="50"/>
      <c r="AU798" s="11"/>
      <c r="AV798" s="50"/>
      <c r="AW798" s="50"/>
      <c r="AX798" s="50"/>
      <c r="AY798" s="50"/>
      <c r="AZ798" s="50"/>
      <c r="BA798" s="50"/>
      <c r="BB798" s="50"/>
      <c r="BC798" s="50"/>
      <c r="BD798" s="50"/>
      <c r="BE798" s="50"/>
      <c r="BF798" s="50"/>
      <c r="BG798" s="50"/>
      <c r="BH798" s="20"/>
    </row>
    <row r="799" spans="1:60" s="22" customFormat="1" x14ac:dyDescent="0.25">
      <c r="A799" s="20"/>
      <c r="B799" s="480"/>
      <c r="C799" s="11"/>
      <c r="D799" s="11"/>
      <c r="E799" s="11"/>
      <c r="F799" s="21"/>
      <c r="G799" s="11"/>
      <c r="H799" s="50"/>
      <c r="I799" s="50"/>
      <c r="J799" s="50"/>
      <c r="K799" s="11"/>
      <c r="L799" s="50"/>
      <c r="M799" s="50"/>
      <c r="N799" s="50"/>
      <c r="O799" s="50"/>
      <c r="P799" s="50"/>
      <c r="Q799" s="11"/>
      <c r="R799" s="50"/>
      <c r="S799" s="50"/>
      <c r="T799" s="50"/>
      <c r="U799" s="11"/>
      <c r="V799" s="50"/>
      <c r="W799" s="50"/>
      <c r="X799" s="50"/>
      <c r="Y799" s="50"/>
      <c r="Z799" s="50"/>
      <c r="AA799" s="11"/>
      <c r="AB799" s="50"/>
      <c r="AC799" s="50"/>
      <c r="AD799" s="50"/>
      <c r="AE799" s="11"/>
      <c r="AF799" s="50"/>
      <c r="AG799" s="50"/>
      <c r="AH799" s="50"/>
      <c r="AI799" s="11"/>
      <c r="AJ799" s="50"/>
      <c r="AK799" s="50"/>
      <c r="AL799" s="50"/>
      <c r="AM799" s="11"/>
      <c r="AN799" s="50"/>
      <c r="AO799" s="50"/>
      <c r="AP799" s="50"/>
      <c r="AQ799" s="11"/>
      <c r="AR799" s="50"/>
      <c r="AS799" s="50"/>
      <c r="AT799" s="50"/>
      <c r="AU799" s="11"/>
      <c r="AV799" s="50"/>
      <c r="AW799" s="50"/>
      <c r="AX799" s="50"/>
      <c r="AY799" s="50"/>
      <c r="AZ799" s="50"/>
      <c r="BA799" s="50"/>
      <c r="BB799" s="50"/>
      <c r="BC799" s="50"/>
      <c r="BD799" s="50"/>
      <c r="BE799" s="50"/>
      <c r="BF799" s="50"/>
      <c r="BG799" s="50"/>
      <c r="BH799" s="20"/>
    </row>
    <row r="800" spans="1:60" s="22" customFormat="1" x14ac:dyDescent="0.25">
      <c r="A800" s="20"/>
      <c r="B800" s="480"/>
      <c r="C800" s="11"/>
      <c r="D800" s="11"/>
      <c r="E800" s="11"/>
      <c r="F800" s="21"/>
      <c r="G800" s="11"/>
      <c r="H800" s="50"/>
      <c r="I800" s="50"/>
      <c r="J800" s="50"/>
      <c r="K800" s="11"/>
      <c r="L800" s="50"/>
      <c r="M800" s="50"/>
      <c r="N800" s="50"/>
      <c r="O800" s="50"/>
      <c r="P800" s="50"/>
      <c r="Q800" s="11"/>
      <c r="R800" s="50"/>
      <c r="S800" s="50"/>
      <c r="T800" s="50"/>
      <c r="U800" s="11"/>
      <c r="V800" s="50"/>
      <c r="W800" s="50"/>
      <c r="X800" s="50"/>
      <c r="Y800" s="50"/>
      <c r="Z800" s="50"/>
      <c r="AA800" s="11"/>
      <c r="AB800" s="50"/>
      <c r="AC800" s="50"/>
      <c r="AD800" s="50"/>
      <c r="AE800" s="11"/>
      <c r="AF800" s="50"/>
      <c r="AG800" s="50"/>
      <c r="AH800" s="50"/>
      <c r="AI800" s="11"/>
      <c r="AJ800" s="50"/>
      <c r="AK800" s="50"/>
      <c r="AL800" s="50"/>
      <c r="AM800" s="11"/>
      <c r="AN800" s="50"/>
      <c r="AO800" s="50"/>
      <c r="AP800" s="50"/>
      <c r="AQ800" s="11"/>
      <c r="AR800" s="50"/>
      <c r="AS800" s="50"/>
      <c r="AT800" s="50"/>
      <c r="AU800" s="11"/>
      <c r="AV800" s="50"/>
      <c r="AW800" s="50"/>
      <c r="AX800" s="50"/>
      <c r="AY800" s="50"/>
      <c r="AZ800" s="50"/>
      <c r="BA800" s="50"/>
      <c r="BB800" s="50"/>
      <c r="BC800" s="50"/>
      <c r="BD800" s="50"/>
      <c r="BE800" s="50"/>
      <c r="BF800" s="50"/>
      <c r="BG800" s="50"/>
      <c r="BH800" s="20"/>
    </row>
    <row r="801" spans="1:60" s="22" customFormat="1" x14ac:dyDescent="0.25">
      <c r="A801" s="20"/>
      <c r="B801" s="480"/>
      <c r="C801" s="11"/>
      <c r="D801" s="11"/>
      <c r="E801" s="11"/>
      <c r="F801" s="21"/>
      <c r="G801" s="11"/>
      <c r="H801" s="50"/>
      <c r="I801" s="50"/>
      <c r="J801" s="50"/>
      <c r="K801" s="11"/>
      <c r="L801" s="50"/>
      <c r="M801" s="50"/>
      <c r="N801" s="50"/>
      <c r="O801" s="50"/>
      <c r="P801" s="50"/>
      <c r="Q801" s="11"/>
      <c r="R801" s="50"/>
      <c r="S801" s="50"/>
      <c r="T801" s="50"/>
      <c r="U801" s="11"/>
      <c r="V801" s="50"/>
      <c r="W801" s="50"/>
      <c r="X801" s="50"/>
      <c r="Y801" s="50"/>
      <c r="Z801" s="50"/>
      <c r="AA801" s="11"/>
      <c r="AB801" s="50"/>
      <c r="AC801" s="50"/>
      <c r="AD801" s="50"/>
      <c r="AE801" s="11"/>
      <c r="AF801" s="50"/>
      <c r="AG801" s="50"/>
      <c r="AH801" s="50"/>
      <c r="AI801" s="11"/>
      <c r="AJ801" s="50"/>
      <c r="AK801" s="50"/>
      <c r="AL801" s="50"/>
      <c r="AM801" s="11"/>
      <c r="AN801" s="50"/>
      <c r="AO801" s="50"/>
      <c r="AP801" s="50"/>
      <c r="AQ801" s="11"/>
      <c r="AR801" s="50"/>
      <c r="AS801" s="50"/>
      <c r="AT801" s="50"/>
      <c r="AU801" s="11"/>
      <c r="AV801" s="50"/>
      <c r="AW801" s="50"/>
      <c r="AX801" s="50"/>
      <c r="AY801" s="50"/>
      <c r="AZ801" s="50"/>
      <c r="BA801" s="50"/>
      <c r="BB801" s="50"/>
      <c r="BC801" s="50"/>
      <c r="BD801" s="50"/>
      <c r="BE801" s="50"/>
      <c r="BF801" s="50"/>
      <c r="BG801" s="50"/>
      <c r="BH801" s="20"/>
    </row>
    <row r="802" spans="1:60" s="22" customFormat="1" x14ac:dyDescent="0.25">
      <c r="A802" s="20"/>
      <c r="B802" s="480"/>
      <c r="C802" s="11"/>
      <c r="D802" s="11"/>
      <c r="E802" s="11"/>
      <c r="F802" s="21"/>
      <c r="G802" s="11"/>
      <c r="H802" s="50"/>
      <c r="I802" s="50"/>
      <c r="J802" s="50"/>
      <c r="K802" s="11"/>
      <c r="L802" s="50"/>
      <c r="M802" s="50"/>
      <c r="N802" s="50"/>
      <c r="O802" s="50"/>
      <c r="P802" s="50"/>
      <c r="Q802" s="11"/>
      <c r="R802" s="50"/>
      <c r="S802" s="50"/>
      <c r="T802" s="50"/>
      <c r="U802" s="11"/>
      <c r="V802" s="50"/>
      <c r="W802" s="50"/>
      <c r="X802" s="50"/>
      <c r="Y802" s="50"/>
      <c r="Z802" s="50"/>
      <c r="AA802" s="11"/>
      <c r="AB802" s="50"/>
      <c r="AC802" s="50"/>
      <c r="AD802" s="50"/>
      <c r="AE802" s="11"/>
      <c r="AF802" s="50"/>
      <c r="AG802" s="50"/>
      <c r="AH802" s="50"/>
      <c r="AI802" s="11"/>
      <c r="AJ802" s="50"/>
      <c r="AK802" s="50"/>
      <c r="AL802" s="50"/>
      <c r="AM802" s="11"/>
      <c r="AN802" s="50"/>
      <c r="AO802" s="50"/>
      <c r="AP802" s="50"/>
      <c r="AQ802" s="11"/>
      <c r="AR802" s="50"/>
      <c r="AS802" s="50"/>
      <c r="AT802" s="50"/>
      <c r="AU802" s="11"/>
      <c r="AV802" s="50"/>
      <c r="AW802" s="50"/>
      <c r="AX802" s="50"/>
      <c r="AY802" s="50"/>
      <c r="AZ802" s="50"/>
      <c r="BA802" s="50"/>
      <c r="BB802" s="50"/>
      <c r="BC802" s="50"/>
      <c r="BD802" s="50"/>
      <c r="BE802" s="50"/>
      <c r="BF802" s="50"/>
      <c r="BG802" s="50"/>
      <c r="BH802" s="20"/>
    </row>
    <row r="803" spans="1:60" s="22" customFormat="1" x14ac:dyDescent="0.25">
      <c r="A803" s="20"/>
      <c r="B803" s="480"/>
      <c r="C803" s="11"/>
      <c r="D803" s="11"/>
      <c r="E803" s="11"/>
      <c r="F803" s="21"/>
      <c r="G803" s="11"/>
      <c r="H803" s="50"/>
      <c r="I803" s="50"/>
      <c r="J803" s="50"/>
      <c r="K803" s="11"/>
      <c r="L803" s="50"/>
      <c r="M803" s="50"/>
      <c r="N803" s="50"/>
      <c r="O803" s="50"/>
      <c r="P803" s="50"/>
      <c r="Q803" s="11"/>
      <c r="R803" s="50"/>
      <c r="S803" s="50"/>
      <c r="T803" s="50"/>
      <c r="U803" s="11"/>
      <c r="V803" s="50"/>
      <c r="W803" s="50"/>
      <c r="X803" s="50"/>
      <c r="Y803" s="50"/>
      <c r="Z803" s="50"/>
      <c r="AA803" s="11"/>
      <c r="AB803" s="50"/>
      <c r="AC803" s="50"/>
      <c r="AD803" s="50"/>
      <c r="AE803" s="11"/>
      <c r="AF803" s="50"/>
      <c r="AG803" s="50"/>
      <c r="AH803" s="50"/>
      <c r="AI803" s="11"/>
      <c r="AJ803" s="50"/>
      <c r="AK803" s="50"/>
      <c r="AL803" s="50"/>
      <c r="AM803" s="11"/>
      <c r="AN803" s="50"/>
      <c r="AO803" s="50"/>
      <c r="AP803" s="50"/>
      <c r="AQ803" s="11"/>
      <c r="AR803" s="50"/>
      <c r="AS803" s="50"/>
      <c r="AT803" s="50"/>
      <c r="AU803" s="11"/>
      <c r="AV803" s="50"/>
      <c r="AW803" s="50"/>
      <c r="AX803" s="50"/>
      <c r="AY803" s="50"/>
      <c r="AZ803" s="50"/>
      <c r="BA803" s="50"/>
      <c r="BB803" s="50"/>
      <c r="BC803" s="50"/>
      <c r="BD803" s="50"/>
      <c r="BE803" s="50"/>
      <c r="BF803" s="50"/>
      <c r="BG803" s="50"/>
      <c r="BH803" s="20"/>
    </row>
    <row r="804" spans="1:60" s="22" customFormat="1" x14ac:dyDescent="0.25">
      <c r="A804" s="20"/>
      <c r="B804" s="480"/>
      <c r="C804" s="11"/>
      <c r="D804" s="11"/>
      <c r="E804" s="11"/>
      <c r="F804" s="21"/>
      <c r="G804" s="11"/>
      <c r="H804" s="50"/>
      <c r="I804" s="50"/>
      <c r="J804" s="50"/>
      <c r="K804" s="11"/>
      <c r="L804" s="50"/>
      <c r="M804" s="50"/>
      <c r="N804" s="50"/>
      <c r="O804" s="50"/>
      <c r="P804" s="50"/>
      <c r="Q804" s="11"/>
      <c r="R804" s="50"/>
      <c r="S804" s="50"/>
      <c r="T804" s="50"/>
      <c r="U804" s="11"/>
      <c r="V804" s="50"/>
      <c r="W804" s="50"/>
      <c r="X804" s="50"/>
      <c r="Y804" s="50"/>
      <c r="Z804" s="50"/>
      <c r="AA804" s="11"/>
      <c r="AB804" s="50"/>
      <c r="AC804" s="50"/>
      <c r="AD804" s="50"/>
      <c r="AE804" s="11"/>
      <c r="AF804" s="50"/>
      <c r="AG804" s="50"/>
      <c r="AH804" s="50"/>
      <c r="AI804" s="11"/>
      <c r="AJ804" s="50"/>
      <c r="AK804" s="50"/>
      <c r="AL804" s="50"/>
      <c r="AM804" s="11"/>
      <c r="AN804" s="50"/>
      <c r="AO804" s="50"/>
      <c r="AP804" s="50"/>
      <c r="AQ804" s="11"/>
      <c r="AR804" s="50"/>
      <c r="AS804" s="50"/>
      <c r="AT804" s="50"/>
      <c r="AU804" s="11"/>
      <c r="AV804" s="50"/>
      <c r="AW804" s="50"/>
      <c r="AX804" s="50"/>
      <c r="AY804" s="50"/>
      <c r="AZ804" s="50"/>
      <c r="BA804" s="50"/>
      <c r="BB804" s="50"/>
      <c r="BC804" s="50"/>
      <c r="BD804" s="50"/>
      <c r="BE804" s="50"/>
      <c r="BF804" s="50"/>
      <c r="BG804" s="50"/>
      <c r="BH804" s="20"/>
    </row>
    <row r="805" spans="1:60" s="22" customFormat="1" x14ac:dyDescent="0.25">
      <c r="A805" s="20"/>
      <c r="B805" s="480"/>
      <c r="C805" s="11"/>
      <c r="D805" s="11"/>
      <c r="E805" s="11"/>
      <c r="F805" s="21"/>
      <c r="G805" s="11"/>
      <c r="H805" s="50"/>
      <c r="I805" s="50"/>
      <c r="J805" s="50"/>
      <c r="K805" s="11"/>
      <c r="L805" s="50"/>
      <c r="M805" s="50"/>
      <c r="N805" s="50"/>
      <c r="O805" s="50"/>
      <c r="P805" s="50"/>
      <c r="Q805" s="11"/>
      <c r="R805" s="50"/>
      <c r="S805" s="50"/>
      <c r="T805" s="50"/>
      <c r="U805" s="11"/>
      <c r="V805" s="50"/>
      <c r="W805" s="50"/>
      <c r="X805" s="50"/>
      <c r="Y805" s="50"/>
      <c r="Z805" s="50"/>
      <c r="AA805" s="11"/>
      <c r="AB805" s="50"/>
      <c r="AC805" s="50"/>
      <c r="AD805" s="50"/>
      <c r="AE805" s="11"/>
      <c r="AF805" s="50"/>
      <c r="AG805" s="50"/>
      <c r="AH805" s="50"/>
      <c r="AI805" s="11"/>
      <c r="AJ805" s="50"/>
      <c r="AK805" s="50"/>
      <c r="AL805" s="50"/>
      <c r="AM805" s="11"/>
      <c r="AN805" s="50"/>
      <c r="AO805" s="50"/>
      <c r="AP805" s="50"/>
      <c r="AQ805" s="11"/>
      <c r="AR805" s="50"/>
      <c r="AS805" s="50"/>
      <c r="AT805" s="50"/>
      <c r="AU805" s="11"/>
      <c r="AV805" s="50"/>
      <c r="AW805" s="50"/>
      <c r="AX805" s="50"/>
      <c r="AY805" s="50"/>
      <c r="AZ805" s="50"/>
      <c r="BA805" s="50"/>
      <c r="BB805" s="50"/>
      <c r="BC805" s="50"/>
      <c r="BD805" s="50"/>
      <c r="BE805" s="50"/>
      <c r="BF805" s="50"/>
      <c r="BG805" s="50"/>
      <c r="BH805" s="20"/>
    </row>
    <row r="806" spans="1:60" s="22" customFormat="1" x14ac:dyDescent="0.25">
      <c r="A806" s="20"/>
      <c r="B806" s="480"/>
      <c r="C806" s="11"/>
      <c r="D806" s="11"/>
      <c r="E806" s="11"/>
      <c r="F806" s="21"/>
      <c r="G806" s="11"/>
      <c r="H806" s="50"/>
      <c r="I806" s="50"/>
      <c r="J806" s="50"/>
      <c r="K806" s="11"/>
      <c r="L806" s="50"/>
      <c r="M806" s="50"/>
      <c r="N806" s="50"/>
      <c r="O806" s="50"/>
      <c r="P806" s="50"/>
      <c r="Q806" s="11"/>
      <c r="R806" s="50"/>
      <c r="S806" s="50"/>
      <c r="T806" s="50"/>
      <c r="U806" s="11"/>
      <c r="V806" s="50"/>
      <c r="W806" s="50"/>
      <c r="X806" s="50"/>
      <c r="Y806" s="50"/>
      <c r="Z806" s="50"/>
      <c r="AA806" s="11"/>
      <c r="AB806" s="50"/>
      <c r="AC806" s="50"/>
      <c r="AD806" s="50"/>
      <c r="AE806" s="11"/>
      <c r="AF806" s="50"/>
      <c r="AG806" s="50"/>
      <c r="AH806" s="50"/>
      <c r="AI806" s="11"/>
      <c r="AJ806" s="50"/>
      <c r="AK806" s="50"/>
      <c r="AL806" s="50"/>
      <c r="AM806" s="11"/>
      <c r="AN806" s="50"/>
      <c r="AO806" s="50"/>
      <c r="AP806" s="50"/>
      <c r="AQ806" s="11"/>
      <c r="AR806" s="50"/>
      <c r="AS806" s="50"/>
      <c r="AT806" s="50"/>
      <c r="AU806" s="11"/>
      <c r="AV806" s="50"/>
      <c r="AW806" s="50"/>
      <c r="AX806" s="50"/>
      <c r="AY806" s="50"/>
      <c r="AZ806" s="50"/>
      <c r="BA806" s="50"/>
      <c r="BB806" s="50"/>
      <c r="BC806" s="50"/>
      <c r="BD806" s="50"/>
      <c r="BE806" s="50"/>
      <c r="BF806" s="50"/>
      <c r="BG806" s="50"/>
      <c r="BH806" s="20"/>
    </row>
    <row r="807" spans="1:60" s="22" customFormat="1" x14ac:dyDescent="0.25">
      <c r="A807" s="20"/>
      <c r="B807" s="480"/>
      <c r="C807" s="11"/>
      <c r="D807" s="11"/>
      <c r="E807" s="11"/>
      <c r="F807" s="21"/>
      <c r="G807" s="11"/>
      <c r="H807" s="50"/>
      <c r="I807" s="50"/>
      <c r="J807" s="50"/>
      <c r="K807" s="11"/>
      <c r="L807" s="50"/>
      <c r="M807" s="50"/>
      <c r="N807" s="50"/>
      <c r="O807" s="50"/>
      <c r="P807" s="50"/>
      <c r="Q807" s="11"/>
      <c r="R807" s="50"/>
      <c r="S807" s="50"/>
      <c r="T807" s="50"/>
      <c r="U807" s="11"/>
      <c r="V807" s="50"/>
      <c r="W807" s="50"/>
      <c r="X807" s="50"/>
      <c r="Y807" s="50"/>
      <c r="Z807" s="50"/>
      <c r="AA807" s="11"/>
      <c r="AB807" s="50"/>
      <c r="AC807" s="50"/>
      <c r="AD807" s="50"/>
      <c r="AE807" s="11"/>
      <c r="AF807" s="50"/>
      <c r="AG807" s="50"/>
      <c r="AH807" s="50"/>
      <c r="AI807" s="11"/>
      <c r="AJ807" s="50"/>
      <c r="AK807" s="50"/>
      <c r="AL807" s="50"/>
      <c r="AM807" s="11"/>
      <c r="AN807" s="50"/>
      <c r="AO807" s="50"/>
      <c r="AP807" s="50"/>
      <c r="AQ807" s="11"/>
      <c r="AR807" s="50"/>
      <c r="AS807" s="50"/>
      <c r="AT807" s="50"/>
      <c r="AU807" s="11"/>
      <c r="AV807" s="50"/>
      <c r="AW807" s="50"/>
      <c r="AX807" s="50"/>
      <c r="AY807" s="50"/>
      <c r="AZ807" s="50"/>
      <c r="BA807" s="50"/>
      <c r="BB807" s="50"/>
      <c r="BC807" s="50"/>
      <c r="BD807" s="50"/>
      <c r="BE807" s="50"/>
      <c r="BF807" s="50"/>
      <c r="BG807" s="50"/>
      <c r="BH807" s="20"/>
    </row>
    <row r="808" spans="1:60" s="22" customFormat="1" x14ac:dyDescent="0.25">
      <c r="A808" s="20"/>
      <c r="B808" s="480"/>
      <c r="C808" s="11"/>
      <c r="D808" s="11"/>
      <c r="E808" s="11"/>
      <c r="F808" s="21"/>
      <c r="G808" s="11"/>
      <c r="H808" s="50"/>
      <c r="I808" s="50"/>
      <c r="J808" s="50"/>
      <c r="K808" s="11"/>
      <c r="L808" s="50"/>
      <c r="M808" s="50"/>
      <c r="N808" s="50"/>
      <c r="O808" s="50"/>
      <c r="P808" s="50"/>
      <c r="Q808" s="11"/>
      <c r="R808" s="50"/>
      <c r="S808" s="50"/>
      <c r="T808" s="50"/>
      <c r="U808" s="11"/>
      <c r="V808" s="50"/>
      <c r="W808" s="50"/>
      <c r="X808" s="50"/>
      <c r="Y808" s="50"/>
      <c r="Z808" s="50"/>
      <c r="AA808" s="11"/>
      <c r="AB808" s="50"/>
      <c r="AC808" s="50"/>
      <c r="AD808" s="50"/>
      <c r="AE808" s="11"/>
      <c r="AF808" s="50"/>
      <c r="AG808" s="50"/>
      <c r="AH808" s="50"/>
      <c r="AI808" s="11"/>
      <c r="AJ808" s="50"/>
      <c r="AK808" s="50"/>
      <c r="AL808" s="50"/>
      <c r="AM808" s="11"/>
      <c r="AN808" s="50"/>
      <c r="AO808" s="50"/>
      <c r="AP808" s="50"/>
      <c r="AQ808" s="11"/>
      <c r="AR808" s="50"/>
      <c r="AS808" s="50"/>
      <c r="AT808" s="50"/>
      <c r="AU808" s="11"/>
      <c r="AV808" s="50"/>
      <c r="AW808" s="50"/>
      <c r="AX808" s="50"/>
      <c r="AY808" s="50"/>
      <c r="AZ808" s="50"/>
      <c r="BA808" s="50"/>
      <c r="BB808" s="50"/>
      <c r="BC808" s="50"/>
      <c r="BD808" s="50"/>
      <c r="BE808" s="50"/>
      <c r="BF808" s="50"/>
      <c r="BG808" s="50"/>
      <c r="BH808" s="20"/>
    </row>
    <row r="809" spans="1:60" s="22" customFormat="1" x14ac:dyDescent="0.25">
      <c r="A809" s="20"/>
      <c r="B809" s="480"/>
      <c r="C809" s="11"/>
      <c r="D809" s="11"/>
      <c r="E809" s="11"/>
      <c r="F809" s="21"/>
      <c r="G809" s="11"/>
      <c r="H809" s="50"/>
      <c r="I809" s="50"/>
      <c r="J809" s="50"/>
      <c r="K809" s="11"/>
      <c r="L809" s="50"/>
      <c r="M809" s="50"/>
      <c r="N809" s="50"/>
      <c r="O809" s="50"/>
      <c r="P809" s="50"/>
      <c r="Q809" s="11"/>
      <c r="R809" s="50"/>
      <c r="S809" s="50"/>
      <c r="T809" s="50"/>
      <c r="U809" s="11"/>
      <c r="V809" s="50"/>
      <c r="W809" s="50"/>
      <c r="X809" s="50"/>
      <c r="Y809" s="50"/>
      <c r="Z809" s="50"/>
      <c r="AA809" s="11"/>
      <c r="AB809" s="50"/>
      <c r="AC809" s="50"/>
      <c r="AD809" s="50"/>
      <c r="AE809" s="11"/>
      <c r="AF809" s="50"/>
      <c r="AG809" s="50"/>
      <c r="AH809" s="50"/>
      <c r="AI809" s="11"/>
      <c r="AJ809" s="50"/>
      <c r="AK809" s="50"/>
      <c r="AL809" s="50"/>
      <c r="AM809" s="11"/>
      <c r="AN809" s="50"/>
      <c r="AO809" s="50"/>
      <c r="AP809" s="50"/>
      <c r="AQ809" s="11"/>
      <c r="AR809" s="50"/>
      <c r="AS809" s="50"/>
      <c r="AT809" s="50"/>
      <c r="AU809" s="11"/>
      <c r="AV809" s="50"/>
      <c r="AW809" s="50"/>
      <c r="AX809" s="50"/>
      <c r="AY809" s="50"/>
      <c r="AZ809" s="50"/>
      <c r="BA809" s="50"/>
      <c r="BB809" s="50"/>
      <c r="BC809" s="50"/>
      <c r="BD809" s="50"/>
      <c r="BE809" s="50"/>
      <c r="BF809" s="50"/>
      <c r="BG809" s="50"/>
      <c r="BH809" s="20"/>
    </row>
    <row r="810" spans="1:60" s="22" customFormat="1" x14ac:dyDescent="0.25">
      <c r="A810" s="20"/>
      <c r="B810" s="480"/>
      <c r="C810" s="11"/>
      <c r="D810" s="11"/>
      <c r="E810" s="11"/>
      <c r="F810" s="21"/>
      <c r="G810" s="11"/>
      <c r="H810" s="50"/>
      <c r="I810" s="50"/>
      <c r="J810" s="50"/>
      <c r="K810" s="11"/>
      <c r="L810" s="50"/>
      <c r="M810" s="50"/>
      <c r="N810" s="50"/>
      <c r="O810" s="50"/>
      <c r="P810" s="50"/>
      <c r="Q810" s="11"/>
      <c r="R810" s="50"/>
      <c r="S810" s="50"/>
      <c r="T810" s="50"/>
      <c r="U810" s="11"/>
      <c r="V810" s="50"/>
      <c r="W810" s="50"/>
      <c r="X810" s="50"/>
      <c r="Y810" s="50"/>
      <c r="Z810" s="50"/>
      <c r="AA810" s="11"/>
      <c r="AB810" s="50"/>
      <c r="AC810" s="50"/>
      <c r="AD810" s="50"/>
      <c r="AE810" s="11"/>
      <c r="AF810" s="50"/>
      <c r="AG810" s="50"/>
      <c r="AH810" s="50"/>
      <c r="AI810" s="11"/>
      <c r="AJ810" s="50"/>
      <c r="AK810" s="50"/>
      <c r="AL810" s="50"/>
      <c r="AM810" s="11"/>
      <c r="AN810" s="50"/>
      <c r="AO810" s="50"/>
      <c r="AP810" s="50"/>
      <c r="AQ810" s="11"/>
      <c r="AR810" s="50"/>
      <c r="AS810" s="50"/>
      <c r="AT810" s="50"/>
      <c r="AU810" s="11"/>
      <c r="AV810" s="50"/>
      <c r="AW810" s="50"/>
      <c r="AX810" s="50"/>
      <c r="AY810" s="50"/>
      <c r="AZ810" s="50"/>
      <c r="BA810" s="50"/>
      <c r="BB810" s="50"/>
      <c r="BC810" s="50"/>
      <c r="BD810" s="50"/>
      <c r="BE810" s="50"/>
      <c r="BF810" s="50"/>
      <c r="BG810" s="50"/>
      <c r="BH810" s="20"/>
    </row>
    <row r="811" spans="1:60" s="22" customFormat="1" x14ac:dyDescent="0.25">
      <c r="A811" s="20"/>
      <c r="B811" s="480"/>
      <c r="C811" s="11"/>
      <c r="D811" s="11"/>
      <c r="E811" s="11"/>
      <c r="F811" s="21"/>
      <c r="G811" s="11"/>
      <c r="H811" s="50"/>
      <c r="I811" s="50"/>
      <c r="J811" s="50"/>
      <c r="K811" s="11"/>
      <c r="L811" s="50"/>
      <c r="M811" s="50"/>
      <c r="N811" s="50"/>
      <c r="O811" s="50"/>
      <c r="P811" s="50"/>
      <c r="Q811" s="11"/>
      <c r="R811" s="50"/>
      <c r="S811" s="50"/>
      <c r="T811" s="50"/>
      <c r="U811" s="11"/>
      <c r="V811" s="50"/>
      <c r="W811" s="50"/>
      <c r="X811" s="50"/>
      <c r="Y811" s="50"/>
      <c r="Z811" s="50"/>
      <c r="AA811" s="11"/>
      <c r="AB811" s="50"/>
      <c r="AC811" s="50"/>
      <c r="AD811" s="50"/>
      <c r="AE811" s="11"/>
      <c r="AF811" s="50"/>
      <c r="AG811" s="50"/>
      <c r="AH811" s="50"/>
      <c r="AI811" s="11"/>
      <c r="AJ811" s="50"/>
      <c r="AK811" s="50"/>
      <c r="AL811" s="50"/>
      <c r="AM811" s="11"/>
      <c r="AN811" s="50"/>
      <c r="AO811" s="50"/>
      <c r="AP811" s="50"/>
      <c r="AQ811" s="11"/>
      <c r="AR811" s="50"/>
      <c r="AS811" s="50"/>
      <c r="AT811" s="50"/>
      <c r="AU811" s="11"/>
      <c r="AV811" s="50"/>
      <c r="AW811" s="50"/>
      <c r="AX811" s="50"/>
      <c r="AY811" s="50"/>
      <c r="AZ811" s="50"/>
      <c r="BA811" s="50"/>
      <c r="BB811" s="50"/>
      <c r="BC811" s="50"/>
      <c r="BD811" s="50"/>
      <c r="BE811" s="50"/>
      <c r="BF811" s="50"/>
      <c r="BG811" s="50"/>
      <c r="BH811" s="20"/>
    </row>
    <row r="812" spans="1:60" s="22" customFormat="1" x14ac:dyDescent="0.25">
      <c r="A812" s="20"/>
      <c r="B812" s="480"/>
      <c r="C812" s="11"/>
      <c r="D812" s="11"/>
      <c r="E812" s="11"/>
      <c r="F812" s="21"/>
      <c r="G812" s="11"/>
      <c r="H812" s="50"/>
      <c r="I812" s="50"/>
      <c r="J812" s="50"/>
      <c r="K812" s="11"/>
      <c r="L812" s="50"/>
      <c r="M812" s="50"/>
      <c r="N812" s="50"/>
      <c r="O812" s="50"/>
      <c r="P812" s="50"/>
      <c r="Q812" s="11"/>
      <c r="R812" s="50"/>
      <c r="S812" s="50"/>
      <c r="T812" s="50"/>
      <c r="U812" s="11"/>
      <c r="V812" s="50"/>
      <c r="W812" s="50"/>
      <c r="X812" s="50"/>
      <c r="Y812" s="50"/>
      <c r="Z812" s="50"/>
      <c r="AA812" s="11"/>
      <c r="AB812" s="50"/>
      <c r="AC812" s="50"/>
      <c r="AD812" s="50"/>
      <c r="AE812" s="11"/>
      <c r="AF812" s="50"/>
      <c r="AG812" s="50"/>
      <c r="AH812" s="50"/>
      <c r="AI812" s="11"/>
      <c r="AJ812" s="50"/>
      <c r="AK812" s="50"/>
      <c r="AL812" s="50"/>
      <c r="AM812" s="11"/>
      <c r="AN812" s="50"/>
      <c r="AO812" s="50"/>
      <c r="AP812" s="50"/>
      <c r="AQ812" s="11"/>
      <c r="AR812" s="50"/>
      <c r="AS812" s="50"/>
      <c r="AT812" s="50"/>
      <c r="AU812" s="11"/>
      <c r="AV812" s="50"/>
      <c r="AW812" s="50"/>
      <c r="AX812" s="50"/>
      <c r="AY812" s="50"/>
      <c r="AZ812" s="50"/>
      <c r="BA812" s="50"/>
      <c r="BB812" s="50"/>
      <c r="BC812" s="50"/>
      <c r="BD812" s="50"/>
      <c r="BE812" s="50"/>
      <c r="BF812" s="50"/>
      <c r="BG812" s="50"/>
      <c r="BH812" s="20"/>
    </row>
    <row r="813" spans="1:60" s="22" customFormat="1" x14ac:dyDescent="0.25">
      <c r="A813" s="20"/>
      <c r="B813" s="480"/>
      <c r="C813" s="11"/>
      <c r="D813" s="11"/>
      <c r="E813" s="11"/>
      <c r="F813" s="21"/>
      <c r="G813" s="11"/>
      <c r="H813" s="50"/>
      <c r="I813" s="50"/>
      <c r="J813" s="50"/>
      <c r="K813" s="11"/>
      <c r="L813" s="50"/>
      <c r="M813" s="50"/>
      <c r="N813" s="50"/>
      <c r="O813" s="50"/>
      <c r="P813" s="50"/>
      <c r="Q813" s="11"/>
      <c r="R813" s="50"/>
      <c r="S813" s="50"/>
      <c r="T813" s="50"/>
      <c r="U813" s="11"/>
      <c r="V813" s="50"/>
      <c r="W813" s="50"/>
      <c r="X813" s="50"/>
      <c r="Y813" s="50"/>
      <c r="Z813" s="50"/>
      <c r="AA813" s="11"/>
      <c r="AB813" s="50"/>
      <c r="AC813" s="50"/>
      <c r="AD813" s="50"/>
      <c r="AE813" s="11"/>
      <c r="AF813" s="50"/>
      <c r="AG813" s="50"/>
      <c r="AH813" s="50"/>
      <c r="AI813" s="11"/>
      <c r="AJ813" s="50"/>
      <c r="AK813" s="50"/>
      <c r="AL813" s="50"/>
      <c r="AM813" s="11"/>
      <c r="AN813" s="50"/>
      <c r="AO813" s="50"/>
      <c r="AP813" s="50"/>
      <c r="AQ813" s="11"/>
      <c r="AR813" s="50"/>
      <c r="AS813" s="50"/>
      <c r="AT813" s="50"/>
      <c r="AU813" s="11"/>
      <c r="AV813" s="50"/>
      <c r="AW813" s="50"/>
      <c r="AX813" s="50"/>
      <c r="AY813" s="50"/>
      <c r="AZ813" s="50"/>
      <c r="BA813" s="50"/>
      <c r="BB813" s="50"/>
      <c r="BC813" s="50"/>
      <c r="BD813" s="50"/>
      <c r="BE813" s="50"/>
      <c r="BF813" s="50"/>
      <c r="BG813" s="50"/>
      <c r="BH813" s="20"/>
    </row>
    <row r="814" spans="1:60" s="22" customFormat="1" x14ac:dyDescent="0.25">
      <c r="A814" s="20"/>
      <c r="B814" s="480"/>
      <c r="C814" s="11"/>
      <c r="D814" s="11"/>
      <c r="E814" s="11"/>
      <c r="F814" s="21"/>
      <c r="G814" s="11"/>
      <c r="H814" s="50"/>
      <c r="I814" s="50"/>
      <c r="J814" s="50"/>
      <c r="K814" s="11"/>
      <c r="L814" s="50"/>
      <c r="M814" s="50"/>
      <c r="N814" s="50"/>
      <c r="O814" s="50"/>
      <c r="P814" s="50"/>
      <c r="Q814" s="11"/>
      <c r="R814" s="50"/>
      <c r="S814" s="50"/>
      <c r="T814" s="50"/>
      <c r="U814" s="11"/>
      <c r="V814" s="50"/>
      <c r="W814" s="50"/>
      <c r="X814" s="50"/>
      <c r="Y814" s="50"/>
      <c r="Z814" s="50"/>
      <c r="AA814" s="11"/>
      <c r="AB814" s="50"/>
      <c r="AC814" s="50"/>
      <c r="AD814" s="50"/>
      <c r="AE814" s="11"/>
      <c r="AF814" s="50"/>
      <c r="AG814" s="50"/>
      <c r="AH814" s="50"/>
      <c r="AI814" s="11"/>
      <c r="AJ814" s="50"/>
      <c r="AK814" s="50"/>
      <c r="AL814" s="50"/>
      <c r="AM814" s="11"/>
      <c r="AN814" s="50"/>
      <c r="AO814" s="50"/>
      <c r="AP814" s="50"/>
      <c r="AQ814" s="11"/>
      <c r="AR814" s="50"/>
      <c r="AS814" s="50"/>
      <c r="AT814" s="50"/>
      <c r="AU814" s="11"/>
      <c r="AV814" s="50"/>
      <c r="AW814" s="50"/>
      <c r="AX814" s="50"/>
      <c r="AY814" s="50"/>
      <c r="AZ814" s="50"/>
      <c r="BA814" s="50"/>
      <c r="BB814" s="50"/>
      <c r="BC814" s="50"/>
      <c r="BD814" s="50"/>
      <c r="BE814" s="50"/>
      <c r="BF814" s="50"/>
      <c r="BG814" s="50"/>
      <c r="BH814" s="20"/>
    </row>
    <row r="815" spans="1:60" s="22" customFormat="1" x14ac:dyDescent="0.25">
      <c r="A815" s="20"/>
      <c r="B815" s="480"/>
      <c r="C815" s="11"/>
      <c r="D815" s="11"/>
      <c r="E815" s="11"/>
      <c r="F815" s="21"/>
      <c r="G815" s="11"/>
      <c r="H815" s="50"/>
      <c r="I815" s="50"/>
      <c r="J815" s="50"/>
      <c r="K815" s="11"/>
      <c r="L815" s="50"/>
      <c r="M815" s="50"/>
      <c r="N815" s="50"/>
      <c r="O815" s="50"/>
      <c r="P815" s="50"/>
      <c r="Q815" s="11"/>
      <c r="R815" s="50"/>
      <c r="S815" s="50"/>
      <c r="T815" s="50"/>
      <c r="U815" s="11"/>
      <c r="V815" s="50"/>
      <c r="W815" s="50"/>
      <c r="X815" s="50"/>
      <c r="Y815" s="50"/>
      <c r="Z815" s="50"/>
      <c r="AA815" s="11"/>
      <c r="AB815" s="50"/>
      <c r="AC815" s="50"/>
      <c r="AD815" s="50"/>
      <c r="AE815" s="11"/>
      <c r="AF815" s="50"/>
      <c r="AG815" s="50"/>
      <c r="AH815" s="50"/>
      <c r="AI815" s="11"/>
      <c r="AJ815" s="50"/>
      <c r="AK815" s="50"/>
      <c r="AL815" s="50"/>
      <c r="AM815" s="11"/>
      <c r="AN815" s="50"/>
      <c r="AO815" s="50"/>
      <c r="AP815" s="50"/>
      <c r="AQ815" s="11"/>
      <c r="AR815" s="50"/>
      <c r="AS815" s="50"/>
      <c r="AT815" s="50"/>
      <c r="AU815" s="11"/>
      <c r="AV815" s="50"/>
      <c r="AW815" s="50"/>
      <c r="AX815" s="50"/>
      <c r="AY815" s="50"/>
      <c r="AZ815" s="50"/>
      <c r="BA815" s="50"/>
      <c r="BB815" s="50"/>
      <c r="BC815" s="50"/>
      <c r="BD815" s="50"/>
      <c r="BE815" s="50"/>
      <c r="BF815" s="50"/>
      <c r="BG815" s="50"/>
      <c r="BH815" s="20"/>
    </row>
    <row r="816" spans="1:60" s="22" customFormat="1" x14ac:dyDescent="0.25">
      <c r="A816" s="20"/>
      <c r="B816" s="480"/>
      <c r="C816" s="11"/>
      <c r="D816" s="11"/>
      <c r="E816" s="11"/>
      <c r="F816" s="21"/>
      <c r="G816" s="11"/>
      <c r="H816" s="50"/>
      <c r="I816" s="50"/>
      <c r="J816" s="50"/>
      <c r="K816" s="11"/>
      <c r="L816" s="50"/>
      <c r="M816" s="50"/>
      <c r="N816" s="50"/>
      <c r="O816" s="50"/>
      <c r="P816" s="50"/>
      <c r="Q816" s="11"/>
      <c r="R816" s="50"/>
      <c r="S816" s="50"/>
      <c r="T816" s="50"/>
      <c r="U816" s="11"/>
      <c r="V816" s="50"/>
      <c r="W816" s="50"/>
      <c r="X816" s="50"/>
      <c r="Y816" s="50"/>
      <c r="Z816" s="50"/>
      <c r="AA816" s="11"/>
      <c r="AB816" s="50"/>
      <c r="AC816" s="50"/>
      <c r="AD816" s="50"/>
      <c r="AE816" s="11"/>
      <c r="AF816" s="50"/>
      <c r="AG816" s="50"/>
      <c r="AH816" s="50"/>
      <c r="AI816" s="11"/>
      <c r="AJ816" s="50"/>
      <c r="AK816" s="50"/>
      <c r="AL816" s="50"/>
      <c r="AM816" s="11"/>
      <c r="AN816" s="50"/>
      <c r="AO816" s="50"/>
      <c r="AP816" s="50"/>
      <c r="AQ816" s="11"/>
      <c r="AR816" s="50"/>
      <c r="AS816" s="50"/>
      <c r="AT816" s="50"/>
      <c r="AU816" s="11"/>
      <c r="AV816" s="50"/>
      <c r="AW816" s="50"/>
      <c r="AX816" s="50"/>
      <c r="AY816" s="50"/>
      <c r="AZ816" s="50"/>
      <c r="BA816" s="50"/>
      <c r="BB816" s="50"/>
      <c r="BC816" s="50"/>
      <c r="BD816" s="50"/>
      <c r="BE816" s="50"/>
      <c r="BF816" s="50"/>
      <c r="BG816" s="50"/>
      <c r="BH816" s="20"/>
    </row>
    <row r="817" spans="1:60" s="22" customFormat="1" x14ac:dyDescent="0.25">
      <c r="A817" s="20"/>
      <c r="B817" s="480"/>
      <c r="C817" s="11"/>
      <c r="D817" s="11"/>
      <c r="E817" s="11"/>
      <c r="F817" s="21"/>
      <c r="G817" s="11"/>
      <c r="H817" s="50"/>
      <c r="I817" s="50"/>
      <c r="J817" s="50"/>
      <c r="K817" s="11"/>
      <c r="L817" s="50"/>
      <c r="M817" s="50"/>
      <c r="N817" s="50"/>
      <c r="O817" s="50"/>
      <c r="P817" s="50"/>
      <c r="Q817" s="11"/>
      <c r="R817" s="50"/>
      <c r="S817" s="50"/>
      <c r="T817" s="50"/>
      <c r="U817" s="11"/>
      <c r="V817" s="50"/>
      <c r="W817" s="50"/>
      <c r="X817" s="50"/>
      <c r="Y817" s="50"/>
      <c r="Z817" s="50"/>
      <c r="AA817" s="11"/>
      <c r="AB817" s="50"/>
      <c r="AC817" s="50"/>
      <c r="AD817" s="50"/>
      <c r="AE817" s="11"/>
      <c r="AF817" s="50"/>
      <c r="AG817" s="50"/>
      <c r="AH817" s="50"/>
      <c r="AI817" s="11"/>
      <c r="AJ817" s="50"/>
      <c r="AK817" s="50"/>
      <c r="AL817" s="50"/>
      <c r="AM817" s="11"/>
      <c r="AN817" s="50"/>
      <c r="AO817" s="50"/>
      <c r="AP817" s="50"/>
      <c r="AQ817" s="11"/>
      <c r="AR817" s="50"/>
      <c r="AS817" s="50"/>
      <c r="AT817" s="50"/>
      <c r="AU817" s="11"/>
      <c r="AV817" s="50"/>
      <c r="AW817" s="50"/>
      <c r="AX817" s="50"/>
      <c r="AY817" s="50"/>
      <c r="AZ817" s="50"/>
      <c r="BA817" s="50"/>
      <c r="BB817" s="50"/>
      <c r="BC817" s="50"/>
      <c r="BD817" s="50"/>
      <c r="BE817" s="50"/>
      <c r="BF817" s="50"/>
      <c r="BG817" s="50"/>
      <c r="BH817" s="20"/>
    </row>
    <row r="818" spans="1:60" s="22" customFormat="1" x14ac:dyDescent="0.25">
      <c r="A818" s="20"/>
      <c r="B818" s="480"/>
      <c r="C818" s="11"/>
      <c r="D818" s="11"/>
      <c r="E818" s="11"/>
      <c r="F818" s="21"/>
      <c r="G818" s="11"/>
      <c r="H818" s="50"/>
      <c r="I818" s="50"/>
      <c r="J818" s="50"/>
      <c r="K818" s="11"/>
      <c r="L818" s="50"/>
      <c r="M818" s="50"/>
      <c r="N818" s="50"/>
      <c r="O818" s="50"/>
      <c r="P818" s="50"/>
      <c r="Q818" s="11"/>
      <c r="R818" s="50"/>
      <c r="S818" s="50"/>
      <c r="T818" s="50"/>
      <c r="U818" s="11"/>
      <c r="V818" s="50"/>
      <c r="W818" s="50"/>
      <c r="X818" s="50"/>
      <c r="Y818" s="50"/>
      <c r="Z818" s="50"/>
      <c r="AA818" s="11"/>
      <c r="AB818" s="50"/>
      <c r="AC818" s="50"/>
      <c r="AD818" s="50"/>
      <c r="AE818" s="11"/>
      <c r="AF818" s="50"/>
      <c r="AG818" s="50"/>
      <c r="AH818" s="50"/>
      <c r="AI818" s="11"/>
      <c r="AJ818" s="50"/>
      <c r="AK818" s="50"/>
      <c r="AL818" s="50"/>
      <c r="AM818" s="11"/>
      <c r="AN818" s="50"/>
      <c r="AO818" s="50"/>
      <c r="AP818" s="50"/>
      <c r="AQ818" s="11"/>
      <c r="AR818" s="50"/>
      <c r="AS818" s="50"/>
      <c r="AT818" s="50"/>
      <c r="AU818" s="11"/>
      <c r="AV818" s="50"/>
      <c r="AW818" s="50"/>
      <c r="AX818" s="50"/>
      <c r="AY818" s="50"/>
      <c r="AZ818" s="50"/>
      <c r="BA818" s="50"/>
      <c r="BB818" s="50"/>
      <c r="BC818" s="50"/>
      <c r="BD818" s="50"/>
      <c r="BE818" s="50"/>
      <c r="BF818" s="50"/>
      <c r="BG818" s="50"/>
      <c r="BH818" s="20"/>
    </row>
    <row r="819" spans="1:60" s="22" customFormat="1" x14ac:dyDescent="0.25">
      <c r="A819" s="20"/>
      <c r="B819" s="480"/>
      <c r="C819" s="11"/>
      <c r="D819" s="11"/>
      <c r="E819" s="11"/>
      <c r="F819" s="21"/>
      <c r="G819" s="11"/>
      <c r="H819" s="50"/>
      <c r="I819" s="50"/>
      <c r="J819" s="50"/>
      <c r="K819" s="11"/>
      <c r="L819" s="50"/>
      <c r="M819" s="50"/>
      <c r="N819" s="50"/>
      <c r="O819" s="50"/>
      <c r="P819" s="50"/>
      <c r="Q819" s="11"/>
      <c r="R819" s="50"/>
      <c r="S819" s="50"/>
      <c r="T819" s="50"/>
      <c r="U819" s="11"/>
      <c r="V819" s="50"/>
      <c r="W819" s="50"/>
      <c r="X819" s="50"/>
      <c r="Y819" s="50"/>
      <c r="Z819" s="50"/>
      <c r="AA819" s="11"/>
      <c r="AB819" s="50"/>
      <c r="AC819" s="50"/>
      <c r="AD819" s="50"/>
      <c r="AE819" s="11"/>
      <c r="AF819" s="50"/>
      <c r="AG819" s="50"/>
      <c r="AH819" s="50"/>
      <c r="AI819" s="11"/>
      <c r="AJ819" s="50"/>
      <c r="AK819" s="50"/>
      <c r="AL819" s="50"/>
      <c r="AM819" s="11"/>
      <c r="AN819" s="50"/>
      <c r="AO819" s="50"/>
      <c r="AP819" s="50"/>
      <c r="AQ819" s="11"/>
      <c r="AR819" s="50"/>
      <c r="AS819" s="50"/>
      <c r="AT819" s="50"/>
      <c r="AU819" s="11"/>
      <c r="AV819" s="50"/>
      <c r="AW819" s="50"/>
      <c r="AX819" s="50"/>
      <c r="AY819" s="50"/>
      <c r="AZ819" s="50"/>
      <c r="BA819" s="50"/>
      <c r="BB819" s="50"/>
      <c r="BC819" s="50"/>
      <c r="BD819" s="50"/>
      <c r="BE819" s="50"/>
      <c r="BF819" s="50"/>
      <c r="BG819" s="50"/>
      <c r="BH819" s="20"/>
    </row>
    <row r="820" spans="1:60" s="22" customFormat="1" x14ac:dyDescent="0.25">
      <c r="A820" s="20"/>
      <c r="B820" s="480"/>
      <c r="C820" s="11"/>
      <c r="D820" s="11"/>
      <c r="E820" s="11"/>
      <c r="F820" s="21"/>
      <c r="G820" s="11"/>
      <c r="H820" s="50"/>
      <c r="I820" s="50"/>
      <c r="J820" s="50"/>
      <c r="K820" s="11"/>
      <c r="L820" s="50"/>
      <c r="M820" s="50"/>
      <c r="N820" s="50"/>
      <c r="O820" s="50"/>
      <c r="P820" s="50"/>
      <c r="Q820" s="11"/>
      <c r="R820" s="50"/>
      <c r="S820" s="50"/>
      <c r="T820" s="50"/>
      <c r="U820" s="11"/>
      <c r="V820" s="50"/>
      <c r="W820" s="50"/>
      <c r="X820" s="50"/>
      <c r="Y820" s="50"/>
      <c r="Z820" s="50"/>
      <c r="AA820" s="11"/>
      <c r="AB820" s="50"/>
      <c r="AC820" s="50"/>
      <c r="AD820" s="50"/>
      <c r="AE820" s="11"/>
      <c r="AF820" s="50"/>
      <c r="AG820" s="50"/>
      <c r="AH820" s="50"/>
      <c r="AI820" s="11"/>
      <c r="AJ820" s="50"/>
      <c r="AK820" s="50"/>
      <c r="AL820" s="50"/>
      <c r="AM820" s="11"/>
      <c r="AN820" s="50"/>
      <c r="AO820" s="50"/>
      <c r="AP820" s="50"/>
      <c r="AQ820" s="11"/>
      <c r="AR820" s="50"/>
      <c r="AS820" s="50"/>
      <c r="AT820" s="50"/>
      <c r="AU820" s="11"/>
      <c r="AV820" s="50"/>
      <c r="AW820" s="50"/>
      <c r="AX820" s="50"/>
      <c r="AY820" s="50"/>
      <c r="AZ820" s="50"/>
      <c r="BA820" s="50"/>
      <c r="BB820" s="50"/>
      <c r="BC820" s="50"/>
      <c r="BD820" s="50"/>
      <c r="BE820" s="50"/>
      <c r="BF820" s="50"/>
      <c r="BG820" s="50"/>
      <c r="BH820" s="20"/>
    </row>
    <row r="821" spans="1:60" s="22" customFormat="1" x14ac:dyDescent="0.25">
      <c r="A821" s="20"/>
      <c r="B821" s="480"/>
      <c r="C821" s="11"/>
      <c r="D821" s="11"/>
      <c r="E821" s="11"/>
      <c r="F821" s="21"/>
      <c r="G821" s="11"/>
      <c r="H821" s="50"/>
      <c r="I821" s="50"/>
      <c r="J821" s="50"/>
      <c r="K821" s="11"/>
      <c r="L821" s="50"/>
      <c r="M821" s="50"/>
      <c r="N821" s="50"/>
      <c r="O821" s="50"/>
      <c r="P821" s="50"/>
      <c r="Q821" s="11"/>
      <c r="R821" s="50"/>
      <c r="S821" s="50"/>
      <c r="T821" s="50"/>
      <c r="U821" s="11"/>
      <c r="V821" s="50"/>
      <c r="W821" s="50"/>
      <c r="X821" s="50"/>
      <c r="Y821" s="50"/>
      <c r="Z821" s="50"/>
      <c r="AA821" s="11"/>
      <c r="AB821" s="50"/>
      <c r="AC821" s="50"/>
      <c r="AD821" s="50"/>
      <c r="AE821" s="11"/>
      <c r="AF821" s="50"/>
      <c r="AG821" s="50"/>
      <c r="AH821" s="50"/>
      <c r="AI821" s="11"/>
      <c r="AJ821" s="50"/>
      <c r="AK821" s="50"/>
      <c r="AL821" s="50"/>
      <c r="AM821" s="11"/>
      <c r="AN821" s="50"/>
      <c r="AO821" s="50"/>
      <c r="AP821" s="50"/>
      <c r="AQ821" s="11"/>
      <c r="AR821" s="50"/>
      <c r="AS821" s="50"/>
      <c r="AT821" s="50"/>
      <c r="AU821" s="11"/>
      <c r="AV821" s="50"/>
      <c r="AW821" s="50"/>
      <c r="AX821" s="50"/>
      <c r="AY821" s="50"/>
      <c r="AZ821" s="50"/>
      <c r="BA821" s="50"/>
      <c r="BB821" s="50"/>
      <c r="BC821" s="50"/>
      <c r="BD821" s="50"/>
      <c r="BE821" s="50"/>
      <c r="BF821" s="50"/>
      <c r="BG821" s="50"/>
      <c r="BH821" s="20"/>
    </row>
    <row r="822" spans="1:60" s="22" customFormat="1" x14ac:dyDescent="0.25">
      <c r="A822" s="20"/>
      <c r="B822" s="480"/>
      <c r="C822" s="11"/>
      <c r="D822" s="11"/>
      <c r="E822" s="11"/>
      <c r="F822" s="21"/>
      <c r="G822" s="11"/>
      <c r="H822" s="50"/>
      <c r="I822" s="50"/>
      <c r="J822" s="50"/>
      <c r="K822" s="11"/>
      <c r="L822" s="50"/>
      <c r="M822" s="50"/>
      <c r="N822" s="50"/>
      <c r="O822" s="50"/>
      <c r="P822" s="50"/>
      <c r="Q822" s="11"/>
      <c r="R822" s="50"/>
      <c r="S822" s="50"/>
      <c r="T822" s="50"/>
      <c r="U822" s="11"/>
      <c r="V822" s="50"/>
      <c r="W822" s="50"/>
      <c r="X822" s="50"/>
      <c r="Y822" s="50"/>
      <c r="Z822" s="50"/>
      <c r="AA822" s="11"/>
      <c r="AB822" s="50"/>
      <c r="AC822" s="50"/>
      <c r="AD822" s="50"/>
      <c r="AE822" s="11"/>
      <c r="AF822" s="50"/>
      <c r="AG822" s="50"/>
      <c r="AH822" s="50"/>
      <c r="AI822" s="11"/>
      <c r="AJ822" s="50"/>
      <c r="AK822" s="50"/>
      <c r="AL822" s="50"/>
      <c r="AM822" s="11"/>
      <c r="AN822" s="50"/>
      <c r="AO822" s="50"/>
      <c r="AP822" s="50"/>
      <c r="AQ822" s="11"/>
      <c r="AR822" s="50"/>
      <c r="AS822" s="50"/>
      <c r="AT822" s="50"/>
      <c r="AU822" s="11"/>
      <c r="AV822" s="50"/>
      <c r="AW822" s="50"/>
      <c r="AX822" s="50"/>
      <c r="AY822" s="50"/>
      <c r="AZ822" s="50"/>
      <c r="BA822" s="50"/>
      <c r="BB822" s="50"/>
      <c r="BC822" s="50"/>
      <c r="BD822" s="50"/>
      <c r="BE822" s="50"/>
      <c r="BF822" s="50"/>
      <c r="BG822" s="50"/>
      <c r="BH822" s="20"/>
    </row>
    <row r="823" spans="1:60" s="22" customFormat="1" x14ac:dyDescent="0.25">
      <c r="A823" s="20"/>
      <c r="B823" s="480"/>
      <c r="C823" s="11"/>
      <c r="D823" s="11"/>
      <c r="E823" s="11"/>
      <c r="F823" s="21"/>
      <c r="G823" s="11"/>
      <c r="H823" s="50"/>
      <c r="I823" s="50"/>
      <c r="J823" s="50"/>
      <c r="K823" s="11"/>
      <c r="L823" s="50"/>
      <c r="M823" s="50"/>
      <c r="N823" s="50"/>
      <c r="O823" s="50"/>
      <c r="P823" s="50"/>
      <c r="Q823" s="11"/>
      <c r="R823" s="50"/>
      <c r="S823" s="50"/>
      <c r="T823" s="50"/>
      <c r="U823" s="11"/>
      <c r="V823" s="50"/>
      <c r="W823" s="50"/>
      <c r="X823" s="50"/>
      <c r="Y823" s="50"/>
      <c r="Z823" s="50"/>
      <c r="AA823" s="11"/>
      <c r="AB823" s="50"/>
      <c r="AC823" s="50"/>
      <c r="AD823" s="50"/>
      <c r="AE823" s="11"/>
      <c r="AF823" s="50"/>
      <c r="AG823" s="50"/>
      <c r="AH823" s="50"/>
      <c r="AI823" s="11"/>
      <c r="AJ823" s="50"/>
      <c r="AK823" s="50"/>
      <c r="AL823" s="50"/>
      <c r="AM823" s="11"/>
      <c r="AN823" s="50"/>
      <c r="AO823" s="50"/>
      <c r="AP823" s="50"/>
      <c r="AQ823" s="11"/>
      <c r="AR823" s="50"/>
      <c r="AS823" s="50"/>
      <c r="AT823" s="50"/>
      <c r="AU823" s="11"/>
      <c r="AV823" s="50"/>
      <c r="AW823" s="50"/>
      <c r="AX823" s="50"/>
      <c r="AY823" s="50"/>
      <c r="AZ823" s="50"/>
      <c r="BA823" s="50"/>
      <c r="BB823" s="50"/>
      <c r="BC823" s="50"/>
      <c r="BD823" s="50"/>
      <c r="BE823" s="50"/>
      <c r="BF823" s="50"/>
      <c r="BG823" s="50"/>
      <c r="BH823" s="20"/>
    </row>
    <row r="824" spans="1:60" s="22" customFormat="1" x14ac:dyDescent="0.25">
      <c r="A824" s="20"/>
      <c r="B824" s="480"/>
      <c r="C824" s="11"/>
      <c r="D824" s="11"/>
      <c r="E824" s="11"/>
      <c r="F824" s="21"/>
      <c r="G824" s="11"/>
      <c r="H824" s="50"/>
      <c r="I824" s="50"/>
      <c r="J824" s="50"/>
      <c r="K824" s="11"/>
      <c r="L824" s="50"/>
      <c r="M824" s="50"/>
      <c r="N824" s="50"/>
      <c r="O824" s="50"/>
      <c r="P824" s="50"/>
      <c r="Q824" s="11"/>
      <c r="R824" s="50"/>
      <c r="S824" s="50"/>
      <c r="T824" s="50"/>
      <c r="U824" s="11"/>
      <c r="V824" s="50"/>
      <c r="W824" s="50"/>
      <c r="X824" s="50"/>
      <c r="Y824" s="50"/>
      <c r="Z824" s="50"/>
      <c r="AA824" s="11"/>
      <c r="AB824" s="50"/>
      <c r="AC824" s="50"/>
      <c r="AD824" s="50"/>
      <c r="AE824" s="11"/>
      <c r="AF824" s="50"/>
      <c r="AG824" s="50"/>
      <c r="AH824" s="50"/>
      <c r="AI824" s="11"/>
      <c r="AJ824" s="50"/>
      <c r="AK824" s="50"/>
      <c r="AL824" s="50"/>
      <c r="AM824" s="11"/>
      <c r="AN824" s="50"/>
      <c r="AO824" s="50"/>
      <c r="AP824" s="50"/>
      <c r="AQ824" s="11"/>
      <c r="AR824" s="50"/>
      <c r="AS824" s="50"/>
      <c r="AT824" s="50"/>
      <c r="AU824" s="11"/>
      <c r="AV824" s="50"/>
      <c r="AW824" s="50"/>
      <c r="AX824" s="50"/>
      <c r="AY824" s="50"/>
      <c r="AZ824" s="50"/>
      <c r="BA824" s="50"/>
      <c r="BB824" s="50"/>
      <c r="BC824" s="50"/>
      <c r="BD824" s="50"/>
      <c r="BE824" s="50"/>
      <c r="BF824" s="50"/>
      <c r="BG824" s="50"/>
      <c r="BH824" s="20"/>
    </row>
    <row r="825" spans="1:60" s="22" customFormat="1" x14ac:dyDescent="0.25">
      <c r="A825" s="20"/>
      <c r="B825" s="480"/>
      <c r="C825" s="11"/>
      <c r="D825" s="11"/>
      <c r="E825" s="11"/>
      <c r="F825" s="21"/>
      <c r="G825" s="11"/>
      <c r="H825" s="50"/>
      <c r="I825" s="50"/>
      <c r="J825" s="50"/>
      <c r="K825" s="11"/>
      <c r="L825" s="50"/>
      <c r="M825" s="50"/>
      <c r="N825" s="50"/>
      <c r="O825" s="50"/>
      <c r="P825" s="50"/>
      <c r="Q825" s="11"/>
      <c r="R825" s="50"/>
      <c r="S825" s="50"/>
      <c r="T825" s="50"/>
      <c r="U825" s="11"/>
      <c r="V825" s="50"/>
      <c r="W825" s="50"/>
      <c r="X825" s="50"/>
      <c r="Y825" s="50"/>
      <c r="Z825" s="50"/>
      <c r="AA825" s="11"/>
      <c r="AB825" s="50"/>
      <c r="AC825" s="50"/>
      <c r="AD825" s="50"/>
      <c r="AE825" s="11"/>
      <c r="AF825" s="50"/>
      <c r="AG825" s="50"/>
      <c r="AH825" s="50"/>
      <c r="AI825" s="11"/>
      <c r="AJ825" s="50"/>
      <c r="AK825" s="50"/>
      <c r="AL825" s="50"/>
      <c r="AM825" s="11"/>
      <c r="AN825" s="50"/>
      <c r="AO825" s="50"/>
      <c r="AP825" s="50"/>
      <c r="AQ825" s="11"/>
      <c r="AR825" s="50"/>
      <c r="AS825" s="50"/>
      <c r="AT825" s="50"/>
      <c r="AU825" s="11"/>
      <c r="AV825" s="50"/>
      <c r="AW825" s="50"/>
      <c r="AX825" s="50"/>
      <c r="AY825" s="50"/>
      <c r="AZ825" s="50"/>
      <c r="BA825" s="50"/>
      <c r="BB825" s="50"/>
      <c r="BC825" s="50"/>
      <c r="BD825" s="50"/>
      <c r="BE825" s="50"/>
      <c r="BF825" s="50"/>
      <c r="BG825" s="50"/>
      <c r="BH825" s="20"/>
    </row>
    <row r="826" spans="1:60" s="22" customFormat="1" x14ac:dyDescent="0.25">
      <c r="A826" s="20"/>
      <c r="B826" s="480"/>
      <c r="C826" s="11"/>
      <c r="D826" s="11"/>
      <c r="E826" s="11"/>
      <c r="F826" s="21"/>
      <c r="G826" s="11"/>
      <c r="H826" s="50"/>
      <c r="I826" s="50"/>
      <c r="J826" s="50"/>
      <c r="K826" s="11"/>
      <c r="L826" s="50"/>
      <c r="M826" s="50"/>
      <c r="N826" s="50"/>
      <c r="O826" s="50"/>
      <c r="P826" s="50"/>
      <c r="Q826" s="11"/>
      <c r="R826" s="50"/>
      <c r="S826" s="50"/>
      <c r="T826" s="50"/>
      <c r="U826" s="11"/>
      <c r="V826" s="50"/>
      <c r="W826" s="50"/>
      <c r="X826" s="50"/>
      <c r="Y826" s="50"/>
      <c r="Z826" s="50"/>
      <c r="AA826" s="11"/>
      <c r="AB826" s="50"/>
      <c r="AC826" s="50"/>
      <c r="AD826" s="50"/>
      <c r="AE826" s="11"/>
      <c r="AF826" s="50"/>
      <c r="AG826" s="50"/>
      <c r="AH826" s="50"/>
      <c r="AI826" s="11"/>
      <c r="AJ826" s="50"/>
      <c r="AK826" s="50"/>
      <c r="AL826" s="50"/>
      <c r="AM826" s="11"/>
      <c r="AN826" s="50"/>
      <c r="AO826" s="50"/>
      <c r="AP826" s="50"/>
      <c r="AQ826" s="11"/>
      <c r="AR826" s="50"/>
      <c r="AS826" s="50"/>
      <c r="AT826" s="50"/>
      <c r="AU826" s="11"/>
      <c r="AV826" s="50"/>
      <c r="AW826" s="50"/>
      <c r="AX826" s="50"/>
      <c r="AY826" s="50"/>
      <c r="AZ826" s="50"/>
      <c r="BA826" s="50"/>
      <c r="BB826" s="50"/>
      <c r="BC826" s="50"/>
      <c r="BD826" s="50"/>
      <c r="BE826" s="50"/>
      <c r="BF826" s="50"/>
      <c r="BG826" s="50"/>
      <c r="BH826" s="20"/>
    </row>
    <row r="827" spans="1:60" s="22" customFormat="1" x14ac:dyDescent="0.25">
      <c r="A827" s="20"/>
      <c r="B827" s="480"/>
      <c r="C827" s="11"/>
      <c r="D827" s="11"/>
      <c r="E827" s="11"/>
      <c r="F827" s="21"/>
      <c r="G827" s="11"/>
      <c r="H827" s="50"/>
      <c r="I827" s="50"/>
      <c r="J827" s="50"/>
      <c r="K827" s="11"/>
      <c r="L827" s="50"/>
      <c r="M827" s="50"/>
      <c r="N827" s="50"/>
      <c r="O827" s="50"/>
      <c r="P827" s="50"/>
      <c r="Q827" s="11"/>
      <c r="R827" s="50"/>
      <c r="S827" s="50"/>
      <c r="T827" s="50"/>
      <c r="U827" s="11"/>
      <c r="V827" s="50"/>
      <c r="W827" s="50"/>
      <c r="X827" s="50"/>
      <c r="Y827" s="50"/>
      <c r="Z827" s="50"/>
      <c r="AA827" s="11"/>
      <c r="AB827" s="50"/>
      <c r="AC827" s="50"/>
      <c r="AD827" s="50"/>
      <c r="AE827" s="11"/>
      <c r="AF827" s="50"/>
      <c r="AG827" s="50"/>
      <c r="AH827" s="50"/>
      <c r="AI827" s="11"/>
      <c r="AJ827" s="50"/>
      <c r="AK827" s="50"/>
      <c r="AL827" s="50"/>
      <c r="AM827" s="11"/>
      <c r="AN827" s="50"/>
      <c r="AO827" s="50"/>
      <c r="AP827" s="50"/>
      <c r="AQ827" s="11"/>
      <c r="AR827" s="50"/>
      <c r="AS827" s="50"/>
      <c r="AT827" s="50"/>
      <c r="AU827" s="11"/>
      <c r="AV827" s="50"/>
      <c r="AW827" s="50"/>
      <c r="AX827" s="50"/>
      <c r="AY827" s="50"/>
      <c r="AZ827" s="50"/>
      <c r="BA827" s="50"/>
      <c r="BB827" s="50"/>
      <c r="BC827" s="50"/>
      <c r="BD827" s="50"/>
      <c r="BE827" s="50"/>
      <c r="BF827" s="50"/>
      <c r="BG827" s="50"/>
      <c r="BH827" s="20"/>
    </row>
    <row r="828" spans="1:60" s="22" customFormat="1" x14ac:dyDescent="0.25">
      <c r="A828" s="20"/>
      <c r="B828" s="480"/>
      <c r="C828" s="11"/>
      <c r="D828" s="11"/>
      <c r="E828" s="11"/>
      <c r="F828" s="21"/>
      <c r="G828" s="11"/>
      <c r="H828" s="50"/>
      <c r="I828" s="50"/>
      <c r="J828" s="50"/>
      <c r="K828" s="11"/>
      <c r="L828" s="50"/>
      <c r="M828" s="50"/>
      <c r="N828" s="50"/>
      <c r="O828" s="50"/>
      <c r="P828" s="50"/>
      <c r="Q828" s="11"/>
      <c r="R828" s="50"/>
      <c r="S828" s="50"/>
      <c r="T828" s="50"/>
      <c r="U828" s="11"/>
      <c r="V828" s="50"/>
      <c r="W828" s="50"/>
      <c r="X828" s="50"/>
      <c r="Y828" s="50"/>
      <c r="Z828" s="50"/>
      <c r="AA828" s="11"/>
      <c r="AB828" s="50"/>
      <c r="AC828" s="50"/>
      <c r="AD828" s="50"/>
      <c r="AE828" s="11"/>
      <c r="AF828" s="50"/>
      <c r="AG828" s="50"/>
      <c r="AH828" s="50"/>
      <c r="AI828" s="11"/>
      <c r="AJ828" s="50"/>
      <c r="AK828" s="50"/>
      <c r="AL828" s="50"/>
      <c r="AM828" s="11"/>
      <c r="AN828" s="50"/>
      <c r="AO828" s="50"/>
      <c r="AP828" s="50"/>
      <c r="AQ828" s="11"/>
      <c r="AR828" s="50"/>
      <c r="AS828" s="50"/>
      <c r="AT828" s="50"/>
      <c r="AU828" s="11"/>
      <c r="AV828" s="50"/>
      <c r="AW828" s="50"/>
      <c r="AX828" s="50"/>
      <c r="AY828" s="50"/>
      <c r="AZ828" s="50"/>
      <c r="BA828" s="50"/>
      <c r="BB828" s="50"/>
      <c r="BC828" s="50"/>
      <c r="BD828" s="50"/>
      <c r="BE828" s="50"/>
      <c r="BF828" s="50"/>
      <c r="BG828" s="50"/>
      <c r="BH828" s="20"/>
    </row>
    <row r="829" spans="1:60" s="22" customFormat="1" x14ac:dyDescent="0.25">
      <c r="A829" s="20"/>
      <c r="B829" s="480"/>
      <c r="C829" s="11"/>
      <c r="D829" s="11"/>
      <c r="E829" s="11"/>
      <c r="F829" s="21"/>
      <c r="G829" s="11"/>
      <c r="H829" s="50"/>
      <c r="I829" s="50"/>
      <c r="J829" s="50"/>
      <c r="K829" s="11"/>
      <c r="L829" s="50"/>
      <c r="M829" s="50"/>
      <c r="N829" s="50"/>
      <c r="O829" s="50"/>
      <c r="P829" s="50"/>
      <c r="Q829" s="11"/>
      <c r="R829" s="50"/>
      <c r="S829" s="50"/>
      <c r="T829" s="50"/>
      <c r="U829" s="11"/>
      <c r="V829" s="50"/>
      <c r="W829" s="50"/>
      <c r="X829" s="50"/>
      <c r="Y829" s="50"/>
      <c r="Z829" s="50"/>
      <c r="AA829" s="11"/>
      <c r="AB829" s="50"/>
      <c r="AC829" s="50"/>
      <c r="AD829" s="50"/>
      <c r="AE829" s="11"/>
      <c r="AF829" s="50"/>
      <c r="AG829" s="50"/>
      <c r="AH829" s="50"/>
      <c r="AI829" s="11"/>
      <c r="AJ829" s="50"/>
      <c r="AK829" s="50"/>
      <c r="AL829" s="50"/>
      <c r="AM829" s="11"/>
      <c r="AN829" s="50"/>
      <c r="AO829" s="50"/>
      <c r="AP829" s="50"/>
      <c r="AQ829" s="11"/>
      <c r="AR829" s="50"/>
      <c r="AS829" s="50"/>
      <c r="AT829" s="50"/>
      <c r="AU829" s="11"/>
      <c r="AV829" s="50"/>
      <c r="AW829" s="50"/>
      <c r="AX829" s="50"/>
      <c r="AY829" s="50"/>
      <c r="AZ829" s="50"/>
      <c r="BA829" s="50"/>
      <c r="BB829" s="50"/>
      <c r="BC829" s="50"/>
      <c r="BD829" s="50"/>
      <c r="BE829" s="50"/>
      <c r="BF829" s="50"/>
      <c r="BG829" s="50"/>
      <c r="BH829" s="20"/>
    </row>
    <row r="830" spans="1:60" s="22" customFormat="1" x14ac:dyDescent="0.25">
      <c r="A830" s="20"/>
      <c r="B830" s="480"/>
      <c r="C830" s="11"/>
      <c r="D830" s="11"/>
      <c r="E830" s="11"/>
      <c r="F830" s="21"/>
      <c r="G830" s="11"/>
      <c r="H830" s="50"/>
      <c r="I830" s="50"/>
      <c r="J830" s="50"/>
      <c r="K830" s="11"/>
      <c r="L830" s="50"/>
      <c r="M830" s="50"/>
      <c r="N830" s="50"/>
      <c r="O830" s="50"/>
      <c r="P830" s="50"/>
      <c r="Q830" s="11"/>
      <c r="R830" s="50"/>
      <c r="S830" s="50"/>
      <c r="T830" s="50"/>
      <c r="U830" s="11"/>
      <c r="V830" s="50"/>
      <c r="W830" s="50"/>
      <c r="X830" s="50"/>
      <c r="Y830" s="50"/>
      <c r="Z830" s="50"/>
      <c r="AA830" s="11"/>
      <c r="AB830" s="50"/>
      <c r="AC830" s="50"/>
      <c r="AD830" s="50"/>
      <c r="AE830" s="11"/>
      <c r="AF830" s="50"/>
      <c r="AG830" s="50"/>
      <c r="AH830" s="50"/>
      <c r="AI830" s="11"/>
      <c r="AJ830" s="50"/>
      <c r="AK830" s="50"/>
      <c r="AL830" s="50"/>
      <c r="AM830" s="11"/>
      <c r="AN830" s="50"/>
      <c r="AO830" s="50"/>
      <c r="AP830" s="50"/>
      <c r="AQ830" s="11"/>
      <c r="AR830" s="50"/>
      <c r="AS830" s="50"/>
      <c r="AT830" s="50"/>
      <c r="AU830" s="11"/>
      <c r="AV830" s="50"/>
      <c r="AW830" s="50"/>
      <c r="AX830" s="50"/>
      <c r="AY830" s="50"/>
      <c r="AZ830" s="50"/>
      <c r="BA830" s="50"/>
      <c r="BB830" s="50"/>
      <c r="BC830" s="50"/>
      <c r="BD830" s="50"/>
      <c r="BE830" s="50"/>
      <c r="BF830" s="50"/>
      <c r="BG830" s="50"/>
      <c r="BH830" s="20"/>
    </row>
    <row r="831" spans="1:60" s="22" customFormat="1" x14ac:dyDescent="0.25">
      <c r="A831" s="20"/>
      <c r="B831" s="480"/>
      <c r="C831" s="11"/>
      <c r="D831" s="11"/>
      <c r="E831" s="11"/>
      <c r="F831" s="21"/>
      <c r="G831" s="11"/>
      <c r="H831" s="50"/>
      <c r="I831" s="50"/>
      <c r="J831" s="50"/>
      <c r="K831" s="11"/>
      <c r="L831" s="50"/>
      <c r="M831" s="50"/>
      <c r="N831" s="50"/>
      <c r="O831" s="50"/>
      <c r="P831" s="50"/>
      <c r="Q831" s="11"/>
      <c r="R831" s="50"/>
      <c r="S831" s="50"/>
      <c r="T831" s="50"/>
      <c r="U831" s="11"/>
      <c r="V831" s="50"/>
      <c r="W831" s="50"/>
      <c r="X831" s="50"/>
      <c r="Y831" s="50"/>
      <c r="Z831" s="50"/>
      <c r="AA831" s="11"/>
      <c r="AB831" s="50"/>
      <c r="AC831" s="50"/>
      <c r="AD831" s="50"/>
      <c r="AE831" s="11"/>
      <c r="AF831" s="50"/>
      <c r="AG831" s="50"/>
      <c r="AH831" s="50"/>
      <c r="AI831" s="11"/>
      <c r="AJ831" s="50"/>
      <c r="AK831" s="50"/>
      <c r="AL831" s="50"/>
      <c r="AM831" s="11"/>
      <c r="AN831" s="50"/>
      <c r="AO831" s="50"/>
      <c r="AP831" s="50"/>
      <c r="AQ831" s="11"/>
      <c r="AR831" s="50"/>
      <c r="AS831" s="50"/>
      <c r="AT831" s="50"/>
      <c r="AU831" s="11"/>
      <c r="AV831" s="50"/>
      <c r="AW831" s="50"/>
      <c r="AX831" s="50"/>
      <c r="AY831" s="50"/>
      <c r="AZ831" s="50"/>
      <c r="BA831" s="50"/>
      <c r="BB831" s="50"/>
      <c r="BC831" s="50"/>
      <c r="BD831" s="50"/>
      <c r="BE831" s="50"/>
      <c r="BF831" s="50"/>
      <c r="BG831" s="50"/>
      <c r="BH831" s="20"/>
    </row>
    <row r="832" spans="1:60" s="22" customFormat="1" x14ac:dyDescent="0.25">
      <c r="A832" s="20"/>
      <c r="B832" s="480"/>
      <c r="C832" s="11"/>
      <c r="D832" s="11"/>
      <c r="E832" s="11"/>
      <c r="F832" s="21"/>
      <c r="G832" s="11"/>
      <c r="H832" s="50"/>
      <c r="I832" s="50"/>
      <c r="J832" s="50"/>
      <c r="K832" s="11"/>
      <c r="L832" s="50"/>
      <c r="M832" s="50"/>
      <c r="N832" s="50"/>
      <c r="O832" s="50"/>
      <c r="P832" s="50"/>
      <c r="Q832" s="11"/>
      <c r="R832" s="50"/>
      <c r="S832" s="50"/>
      <c r="T832" s="50"/>
      <c r="U832" s="11"/>
      <c r="V832" s="50"/>
      <c r="W832" s="50"/>
      <c r="X832" s="50"/>
      <c r="Y832" s="50"/>
      <c r="Z832" s="50"/>
      <c r="AA832" s="11"/>
      <c r="AB832" s="50"/>
      <c r="AC832" s="50"/>
      <c r="AD832" s="50"/>
      <c r="AE832" s="11"/>
      <c r="AF832" s="50"/>
      <c r="AG832" s="50"/>
      <c r="AH832" s="50"/>
      <c r="AI832" s="11"/>
      <c r="AJ832" s="50"/>
      <c r="AK832" s="50"/>
      <c r="AL832" s="50"/>
      <c r="AM832" s="11"/>
      <c r="AN832" s="50"/>
      <c r="AO832" s="50"/>
      <c r="AP832" s="50"/>
      <c r="AQ832" s="11"/>
      <c r="AR832" s="50"/>
      <c r="AS832" s="50"/>
      <c r="AT832" s="50"/>
      <c r="AU832" s="11"/>
      <c r="AV832" s="50"/>
      <c r="AW832" s="50"/>
      <c r="AX832" s="50"/>
      <c r="AY832" s="50"/>
      <c r="AZ832" s="50"/>
      <c r="BA832" s="50"/>
      <c r="BB832" s="50"/>
      <c r="BC832" s="50"/>
      <c r="BD832" s="50"/>
      <c r="BE832" s="50"/>
      <c r="BF832" s="50"/>
      <c r="BG832" s="50"/>
      <c r="BH832" s="20"/>
    </row>
    <row r="833" spans="1:60" s="22" customFormat="1" x14ac:dyDescent="0.25">
      <c r="A833" s="20"/>
      <c r="B833" s="480"/>
      <c r="C833" s="11"/>
      <c r="D833" s="11"/>
      <c r="E833" s="11"/>
      <c r="F833" s="21"/>
      <c r="G833" s="11"/>
      <c r="H833" s="50"/>
      <c r="I833" s="50"/>
      <c r="J833" s="50"/>
      <c r="K833" s="11"/>
      <c r="L833" s="50"/>
      <c r="M833" s="50"/>
      <c r="N833" s="50"/>
      <c r="O833" s="50"/>
      <c r="P833" s="50"/>
      <c r="Q833" s="11"/>
      <c r="R833" s="50"/>
      <c r="S833" s="50"/>
      <c r="T833" s="50"/>
      <c r="U833" s="11"/>
      <c r="V833" s="50"/>
      <c r="W833" s="50"/>
      <c r="X833" s="50"/>
      <c r="Y833" s="50"/>
      <c r="Z833" s="50"/>
      <c r="AA833" s="11"/>
      <c r="AB833" s="50"/>
      <c r="AC833" s="50"/>
      <c r="AD833" s="50"/>
      <c r="AE833" s="11"/>
      <c r="AF833" s="50"/>
      <c r="AG833" s="50"/>
      <c r="AH833" s="50"/>
      <c r="AI833" s="11"/>
      <c r="AJ833" s="50"/>
      <c r="AK833" s="50"/>
      <c r="AL833" s="50"/>
      <c r="AM833" s="11"/>
      <c r="AN833" s="50"/>
      <c r="AO833" s="50"/>
      <c r="AP833" s="50"/>
      <c r="AQ833" s="11"/>
      <c r="AR833" s="50"/>
      <c r="AS833" s="50"/>
      <c r="AT833" s="50"/>
      <c r="AU833" s="11"/>
      <c r="AV833" s="50"/>
      <c r="AW833" s="50"/>
      <c r="AX833" s="50"/>
      <c r="AY833" s="50"/>
      <c r="AZ833" s="50"/>
      <c r="BA833" s="50"/>
      <c r="BB833" s="50"/>
      <c r="BC833" s="50"/>
      <c r="BD833" s="50"/>
      <c r="BE833" s="50"/>
      <c r="BF833" s="50"/>
      <c r="BG833" s="50"/>
      <c r="BH833" s="20"/>
    </row>
    <row r="834" spans="1:60" s="22" customFormat="1" x14ac:dyDescent="0.25">
      <c r="A834" s="20"/>
      <c r="B834" s="480"/>
      <c r="C834" s="11"/>
      <c r="D834" s="11"/>
      <c r="E834" s="11"/>
      <c r="F834" s="21"/>
      <c r="G834" s="11"/>
      <c r="H834" s="50"/>
      <c r="I834" s="50"/>
      <c r="J834" s="50"/>
      <c r="K834" s="11"/>
      <c r="L834" s="50"/>
      <c r="M834" s="50"/>
      <c r="N834" s="50"/>
      <c r="O834" s="50"/>
      <c r="P834" s="50"/>
      <c r="Q834" s="11"/>
      <c r="R834" s="50"/>
      <c r="S834" s="50"/>
      <c r="T834" s="50"/>
      <c r="U834" s="11"/>
      <c r="V834" s="50"/>
      <c r="W834" s="50"/>
      <c r="X834" s="50"/>
      <c r="Y834" s="50"/>
      <c r="Z834" s="50"/>
      <c r="AA834" s="11"/>
      <c r="AB834" s="50"/>
      <c r="AC834" s="50"/>
      <c r="AD834" s="50"/>
      <c r="AE834" s="11"/>
      <c r="AF834" s="50"/>
      <c r="AG834" s="50"/>
      <c r="AH834" s="50"/>
      <c r="AI834" s="11"/>
      <c r="AJ834" s="50"/>
      <c r="AK834" s="50"/>
      <c r="AL834" s="50"/>
      <c r="AM834" s="11"/>
      <c r="AN834" s="50"/>
      <c r="AO834" s="50"/>
      <c r="AP834" s="50"/>
      <c r="AQ834" s="11"/>
      <c r="AR834" s="50"/>
      <c r="AS834" s="50"/>
      <c r="AT834" s="50"/>
      <c r="AU834" s="11"/>
      <c r="AV834" s="50"/>
      <c r="AW834" s="50"/>
      <c r="AX834" s="50"/>
      <c r="AY834" s="50"/>
      <c r="AZ834" s="50"/>
      <c r="BA834" s="50"/>
      <c r="BB834" s="50"/>
      <c r="BC834" s="50"/>
      <c r="BD834" s="50"/>
      <c r="BE834" s="50"/>
      <c r="BF834" s="50"/>
      <c r="BG834" s="50"/>
      <c r="BH834" s="20"/>
    </row>
    <row r="835" spans="1:60" s="22" customFormat="1" x14ac:dyDescent="0.25">
      <c r="A835" s="20"/>
      <c r="B835" s="480"/>
      <c r="C835" s="11"/>
      <c r="D835" s="11"/>
      <c r="E835" s="11"/>
      <c r="F835" s="21"/>
      <c r="G835" s="11"/>
      <c r="H835" s="50"/>
      <c r="I835" s="50"/>
      <c r="J835" s="50"/>
      <c r="K835" s="11"/>
      <c r="L835" s="50"/>
      <c r="M835" s="50"/>
      <c r="N835" s="50"/>
      <c r="O835" s="50"/>
      <c r="P835" s="50"/>
      <c r="Q835" s="11"/>
      <c r="R835" s="50"/>
      <c r="S835" s="50"/>
      <c r="T835" s="50"/>
      <c r="U835" s="11"/>
      <c r="V835" s="50"/>
      <c r="W835" s="50"/>
      <c r="X835" s="50"/>
      <c r="Y835" s="50"/>
      <c r="Z835" s="50"/>
      <c r="AA835" s="11"/>
      <c r="AB835" s="50"/>
      <c r="AC835" s="50"/>
      <c r="AD835" s="50"/>
      <c r="AE835" s="11"/>
      <c r="AF835" s="50"/>
      <c r="AG835" s="50"/>
      <c r="AH835" s="50"/>
      <c r="AI835" s="11"/>
      <c r="AJ835" s="50"/>
      <c r="AK835" s="50"/>
      <c r="AL835" s="50"/>
      <c r="AM835" s="11"/>
      <c r="AN835" s="50"/>
      <c r="AO835" s="50"/>
      <c r="AP835" s="50"/>
      <c r="AQ835" s="11"/>
      <c r="AR835" s="50"/>
      <c r="AS835" s="50"/>
      <c r="AT835" s="50"/>
      <c r="AU835" s="11"/>
      <c r="AV835" s="50"/>
      <c r="AW835" s="50"/>
      <c r="AX835" s="50"/>
      <c r="AY835" s="50"/>
      <c r="AZ835" s="50"/>
      <c r="BA835" s="50"/>
      <c r="BB835" s="50"/>
      <c r="BC835" s="50"/>
      <c r="BD835" s="50"/>
      <c r="BE835" s="50"/>
      <c r="BF835" s="50"/>
      <c r="BG835" s="50"/>
      <c r="BH835" s="20"/>
    </row>
    <row r="836" spans="1:60" s="22" customFormat="1" x14ac:dyDescent="0.25">
      <c r="A836" s="20"/>
      <c r="B836" s="480"/>
      <c r="C836" s="11"/>
      <c r="D836" s="11"/>
      <c r="E836" s="11"/>
      <c r="F836" s="21"/>
      <c r="G836" s="11"/>
      <c r="H836" s="50"/>
      <c r="I836" s="50"/>
      <c r="J836" s="50"/>
      <c r="K836" s="11"/>
      <c r="L836" s="50"/>
      <c r="M836" s="50"/>
      <c r="N836" s="50"/>
      <c r="O836" s="50"/>
      <c r="P836" s="50"/>
      <c r="Q836" s="11"/>
      <c r="R836" s="50"/>
      <c r="S836" s="50"/>
      <c r="T836" s="50"/>
      <c r="U836" s="11"/>
      <c r="V836" s="50"/>
      <c r="W836" s="50"/>
      <c r="X836" s="50"/>
      <c r="Y836" s="50"/>
      <c r="Z836" s="50"/>
      <c r="AA836" s="11"/>
      <c r="AB836" s="50"/>
      <c r="AC836" s="50"/>
      <c r="AD836" s="50"/>
      <c r="AE836" s="11"/>
      <c r="AF836" s="50"/>
      <c r="AG836" s="50"/>
      <c r="AH836" s="50"/>
      <c r="AI836" s="11"/>
      <c r="AJ836" s="50"/>
      <c r="AK836" s="50"/>
      <c r="AL836" s="50"/>
      <c r="AM836" s="11"/>
      <c r="AN836" s="50"/>
      <c r="AO836" s="50"/>
      <c r="AP836" s="50"/>
      <c r="AQ836" s="11"/>
      <c r="AR836" s="50"/>
      <c r="AS836" s="50"/>
      <c r="AT836" s="50"/>
      <c r="AU836" s="11"/>
      <c r="AV836" s="50"/>
      <c r="AW836" s="50"/>
      <c r="AX836" s="50"/>
      <c r="AY836" s="50"/>
      <c r="AZ836" s="50"/>
      <c r="BA836" s="50"/>
      <c r="BB836" s="50"/>
      <c r="BC836" s="50"/>
      <c r="BD836" s="50"/>
      <c r="BE836" s="50"/>
      <c r="BF836" s="50"/>
      <c r="BG836" s="50"/>
      <c r="BH836" s="20"/>
    </row>
    <row r="837" spans="1:60" s="22" customFormat="1" x14ac:dyDescent="0.25">
      <c r="A837" s="20"/>
      <c r="B837" s="480"/>
      <c r="C837" s="11"/>
      <c r="D837" s="11"/>
      <c r="E837" s="11"/>
      <c r="F837" s="21"/>
      <c r="G837" s="11"/>
      <c r="H837" s="50"/>
      <c r="I837" s="50"/>
      <c r="J837" s="50"/>
      <c r="K837" s="11"/>
      <c r="L837" s="50"/>
      <c r="M837" s="50"/>
      <c r="N837" s="50"/>
      <c r="O837" s="50"/>
      <c r="P837" s="50"/>
      <c r="Q837" s="11"/>
      <c r="R837" s="50"/>
      <c r="S837" s="50"/>
      <c r="T837" s="50"/>
      <c r="U837" s="11"/>
      <c r="V837" s="50"/>
      <c r="W837" s="50"/>
      <c r="X837" s="50"/>
      <c r="Y837" s="50"/>
      <c r="Z837" s="50"/>
      <c r="AA837" s="11"/>
      <c r="AB837" s="50"/>
      <c r="AC837" s="50"/>
      <c r="AD837" s="50"/>
      <c r="AE837" s="11"/>
      <c r="AF837" s="50"/>
      <c r="AG837" s="50"/>
      <c r="AH837" s="50"/>
      <c r="AI837" s="11"/>
      <c r="AJ837" s="50"/>
      <c r="AK837" s="50"/>
      <c r="AL837" s="50"/>
      <c r="AM837" s="11"/>
      <c r="AN837" s="50"/>
      <c r="AO837" s="50"/>
      <c r="AP837" s="50"/>
      <c r="AQ837" s="11"/>
      <c r="AR837" s="50"/>
      <c r="AS837" s="50"/>
      <c r="AT837" s="50"/>
      <c r="AU837" s="11"/>
      <c r="AV837" s="50"/>
      <c r="AW837" s="50"/>
      <c r="AX837" s="50"/>
      <c r="AY837" s="50"/>
      <c r="AZ837" s="50"/>
      <c r="BA837" s="50"/>
      <c r="BB837" s="50"/>
      <c r="BC837" s="50"/>
      <c r="BD837" s="50"/>
      <c r="BE837" s="50"/>
      <c r="BF837" s="50"/>
      <c r="BG837" s="50"/>
      <c r="BH837" s="20"/>
    </row>
    <row r="838" spans="1:60" s="22" customFormat="1" x14ac:dyDescent="0.25">
      <c r="A838" s="20"/>
      <c r="B838" s="480"/>
      <c r="C838" s="11"/>
      <c r="D838" s="11"/>
      <c r="E838" s="11"/>
      <c r="F838" s="21"/>
      <c r="G838" s="11"/>
      <c r="H838" s="50"/>
      <c r="I838" s="50"/>
      <c r="J838" s="50"/>
      <c r="K838" s="11"/>
      <c r="L838" s="50"/>
      <c r="M838" s="50"/>
      <c r="N838" s="50"/>
      <c r="O838" s="50"/>
      <c r="P838" s="50"/>
      <c r="Q838" s="11"/>
      <c r="R838" s="50"/>
      <c r="S838" s="50"/>
      <c r="T838" s="50"/>
      <c r="U838" s="11"/>
      <c r="V838" s="50"/>
      <c r="W838" s="50"/>
      <c r="X838" s="50"/>
      <c r="Y838" s="50"/>
      <c r="Z838" s="50"/>
      <c r="AA838" s="11"/>
      <c r="AB838" s="50"/>
      <c r="AC838" s="50"/>
      <c r="AD838" s="50"/>
      <c r="AE838" s="11"/>
      <c r="AF838" s="50"/>
      <c r="AG838" s="50"/>
      <c r="AH838" s="50"/>
      <c r="AI838" s="11"/>
      <c r="AJ838" s="50"/>
      <c r="AK838" s="50"/>
      <c r="AL838" s="50"/>
      <c r="AM838" s="11"/>
      <c r="AN838" s="50"/>
      <c r="AO838" s="50"/>
      <c r="AP838" s="50"/>
      <c r="AQ838" s="11"/>
      <c r="AR838" s="50"/>
      <c r="AS838" s="50"/>
      <c r="AT838" s="50"/>
      <c r="AU838" s="11"/>
      <c r="AV838" s="50"/>
      <c r="AW838" s="50"/>
      <c r="AX838" s="50"/>
      <c r="AY838" s="50"/>
      <c r="AZ838" s="50"/>
      <c r="BA838" s="50"/>
      <c r="BB838" s="50"/>
      <c r="BC838" s="50"/>
      <c r="BD838" s="50"/>
      <c r="BE838" s="50"/>
      <c r="BF838" s="50"/>
      <c r="BG838" s="50"/>
      <c r="BH838" s="20"/>
    </row>
    <row r="839" spans="1:60" s="22" customFormat="1" x14ac:dyDescent="0.25">
      <c r="A839" s="20"/>
      <c r="B839" s="480"/>
      <c r="C839" s="11"/>
      <c r="D839" s="11"/>
      <c r="E839" s="11"/>
      <c r="F839" s="21"/>
      <c r="G839" s="11"/>
      <c r="H839" s="50"/>
      <c r="I839" s="50"/>
      <c r="J839" s="50"/>
      <c r="K839" s="11"/>
      <c r="L839" s="50"/>
      <c r="M839" s="50"/>
      <c r="N839" s="50"/>
      <c r="O839" s="50"/>
      <c r="P839" s="50"/>
      <c r="Q839" s="11"/>
      <c r="R839" s="50"/>
      <c r="S839" s="50"/>
      <c r="T839" s="50"/>
      <c r="U839" s="11"/>
      <c r="V839" s="50"/>
      <c r="W839" s="50"/>
      <c r="X839" s="50"/>
      <c r="Y839" s="50"/>
      <c r="Z839" s="50"/>
      <c r="AA839" s="11"/>
      <c r="AB839" s="50"/>
      <c r="AC839" s="50"/>
      <c r="AD839" s="50"/>
      <c r="AE839" s="11"/>
      <c r="AF839" s="50"/>
      <c r="AG839" s="50"/>
      <c r="AH839" s="50"/>
      <c r="AI839" s="11"/>
      <c r="AJ839" s="50"/>
      <c r="AK839" s="50"/>
      <c r="AL839" s="50"/>
      <c r="AM839" s="11"/>
      <c r="AN839" s="50"/>
      <c r="AO839" s="50"/>
      <c r="AP839" s="50"/>
      <c r="AQ839" s="11"/>
      <c r="AR839" s="50"/>
      <c r="AS839" s="50"/>
      <c r="AT839" s="50"/>
      <c r="AU839" s="11"/>
      <c r="AV839" s="50"/>
      <c r="AW839" s="50"/>
      <c r="AX839" s="50"/>
      <c r="AY839" s="50"/>
      <c r="AZ839" s="50"/>
      <c r="BA839" s="50"/>
      <c r="BB839" s="50"/>
      <c r="BC839" s="50"/>
      <c r="BD839" s="50"/>
      <c r="BE839" s="50"/>
      <c r="BF839" s="50"/>
      <c r="BG839" s="50"/>
      <c r="BH839" s="20"/>
    </row>
    <row r="840" spans="1:60" s="22" customFormat="1" x14ac:dyDescent="0.25">
      <c r="A840" s="20"/>
      <c r="B840" s="480"/>
      <c r="C840" s="11"/>
      <c r="D840" s="11"/>
      <c r="E840" s="11"/>
      <c r="F840" s="21"/>
      <c r="G840" s="11"/>
      <c r="H840" s="50"/>
      <c r="I840" s="50"/>
      <c r="J840" s="50"/>
      <c r="K840" s="11"/>
      <c r="L840" s="50"/>
      <c r="M840" s="50"/>
      <c r="N840" s="50"/>
      <c r="O840" s="50"/>
      <c r="P840" s="50"/>
      <c r="Q840" s="11"/>
      <c r="R840" s="50"/>
      <c r="S840" s="50"/>
      <c r="T840" s="50"/>
      <c r="U840" s="11"/>
      <c r="V840" s="50"/>
      <c r="W840" s="50"/>
      <c r="X840" s="50"/>
      <c r="Y840" s="50"/>
      <c r="Z840" s="50"/>
      <c r="AA840" s="11"/>
      <c r="AB840" s="50"/>
      <c r="AC840" s="50"/>
      <c r="AD840" s="50"/>
      <c r="AE840" s="11"/>
      <c r="AF840" s="50"/>
      <c r="AG840" s="50"/>
      <c r="AH840" s="50"/>
      <c r="AI840" s="11"/>
      <c r="AJ840" s="50"/>
      <c r="AK840" s="50"/>
      <c r="AL840" s="50"/>
      <c r="AM840" s="11"/>
      <c r="AN840" s="50"/>
      <c r="AO840" s="50"/>
      <c r="AP840" s="50"/>
      <c r="AQ840" s="11"/>
      <c r="AR840" s="50"/>
      <c r="AS840" s="50"/>
      <c r="AT840" s="50"/>
      <c r="AU840" s="11"/>
      <c r="AV840" s="50"/>
      <c r="AW840" s="50"/>
      <c r="AX840" s="50"/>
      <c r="AY840" s="50"/>
      <c r="AZ840" s="50"/>
      <c r="BA840" s="50"/>
      <c r="BB840" s="50"/>
      <c r="BC840" s="50"/>
      <c r="BD840" s="50"/>
      <c r="BE840" s="50"/>
      <c r="BF840" s="50"/>
      <c r="BG840" s="50"/>
      <c r="BH840" s="20"/>
    </row>
    <row r="841" spans="1:60" s="22" customFormat="1" x14ac:dyDescent="0.25">
      <c r="A841" s="20"/>
      <c r="B841" s="480"/>
      <c r="C841" s="11"/>
      <c r="D841" s="11"/>
      <c r="E841" s="11"/>
      <c r="F841" s="21"/>
      <c r="G841" s="11"/>
      <c r="H841" s="50"/>
      <c r="I841" s="50"/>
      <c r="J841" s="50"/>
      <c r="K841" s="11"/>
      <c r="L841" s="50"/>
      <c r="M841" s="50"/>
      <c r="N841" s="50"/>
      <c r="O841" s="50"/>
      <c r="P841" s="50"/>
      <c r="Q841" s="11"/>
      <c r="R841" s="50"/>
      <c r="S841" s="50"/>
      <c r="T841" s="50"/>
      <c r="U841" s="11"/>
      <c r="V841" s="50"/>
      <c r="W841" s="50"/>
      <c r="X841" s="50"/>
      <c r="Y841" s="50"/>
      <c r="Z841" s="50"/>
      <c r="AA841" s="11"/>
      <c r="AB841" s="50"/>
      <c r="AC841" s="50"/>
      <c r="AD841" s="50"/>
      <c r="AE841" s="11"/>
      <c r="AF841" s="50"/>
      <c r="AG841" s="50"/>
      <c r="AH841" s="50"/>
      <c r="AI841" s="11"/>
      <c r="AJ841" s="50"/>
      <c r="AK841" s="50"/>
      <c r="AL841" s="50"/>
      <c r="AM841" s="11"/>
      <c r="AN841" s="50"/>
      <c r="AO841" s="50"/>
      <c r="AP841" s="50"/>
      <c r="AQ841" s="11"/>
      <c r="AR841" s="50"/>
      <c r="AS841" s="50"/>
      <c r="AT841" s="50"/>
      <c r="AU841" s="11"/>
      <c r="AV841" s="50"/>
      <c r="AW841" s="50"/>
      <c r="AX841" s="50"/>
      <c r="AY841" s="50"/>
      <c r="AZ841" s="50"/>
      <c r="BA841" s="50"/>
      <c r="BB841" s="50"/>
      <c r="BC841" s="50"/>
      <c r="BD841" s="50"/>
      <c r="BE841" s="50"/>
      <c r="BF841" s="50"/>
      <c r="BG841" s="50"/>
      <c r="BH841" s="20"/>
    </row>
    <row r="842" spans="1:60" s="22" customFormat="1" x14ac:dyDescent="0.25">
      <c r="A842" s="20"/>
      <c r="B842" s="480"/>
      <c r="C842" s="11"/>
      <c r="D842" s="11"/>
      <c r="E842" s="11"/>
      <c r="F842" s="21"/>
      <c r="G842" s="11"/>
      <c r="H842" s="50"/>
      <c r="I842" s="50"/>
      <c r="J842" s="50"/>
      <c r="K842" s="11"/>
      <c r="L842" s="50"/>
      <c r="M842" s="50"/>
      <c r="N842" s="50"/>
      <c r="O842" s="50"/>
      <c r="P842" s="50"/>
      <c r="Q842" s="11"/>
      <c r="R842" s="50"/>
      <c r="S842" s="50"/>
      <c r="T842" s="50"/>
      <c r="U842" s="11"/>
      <c r="V842" s="50"/>
      <c r="W842" s="50"/>
      <c r="X842" s="50"/>
      <c r="Y842" s="50"/>
      <c r="Z842" s="50"/>
      <c r="AA842" s="11"/>
      <c r="AB842" s="50"/>
      <c r="AC842" s="50"/>
      <c r="AD842" s="50"/>
      <c r="AE842" s="11"/>
      <c r="AF842" s="50"/>
      <c r="AG842" s="50"/>
      <c r="AH842" s="50"/>
      <c r="AI842" s="11"/>
      <c r="AJ842" s="50"/>
      <c r="AK842" s="50"/>
      <c r="AL842" s="50"/>
      <c r="AM842" s="11"/>
      <c r="AN842" s="50"/>
      <c r="AO842" s="50"/>
      <c r="AP842" s="50"/>
      <c r="AQ842" s="11"/>
      <c r="AR842" s="50"/>
      <c r="AS842" s="50"/>
      <c r="AT842" s="50"/>
      <c r="AU842" s="11"/>
      <c r="AV842" s="50"/>
      <c r="AW842" s="50"/>
      <c r="AX842" s="50"/>
      <c r="AY842" s="50"/>
      <c r="AZ842" s="50"/>
      <c r="BA842" s="50"/>
      <c r="BB842" s="50"/>
      <c r="BC842" s="50"/>
      <c r="BD842" s="50"/>
      <c r="BE842" s="50"/>
      <c r="BF842" s="50"/>
      <c r="BG842" s="50"/>
      <c r="BH842" s="20"/>
    </row>
    <row r="843" spans="1:60" s="22" customFormat="1" x14ac:dyDescent="0.25">
      <c r="A843" s="20"/>
      <c r="B843" s="480"/>
      <c r="C843" s="11"/>
      <c r="D843" s="11"/>
      <c r="E843" s="11"/>
      <c r="F843" s="21"/>
      <c r="G843" s="11"/>
      <c r="H843" s="50"/>
      <c r="I843" s="50"/>
      <c r="J843" s="50"/>
      <c r="K843" s="11"/>
      <c r="L843" s="50"/>
      <c r="M843" s="50"/>
      <c r="N843" s="50"/>
      <c r="O843" s="50"/>
      <c r="P843" s="50"/>
      <c r="Q843" s="11"/>
      <c r="R843" s="50"/>
      <c r="S843" s="50"/>
      <c r="T843" s="50"/>
      <c r="U843" s="11"/>
      <c r="V843" s="50"/>
      <c r="W843" s="50"/>
      <c r="X843" s="50"/>
      <c r="Y843" s="50"/>
      <c r="Z843" s="50"/>
      <c r="AA843" s="11"/>
      <c r="AB843" s="50"/>
      <c r="AC843" s="50"/>
      <c r="AD843" s="50"/>
      <c r="AE843" s="11"/>
      <c r="AF843" s="50"/>
      <c r="AG843" s="50"/>
      <c r="AH843" s="50"/>
      <c r="AI843" s="11"/>
      <c r="AJ843" s="50"/>
      <c r="AK843" s="50"/>
      <c r="AL843" s="50"/>
      <c r="AM843" s="11"/>
      <c r="AN843" s="50"/>
      <c r="AO843" s="50"/>
      <c r="AP843" s="50"/>
      <c r="AQ843" s="11"/>
      <c r="AR843" s="50"/>
      <c r="AS843" s="50"/>
      <c r="AT843" s="50"/>
      <c r="AU843" s="11"/>
      <c r="AV843" s="50"/>
      <c r="AW843" s="50"/>
      <c r="AX843" s="50"/>
      <c r="AY843" s="50"/>
      <c r="AZ843" s="50"/>
      <c r="BA843" s="50"/>
      <c r="BB843" s="50"/>
      <c r="BC843" s="50"/>
      <c r="BD843" s="50"/>
      <c r="BE843" s="50"/>
      <c r="BF843" s="50"/>
      <c r="BG843" s="50"/>
      <c r="BH843" s="20"/>
    </row>
    <row r="844" spans="1:60" s="22" customFormat="1" x14ac:dyDescent="0.25">
      <c r="A844" s="20"/>
      <c r="B844" s="480"/>
      <c r="C844" s="11"/>
      <c r="D844" s="11"/>
      <c r="E844" s="11"/>
      <c r="F844" s="21"/>
      <c r="G844" s="11"/>
      <c r="H844" s="50"/>
      <c r="I844" s="50"/>
      <c r="J844" s="50"/>
      <c r="K844" s="11"/>
      <c r="L844" s="50"/>
      <c r="M844" s="50"/>
      <c r="N844" s="50"/>
      <c r="O844" s="50"/>
      <c r="P844" s="50"/>
      <c r="Q844" s="11"/>
      <c r="R844" s="50"/>
      <c r="S844" s="50"/>
      <c r="T844" s="50"/>
      <c r="U844" s="11"/>
      <c r="V844" s="50"/>
      <c r="W844" s="50"/>
      <c r="X844" s="50"/>
      <c r="Y844" s="50"/>
      <c r="Z844" s="50"/>
      <c r="AA844" s="11"/>
      <c r="AB844" s="50"/>
      <c r="AC844" s="50"/>
      <c r="AD844" s="50"/>
      <c r="AE844" s="11"/>
      <c r="AF844" s="50"/>
      <c r="AG844" s="50"/>
      <c r="AH844" s="50"/>
      <c r="AI844" s="11"/>
      <c r="AJ844" s="50"/>
      <c r="AK844" s="50"/>
      <c r="AL844" s="50"/>
      <c r="AM844" s="11"/>
      <c r="AN844" s="50"/>
      <c r="AO844" s="50"/>
      <c r="AP844" s="50"/>
      <c r="AQ844" s="11"/>
      <c r="AR844" s="50"/>
      <c r="AS844" s="50"/>
      <c r="AT844" s="50"/>
      <c r="AU844" s="11"/>
      <c r="AV844" s="50"/>
      <c r="AW844" s="50"/>
      <c r="AX844" s="50"/>
      <c r="AY844" s="50"/>
      <c r="AZ844" s="50"/>
      <c r="BA844" s="50"/>
      <c r="BB844" s="50"/>
      <c r="BC844" s="50"/>
      <c r="BD844" s="50"/>
      <c r="BE844" s="50"/>
      <c r="BF844" s="50"/>
      <c r="BG844" s="50"/>
      <c r="BH844" s="20"/>
    </row>
    <row r="845" spans="1:60" s="22" customFormat="1" x14ac:dyDescent="0.25">
      <c r="A845" s="20"/>
      <c r="B845" s="480"/>
      <c r="C845" s="11"/>
      <c r="D845" s="11"/>
      <c r="E845" s="11"/>
      <c r="F845" s="21"/>
      <c r="G845" s="11"/>
      <c r="H845" s="50"/>
      <c r="I845" s="50"/>
      <c r="J845" s="50"/>
      <c r="K845" s="11"/>
      <c r="L845" s="50"/>
      <c r="M845" s="50"/>
      <c r="N845" s="50"/>
      <c r="O845" s="50"/>
      <c r="P845" s="50"/>
      <c r="Q845" s="11"/>
      <c r="R845" s="50"/>
      <c r="S845" s="50"/>
      <c r="T845" s="50"/>
      <c r="U845" s="11"/>
      <c r="V845" s="50"/>
      <c r="W845" s="50"/>
      <c r="X845" s="50"/>
      <c r="Y845" s="50"/>
      <c r="Z845" s="50"/>
      <c r="AA845" s="11"/>
      <c r="AB845" s="50"/>
      <c r="AC845" s="50"/>
      <c r="AD845" s="50"/>
      <c r="AE845" s="11"/>
      <c r="AF845" s="50"/>
      <c r="AG845" s="50"/>
      <c r="AH845" s="50"/>
      <c r="AI845" s="11"/>
      <c r="AJ845" s="50"/>
      <c r="AK845" s="50"/>
      <c r="AL845" s="50"/>
      <c r="AM845" s="11"/>
      <c r="AN845" s="50"/>
      <c r="AO845" s="50"/>
      <c r="AP845" s="50"/>
      <c r="AQ845" s="11"/>
      <c r="AR845" s="50"/>
      <c r="AS845" s="50"/>
      <c r="AT845" s="50"/>
      <c r="AU845" s="11"/>
      <c r="AV845" s="50"/>
      <c r="AW845" s="50"/>
      <c r="AX845" s="50"/>
      <c r="AY845" s="50"/>
      <c r="AZ845" s="50"/>
      <c r="BA845" s="50"/>
      <c r="BB845" s="50"/>
      <c r="BC845" s="50"/>
      <c r="BD845" s="50"/>
      <c r="BE845" s="50"/>
      <c r="BF845" s="50"/>
      <c r="BG845" s="50"/>
      <c r="BH845" s="20"/>
    </row>
    <row r="846" spans="1:60" s="22" customFormat="1" x14ac:dyDescent="0.25">
      <c r="A846" s="20"/>
      <c r="B846" s="480"/>
      <c r="C846" s="11"/>
      <c r="D846" s="11"/>
      <c r="E846" s="11"/>
      <c r="F846" s="21"/>
      <c r="G846" s="11"/>
      <c r="H846" s="50"/>
      <c r="I846" s="50"/>
      <c r="J846" s="50"/>
      <c r="K846" s="11"/>
      <c r="L846" s="50"/>
      <c r="M846" s="50"/>
      <c r="N846" s="50"/>
      <c r="O846" s="50"/>
      <c r="P846" s="50"/>
      <c r="Q846" s="11"/>
      <c r="R846" s="50"/>
      <c r="S846" s="50"/>
      <c r="T846" s="50"/>
      <c r="U846" s="11"/>
      <c r="V846" s="50"/>
      <c r="W846" s="50"/>
      <c r="X846" s="50"/>
      <c r="Y846" s="50"/>
      <c r="Z846" s="50"/>
      <c r="AA846" s="11"/>
      <c r="AB846" s="50"/>
      <c r="AC846" s="50"/>
      <c r="AD846" s="50"/>
      <c r="AE846" s="11"/>
      <c r="AF846" s="50"/>
      <c r="AG846" s="50"/>
      <c r="AH846" s="50"/>
      <c r="AI846" s="11"/>
      <c r="AJ846" s="50"/>
      <c r="AK846" s="50"/>
      <c r="AL846" s="50"/>
      <c r="AM846" s="11"/>
      <c r="AN846" s="50"/>
      <c r="AO846" s="50"/>
      <c r="AP846" s="50"/>
      <c r="AQ846" s="11"/>
      <c r="AR846" s="50"/>
      <c r="AS846" s="50"/>
      <c r="AT846" s="50"/>
      <c r="AU846" s="11"/>
      <c r="AV846" s="50"/>
      <c r="AW846" s="50"/>
      <c r="AX846" s="50"/>
      <c r="AY846" s="50"/>
      <c r="AZ846" s="50"/>
      <c r="BA846" s="50"/>
      <c r="BB846" s="50"/>
      <c r="BC846" s="50"/>
      <c r="BD846" s="50"/>
      <c r="BE846" s="50"/>
      <c r="BF846" s="50"/>
      <c r="BG846" s="50"/>
      <c r="BH846" s="20"/>
    </row>
    <row r="847" spans="1:60" s="22" customFormat="1" x14ac:dyDescent="0.25">
      <c r="A847" s="20"/>
      <c r="B847" s="480"/>
      <c r="C847" s="11"/>
      <c r="D847" s="11"/>
      <c r="E847" s="11"/>
      <c r="F847" s="21"/>
      <c r="G847" s="11"/>
      <c r="H847" s="50"/>
      <c r="I847" s="50"/>
      <c r="J847" s="50"/>
      <c r="K847" s="11"/>
      <c r="L847" s="50"/>
      <c r="M847" s="50"/>
      <c r="N847" s="50"/>
      <c r="O847" s="50"/>
      <c r="P847" s="50"/>
      <c r="Q847" s="11"/>
      <c r="R847" s="50"/>
      <c r="S847" s="50"/>
      <c r="T847" s="50"/>
      <c r="U847" s="11"/>
      <c r="V847" s="50"/>
      <c r="W847" s="50"/>
      <c r="X847" s="50"/>
      <c r="Y847" s="50"/>
      <c r="Z847" s="50"/>
      <c r="AA847" s="11"/>
      <c r="AB847" s="50"/>
      <c r="AC847" s="50"/>
      <c r="AD847" s="50"/>
      <c r="AE847" s="11"/>
      <c r="AF847" s="50"/>
      <c r="AG847" s="50"/>
      <c r="AH847" s="50"/>
      <c r="AI847" s="11"/>
      <c r="AJ847" s="50"/>
      <c r="AK847" s="50"/>
      <c r="AL847" s="50"/>
      <c r="AM847" s="11"/>
      <c r="AN847" s="50"/>
      <c r="AO847" s="50"/>
      <c r="AP847" s="50"/>
      <c r="AQ847" s="11"/>
      <c r="AR847" s="50"/>
      <c r="AS847" s="50"/>
      <c r="AT847" s="50"/>
      <c r="AU847" s="11"/>
      <c r="AV847" s="50"/>
      <c r="AW847" s="50"/>
      <c r="AX847" s="50"/>
      <c r="AY847" s="50"/>
      <c r="AZ847" s="50"/>
      <c r="BA847" s="50"/>
      <c r="BB847" s="50"/>
      <c r="BC847" s="50"/>
      <c r="BD847" s="50"/>
      <c r="BE847" s="50"/>
      <c r="BF847" s="50"/>
      <c r="BG847" s="50"/>
      <c r="BH847" s="20"/>
    </row>
    <row r="848" spans="1:60" s="22" customFormat="1" x14ac:dyDescent="0.25">
      <c r="A848" s="20"/>
      <c r="B848" s="480"/>
      <c r="C848" s="11"/>
      <c r="D848" s="11"/>
      <c r="E848" s="11"/>
      <c r="F848" s="21"/>
      <c r="G848" s="11"/>
      <c r="H848" s="50"/>
      <c r="I848" s="50"/>
      <c r="J848" s="50"/>
      <c r="K848" s="11"/>
      <c r="L848" s="50"/>
      <c r="M848" s="50"/>
      <c r="N848" s="50"/>
      <c r="O848" s="50"/>
      <c r="P848" s="50"/>
      <c r="Q848" s="11"/>
      <c r="R848" s="50"/>
      <c r="S848" s="50"/>
      <c r="T848" s="50"/>
      <c r="U848" s="11"/>
      <c r="V848" s="50"/>
      <c r="W848" s="50"/>
      <c r="X848" s="50"/>
      <c r="Y848" s="50"/>
      <c r="Z848" s="50"/>
      <c r="AA848" s="11"/>
      <c r="AB848" s="50"/>
      <c r="AC848" s="50"/>
      <c r="AD848" s="50"/>
      <c r="AE848" s="11"/>
      <c r="AF848" s="50"/>
      <c r="AG848" s="50"/>
      <c r="AH848" s="50"/>
      <c r="AI848" s="11"/>
      <c r="AJ848" s="50"/>
      <c r="AK848" s="50"/>
      <c r="AL848" s="50"/>
      <c r="AM848" s="11"/>
      <c r="AN848" s="50"/>
      <c r="AO848" s="50"/>
      <c r="AP848" s="50"/>
      <c r="AQ848" s="11"/>
      <c r="AR848" s="50"/>
      <c r="AS848" s="50"/>
      <c r="AT848" s="50"/>
      <c r="AU848" s="11"/>
      <c r="AV848" s="50"/>
      <c r="AW848" s="50"/>
      <c r="AX848" s="50"/>
      <c r="AY848" s="50"/>
      <c r="AZ848" s="50"/>
      <c r="BA848" s="50"/>
      <c r="BB848" s="50"/>
      <c r="BC848" s="50"/>
      <c r="BD848" s="50"/>
      <c r="BE848" s="50"/>
      <c r="BF848" s="50"/>
      <c r="BG848" s="50"/>
      <c r="BH848" s="20"/>
    </row>
    <row r="849" spans="1:60" s="22" customFormat="1" x14ac:dyDescent="0.25">
      <c r="A849" s="20"/>
      <c r="B849" s="480"/>
      <c r="C849" s="11"/>
      <c r="D849" s="11"/>
      <c r="E849" s="11"/>
      <c r="F849" s="21"/>
      <c r="G849" s="11"/>
      <c r="H849" s="50"/>
      <c r="I849" s="50"/>
      <c r="J849" s="50"/>
      <c r="K849" s="11"/>
      <c r="L849" s="50"/>
      <c r="M849" s="50"/>
      <c r="N849" s="50"/>
      <c r="O849" s="50"/>
      <c r="P849" s="50"/>
      <c r="Q849" s="11"/>
      <c r="R849" s="50"/>
      <c r="S849" s="50"/>
      <c r="T849" s="50"/>
      <c r="U849" s="11"/>
      <c r="V849" s="50"/>
      <c r="W849" s="50"/>
      <c r="X849" s="50"/>
      <c r="Y849" s="50"/>
      <c r="Z849" s="50"/>
      <c r="AA849" s="11"/>
      <c r="AB849" s="50"/>
      <c r="AC849" s="50"/>
      <c r="AD849" s="50"/>
      <c r="AE849" s="11"/>
      <c r="AF849" s="50"/>
      <c r="AG849" s="50"/>
      <c r="AH849" s="50"/>
      <c r="AI849" s="11"/>
      <c r="AJ849" s="50"/>
      <c r="AK849" s="50"/>
      <c r="AL849" s="50"/>
      <c r="AM849" s="11"/>
      <c r="AN849" s="50"/>
      <c r="AO849" s="50"/>
      <c r="AP849" s="50"/>
      <c r="AQ849" s="11"/>
      <c r="AR849" s="50"/>
      <c r="AS849" s="50"/>
      <c r="AT849" s="50"/>
      <c r="AU849" s="11"/>
      <c r="AV849" s="50"/>
      <c r="AW849" s="50"/>
      <c r="AX849" s="50"/>
      <c r="AY849" s="50"/>
      <c r="AZ849" s="50"/>
      <c r="BA849" s="50"/>
      <c r="BB849" s="50"/>
      <c r="BC849" s="50"/>
      <c r="BD849" s="50"/>
      <c r="BE849" s="50"/>
      <c r="BF849" s="50"/>
      <c r="BG849" s="50"/>
      <c r="BH849" s="20"/>
    </row>
    <row r="850" spans="1:60" s="22" customFormat="1" x14ac:dyDescent="0.25">
      <c r="A850" s="20"/>
      <c r="B850" s="480"/>
      <c r="C850" s="11"/>
      <c r="D850" s="11"/>
      <c r="E850" s="11"/>
      <c r="F850" s="21"/>
      <c r="G850" s="11"/>
      <c r="H850" s="50"/>
      <c r="I850" s="50"/>
      <c r="J850" s="50"/>
      <c r="K850" s="11"/>
      <c r="L850" s="50"/>
      <c r="M850" s="50"/>
      <c r="N850" s="50"/>
      <c r="O850" s="50"/>
      <c r="P850" s="50"/>
      <c r="Q850" s="11"/>
      <c r="R850" s="50"/>
      <c r="S850" s="50"/>
      <c r="T850" s="50"/>
      <c r="U850" s="11"/>
      <c r="V850" s="50"/>
      <c r="W850" s="50"/>
      <c r="X850" s="50"/>
      <c r="Y850" s="50"/>
      <c r="Z850" s="50"/>
      <c r="AA850" s="11"/>
      <c r="AB850" s="50"/>
      <c r="AC850" s="50"/>
      <c r="AD850" s="50"/>
      <c r="AE850" s="11"/>
      <c r="AF850" s="50"/>
      <c r="AG850" s="50"/>
      <c r="AH850" s="50"/>
      <c r="AI850" s="11"/>
      <c r="AJ850" s="50"/>
      <c r="AK850" s="50"/>
      <c r="AL850" s="50"/>
      <c r="AM850" s="11"/>
      <c r="AN850" s="50"/>
      <c r="AO850" s="50"/>
      <c r="AP850" s="50"/>
      <c r="AQ850" s="11"/>
      <c r="AR850" s="50"/>
      <c r="AS850" s="50"/>
      <c r="AT850" s="50"/>
      <c r="AU850" s="11"/>
      <c r="AV850" s="50"/>
      <c r="AW850" s="50"/>
      <c r="AX850" s="50"/>
      <c r="AY850" s="50"/>
      <c r="AZ850" s="50"/>
      <c r="BA850" s="50"/>
      <c r="BB850" s="50"/>
      <c r="BC850" s="50"/>
      <c r="BD850" s="50"/>
      <c r="BE850" s="50"/>
      <c r="BF850" s="50"/>
      <c r="BG850" s="50"/>
      <c r="BH850" s="20"/>
    </row>
    <row r="851" spans="1:60" s="22" customFormat="1" x14ac:dyDescent="0.25">
      <c r="A851" s="20"/>
      <c r="B851" s="480"/>
      <c r="C851" s="11"/>
      <c r="D851" s="11"/>
      <c r="E851" s="11"/>
      <c r="F851" s="21"/>
      <c r="G851" s="11"/>
      <c r="H851" s="50"/>
      <c r="I851" s="50"/>
      <c r="J851" s="50"/>
      <c r="K851" s="11"/>
      <c r="L851" s="50"/>
      <c r="M851" s="50"/>
      <c r="N851" s="50"/>
      <c r="O851" s="50"/>
      <c r="P851" s="50"/>
      <c r="Q851" s="11"/>
      <c r="R851" s="50"/>
      <c r="S851" s="50"/>
      <c r="T851" s="50"/>
      <c r="U851" s="11"/>
      <c r="V851" s="50"/>
      <c r="W851" s="50"/>
      <c r="X851" s="50"/>
      <c r="Y851" s="50"/>
      <c r="Z851" s="50"/>
      <c r="AA851" s="11"/>
      <c r="AB851" s="50"/>
      <c r="AC851" s="50"/>
      <c r="AD851" s="50"/>
      <c r="AE851" s="11"/>
      <c r="AF851" s="50"/>
      <c r="AG851" s="50"/>
      <c r="AH851" s="50"/>
      <c r="AI851" s="11"/>
      <c r="AJ851" s="50"/>
      <c r="AK851" s="50"/>
      <c r="AL851" s="50"/>
      <c r="AM851" s="11"/>
      <c r="AN851" s="50"/>
      <c r="AO851" s="50"/>
      <c r="AP851" s="50"/>
      <c r="AQ851" s="11"/>
      <c r="AR851" s="50"/>
      <c r="AS851" s="50"/>
      <c r="AT851" s="50"/>
      <c r="AU851" s="11"/>
      <c r="AV851" s="50"/>
      <c r="AW851" s="50"/>
      <c r="AX851" s="50"/>
      <c r="AY851" s="50"/>
      <c r="AZ851" s="50"/>
      <c r="BA851" s="50"/>
      <c r="BB851" s="50"/>
      <c r="BC851" s="50"/>
      <c r="BD851" s="50"/>
      <c r="BE851" s="50"/>
      <c r="BF851" s="50"/>
      <c r="BG851" s="50"/>
      <c r="BH851" s="20"/>
    </row>
    <row r="852" spans="1:60" s="22" customFormat="1" x14ac:dyDescent="0.25">
      <c r="A852" s="20"/>
      <c r="B852" s="480"/>
      <c r="C852" s="11"/>
      <c r="D852" s="11"/>
      <c r="E852" s="11"/>
      <c r="F852" s="21"/>
      <c r="G852" s="11"/>
      <c r="H852" s="50"/>
      <c r="I852" s="50"/>
      <c r="J852" s="50"/>
      <c r="K852" s="11"/>
      <c r="L852" s="50"/>
      <c r="M852" s="50"/>
      <c r="N852" s="50"/>
      <c r="O852" s="50"/>
      <c r="P852" s="50"/>
      <c r="Q852" s="11"/>
      <c r="R852" s="50"/>
      <c r="S852" s="50"/>
      <c r="T852" s="50"/>
      <c r="U852" s="11"/>
      <c r="V852" s="50"/>
      <c r="W852" s="50"/>
      <c r="X852" s="50"/>
      <c r="Y852" s="50"/>
      <c r="Z852" s="50"/>
      <c r="AA852" s="11"/>
      <c r="AB852" s="50"/>
      <c r="AC852" s="50"/>
      <c r="AD852" s="50"/>
      <c r="AE852" s="11"/>
      <c r="AF852" s="50"/>
      <c r="AG852" s="50"/>
      <c r="AH852" s="50"/>
      <c r="AI852" s="11"/>
      <c r="AJ852" s="50"/>
      <c r="AK852" s="50"/>
      <c r="AL852" s="50"/>
      <c r="AM852" s="11"/>
      <c r="AN852" s="50"/>
      <c r="AO852" s="50"/>
      <c r="AP852" s="50"/>
      <c r="AQ852" s="11"/>
      <c r="AR852" s="50"/>
      <c r="AS852" s="50"/>
      <c r="AT852" s="50"/>
      <c r="AU852" s="11"/>
      <c r="AV852" s="50"/>
      <c r="AW852" s="50"/>
      <c r="AX852" s="50"/>
      <c r="AY852" s="50"/>
      <c r="AZ852" s="50"/>
      <c r="BA852" s="50"/>
      <c r="BB852" s="50"/>
      <c r="BC852" s="50"/>
      <c r="BD852" s="50"/>
      <c r="BE852" s="50"/>
      <c r="BF852" s="50"/>
      <c r="BG852" s="50"/>
      <c r="BH852" s="20"/>
    </row>
    <row r="853" spans="1:60" s="22" customFormat="1" x14ac:dyDescent="0.25">
      <c r="A853" s="20"/>
      <c r="B853" s="480"/>
      <c r="C853" s="11"/>
      <c r="D853" s="11"/>
      <c r="E853" s="11"/>
      <c r="F853" s="21"/>
      <c r="G853" s="11"/>
      <c r="H853" s="50"/>
      <c r="I853" s="50"/>
      <c r="J853" s="50"/>
      <c r="K853" s="11"/>
      <c r="L853" s="50"/>
      <c r="M853" s="50"/>
      <c r="N853" s="50"/>
      <c r="O853" s="50"/>
      <c r="P853" s="50"/>
      <c r="Q853" s="11"/>
      <c r="R853" s="50"/>
      <c r="S853" s="50"/>
      <c r="T853" s="50"/>
      <c r="U853" s="11"/>
      <c r="V853" s="50"/>
      <c r="W853" s="50"/>
      <c r="X853" s="50"/>
      <c r="Y853" s="50"/>
      <c r="Z853" s="50"/>
      <c r="AA853" s="11"/>
      <c r="AB853" s="50"/>
      <c r="AC853" s="50"/>
      <c r="AD853" s="50"/>
      <c r="AE853" s="11"/>
      <c r="AF853" s="50"/>
      <c r="AG853" s="50"/>
      <c r="AH853" s="50"/>
      <c r="AI853" s="11"/>
      <c r="AJ853" s="50"/>
      <c r="AK853" s="50"/>
      <c r="AL853" s="50"/>
      <c r="AM853" s="11"/>
      <c r="AN853" s="50"/>
      <c r="AO853" s="50"/>
      <c r="AP853" s="50"/>
      <c r="AQ853" s="11"/>
      <c r="AR853" s="50"/>
      <c r="AS853" s="50"/>
      <c r="AT853" s="50"/>
      <c r="AU853" s="11"/>
      <c r="AV853" s="50"/>
      <c r="AW853" s="50"/>
      <c r="AX853" s="50"/>
      <c r="AY853" s="50"/>
      <c r="AZ853" s="50"/>
      <c r="BA853" s="50"/>
      <c r="BB853" s="50"/>
      <c r="BC853" s="50"/>
      <c r="BD853" s="50"/>
      <c r="BE853" s="50"/>
      <c r="BF853" s="50"/>
      <c r="BG853" s="50"/>
      <c r="BH853" s="20"/>
    </row>
    <row r="854" spans="1:60" s="22" customFormat="1" x14ac:dyDescent="0.25">
      <c r="A854" s="20"/>
      <c r="B854" s="480"/>
      <c r="C854" s="11"/>
      <c r="D854" s="11"/>
      <c r="E854" s="11"/>
      <c r="F854" s="21"/>
      <c r="G854" s="11"/>
      <c r="H854" s="50"/>
      <c r="I854" s="50"/>
      <c r="J854" s="50"/>
      <c r="K854" s="11"/>
      <c r="L854" s="50"/>
      <c r="M854" s="50"/>
      <c r="N854" s="50"/>
      <c r="O854" s="50"/>
      <c r="P854" s="50"/>
      <c r="Q854" s="11"/>
      <c r="R854" s="50"/>
      <c r="S854" s="50"/>
      <c r="T854" s="50"/>
      <c r="U854" s="11"/>
      <c r="V854" s="50"/>
      <c r="W854" s="50"/>
      <c r="X854" s="50"/>
      <c r="Y854" s="50"/>
      <c r="Z854" s="50"/>
      <c r="AA854" s="11"/>
      <c r="AB854" s="50"/>
      <c r="AC854" s="50"/>
      <c r="AD854" s="50"/>
      <c r="AE854" s="11"/>
      <c r="AF854" s="50"/>
      <c r="AG854" s="50"/>
      <c r="AH854" s="50"/>
      <c r="AI854" s="11"/>
      <c r="AJ854" s="50"/>
      <c r="AK854" s="50"/>
      <c r="AL854" s="50"/>
      <c r="AM854" s="11"/>
      <c r="AN854" s="50"/>
      <c r="AO854" s="50"/>
      <c r="AP854" s="50"/>
      <c r="AQ854" s="11"/>
      <c r="AR854" s="50"/>
      <c r="AS854" s="50"/>
      <c r="AT854" s="50"/>
      <c r="AU854" s="11"/>
      <c r="AV854" s="50"/>
      <c r="AW854" s="50"/>
      <c r="AX854" s="50"/>
      <c r="AY854" s="50"/>
      <c r="AZ854" s="50"/>
      <c r="BA854" s="50"/>
      <c r="BB854" s="50"/>
      <c r="BC854" s="50"/>
      <c r="BD854" s="50"/>
      <c r="BE854" s="50"/>
      <c r="BF854" s="50"/>
      <c r="BG854" s="50"/>
      <c r="BH854" s="20"/>
    </row>
    <row r="855" spans="1:60" s="22" customFormat="1" x14ac:dyDescent="0.25">
      <c r="A855" s="20"/>
      <c r="B855" s="480"/>
      <c r="C855" s="11"/>
      <c r="D855" s="11"/>
      <c r="E855" s="11"/>
      <c r="F855" s="21"/>
      <c r="G855" s="11"/>
      <c r="H855" s="50"/>
      <c r="I855" s="50"/>
      <c r="J855" s="50"/>
      <c r="K855" s="11"/>
      <c r="L855" s="50"/>
      <c r="M855" s="50"/>
      <c r="N855" s="50"/>
      <c r="O855" s="50"/>
      <c r="P855" s="50"/>
      <c r="Q855" s="11"/>
      <c r="R855" s="50"/>
      <c r="S855" s="50"/>
      <c r="T855" s="50"/>
      <c r="U855" s="11"/>
      <c r="V855" s="50"/>
      <c r="W855" s="50"/>
      <c r="X855" s="50"/>
      <c r="Y855" s="50"/>
      <c r="Z855" s="50"/>
      <c r="AA855" s="11"/>
      <c r="AB855" s="50"/>
      <c r="AC855" s="50"/>
      <c r="AD855" s="50"/>
      <c r="AE855" s="11"/>
      <c r="AF855" s="50"/>
      <c r="AG855" s="50"/>
      <c r="AH855" s="50"/>
      <c r="AI855" s="11"/>
      <c r="AJ855" s="50"/>
      <c r="AK855" s="50"/>
      <c r="AL855" s="50"/>
      <c r="AM855" s="11"/>
      <c r="AN855" s="50"/>
      <c r="AO855" s="50"/>
      <c r="AP855" s="50"/>
      <c r="AQ855" s="11"/>
      <c r="AR855" s="50"/>
      <c r="AS855" s="50"/>
      <c r="AT855" s="50"/>
      <c r="AU855" s="11"/>
      <c r="AV855" s="50"/>
      <c r="AW855" s="50"/>
      <c r="AX855" s="50"/>
      <c r="AY855" s="50"/>
      <c r="AZ855" s="50"/>
      <c r="BA855" s="50"/>
      <c r="BB855" s="50"/>
      <c r="BC855" s="50"/>
      <c r="BD855" s="50"/>
      <c r="BE855" s="50"/>
      <c r="BF855" s="50"/>
      <c r="BG855" s="50"/>
      <c r="BH855" s="20"/>
    </row>
    <row r="856" spans="1:60" s="22" customFormat="1" x14ac:dyDescent="0.25">
      <c r="A856" s="20"/>
      <c r="B856" s="480"/>
      <c r="C856" s="11"/>
      <c r="D856" s="11"/>
      <c r="E856" s="11"/>
      <c r="F856" s="21"/>
      <c r="G856" s="11"/>
      <c r="H856" s="50"/>
      <c r="I856" s="50"/>
      <c r="J856" s="50"/>
      <c r="K856" s="11"/>
      <c r="L856" s="50"/>
      <c r="M856" s="50"/>
      <c r="N856" s="50"/>
      <c r="O856" s="50"/>
      <c r="P856" s="50"/>
      <c r="Q856" s="11"/>
      <c r="R856" s="50"/>
      <c r="S856" s="50"/>
      <c r="T856" s="50"/>
      <c r="U856" s="11"/>
      <c r="V856" s="50"/>
      <c r="W856" s="50"/>
      <c r="X856" s="50"/>
      <c r="Y856" s="50"/>
      <c r="Z856" s="50"/>
      <c r="AA856" s="11"/>
      <c r="AB856" s="50"/>
      <c r="AC856" s="50"/>
      <c r="AD856" s="50"/>
      <c r="AE856" s="11"/>
      <c r="AF856" s="50"/>
      <c r="AG856" s="50"/>
      <c r="AH856" s="50"/>
      <c r="AI856" s="11"/>
      <c r="AJ856" s="50"/>
      <c r="AK856" s="50"/>
      <c r="AL856" s="50"/>
      <c r="AM856" s="11"/>
      <c r="AN856" s="50"/>
      <c r="AO856" s="50"/>
      <c r="AP856" s="50"/>
      <c r="AQ856" s="11"/>
      <c r="AR856" s="50"/>
      <c r="AS856" s="50"/>
      <c r="AT856" s="50"/>
      <c r="AU856" s="11"/>
      <c r="AV856" s="50"/>
      <c r="AW856" s="50"/>
      <c r="AX856" s="50"/>
      <c r="AY856" s="50"/>
      <c r="AZ856" s="50"/>
      <c r="BA856" s="50"/>
      <c r="BB856" s="50"/>
      <c r="BC856" s="50"/>
      <c r="BD856" s="50"/>
      <c r="BE856" s="50"/>
      <c r="BF856" s="50"/>
      <c r="BG856" s="50"/>
      <c r="BH856" s="20"/>
    </row>
    <row r="857" spans="1:60" s="22" customFormat="1" x14ac:dyDescent="0.25">
      <c r="A857" s="20"/>
      <c r="B857" s="480"/>
      <c r="C857" s="11"/>
      <c r="D857" s="11"/>
      <c r="E857" s="11"/>
      <c r="F857" s="21"/>
      <c r="G857" s="11"/>
      <c r="H857" s="50"/>
      <c r="I857" s="50"/>
      <c r="J857" s="50"/>
      <c r="K857" s="11"/>
      <c r="L857" s="50"/>
      <c r="M857" s="50"/>
      <c r="N857" s="50"/>
      <c r="O857" s="50"/>
      <c r="P857" s="50"/>
      <c r="Q857" s="11"/>
      <c r="R857" s="50"/>
      <c r="S857" s="50"/>
      <c r="T857" s="50"/>
      <c r="U857" s="11"/>
      <c r="V857" s="50"/>
      <c r="W857" s="50"/>
      <c r="X857" s="50"/>
      <c r="Y857" s="50"/>
      <c r="Z857" s="50"/>
      <c r="AA857" s="11"/>
      <c r="AB857" s="50"/>
      <c r="AC857" s="50"/>
      <c r="AD857" s="50"/>
      <c r="AE857" s="11"/>
      <c r="AF857" s="50"/>
      <c r="AG857" s="50"/>
      <c r="AH857" s="50"/>
      <c r="AI857" s="11"/>
      <c r="AJ857" s="50"/>
      <c r="AK857" s="50"/>
      <c r="AL857" s="50"/>
      <c r="AM857" s="11"/>
      <c r="AN857" s="50"/>
      <c r="AO857" s="50"/>
      <c r="AP857" s="50"/>
      <c r="AQ857" s="11"/>
      <c r="AR857" s="50"/>
      <c r="AS857" s="50"/>
      <c r="AT857" s="50"/>
      <c r="AU857" s="11"/>
      <c r="AV857" s="50"/>
      <c r="AW857" s="50"/>
      <c r="AX857" s="50"/>
      <c r="AY857" s="50"/>
      <c r="AZ857" s="50"/>
      <c r="BA857" s="50"/>
      <c r="BB857" s="50"/>
      <c r="BC857" s="50"/>
      <c r="BD857" s="50"/>
      <c r="BE857" s="50"/>
      <c r="BF857" s="50"/>
      <c r="BG857" s="50"/>
      <c r="BH857" s="20"/>
    </row>
    <row r="858" spans="1:60" s="22" customFormat="1" x14ac:dyDescent="0.25">
      <c r="A858" s="20"/>
      <c r="B858" s="480"/>
      <c r="C858" s="11"/>
      <c r="D858" s="11"/>
      <c r="E858" s="11"/>
      <c r="F858" s="21"/>
      <c r="G858" s="11"/>
      <c r="H858" s="50"/>
      <c r="I858" s="50"/>
      <c r="J858" s="50"/>
      <c r="K858" s="11"/>
      <c r="L858" s="50"/>
      <c r="M858" s="50"/>
      <c r="N858" s="50"/>
      <c r="O858" s="50"/>
      <c r="P858" s="50"/>
      <c r="Q858" s="11"/>
      <c r="R858" s="50"/>
      <c r="S858" s="50"/>
      <c r="T858" s="50"/>
      <c r="U858" s="11"/>
      <c r="V858" s="50"/>
      <c r="W858" s="50"/>
      <c r="X858" s="50"/>
      <c r="Y858" s="50"/>
      <c r="Z858" s="50"/>
      <c r="AA858" s="11"/>
      <c r="AB858" s="50"/>
      <c r="AC858" s="50"/>
      <c r="AD858" s="50"/>
      <c r="AE858" s="11"/>
      <c r="AF858" s="50"/>
      <c r="AG858" s="50"/>
      <c r="AH858" s="50"/>
      <c r="AI858" s="11"/>
      <c r="AJ858" s="50"/>
      <c r="AK858" s="50"/>
      <c r="AL858" s="50"/>
      <c r="AM858" s="11"/>
      <c r="AN858" s="50"/>
      <c r="AO858" s="50"/>
      <c r="AP858" s="50"/>
      <c r="AQ858" s="11"/>
      <c r="AR858" s="50"/>
      <c r="AS858" s="50"/>
      <c r="AT858" s="50"/>
      <c r="AU858" s="11"/>
      <c r="AV858" s="50"/>
      <c r="AW858" s="50"/>
      <c r="AX858" s="50"/>
      <c r="AY858" s="50"/>
      <c r="AZ858" s="50"/>
      <c r="BA858" s="50"/>
      <c r="BB858" s="50"/>
      <c r="BC858" s="50"/>
      <c r="BD858" s="50"/>
      <c r="BE858" s="50"/>
      <c r="BF858" s="50"/>
      <c r="BG858" s="50"/>
      <c r="BH858" s="20"/>
    </row>
    <row r="859" spans="1:60" s="22" customFormat="1" x14ac:dyDescent="0.25">
      <c r="A859" s="20"/>
      <c r="B859" s="480"/>
      <c r="C859" s="11"/>
      <c r="D859" s="11"/>
      <c r="E859" s="11"/>
      <c r="F859" s="21"/>
      <c r="G859" s="11"/>
      <c r="H859" s="50"/>
      <c r="I859" s="50"/>
      <c r="J859" s="50"/>
      <c r="K859" s="11"/>
      <c r="L859" s="50"/>
      <c r="M859" s="50"/>
      <c r="N859" s="50"/>
      <c r="O859" s="50"/>
      <c r="P859" s="50"/>
      <c r="Q859" s="11"/>
      <c r="R859" s="50"/>
      <c r="S859" s="50"/>
      <c r="T859" s="50"/>
      <c r="U859" s="11"/>
      <c r="V859" s="50"/>
      <c r="W859" s="50"/>
      <c r="X859" s="50"/>
      <c r="Y859" s="50"/>
      <c r="Z859" s="50"/>
      <c r="AA859" s="11"/>
      <c r="AB859" s="50"/>
      <c r="AC859" s="50"/>
      <c r="AD859" s="50"/>
      <c r="AE859" s="11"/>
      <c r="AF859" s="50"/>
      <c r="AG859" s="50"/>
      <c r="AH859" s="50"/>
      <c r="AI859" s="11"/>
      <c r="AJ859" s="50"/>
      <c r="AK859" s="50"/>
      <c r="AL859" s="50"/>
      <c r="AM859" s="11"/>
      <c r="AN859" s="50"/>
      <c r="AO859" s="50"/>
      <c r="AP859" s="50"/>
      <c r="AQ859" s="11"/>
      <c r="AR859" s="50"/>
      <c r="AS859" s="50"/>
      <c r="AT859" s="50"/>
      <c r="AU859" s="11"/>
      <c r="AV859" s="50"/>
      <c r="AW859" s="50"/>
      <c r="AX859" s="50"/>
      <c r="AY859" s="50"/>
      <c r="AZ859" s="50"/>
      <c r="BA859" s="50"/>
      <c r="BB859" s="50"/>
      <c r="BC859" s="50"/>
      <c r="BD859" s="50"/>
      <c r="BE859" s="50"/>
      <c r="BF859" s="50"/>
      <c r="BG859" s="50"/>
      <c r="BH859" s="20"/>
    </row>
    <row r="860" spans="1:60" s="22" customFormat="1" x14ac:dyDescent="0.25">
      <c r="A860" s="20"/>
      <c r="B860" s="480"/>
      <c r="C860" s="11"/>
      <c r="D860" s="11"/>
      <c r="E860" s="11"/>
      <c r="F860" s="21"/>
      <c r="G860" s="11"/>
      <c r="H860" s="50"/>
      <c r="I860" s="50"/>
      <c r="J860" s="50"/>
      <c r="K860" s="11"/>
      <c r="L860" s="50"/>
      <c r="M860" s="50"/>
      <c r="N860" s="50"/>
      <c r="O860" s="50"/>
      <c r="P860" s="50"/>
      <c r="Q860" s="11"/>
      <c r="R860" s="50"/>
      <c r="S860" s="50"/>
      <c r="T860" s="50"/>
      <c r="U860" s="11"/>
      <c r="V860" s="50"/>
      <c r="W860" s="50"/>
      <c r="X860" s="50"/>
      <c r="Y860" s="50"/>
      <c r="Z860" s="50"/>
      <c r="AA860" s="11"/>
      <c r="AB860" s="50"/>
      <c r="AC860" s="50"/>
      <c r="AD860" s="50"/>
      <c r="AE860" s="11"/>
      <c r="AF860" s="50"/>
      <c r="AG860" s="50"/>
      <c r="AH860" s="50"/>
      <c r="AI860" s="11"/>
      <c r="AJ860" s="50"/>
      <c r="AK860" s="50"/>
      <c r="AL860" s="50"/>
      <c r="AM860" s="11"/>
      <c r="AN860" s="50"/>
      <c r="AO860" s="50"/>
      <c r="AP860" s="50"/>
      <c r="AQ860" s="11"/>
      <c r="AR860" s="50"/>
      <c r="AS860" s="50"/>
      <c r="AT860" s="50"/>
      <c r="AU860" s="11"/>
      <c r="AV860" s="50"/>
      <c r="AW860" s="50"/>
      <c r="AX860" s="50"/>
      <c r="AY860" s="50"/>
      <c r="AZ860" s="50"/>
      <c r="BA860" s="50"/>
      <c r="BB860" s="50"/>
      <c r="BC860" s="50"/>
      <c r="BD860" s="50"/>
      <c r="BE860" s="50"/>
      <c r="BF860" s="50"/>
      <c r="BG860" s="50"/>
      <c r="BH860" s="20"/>
    </row>
    <row r="861" spans="1:60" s="22" customFormat="1" x14ac:dyDescent="0.25">
      <c r="A861" s="20"/>
      <c r="B861" s="480"/>
      <c r="C861" s="11"/>
      <c r="D861" s="11"/>
      <c r="E861" s="11"/>
      <c r="F861" s="21"/>
      <c r="G861" s="11"/>
      <c r="H861" s="50"/>
      <c r="I861" s="50"/>
      <c r="J861" s="50"/>
      <c r="K861" s="11"/>
      <c r="L861" s="50"/>
      <c r="M861" s="50"/>
      <c r="N861" s="50"/>
      <c r="O861" s="50"/>
      <c r="P861" s="50"/>
      <c r="Q861" s="11"/>
      <c r="R861" s="50"/>
      <c r="S861" s="50"/>
      <c r="T861" s="50"/>
      <c r="U861" s="11"/>
      <c r="V861" s="50"/>
      <c r="W861" s="50"/>
      <c r="X861" s="50"/>
      <c r="Y861" s="50"/>
      <c r="Z861" s="50"/>
      <c r="AA861" s="11"/>
      <c r="AB861" s="50"/>
      <c r="AC861" s="50"/>
      <c r="AD861" s="50"/>
      <c r="AE861" s="11"/>
      <c r="AF861" s="50"/>
      <c r="AG861" s="50"/>
      <c r="AH861" s="50"/>
      <c r="AI861" s="11"/>
      <c r="AJ861" s="50"/>
      <c r="AK861" s="50"/>
      <c r="AL861" s="50"/>
      <c r="AM861" s="11"/>
      <c r="AN861" s="50"/>
      <c r="AO861" s="50"/>
      <c r="AP861" s="50"/>
      <c r="AQ861" s="11"/>
      <c r="AR861" s="50"/>
      <c r="AS861" s="50"/>
      <c r="AT861" s="50"/>
      <c r="AU861" s="11"/>
      <c r="AV861" s="50"/>
      <c r="AW861" s="50"/>
      <c r="AX861" s="50"/>
      <c r="AY861" s="50"/>
      <c r="AZ861" s="50"/>
      <c r="BA861" s="50"/>
      <c r="BB861" s="50"/>
      <c r="BC861" s="50"/>
      <c r="BD861" s="50"/>
      <c r="BE861" s="50"/>
      <c r="BF861" s="50"/>
      <c r="BG861" s="50"/>
      <c r="BH861" s="20"/>
    </row>
    <row r="862" spans="1:60" s="22" customFormat="1" x14ac:dyDescent="0.25">
      <c r="A862" s="20"/>
      <c r="B862" s="480"/>
      <c r="C862" s="11"/>
      <c r="D862" s="11"/>
      <c r="E862" s="11"/>
      <c r="F862" s="21"/>
      <c r="G862" s="11"/>
      <c r="H862" s="50"/>
      <c r="I862" s="50"/>
      <c r="J862" s="50"/>
      <c r="K862" s="11"/>
      <c r="L862" s="50"/>
      <c r="M862" s="50"/>
      <c r="N862" s="50"/>
      <c r="O862" s="50"/>
      <c r="P862" s="50"/>
      <c r="Q862" s="11"/>
      <c r="R862" s="50"/>
      <c r="S862" s="50"/>
      <c r="T862" s="50"/>
      <c r="U862" s="11"/>
      <c r="V862" s="50"/>
      <c r="W862" s="50"/>
      <c r="X862" s="50"/>
      <c r="Y862" s="50"/>
      <c r="Z862" s="50"/>
      <c r="AA862" s="11"/>
      <c r="AB862" s="50"/>
      <c r="AC862" s="50"/>
      <c r="AD862" s="50"/>
      <c r="AE862" s="11"/>
      <c r="AF862" s="50"/>
      <c r="AG862" s="50"/>
      <c r="AH862" s="50"/>
      <c r="AI862" s="11"/>
      <c r="AJ862" s="50"/>
      <c r="AK862" s="50"/>
      <c r="AL862" s="50"/>
      <c r="AM862" s="11"/>
      <c r="AN862" s="50"/>
      <c r="AO862" s="50"/>
      <c r="AP862" s="50"/>
      <c r="AQ862" s="11"/>
      <c r="AR862" s="50"/>
      <c r="AS862" s="50"/>
      <c r="AT862" s="50"/>
      <c r="AU862" s="11"/>
      <c r="AV862" s="50"/>
      <c r="AW862" s="50"/>
      <c r="AX862" s="50"/>
      <c r="AY862" s="50"/>
      <c r="AZ862" s="50"/>
      <c r="BA862" s="50"/>
      <c r="BB862" s="50"/>
      <c r="BC862" s="50"/>
      <c r="BD862" s="50"/>
      <c r="BE862" s="50"/>
      <c r="BF862" s="50"/>
      <c r="BG862" s="50"/>
      <c r="BH862" s="20"/>
    </row>
    <row r="863" spans="1:60" s="22" customFormat="1" x14ac:dyDescent="0.25">
      <c r="A863" s="20"/>
      <c r="B863" s="480"/>
      <c r="C863" s="11"/>
      <c r="D863" s="11"/>
      <c r="E863" s="11"/>
      <c r="F863" s="21"/>
      <c r="G863" s="11"/>
      <c r="H863" s="50"/>
      <c r="I863" s="50"/>
      <c r="J863" s="50"/>
      <c r="K863" s="11"/>
      <c r="L863" s="50"/>
      <c r="M863" s="50"/>
      <c r="N863" s="50"/>
      <c r="O863" s="50"/>
      <c r="P863" s="50"/>
      <c r="Q863" s="11"/>
      <c r="R863" s="50"/>
      <c r="S863" s="50"/>
      <c r="T863" s="50"/>
      <c r="U863" s="11"/>
      <c r="V863" s="50"/>
      <c r="W863" s="50"/>
      <c r="X863" s="50"/>
      <c r="Y863" s="50"/>
      <c r="Z863" s="50"/>
      <c r="AA863" s="11"/>
      <c r="AB863" s="50"/>
      <c r="AC863" s="50"/>
      <c r="AD863" s="50"/>
      <c r="AE863" s="11"/>
      <c r="AF863" s="50"/>
      <c r="AG863" s="50"/>
      <c r="AH863" s="50"/>
      <c r="AI863" s="11"/>
      <c r="AJ863" s="50"/>
      <c r="AK863" s="50"/>
      <c r="AL863" s="50"/>
      <c r="AM863" s="11"/>
      <c r="AN863" s="50"/>
      <c r="AO863" s="50"/>
      <c r="AP863" s="50"/>
      <c r="AQ863" s="11"/>
      <c r="AR863" s="50"/>
      <c r="AS863" s="50"/>
      <c r="AT863" s="50"/>
      <c r="AU863" s="11"/>
      <c r="AV863" s="50"/>
      <c r="AW863" s="50"/>
      <c r="AX863" s="50"/>
      <c r="AY863" s="50"/>
      <c r="AZ863" s="50"/>
      <c r="BA863" s="50"/>
      <c r="BB863" s="50"/>
      <c r="BC863" s="50"/>
      <c r="BD863" s="50"/>
      <c r="BE863" s="50"/>
      <c r="BF863" s="50"/>
      <c r="BG863" s="50"/>
      <c r="BH863" s="20"/>
    </row>
    <row r="864" spans="1:60" s="22" customFormat="1" x14ac:dyDescent="0.25">
      <c r="A864" s="20"/>
      <c r="B864" s="480"/>
      <c r="C864" s="11"/>
      <c r="D864" s="11"/>
      <c r="E864" s="11"/>
      <c r="F864" s="21"/>
      <c r="G864" s="11"/>
      <c r="H864" s="50"/>
      <c r="I864" s="50"/>
      <c r="J864" s="50"/>
      <c r="K864" s="11"/>
      <c r="L864" s="50"/>
      <c r="M864" s="50"/>
      <c r="N864" s="50"/>
      <c r="O864" s="50"/>
      <c r="P864" s="50"/>
      <c r="Q864" s="11"/>
      <c r="R864" s="50"/>
      <c r="S864" s="50"/>
      <c r="T864" s="50"/>
      <c r="U864" s="11"/>
      <c r="V864" s="50"/>
      <c r="W864" s="50"/>
      <c r="X864" s="50"/>
      <c r="Y864" s="50"/>
      <c r="Z864" s="50"/>
      <c r="AA864" s="11"/>
      <c r="AB864" s="50"/>
      <c r="AC864" s="50"/>
      <c r="AD864" s="50"/>
      <c r="AE864" s="11"/>
      <c r="AF864" s="50"/>
      <c r="AG864" s="50"/>
      <c r="AH864" s="50"/>
      <c r="AI864" s="11"/>
      <c r="AJ864" s="50"/>
      <c r="AK864" s="50"/>
      <c r="AL864" s="50"/>
      <c r="AM864" s="11"/>
      <c r="AN864" s="50"/>
      <c r="AO864" s="50"/>
      <c r="AP864" s="50"/>
      <c r="AQ864" s="11"/>
      <c r="AR864" s="50"/>
      <c r="AS864" s="50"/>
      <c r="AT864" s="50"/>
      <c r="AU864" s="11"/>
      <c r="AV864" s="50"/>
      <c r="AW864" s="50"/>
      <c r="AX864" s="50"/>
      <c r="AY864" s="50"/>
      <c r="AZ864" s="50"/>
      <c r="BA864" s="50"/>
      <c r="BB864" s="50"/>
      <c r="BC864" s="50"/>
      <c r="BD864" s="50"/>
      <c r="BE864" s="50"/>
      <c r="BF864" s="50"/>
      <c r="BG864" s="50"/>
      <c r="BH864" s="20"/>
    </row>
    <row r="865" spans="1:60" s="22" customFormat="1" x14ac:dyDescent="0.25">
      <c r="A865" s="20"/>
      <c r="B865" s="480"/>
      <c r="C865" s="11"/>
      <c r="D865" s="11"/>
      <c r="E865" s="11"/>
      <c r="F865" s="21"/>
      <c r="G865" s="11"/>
      <c r="H865" s="50"/>
      <c r="I865" s="50"/>
      <c r="J865" s="50"/>
      <c r="K865" s="11"/>
      <c r="L865" s="50"/>
      <c r="M865" s="50"/>
      <c r="N865" s="50"/>
      <c r="O865" s="50"/>
      <c r="P865" s="50"/>
      <c r="Q865" s="11"/>
      <c r="R865" s="50"/>
      <c r="S865" s="50"/>
      <c r="T865" s="50"/>
      <c r="U865" s="11"/>
      <c r="V865" s="50"/>
      <c r="W865" s="50"/>
      <c r="X865" s="50"/>
      <c r="Y865" s="50"/>
      <c r="Z865" s="50"/>
      <c r="AA865" s="11"/>
      <c r="AB865" s="50"/>
      <c r="AC865" s="50"/>
      <c r="AD865" s="50"/>
      <c r="AE865" s="11"/>
      <c r="AF865" s="50"/>
      <c r="AG865" s="50"/>
      <c r="AH865" s="50"/>
      <c r="AI865" s="11"/>
      <c r="AJ865" s="50"/>
      <c r="AK865" s="50"/>
      <c r="AL865" s="50"/>
      <c r="AM865" s="11"/>
      <c r="AN865" s="50"/>
      <c r="AO865" s="50"/>
      <c r="AP865" s="50"/>
      <c r="AQ865" s="11"/>
      <c r="AR865" s="50"/>
      <c r="AS865" s="50"/>
      <c r="AT865" s="50"/>
      <c r="AU865" s="11"/>
      <c r="AV865" s="50"/>
      <c r="AW865" s="50"/>
      <c r="AX865" s="50"/>
      <c r="AY865" s="50"/>
      <c r="AZ865" s="50"/>
      <c r="BA865" s="50"/>
      <c r="BB865" s="50"/>
      <c r="BC865" s="50"/>
      <c r="BD865" s="50"/>
      <c r="BE865" s="50"/>
      <c r="BF865" s="50"/>
      <c r="BG865" s="50"/>
      <c r="BH865" s="20"/>
    </row>
    <row r="866" spans="1:60" s="22" customFormat="1" x14ac:dyDescent="0.25">
      <c r="A866" s="20"/>
      <c r="B866" s="480"/>
      <c r="C866" s="11"/>
      <c r="D866" s="11"/>
      <c r="E866" s="11"/>
      <c r="F866" s="21"/>
      <c r="G866" s="11"/>
      <c r="H866" s="50"/>
      <c r="I866" s="50"/>
      <c r="J866" s="50"/>
      <c r="K866" s="11"/>
      <c r="L866" s="50"/>
      <c r="M866" s="50"/>
      <c r="N866" s="50"/>
      <c r="O866" s="50"/>
      <c r="P866" s="50"/>
      <c r="Q866" s="11"/>
      <c r="R866" s="50"/>
      <c r="S866" s="50"/>
      <c r="T866" s="50"/>
      <c r="U866" s="11"/>
      <c r="V866" s="50"/>
      <c r="W866" s="50"/>
      <c r="X866" s="50"/>
      <c r="Y866" s="50"/>
      <c r="Z866" s="50"/>
      <c r="AA866" s="11"/>
      <c r="AB866" s="50"/>
      <c r="AC866" s="50"/>
      <c r="AD866" s="50"/>
      <c r="AE866" s="11"/>
      <c r="AF866" s="50"/>
      <c r="AG866" s="50"/>
      <c r="AH866" s="50"/>
      <c r="AI866" s="11"/>
      <c r="AJ866" s="50"/>
      <c r="AK866" s="50"/>
      <c r="AL866" s="50"/>
      <c r="AM866" s="11"/>
      <c r="AN866" s="50"/>
      <c r="AO866" s="50"/>
      <c r="AP866" s="50"/>
      <c r="AQ866" s="11"/>
      <c r="AR866" s="50"/>
      <c r="AS866" s="50"/>
      <c r="AT866" s="50"/>
      <c r="AU866" s="11"/>
      <c r="AV866" s="50"/>
      <c r="AW866" s="50"/>
      <c r="AX866" s="50"/>
      <c r="AY866" s="50"/>
      <c r="AZ866" s="50"/>
      <c r="BA866" s="50"/>
      <c r="BB866" s="50"/>
      <c r="BC866" s="50"/>
      <c r="BD866" s="50"/>
      <c r="BE866" s="50"/>
      <c r="BF866" s="50"/>
      <c r="BG866" s="50"/>
      <c r="BH866" s="20"/>
    </row>
    <row r="867" spans="1:60" s="22" customFormat="1" x14ac:dyDescent="0.25">
      <c r="A867" s="20"/>
      <c r="B867" s="480"/>
      <c r="C867" s="11"/>
      <c r="D867" s="11"/>
      <c r="E867" s="11"/>
      <c r="F867" s="21"/>
      <c r="G867" s="11"/>
      <c r="H867" s="50"/>
      <c r="I867" s="50"/>
      <c r="J867" s="50"/>
      <c r="K867" s="11"/>
      <c r="L867" s="50"/>
      <c r="M867" s="50"/>
      <c r="N867" s="50"/>
      <c r="O867" s="50"/>
      <c r="P867" s="50"/>
      <c r="Q867" s="11"/>
      <c r="R867" s="50"/>
      <c r="S867" s="50"/>
      <c r="T867" s="50"/>
      <c r="U867" s="11"/>
      <c r="V867" s="50"/>
      <c r="W867" s="50"/>
      <c r="X867" s="50"/>
      <c r="Y867" s="50"/>
      <c r="Z867" s="50"/>
      <c r="AA867" s="11"/>
      <c r="AB867" s="50"/>
      <c r="AC867" s="50"/>
      <c r="AD867" s="50"/>
      <c r="AE867" s="11"/>
      <c r="AF867" s="50"/>
      <c r="AG867" s="50"/>
      <c r="AH867" s="50"/>
      <c r="AI867" s="11"/>
      <c r="AJ867" s="50"/>
      <c r="AK867" s="50"/>
      <c r="AL867" s="50"/>
      <c r="AM867" s="11"/>
      <c r="AN867" s="50"/>
      <c r="AO867" s="50"/>
      <c r="AP867" s="50"/>
      <c r="AQ867" s="11"/>
      <c r="AR867" s="50"/>
      <c r="AS867" s="50"/>
      <c r="AT867" s="50"/>
      <c r="AU867" s="11"/>
      <c r="AV867" s="50"/>
      <c r="AW867" s="50"/>
      <c r="AX867" s="50"/>
      <c r="AY867" s="50"/>
      <c r="AZ867" s="50"/>
      <c r="BA867" s="50"/>
      <c r="BB867" s="50"/>
      <c r="BC867" s="50"/>
      <c r="BD867" s="50"/>
      <c r="BE867" s="50"/>
      <c r="BF867" s="50"/>
      <c r="BG867" s="50"/>
      <c r="BH867" s="20"/>
    </row>
    <row r="868" spans="1:60" s="22" customFormat="1" x14ac:dyDescent="0.25">
      <c r="A868" s="20"/>
      <c r="B868" s="480"/>
      <c r="C868" s="11"/>
      <c r="D868" s="11"/>
      <c r="E868" s="11"/>
      <c r="F868" s="21"/>
      <c r="G868" s="11"/>
      <c r="H868" s="50"/>
      <c r="I868" s="50"/>
      <c r="J868" s="50"/>
      <c r="K868" s="11"/>
      <c r="L868" s="50"/>
      <c r="M868" s="50"/>
      <c r="N868" s="50"/>
      <c r="O868" s="50"/>
      <c r="P868" s="50"/>
      <c r="Q868" s="11"/>
      <c r="R868" s="50"/>
      <c r="S868" s="50"/>
      <c r="T868" s="50"/>
      <c r="U868" s="11"/>
      <c r="V868" s="50"/>
      <c r="W868" s="50"/>
      <c r="X868" s="50"/>
      <c r="Y868" s="50"/>
      <c r="Z868" s="50"/>
      <c r="AA868" s="11"/>
      <c r="AB868" s="50"/>
      <c r="AC868" s="50"/>
      <c r="AD868" s="50"/>
      <c r="AE868" s="11"/>
      <c r="AF868" s="50"/>
      <c r="AG868" s="50"/>
      <c r="AH868" s="50"/>
      <c r="AI868" s="11"/>
      <c r="AJ868" s="50"/>
      <c r="AK868" s="50"/>
      <c r="AL868" s="50"/>
      <c r="AM868" s="11"/>
      <c r="AN868" s="50"/>
      <c r="AO868" s="50"/>
      <c r="AP868" s="50"/>
      <c r="AQ868" s="11"/>
      <c r="AR868" s="50"/>
      <c r="AS868" s="50"/>
      <c r="AT868" s="50"/>
      <c r="AU868" s="11"/>
      <c r="AV868" s="50"/>
      <c r="AW868" s="50"/>
      <c r="AX868" s="50"/>
      <c r="AY868" s="50"/>
      <c r="AZ868" s="50"/>
      <c r="BA868" s="50"/>
      <c r="BB868" s="50"/>
      <c r="BC868" s="50"/>
      <c r="BD868" s="50"/>
      <c r="BE868" s="50"/>
      <c r="BF868" s="50"/>
      <c r="BG868" s="50"/>
      <c r="BH868" s="20"/>
    </row>
    <row r="869" spans="1:60" s="22" customFormat="1" x14ac:dyDescent="0.25">
      <c r="A869" s="20"/>
      <c r="B869" s="480"/>
      <c r="C869" s="11"/>
      <c r="D869" s="11"/>
      <c r="E869" s="11"/>
      <c r="F869" s="21"/>
      <c r="G869" s="11"/>
      <c r="H869" s="50"/>
      <c r="I869" s="50"/>
      <c r="J869" s="50"/>
      <c r="K869" s="11"/>
      <c r="L869" s="50"/>
      <c r="M869" s="50"/>
      <c r="N869" s="50"/>
      <c r="O869" s="50"/>
      <c r="P869" s="50"/>
      <c r="Q869" s="11"/>
      <c r="R869" s="50"/>
      <c r="S869" s="50"/>
      <c r="T869" s="50"/>
      <c r="U869" s="11"/>
      <c r="V869" s="50"/>
      <c r="W869" s="50"/>
      <c r="X869" s="50"/>
      <c r="Y869" s="50"/>
      <c r="Z869" s="50"/>
      <c r="AA869" s="11"/>
      <c r="AB869" s="50"/>
      <c r="AC869" s="50"/>
      <c r="AD869" s="50"/>
      <c r="AE869" s="11"/>
      <c r="AF869" s="50"/>
      <c r="AG869" s="50"/>
      <c r="AH869" s="50"/>
      <c r="AI869" s="11"/>
      <c r="AJ869" s="50"/>
      <c r="AK869" s="50"/>
      <c r="AL869" s="50"/>
      <c r="AM869" s="11"/>
      <c r="AN869" s="50"/>
      <c r="AO869" s="50"/>
      <c r="AP869" s="50"/>
      <c r="AQ869" s="11"/>
      <c r="AR869" s="50"/>
      <c r="AS869" s="50"/>
      <c r="AT869" s="50"/>
      <c r="AU869" s="11"/>
      <c r="AV869" s="50"/>
      <c r="AW869" s="50"/>
      <c r="AX869" s="50"/>
      <c r="AY869" s="50"/>
      <c r="AZ869" s="50"/>
      <c r="BA869" s="50"/>
      <c r="BB869" s="50"/>
      <c r="BC869" s="50"/>
      <c r="BD869" s="50"/>
      <c r="BE869" s="50"/>
      <c r="BF869" s="50"/>
      <c r="BG869" s="50"/>
      <c r="BH869" s="20"/>
    </row>
    <row r="870" spans="1:60" s="22" customFormat="1" x14ac:dyDescent="0.25">
      <c r="A870" s="20"/>
      <c r="B870" s="480"/>
      <c r="C870" s="11"/>
      <c r="D870" s="11"/>
      <c r="E870" s="11"/>
      <c r="F870" s="21"/>
      <c r="G870" s="11"/>
      <c r="H870" s="50"/>
      <c r="I870" s="50"/>
      <c r="J870" s="50"/>
      <c r="K870" s="11"/>
      <c r="L870" s="50"/>
      <c r="M870" s="50"/>
      <c r="N870" s="50"/>
      <c r="O870" s="50"/>
      <c r="P870" s="50"/>
      <c r="Q870" s="11"/>
      <c r="R870" s="50"/>
      <c r="S870" s="50"/>
      <c r="T870" s="50"/>
      <c r="U870" s="11"/>
      <c r="V870" s="50"/>
      <c r="W870" s="50"/>
      <c r="X870" s="50"/>
      <c r="Y870" s="50"/>
      <c r="Z870" s="50"/>
      <c r="AA870" s="11"/>
      <c r="AB870" s="50"/>
      <c r="AC870" s="50"/>
      <c r="AD870" s="50"/>
      <c r="AE870" s="11"/>
      <c r="AF870" s="50"/>
      <c r="AG870" s="50"/>
      <c r="AH870" s="50"/>
      <c r="AI870" s="11"/>
      <c r="AJ870" s="50"/>
      <c r="AK870" s="50"/>
      <c r="AL870" s="50"/>
      <c r="AM870" s="11"/>
      <c r="AN870" s="50"/>
      <c r="AO870" s="50"/>
      <c r="AP870" s="50"/>
      <c r="AQ870" s="11"/>
      <c r="AR870" s="50"/>
      <c r="AS870" s="50"/>
      <c r="AT870" s="50"/>
      <c r="AU870" s="11"/>
      <c r="AV870" s="50"/>
      <c r="AW870" s="50"/>
      <c r="AX870" s="50"/>
      <c r="AY870" s="50"/>
      <c r="AZ870" s="50"/>
      <c r="BA870" s="50"/>
      <c r="BB870" s="50"/>
      <c r="BC870" s="50"/>
      <c r="BD870" s="50"/>
      <c r="BE870" s="50"/>
      <c r="BF870" s="50"/>
      <c r="BG870" s="50"/>
      <c r="BH870" s="20"/>
    </row>
    <row r="871" spans="1:60" s="22" customFormat="1" x14ac:dyDescent="0.25">
      <c r="A871" s="20"/>
      <c r="B871" s="480"/>
      <c r="C871" s="11"/>
      <c r="D871" s="11"/>
      <c r="E871" s="11"/>
      <c r="F871" s="21"/>
      <c r="G871" s="11"/>
      <c r="H871" s="50"/>
      <c r="I871" s="50"/>
      <c r="J871" s="50"/>
      <c r="K871" s="11"/>
      <c r="L871" s="50"/>
      <c r="M871" s="50"/>
      <c r="N871" s="50"/>
      <c r="O871" s="50"/>
      <c r="P871" s="50"/>
      <c r="Q871" s="11"/>
      <c r="R871" s="50"/>
      <c r="S871" s="50"/>
      <c r="T871" s="50"/>
      <c r="U871" s="11"/>
      <c r="V871" s="50"/>
      <c r="W871" s="50"/>
      <c r="X871" s="50"/>
      <c r="Y871" s="50"/>
      <c r="Z871" s="50"/>
      <c r="AA871" s="11"/>
      <c r="AB871" s="50"/>
      <c r="AC871" s="50"/>
      <c r="AD871" s="50"/>
      <c r="AE871" s="11"/>
      <c r="AF871" s="50"/>
      <c r="AG871" s="50"/>
      <c r="AH871" s="50"/>
      <c r="AI871" s="11"/>
      <c r="AJ871" s="50"/>
      <c r="AK871" s="50"/>
      <c r="AL871" s="50"/>
      <c r="AM871" s="11"/>
      <c r="AN871" s="50"/>
      <c r="AO871" s="50"/>
      <c r="AP871" s="50"/>
      <c r="AQ871" s="11"/>
      <c r="AR871" s="50"/>
      <c r="AS871" s="50"/>
      <c r="AT871" s="50"/>
      <c r="AU871" s="11"/>
      <c r="AV871" s="50"/>
      <c r="AW871" s="50"/>
      <c r="AX871" s="50"/>
      <c r="AY871" s="50"/>
      <c r="AZ871" s="50"/>
      <c r="BA871" s="50"/>
      <c r="BB871" s="50"/>
      <c r="BC871" s="50"/>
      <c r="BD871" s="50"/>
      <c r="BE871" s="50"/>
      <c r="BF871" s="50"/>
      <c r="BG871" s="50"/>
      <c r="BH871" s="20"/>
    </row>
    <row r="872" spans="1:60" s="22" customFormat="1" x14ac:dyDescent="0.25">
      <c r="A872" s="20"/>
      <c r="B872" s="480"/>
      <c r="C872" s="11"/>
      <c r="D872" s="11"/>
      <c r="E872" s="11"/>
      <c r="F872" s="21"/>
      <c r="G872" s="11"/>
      <c r="H872" s="50"/>
      <c r="I872" s="50"/>
      <c r="J872" s="50"/>
      <c r="K872" s="11"/>
      <c r="L872" s="50"/>
      <c r="M872" s="50"/>
      <c r="N872" s="50"/>
      <c r="O872" s="50"/>
      <c r="P872" s="50"/>
      <c r="Q872" s="11"/>
      <c r="R872" s="50"/>
      <c r="S872" s="50"/>
      <c r="T872" s="50"/>
      <c r="U872" s="11"/>
      <c r="V872" s="50"/>
      <c r="W872" s="50"/>
      <c r="X872" s="50"/>
      <c r="Y872" s="50"/>
      <c r="Z872" s="50"/>
      <c r="AA872" s="11"/>
      <c r="AB872" s="50"/>
      <c r="AC872" s="50"/>
      <c r="AD872" s="50"/>
      <c r="AE872" s="11"/>
      <c r="AF872" s="50"/>
      <c r="AG872" s="50"/>
      <c r="AH872" s="50"/>
      <c r="AI872" s="11"/>
      <c r="AJ872" s="50"/>
      <c r="AK872" s="50"/>
      <c r="AL872" s="50"/>
      <c r="AM872" s="11"/>
      <c r="AN872" s="50"/>
      <c r="AO872" s="50"/>
      <c r="AP872" s="50"/>
      <c r="AQ872" s="11"/>
      <c r="AR872" s="50"/>
      <c r="AS872" s="50"/>
      <c r="AT872" s="50"/>
      <c r="AU872" s="11"/>
      <c r="AV872" s="50"/>
      <c r="AW872" s="50"/>
      <c r="AX872" s="50"/>
      <c r="AY872" s="50"/>
      <c r="AZ872" s="50"/>
      <c r="BA872" s="50"/>
      <c r="BB872" s="50"/>
      <c r="BC872" s="50"/>
      <c r="BD872" s="50"/>
      <c r="BE872" s="50"/>
      <c r="BF872" s="50"/>
      <c r="BG872" s="50"/>
      <c r="BH872" s="20"/>
    </row>
    <row r="873" spans="1:60" s="22" customFormat="1" x14ac:dyDescent="0.25">
      <c r="A873" s="20"/>
      <c r="B873" s="480"/>
      <c r="C873" s="11"/>
      <c r="D873" s="11"/>
      <c r="E873" s="11"/>
      <c r="F873" s="21"/>
      <c r="G873" s="11"/>
      <c r="H873" s="50"/>
      <c r="I873" s="50"/>
      <c r="J873" s="50"/>
      <c r="K873" s="11"/>
      <c r="L873" s="50"/>
      <c r="M873" s="50"/>
      <c r="N873" s="50"/>
      <c r="O873" s="50"/>
      <c r="P873" s="50"/>
      <c r="Q873" s="11"/>
      <c r="R873" s="50"/>
      <c r="S873" s="50"/>
      <c r="T873" s="50"/>
      <c r="U873" s="11"/>
      <c r="V873" s="50"/>
      <c r="W873" s="50"/>
      <c r="X873" s="50"/>
      <c r="Y873" s="50"/>
      <c r="Z873" s="50"/>
      <c r="AA873" s="11"/>
      <c r="AB873" s="50"/>
      <c r="AC873" s="50"/>
      <c r="AD873" s="50"/>
      <c r="AE873" s="11"/>
      <c r="AF873" s="50"/>
      <c r="AG873" s="50"/>
      <c r="AH873" s="50"/>
      <c r="AI873" s="11"/>
      <c r="AJ873" s="50"/>
      <c r="AK873" s="50"/>
      <c r="AL873" s="50"/>
      <c r="AM873" s="11"/>
      <c r="AN873" s="50"/>
      <c r="AO873" s="50"/>
      <c r="AP873" s="50"/>
      <c r="AQ873" s="11"/>
      <c r="AR873" s="50"/>
      <c r="AS873" s="50"/>
      <c r="AT873" s="50"/>
      <c r="AU873" s="11"/>
      <c r="AV873" s="50"/>
      <c r="AW873" s="50"/>
      <c r="AX873" s="50"/>
      <c r="AY873" s="50"/>
      <c r="AZ873" s="50"/>
      <c r="BA873" s="50"/>
      <c r="BB873" s="50"/>
      <c r="BC873" s="50"/>
      <c r="BD873" s="50"/>
      <c r="BE873" s="50"/>
      <c r="BF873" s="50"/>
      <c r="BG873" s="50"/>
      <c r="BH873" s="20"/>
    </row>
    <row r="874" spans="1:60" s="22" customFormat="1" x14ac:dyDescent="0.25">
      <c r="A874" s="20"/>
      <c r="B874" s="480"/>
      <c r="C874" s="11"/>
      <c r="D874" s="11"/>
      <c r="E874" s="11"/>
      <c r="F874" s="21"/>
      <c r="G874" s="11"/>
      <c r="H874" s="50"/>
      <c r="I874" s="50"/>
      <c r="J874" s="50"/>
      <c r="K874" s="11"/>
      <c r="L874" s="50"/>
      <c r="M874" s="50"/>
      <c r="N874" s="50"/>
      <c r="O874" s="50"/>
      <c r="P874" s="50"/>
      <c r="Q874" s="11"/>
      <c r="R874" s="50"/>
      <c r="S874" s="50"/>
      <c r="T874" s="50"/>
      <c r="U874" s="11"/>
      <c r="V874" s="50"/>
      <c r="W874" s="50"/>
      <c r="X874" s="50"/>
      <c r="Y874" s="50"/>
      <c r="Z874" s="50"/>
      <c r="AA874" s="11"/>
      <c r="AB874" s="50"/>
      <c r="AC874" s="50"/>
      <c r="AD874" s="50"/>
      <c r="AE874" s="11"/>
      <c r="AF874" s="50"/>
      <c r="AG874" s="50"/>
      <c r="AH874" s="50"/>
      <c r="AI874" s="11"/>
      <c r="AJ874" s="50"/>
      <c r="AK874" s="50"/>
      <c r="AL874" s="50"/>
      <c r="AM874" s="11"/>
      <c r="AN874" s="50"/>
      <c r="AO874" s="50"/>
      <c r="AP874" s="50"/>
      <c r="AQ874" s="11"/>
      <c r="AR874" s="50"/>
      <c r="AS874" s="50"/>
      <c r="AT874" s="50"/>
      <c r="AU874" s="11"/>
      <c r="AV874" s="50"/>
      <c r="AW874" s="50"/>
      <c r="AX874" s="50"/>
      <c r="AY874" s="50"/>
      <c r="AZ874" s="50"/>
      <c r="BA874" s="50"/>
      <c r="BB874" s="50"/>
      <c r="BC874" s="50"/>
      <c r="BD874" s="50"/>
      <c r="BE874" s="50"/>
      <c r="BF874" s="50"/>
      <c r="BG874" s="50"/>
      <c r="BH874" s="20"/>
    </row>
    <row r="875" spans="1:60" s="22" customFormat="1" x14ac:dyDescent="0.25">
      <c r="A875" s="20"/>
      <c r="B875" s="480"/>
      <c r="C875" s="11"/>
      <c r="D875" s="11"/>
      <c r="E875" s="11"/>
      <c r="F875" s="21"/>
      <c r="G875" s="11"/>
      <c r="H875" s="50"/>
      <c r="I875" s="50"/>
      <c r="J875" s="50"/>
      <c r="K875" s="11"/>
      <c r="L875" s="50"/>
      <c r="M875" s="50"/>
      <c r="N875" s="50"/>
      <c r="O875" s="50"/>
      <c r="P875" s="50"/>
      <c r="Q875" s="11"/>
      <c r="R875" s="50"/>
      <c r="S875" s="50"/>
      <c r="T875" s="50"/>
      <c r="U875" s="11"/>
      <c r="V875" s="50"/>
      <c r="W875" s="50"/>
      <c r="X875" s="50"/>
      <c r="Y875" s="50"/>
      <c r="Z875" s="50"/>
      <c r="AA875" s="11"/>
      <c r="AB875" s="50"/>
      <c r="AC875" s="50"/>
      <c r="AD875" s="50"/>
      <c r="AE875" s="11"/>
      <c r="AF875" s="50"/>
      <c r="AG875" s="50"/>
      <c r="AH875" s="50"/>
      <c r="AI875" s="11"/>
      <c r="AJ875" s="50"/>
      <c r="AK875" s="50"/>
      <c r="AL875" s="50"/>
      <c r="AM875" s="11"/>
      <c r="AN875" s="50"/>
      <c r="AO875" s="50"/>
      <c r="AP875" s="50"/>
      <c r="AQ875" s="11"/>
      <c r="AR875" s="50"/>
      <c r="AS875" s="50"/>
      <c r="AT875" s="50"/>
      <c r="AU875" s="11"/>
      <c r="AV875" s="50"/>
      <c r="AW875" s="50"/>
      <c r="AX875" s="50"/>
      <c r="AY875" s="50"/>
      <c r="AZ875" s="50"/>
      <c r="BA875" s="50"/>
      <c r="BB875" s="50"/>
      <c r="BC875" s="50"/>
      <c r="BD875" s="50"/>
      <c r="BE875" s="50"/>
      <c r="BF875" s="50"/>
      <c r="BG875" s="50"/>
      <c r="BH875" s="20"/>
    </row>
    <row r="876" spans="1:60" s="22" customFormat="1" x14ac:dyDescent="0.25">
      <c r="A876" s="20"/>
      <c r="B876" s="480"/>
      <c r="C876" s="11"/>
      <c r="D876" s="11"/>
      <c r="E876" s="11"/>
      <c r="F876" s="21"/>
      <c r="G876" s="11"/>
      <c r="H876" s="50"/>
      <c r="I876" s="50"/>
      <c r="J876" s="50"/>
      <c r="K876" s="11"/>
      <c r="L876" s="50"/>
      <c r="M876" s="50"/>
      <c r="N876" s="50"/>
      <c r="O876" s="50"/>
      <c r="P876" s="50"/>
      <c r="Q876" s="11"/>
      <c r="R876" s="50"/>
      <c r="S876" s="50"/>
      <c r="T876" s="50"/>
      <c r="U876" s="11"/>
      <c r="V876" s="50"/>
      <c r="W876" s="50"/>
      <c r="X876" s="50"/>
      <c r="Y876" s="50"/>
      <c r="Z876" s="50"/>
      <c r="AA876" s="11"/>
      <c r="AB876" s="50"/>
      <c r="AC876" s="50"/>
      <c r="AD876" s="50"/>
      <c r="AE876" s="11"/>
      <c r="AF876" s="50"/>
      <c r="AG876" s="50"/>
      <c r="AH876" s="50"/>
      <c r="AI876" s="11"/>
      <c r="AJ876" s="50"/>
      <c r="AK876" s="50"/>
      <c r="AL876" s="50"/>
      <c r="AM876" s="11"/>
      <c r="AN876" s="50"/>
      <c r="AO876" s="50"/>
      <c r="AP876" s="50"/>
      <c r="AQ876" s="11"/>
      <c r="AR876" s="50"/>
      <c r="AS876" s="50"/>
      <c r="AT876" s="50"/>
      <c r="AU876" s="11"/>
      <c r="AV876" s="50"/>
      <c r="AW876" s="50"/>
      <c r="AX876" s="50"/>
      <c r="AY876" s="50"/>
      <c r="AZ876" s="50"/>
      <c r="BA876" s="50"/>
      <c r="BB876" s="50"/>
      <c r="BC876" s="50"/>
      <c r="BD876" s="50"/>
      <c r="BE876" s="50"/>
      <c r="BF876" s="50"/>
      <c r="BG876" s="50"/>
      <c r="BH876" s="20"/>
    </row>
    <row r="877" spans="1:60" s="22" customFormat="1" x14ac:dyDescent="0.25">
      <c r="A877" s="20"/>
      <c r="B877" s="480"/>
      <c r="C877" s="11"/>
      <c r="D877" s="11"/>
      <c r="E877" s="11"/>
      <c r="F877" s="21"/>
      <c r="G877" s="11"/>
      <c r="H877" s="50"/>
      <c r="I877" s="50"/>
      <c r="J877" s="50"/>
      <c r="K877" s="11"/>
      <c r="L877" s="50"/>
      <c r="M877" s="50"/>
      <c r="N877" s="50"/>
      <c r="O877" s="50"/>
      <c r="P877" s="50"/>
      <c r="Q877" s="11"/>
      <c r="R877" s="50"/>
      <c r="S877" s="50"/>
      <c r="T877" s="50"/>
      <c r="U877" s="11"/>
      <c r="V877" s="50"/>
      <c r="W877" s="50"/>
      <c r="X877" s="50"/>
      <c r="Y877" s="50"/>
      <c r="Z877" s="50"/>
      <c r="AA877" s="11"/>
      <c r="AB877" s="50"/>
      <c r="AC877" s="50"/>
      <c r="AD877" s="50"/>
      <c r="AE877" s="11"/>
      <c r="AF877" s="50"/>
      <c r="AG877" s="50"/>
      <c r="AH877" s="50"/>
      <c r="AI877" s="11"/>
      <c r="AJ877" s="50"/>
      <c r="AK877" s="50"/>
      <c r="AL877" s="50"/>
      <c r="AM877" s="11"/>
      <c r="AN877" s="50"/>
      <c r="AO877" s="50"/>
      <c r="AP877" s="50"/>
      <c r="AQ877" s="11"/>
      <c r="AR877" s="50"/>
      <c r="AS877" s="50"/>
      <c r="AT877" s="50"/>
      <c r="AU877" s="11"/>
      <c r="AV877" s="50"/>
      <c r="AW877" s="50"/>
      <c r="AX877" s="50"/>
      <c r="AY877" s="50"/>
      <c r="AZ877" s="50"/>
      <c r="BA877" s="50"/>
      <c r="BB877" s="50"/>
      <c r="BC877" s="50"/>
      <c r="BD877" s="50"/>
      <c r="BE877" s="50"/>
      <c r="BF877" s="50"/>
      <c r="BG877" s="50"/>
      <c r="BH877" s="20"/>
    </row>
    <row r="878" spans="1:60" s="22" customFormat="1" x14ac:dyDescent="0.25">
      <c r="A878" s="20"/>
      <c r="B878" s="480"/>
      <c r="C878" s="11"/>
      <c r="D878" s="11"/>
      <c r="E878" s="11"/>
      <c r="F878" s="21"/>
      <c r="G878" s="11"/>
      <c r="H878" s="50"/>
      <c r="I878" s="50"/>
      <c r="J878" s="50"/>
      <c r="K878" s="11"/>
      <c r="L878" s="50"/>
      <c r="M878" s="50"/>
      <c r="N878" s="50"/>
      <c r="O878" s="50"/>
      <c r="P878" s="50"/>
      <c r="Q878" s="11"/>
      <c r="R878" s="50"/>
      <c r="S878" s="50"/>
      <c r="T878" s="50"/>
      <c r="U878" s="11"/>
      <c r="V878" s="50"/>
      <c r="W878" s="50"/>
      <c r="X878" s="50"/>
      <c r="Y878" s="50"/>
      <c r="Z878" s="50"/>
      <c r="AA878" s="11"/>
      <c r="AB878" s="50"/>
      <c r="AC878" s="50"/>
      <c r="AD878" s="50"/>
      <c r="AE878" s="11"/>
      <c r="AF878" s="50"/>
      <c r="AG878" s="50"/>
      <c r="AH878" s="50"/>
      <c r="AI878" s="11"/>
      <c r="AJ878" s="50"/>
      <c r="AK878" s="50"/>
      <c r="AL878" s="50"/>
      <c r="AM878" s="11"/>
      <c r="AN878" s="50"/>
      <c r="AO878" s="50"/>
      <c r="AP878" s="50"/>
      <c r="AQ878" s="11"/>
      <c r="AR878" s="50"/>
      <c r="AS878" s="50"/>
      <c r="AT878" s="50"/>
      <c r="AU878" s="11"/>
      <c r="AV878" s="50"/>
      <c r="AW878" s="50"/>
      <c r="AX878" s="50"/>
      <c r="AY878" s="50"/>
      <c r="AZ878" s="50"/>
      <c r="BA878" s="50"/>
      <c r="BB878" s="50"/>
      <c r="BC878" s="50"/>
      <c r="BD878" s="50"/>
      <c r="BE878" s="50"/>
      <c r="BF878" s="50"/>
      <c r="BG878" s="50"/>
      <c r="BH878" s="20"/>
    </row>
    <row r="879" spans="1:60" s="22" customFormat="1" x14ac:dyDescent="0.25">
      <c r="A879" s="20"/>
      <c r="B879" s="480"/>
      <c r="C879" s="11"/>
      <c r="D879" s="11"/>
      <c r="E879" s="11"/>
      <c r="F879" s="21"/>
      <c r="G879" s="11"/>
      <c r="H879" s="50"/>
      <c r="I879" s="50"/>
      <c r="J879" s="50"/>
      <c r="K879" s="11"/>
      <c r="L879" s="50"/>
      <c r="M879" s="50"/>
      <c r="N879" s="50"/>
      <c r="O879" s="50"/>
      <c r="P879" s="50"/>
      <c r="Q879" s="11"/>
      <c r="R879" s="50"/>
      <c r="S879" s="50"/>
      <c r="T879" s="50"/>
      <c r="U879" s="11"/>
      <c r="V879" s="50"/>
      <c r="W879" s="50"/>
      <c r="X879" s="50"/>
      <c r="Y879" s="50"/>
      <c r="Z879" s="50"/>
      <c r="AA879" s="11"/>
      <c r="AB879" s="50"/>
      <c r="AC879" s="50"/>
      <c r="AD879" s="50"/>
      <c r="AE879" s="11"/>
      <c r="AF879" s="50"/>
      <c r="AG879" s="50"/>
      <c r="AH879" s="50"/>
      <c r="AI879" s="11"/>
      <c r="AJ879" s="50"/>
      <c r="AK879" s="50"/>
      <c r="AL879" s="50"/>
      <c r="AM879" s="11"/>
      <c r="AN879" s="50"/>
      <c r="AO879" s="50"/>
      <c r="AP879" s="50"/>
      <c r="AQ879" s="11"/>
      <c r="AR879" s="50"/>
      <c r="AS879" s="50"/>
      <c r="AT879" s="50"/>
      <c r="AU879" s="11"/>
      <c r="AV879" s="50"/>
      <c r="AW879" s="50"/>
      <c r="AX879" s="50"/>
      <c r="AY879" s="50"/>
      <c r="AZ879" s="50"/>
      <c r="BA879" s="50"/>
      <c r="BB879" s="50"/>
      <c r="BC879" s="50"/>
      <c r="BD879" s="50"/>
      <c r="BE879" s="50"/>
      <c r="BF879" s="50"/>
      <c r="BG879" s="50"/>
      <c r="BH879" s="20"/>
    </row>
    <row r="880" spans="1:60" s="22" customFormat="1" x14ac:dyDescent="0.25">
      <c r="A880" s="20"/>
      <c r="B880" s="480"/>
      <c r="C880" s="11"/>
      <c r="D880" s="11"/>
      <c r="E880" s="11"/>
      <c r="F880" s="21"/>
      <c r="G880" s="11"/>
      <c r="H880" s="50"/>
      <c r="I880" s="50"/>
      <c r="J880" s="50"/>
      <c r="K880" s="11"/>
      <c r="L880" s="50"/>
      <c r="M880" s="50"/>
      <c r="N880" s="50"/>
      <c r="O880" s="50"/>
      <c r="P880" s="50"/>
      <c r="Q880" s="11"/>
      <c r="R880" s="50"/>
      <c r="S880" s="50"/>
      <c r="T880" s="50"/>
      <c r="U880" s="11"/>
      <c r="V880" s="50"/>
      <c r="W880" s="50"/>
      <c r="X880" s="50"/>
      <c r="Y880" s="50"/>
      <c r="Z880" s="50"/>
      <c r="AA880" s="11"/>
      <c r="AB880" s="50"/>
      <c r="AC880" s="50"/>
      <c r="AD880" s="50"/>
      <c r="AE880" s="11"/>
      <c r="AF880" s="50"/>
      <c r="AG880" s="50"/>
      <c r="AH880" s="50"/>
      <c r="AI880" s="11"/>
      <c r="AJ880" s="50"/>
      <c r="AK880" s="50"/>
      <c r="AL880" s="50"/>
      <c r="AM880" s="11"/>
      <c r="AN880" s="50"/>
      <c r="AO880" s="50"/>
      <c r="AP880" s="50"/>
      <c r="AQ880" s="11"/>
      <c r="AR880" s="50"/>
      <c r="AS880" s="50"/>
      <c r="AT880" s="50"/>
      <c r="AU880" s="11"/>
      <c r="AV880" s="50"/>
      <c r="AW880" s="50"/>
      <c r="AX880" s="50"/>
      <c r="AY880" s="50"/>
      <c r="AZ880" s="50"/>
      <c r="BA880" s="50"/>
      <c r="BB880" s="50"/>
      <c r="BC880" s="50"/>
      <c r="BD880" s="50"/>
      <c r="BE880" s="50"/>
      <c r="BF880" s="50"/>
      <c r="BG880" s="50"/>
      <c r="BH880" s="20"/>
    </row>
    <row r="881" spans="1:60" s="22" customFormat="1" x14ac:dyDescent="0.25">
      <c r="A881" s="20"/>
      <c r="B881" s="480"/>
      <c r="C881" s="11"/>
      <c r="D881" s="11"/>
      <c r="E881" s="11"/>
      <c r="F881" s="21"/>
      <c r="G881" s="11"/>
      <c r="H881" s="50"/>
      <c r="I881" s="50"/>
      <c r="J881" s="50"/>
      <c r="K881" s="11"/>
      <c r="L881" s="50"/>
      <c r="M881" s="50"/>
      <c r="N881" s="50"/>
      <c r="O881" s="50"/>
      <c r="P881" s="50"/>
      <c r="Q881" s="11"/>
      <c r="R881" s="50"/>
      <c r="S881" s="50"/>
      <c r="T881" s="50"/>
      <c r="U881" s="11"/>
      <c r="V881" s="50"/>
      <c r="W881" s="50"/>
      <c r="X881" s="50"/>
      <c r="Y881" s="50"/>
      <c r="Z881" s="50"/>
      <c r="AA881" s="11"/>
      <c r="AB881" s="50"/>
      <c r="AC881" s="50"/>
      <c r="AD881" s="50"/>
      <c r="AE881" s="11"/>
      <c r="AF881" s="50"/>
      <c r="AG881" s="50"/>
      <c r="AH881" s="50"/>
      <c r="AI881" s="11"/>
      <c r="AJ881" s="50"/>
      <c r="AK881" s="50"/>
      <c r="AL881" s="50"/>
      <c r="AM881" s="11"/>
      <c r="AN881" s="50"/>
      <c r="AO881" s="50"/>
      <c r="AP881" s="50"/>
      <c r="AQ881" s="11"/>
      <c r="AR881" s="50"/>
      <c r="AS881" s="50"/>
      <c r="AT881" s="50"/>
      <c r="AU881" s="11"/>
      <c r="AV881" s="50"/>
      <c r="AW881" s="50"/>
      <c r="AX881" s="50"/>
      <c r="AY881" s="50"/>
      <c r="AZ881" s="50"/>
      <c r="BA881" s="50"/>
      <c r="BB881" s="50"/>
      <c r="BC881" s="50"/>
      <c r="BD881" s="50"/>
      <c r="BE881" s="50"/>
      <c r="BF881" s="50"/>
      <c r="BG881" s="50"/>
      <c r="BH881" s="20"/>
    </row>
    <row r="882" spans="1:60" s="22" customFormat="1" x14ac:dyDescent="0.25">
      <c r="A882" s="20"/>
      <c r="B882" s="480"/>
      <c r="C882" s="11"/>
      <c r="D882" s="11"/>
      <c r="E882" s="11"/>
      <c r="F882" s="21"/>
      <c r="G882" s="11"/>
      <c r="H882" s="50"/>
      <c r="I882" s="50"/>
      <c r="J882" s="50"/>
      <c r="K882" s="11"/>
      <c r="L882" s="50"/>
      <c r="M882" s="50"/>
      <c r="N882" s="50"/>
      <c r="O882" s="50"/>
      <c r="P882" s="50"/>
      <c r="Q882" s="11"/>
      <c r="R882" s="50"/>
      <c r="S882" s="50"/>
      <c r="T882" s="50"/>
      <c r="U882" s="11"/>
      <c r="V882" s="50"/>
      <c r="W882" s="50"/>
      <c r="X882" s="50"/>
      <c r="Y882" s="50"/>
      <c r="Z882" s="50"/>
      <c r="AA882" s="11"/>
      <c r="AB882" s="50"/>
      <c r="AC882" s="50"/>
      <c r="AD882" s="50"/>
      <c r="AE882" s="11"/>
      <c r="AF882" s="50"/>
      <c r="AG882" s="50"/>
      <c r="AH882" s="50"/>
      <c r="AI882" s="11"/>
      <c r="AJ882" s="50"/>
      <c r="AK882" s="50"/>
      <c r="AL882" s="50"/>
      <c r="AM882" s="11"/>
      <c r="AN882" s="50"/>
      <c r="AO882" s="50"/>
      <c r="AP882" s="50"/>
      <c r="AQ882" s="11"/>
      <c r="AR882" s="50"/>
      <c r="AS882" s="50"/>
      <c r="AT882" s="50"/>
      <c r="AU882" s="11"/>
      <c r="AV882" s="50"/>
      <c r="AW882" s="50"/>
      <c r="AX882" s="50"/>
      <c r="AY882" s="50"/>
      <c r="AZ882" s="50"/>
      <c r="BA882" s="50"/>
      <c r="BB882" s="50"/>
      <c r="BC882" s="50"/>
      <c r="BD882" s="50"/>
      <c r="BE882" s="50"/>
      <c r="BF882" s="50"/>
      <c r="BG882" s="50"/>
      <c r="BH882" s="20"/>
    </row>
    <row r="883" spans="1:60" s="22" customFormat="1" x14ac:dyDescent="0.25">
      <c r="A883" s="20"/>
      <c r="B883" s="480"/>
      <c r="C883" s="11"/>
      <c r="D883" s="11"/>
      <c r="E883" s="11"/>
      <c r="F883" s="21"/>
      <c r="G883" s="11"/>
      <c r="H883" s="50"/>
      <c r="I883" s="50"/>
      <c r="J883" s="50"/>
      <c r="K883" s="11"/>
      <c r="L883" s="50"/>
      <c r="M883" s="50"/>
      <c r="N883" s="50"/>
      <c r="O883" s="50"/>
      <c r="P883" s="50"/>
      <c r="Q883" s="11"/>
      <c r="R883" s="50"/>
      <c r="S883" s="50"/>
      <c r="T883" s="50"/>
      <c r="U883" s="11"/>
      <c r="V883" s="50"/>
      <c r="W883" s="50"/>
      <c r="X883" s="50"/>
      <c r="Y883" s="50"/>
      <c r="Z883" s="50"/>
      <c r="AA883" s="11"/>
      <c r="AB883" s="50"/>
      <c r="AC883" s="50"/>
      <c r="AD883" s="50"/>
      <c r="AE883" s="11"/>
      <c r="AF883" s="50"/>
      <c r="AG883" s="50"/>
      <c r="AH883" s="50"/>
      <c r="AI883" s="11"/>
      <c r="AJ883" s="50"/>
      <c r="AK883" s="50"/>
      <c r="AL883" s="50"/>
      <c r="AM883" s="11"/>
      <c r="AN883" s="50"/>
      <c r="AO883" s="50"/>
      <c r="AP883" s="50"/>
      <c r="AQ883" s="11"/>
      <c r="AR883" s="50"/>
      <c r="AS883" s="50"/>
      <c r="AT883" s="50"/>
      <c r="AU883" s="11"/>
      <c r="AV883" s="50"/>
      <c r="AW883" s="50"/>
      <c r="AX883" s="50"/>
      <c r="AY883" s="50"/>
      <c r="AZ883" s="50"/>
      <c r="BA883" s="50"/>
      <c r="BB883" s="50"/>
      <c r="BC883" s="50"/>
      <c r="BD883" s="50"/>
      <c r="BE883" s="50"/>
      <c r="BF883" s="50"/>
      <c r="BG883" s="50"/>
      <c r="BH883" s="20"/>
    </row>
    <row r="884" spans="1:60" s="22" customFormat="1" x14ac:dyDescent="0.25">
      <c r="A884" s="20"/>
      <c r="B884" s="480"/>
      <c r="C884" s="11"/>
      <c r="D884" s="11"/>
      <c r="E884" s="11"/>
      <c r="F884" s="21"/>
      <c r="G884" s="11"/>
      <c r="H884" s="50"/>
      <c r="I884" s="50"/>
      <c r="J884" s="50"/>
      <c r="K884" s="11"/>
      <c r="L884" s="50"/>
      <c r="M884" s="50"/>
      <c r="N884" s="50"/>
      <c r="O884" s="50"/>
      <c r="P884" s="50"/>
      <c r="Q884" s="11"/>
      <c r="R884" s="50"/>
      <c r="S884" s="50"/>
      <c r="T884" s="50"/>
      <c r="U884" s="11"/>
      <c r="V884" s="50"/>
      <c r="W884" s="50"/>
      <c r="X884" s="50"/>
      <c r="Y884" s="50"/>
      <c r="Z884" s="50"/>
      <c r="AA884" s="11"/>
      <c r="AB884" s="50"/>
      <c r="AC884" s="50"/>
      <c r="AD884" s="50"/>
      <c r="AE884" s="11"/>
      <c r="AF884" s="50"/>
      <c r="AG884" s="50"/>
      <c r="AH884" s="50"/>
      <c r="AI884" s="11"/>
      <c r="AJ884" s="50"/>
      <c r="AK884" s="50"/>
      <c r="AL884" s="50"/>
      <c r="AM884" s="11"/>
      <c r="AN884" s="50"/>
      <c r="AO884" s="50"/>
      <c r="AP884" s="50"/>
      <c r="AQ884" s="11"/>
      <c r="AR884" s="50"/>
      <c r="AS884" s="50"/>
      <c r="AT884" s="50"/>
      <c r="AU884" s="11"/>
      <c r="AV884" s="50"/>
      <c r="AW884" s="50"/>
      <c r="AX884" s="50"/>
      <c r="AY884" s="50"/>
      <c r="AZ884" s="50"/>
      <c r="BA884" s="50"/>
      <c r="BB884" s="50"/>
      <c r="BC884" s="50"/>
      <c r="BD884" s="50"/>
      <c r="BE884" s="50"/>
      <c r="BF884" s="50"/>
      <c r="BG884" s="50"/>
      <c r="BH884" s="20"/>
    </row>
    <row r="885" spans="1:60" s="22" customFormat="1" x14ac:dyDescent="0.25">
      <c r="A885" s="20"/>
      <c r="B885" s="480"/>
      <c r="C885" s="11"/>
      <c r="D885" s="11"/>
      <c r="E885" s="11"/>
      <c r="F885" s="21"/>
      <c r="G885" s="11"/>
      <c r="H885" s="50"/>
      <c r="I885" s="50"/>
      <c r="J885" s="50"/>
      <c r="K885" s="11"/>
      <c r="L885" s="50"/>
      <c r="M885" s="50"/>
      <c r="N885" s="50"/>
      <c r="O885" s="50"/>
      <c r="P885" s="50"/>
      <c r="Q885" s="11"/>
      <c r="R885" s="50"/>
      <c r="S885" s="50"/>
      <c r="T885" s="50"/>
      <c r="U885" s="11"/>
      <c r="V885" s="50"/>
      <c r="W885" s="50"/>
      <c r="X885" s="50"/>
      <c r="Y885" s="50"/>
      <c r="Z885" s="50"/>
      <c r="AA885" s="11"/>
      <c r="AB885" s="50"/>
      <c r="AC885" s="50"/>
      <c r="AD885" s="50"/>
      <c r="AE885" s="11"/>
      <c r="AF885" s="50"/>
      <c r="AG885" s="50"/>
      <c r="AH885" s="50"/>
      <c r="AI885" s="11"/>
      <c r="AJ885" s="50"/>
      <c r="AK885" s="50"/>
      <c r="AL885" s="50"/>
      <c r="AM885" s="11"/>
      <c r="AN885" s="50"/>
      <c r="AO885" s="50"/>
      <c r="AP885" s="50"/>
      <c r="AQ885" s="11"/>
      <c r="AR885" s="50"/>
      <c r="AS885" s="50"/>
      <c r="AT885" s="50"/>
      <c r="AU885" s="11"/>
      <c r="AV885" s="50"/>
      <c r="AW885" s="50"/>
      <c r="AX885" s="50"/>
      <c r="AY885" s="50"/>
      <c r="AZ885" s="50"/>
      <c r="BA885" s="50"/>
      <c r="BB885" s="50"/>
      <c r="BC885" s="50"/>
      <c r="BD885" s="50"/>
      <c r="BE885" s="50"/>
      <c r="BF885" s="50"/>
      <c r="BG885" s="50"/>
      <c r="BH885" s="20"/>
    </row>
    <row r="886" spans="1:60" s="22" customFormat="1" x14ac:dyDescent="0.25">
      <c r="A886" s="20"/>
      <c r="B886" s="480"/>
      <c r="C886" s="11"/>
      <c r="D886" s="11"/>
      <c r="E886" s="11"/>
      <c r="F886" s="21"/>
      <c r="G886" s="11"/>
      <c r="H886" s="50"/>
      <c r="I886" s="50"/>
      <c r="J886" s="50"/>
      <c r="K886" s="11"/>
      <c r="L886" s="50"/>
      <c r="M886" s="50"/>
      <c r="N886" s="50"/>
      <c r="O886" s="50"/>
      <c r="P886" s="50"/>
      <c r="Q886" s="11"/>
      <c r="R886" s="50"/>
      <c r="S886" s="50"/>
      <c r="T886" s="50"/>
      <c r="U886" s="11"/>
      <c r="V886" s="50"/>
      <c r="W886" s="50"/>
      <c r="X886" s="50"/>
      <c r="Y886" s="50"/>
      <c r="Z886" s="50"/>
      <c r="AA886" s="11"/>
      <c r="AB886" s="50"/>
      <c r="AC886" s="50"/>
      <c r="AD886" s="50"/>
      <c r="AE886" s="11"/>
      <c r="AF886" s="50"/>
      <c r="AG886" s="50"/>
      <c r="AH886" s="50"/>
      <c r="AI886" s="11"/>
      <c r="AJ886" s="50"/>
      <c r="AK886" s="50"/>
      <c r="AL886" s="50"/>
      <c r="AM886" s="11"/>
      <c r="AN886" s="50"/>
      <c r="AO886" s="50"/>
      <c r="AP886" s="50"/>
      <c r="AQ886" s="11"/>
      <c r="AR886" s="50"/>
      <c r="AS886" s="50"/>
      <c r="AT886" s="50"/>
      <c r="AU886" s="11"/>
      <c r="AV886" s="50"/>
      <c r="AW886" s="50"/>
      <c r="AX886" s="50"/>
      <c r="AY886" s="50"/>
      <c r="AZ886" s="50"/>
      <c r="BA886" s="50"/>
      <c r="BB886" s="50"/>
      <c r="BC886" s="50"/>
      <c r="BD886" s="50"/>
      <c r="BE886" s="50"/>
      <c r="BF886" s="50"/>
      <c r="BG886" s="50"/>
      <c r="BH886" s="20"/>
    </row>
    <row r="887" spans="1:60" s="22" customFormat="1" x14ac:dyDescent="0.25">
      <c r="A887" s="20"/>
      <c r="B887" s="480"/>
      <c r="C887" s="11"/>
      <c r="D887" s="11"/>
      <c r="E887" s="11"/>
      <c r="F887" s="21"/>
      <c r="G887" s="11"/>
      <c r="H887" s="50"/>
      <c r="I887" s="50"/>
      <c r="J887" s="50"/>
      <c r="K887" s="11"/>
      <c r="L887" s="50"/>
      <c r="M887" s="50"/>
      <c r="N887" s="50"/>
      <c r="O887" s="50"/>
      <c r="P887" s="50"/>
      <c r="Q887" s="11"/>
      <c r="R887" s="50"/>
      <c r="S887" s="50"/>
      <c r="T887" s="50"/>
      <c r="U887" s="11"/>
      <c r="V887" s="50"/>
      <c r="W887" s="50"/>
      <c r="X887" s="50"/>
      <c r="Y887" s="50"/>
      <c r="Z887" s="50"/>
      <c r="AA887" s="11"/>
      <c r="AB887" s="50"/>
      <c r="AC887" s="50"/>
      <c r="AD887" s="50"/>
      <c r="AE887" s="11"/>
      <c r="AF887" s="50"/>
      <c r="AG887" s="50"/>
      <c r="AH887" s="50"/>
      <c r="AI887" s="11"/>
      <c r="AJ887" s="50"/>
      <c r="AK887" s="50"/>
      <c r="AL887" s="50"/>
      <c r="AM887" s="11"/>
      <c r="AN887" s="50"/>
      <c r="AO887" s="50"/>
      <c r="AP887" s="50"/>
      <c r="AQ887" s="11"/>
      <c r="AR887" s="50"/>
      <c r="AS887" s="50"/>
      <c r="AT887" s="50"/>
      <c r="AU887" s="11"/>
      <c r="AV887" s="50"/>
      <c r="AW887" s="50"/>
      <c r="AX887" s="50"/>
      <c r="AY887" s="50"/>
      <c r="AZ887" s="50"/>
      <c r="BA887" s="50"/>
      <c r="BB887" s="50"/>
      <c r="BC887" s="50"/>
      <c r="BD887" s="50"/>
      <c r="BE887" s="50"/>
      <c r="BF887" s="50"/>
      <c r="BG887" s="50"/>
      <c r="BH887" s="20"/>
    </row>
    <row r="888" spans="1:60" s="22" customFormat="1" x14ac:dyDescent="0.25">
      <c r="A888" s="20"/>
      <c r="B888" s="480"/>
      <c r="C888" s="11"/>
      <c r="D888" s="11"/>
      <c r="E888" s="11"/>
      <c r="F888" s="21"/>
      <c r="G888" s="11"/>
      <c r="H888" s="50"/>
      <c r="I888" s="50"/>
      <c r="J888" s="50"/>
      <c r="K888" s="11"/>
      <c r="L888" s="50"/>
      <c r="M888" s="50"/>
      <c r="N888" s="50"/>
      <c r="O888" s="50"/>
      <c r="P888" s="50"/>
      <c r="Q888" s="11"/>
      <c r="R888" s="50"/>
      <c r="S888" s="50"/>
      <c r="T888" s="50"/>
      <c r="U888" s="11"/>
      <c r="V888" s="50"/>
      <c r="W888" s="50"/>
      <c r="X888" s="50"/>
      <c r="Y888" s="50"/>
      <c r="Z888" s="50"/>
      <c r="AA888" s="11"/>
      <c r="AB888" s="50"/>
      <c r="AC888" s="50"/>
      <c r="AD888" s="50"/>
      <c r="AE888" s="11"/>
      <c r="AF888" s="50"/>
      <c r="AG888" s="50"/>
      <c r="AH888" s="50"/>
      <c r="AI888" s="11"/>
      <c r="AJ888" s="50"/>
      <c r="AK888" s="50"/>
      <c r="AL888" s="50"/>
      <c r="AM888" s="11"/>
      <c r="AN888" s="50"/>
      <c r="AO888" s="50"/>
      <c r="AP888" s="50"/>
      <c r="AQ888" s="11"/>
      <c r="AR888" s="50"/>
      <c r="AS888" s="50"/>
      <c r="AT888" s="50"/>
      <c r="AU888" s="11"/>
      <c r="AV888" s="50"/>
      <c r="AW888" s="50"/>
      <c r="AX888" s="50"/>
      <c r="AY888" s="50"/>
      <c r="AZ888" s="50"/>
      <c r="BA888" s="50"/>
      <c r="BB888" s="50"/>
      <c r="BC888" s="50"/>
      <c r="BD888" s="50"/>
      <c r="BE888" s="50"/>
      <c r="BF888" s="50"/>
      <c r="BG888" s="50"/>
      <c r="BH888" s="20"/>
    </row>
    <row r="889" spans="1:60" s="22" customFormat="1" x14ac:dyDescent="0.25">
      <c r="A889" s="20"/>
      <c r="B889" s="480"/>
      <c r="C889" s="11"/>
      <c r="D889" s="11"/>
      <c r="E889" s="11"/>
      <c r="F889" s="21"/>
      <c r="G889" s="11"/>
      <c r="H889" s="50"/>
      <c r="I889" s="50"/>
      <c r="J889" s="50"/>
      <c r="K889" s="11"/>
      <c r="L889" s="50"/>
      <c r="M889" s="50"/>
      <c r="N889" s="50"/>
      <c r="O889" s="50"/>
      <c r="P889" s="50"/>
      <c r="Q889" s="11"/>
      <c r="R889" s="50"/>
      <c r="S889" s="50"/>
      <c r="T889" s="50"/>
      <c r="U889" s="11"/>
      <c r="V889" s="50"/>
      <c r="W889" s="50"/>
      <c r="X889" s="50"/>
      <c r="Y889" s="50"/>
      <c r="Z889" s="50"/>
      <c r="AA889" s="11"/>
      <c r="AB889" s="50"/>
      <c r="AC889" s="50"/>
      <c r="AD889" s="50"/>
      <c r="AE889" s="11"/>
      <c r="AF889" s="50"/>
      <c r="AG889" s="50"/>
      <c r="AH889" s="50"/>
      <c r="AI889" s="11"/>
      <c r="AJ889" s="50"/>
      <c r="AK889" s="50"/>
      <c r="AL889" s="50"/>
      <c r="AM889" s="11"/>
      <c r="AN889" s="50"/>
      <c r="AO889" s="50"/>
      <c r="AP889" s="50"/>
      <c r="AQ889" s="11"/>
      <c r="AR889" s="50"/>
      <c r="AS889" s="50"/>
      <c r="AT889" s="50"/>
      <c r="AU889" s="11"/>
      <c r="AV889" s="50"/>
      <c r="AW889" s="50"/>
      <c r="AX889" s="50"/>
      <c r="AY889" s="50"/>
      <c r="AZ889" s="50"/>
      <c r="BA889" s="50"/>
      <c r="BB889" s="50"/>
      <c r="BC889" s="50"/>
      <c r="BD889" s="50"/>
      <c r="BE889" s="50"/>
      <c r="BF889" s="50"/>
      <c r="BG889" s="50"/>
      <c r="BH889" s="20"/>
    </row>
    <row r="890" spans="1:60" s="22" customFormat="1" x14ac:dyDescent="0.25">
      <c r="A890" s="20"/>
      <c r="B890" s="480"/>
      <c r="C890" s="11"/>
      <c r="D890" s="11"/>
      <c r="E890" s="11"/>
      <c r="F890" s="21"/>
      <c r="G890" s="11"/>
      <c r="H890" s="50"/>
      <c r="I890" s="50"/>
      <c r="J890" s="50"/>
      <c r="K890" s="11"/>
      <c r="L890" s="50"/>
      <c r="M890" s="50"/>
      <c r="N890" s="50"/>
      <c r="O890" s="50"/>
      <c r="P890" s="50"/>
      <c r="Q890" s="11"/>
      <c r="R890" s="50"/>
      <c r="S890" s="50"/>
      <c r="T890" s="50"/>
      <c r="U890" s="11"/>
      <c r="V890" s="50"/>
      <c r="W890" s="50"/>
      <c r="X890" s="50"/>
      <c r="Y890" s="50"/>
      <c r="Z890" s="50"/>
      <c r="AA890" s="11"/>
      <c r="AB890" s="50"/>
      <c r="AC890" s="50"/>
      <c r="AD890" s="50"/>
      <c r="AE890" s="11"/>
      <c r="AF890" s="50"/>
      <c r="AG890" s="50"/>
      <c r="AH890" s="50"/>
      <c r="AI890" s="11"/>
      <c r="AJ890" s="50"/>
      <c r="AK890" s="50"/>
      <c r="AL890" s="50"/>
      <c r="AM890" s="11"/>
      <c r="AN890" s="50"/>
      <c r="AO890" s="50"/>
      <c r="AP890" s="50"/>
      <c r="AQ890" s="11"/>
      <c r="AR890" s="50"/>
      <c r="AS890" s="50"/>
      <c r="AT890" s="50"/>
      <c r="AU890" s="11"/>
      <c r="AV890" s="50"/>
      <c r="AW890" s="50"/>
      <c r="AX890" s="50"/>
      <c r="AY890" s="50"/>
      <c r="AZ890" s="50"/>
      <c r="BA890" s="50"/>
      <c r="BB890" s="50"/>
      <c r="BC890" s="50"/>
      <c r="BD890" s="50"/>
      <c r="BE890" s="50"/>
      <c r="BF890" s="50"/>
      <c r="BG890" s="50"/>
      <c r="BH890" s="20"/>
    </row>
    <row r="891" spans="1:60" s="22" customFormat="1" x14ac:dyDescent="0.25">
      <c r="A891" s="20"/>
      <c r="B891" s="480"/>
      <c r="C891" s="11"/>
      <c r="D891" s="11"/>
      <c r="E891" s="11"/>
      <c r="F891" s="21"/>
      <c r="G891" s="11"/>
      <c r="H891" s="50"/>
      <c r="I891" s="50"/>
      <c r="J891" s="50"/>
      <c r="K891" s="11"/>
      <c r="L891" s="50"/>
      <c r="M891" s="50"/>
      <c r="N891" s="50"/>
      <c r="O891" s="50"/>
      <c r="P891" s="50"/>
      <c r="Q891" s="11"/>
      <c r="R891" s="50"/>
      <c r="S891" s="50"/>
      <c r="T891" s="50"/>
      <c r="U891" s="11"/>
      <c r="V891" s="50"/>
      <c r="W891" s="50"/>
      <c r="X891" s="50"/>
      <c r="Y891" s="50"/>
      <c r="Z891" s="50"/>
      <c r="AA891" s="11"/>
      <c r="AB891" s="50"/>
      <c r="AC891" s="50"/>
      <c r="AD891" s="50"/>
      <c r="AE891" s="11"/>
      <c r="AF891" s="50"/>
      <c r="AG891" s="50"/>
      <c r="AH891" s="50"/>
      <c r="AI891" s="11"/>
      <c r="AJ891" s="50"/>
      <c r="AK891" s="50"/>
      <c r="AL891" s="50"/>
      <c r="AM891" s="11"/>
      <c r="AN891" s="50"/>
      <c r="AO891" s="50"/>
      <c r="AP891" s="50"/>
      <c r="AQ891" s="11"/>
      <c r="AR891" s="50"/>
      <c r="AS891" s="50"/>
      <c r="AT891" s="50"/>
      <c r="AU891" s="11"/>
      <c r="AV891" s="50"/>
      <c r="AW891" s="50"/>
      <c r="AX891" s="50"/>
      <c r="AY891" s="50"/>
      <c r="AZ891" s="50"/>
      <c r="BA891" s="50"/>
      <c r="BB891" s="50"/>
      <c r="BC891" s="50"/>
      <c r="BD891" s="50"/>
      <c r="BE891" s="50"/>
      <c r="BF891" s="50"/>
      <c r="BG891" s="50"/>
      <c r="BH891" s="20"/>
    </row>
    <row r="892" spans="1:60" s="22" customFormat="1" x14ac:dyDescent="0.25">
      <c r="A892" s="20"/>
      <c r="B892" s="480"/>
      <c r="C892" s="11"/>
      <c r="D892" s="11"/>
      <c r="E892" s="11"/>
      <c r="F892" s="21"/>
      <c r="G892" s="11"/>
      <c r="H892" s="50"/>
      <c r="I892" s="50"/>
      <c r="J892" s="50"/>
      <c r="K892" s="11"/>
      <c r="L892" s="50"/>
      <c r="M892" s="50"/>
      <c r="N892" s="50"/>
      <c r="O892" s="50"/>
      <c r="P892" s="50"/>
      <c r="Q892" s="11"/>
      <c r="R892" s="50"/>
      <c r="S892" s="50"/>
      <c r="T892" s="50"/>
      <c r="U892" s="11"/>
      <c r="V892" s="50"/>
      <c r="W892" s="50"/>
      <c r="X892" s="50"/>
      <c r="Y892" s="50"/>
      <c r="Z892" s="50"/>
      <c r="AA892" s="11"/>
      <c r="AB892" s="50"/>
      <c r="AC892" s="50"/>
      <c r="AD892" s="50"/>
      <c r="AE892" s="11"/>
      <c r="AF892" s="50"/>
      <c r="AG892" s="50"/>
      <c r="AH892" s="50"/>
      <c r="AI892" s="11"/>
      <c r="AJ892" s="50"/>
      <c r="AK892" s="50"/>
      <c r="AL892" s="50"/>
      <c r="AM892" s="11"/>
      <c r="AN892" s="50"/>
      <c r="AO892" s="50"/>
      <c r="AP892" s="50"/>
      <c r="AQ892" s="11"/>
      <c r="AR892" s="50"/>
      <c r="AS892" s="50"/>
      <c r="AT892" s="50"/>
      <c r="AU892" s="11"/>
      <c r="AV892" s="50"/>
      <c r="AW892" s="50"/>
      <c r="AX892" s="50"/>
      <c r="AY892" s="50"/>
      <c r="AZ892" s="50"/>
      <c r="BA892" s="50"/>
      <c r="BB892" s="50"/>
      <c r="BC892" s="50"/>
      <c r="BD892" s="50"/>
      <c r="BE892" s="50"/>
      <c r="BF892" s="50"/>
      <c r="BG892" s="50"/>
      <c r="BH892" s="20"/>
    </row>
    <row r="893" spans="1:60" s="22" customFormat="1" x14ac:dyDescent="0.25">
      <c r="A893" s="20"/>
      <c r="B893" s="480"/>
      <c r="C893" s="11"/>
      <c r="D893" s="11"/>
      <c r="E893" s="11"/>
      <c r="F893" s="21"/>
      <c r="G893" s="11"/>
      <c r="H893" s="50"/>
      <c r="I893" s="50"/>
      <c r="J893" s="50"/>
      <c r="K893" s="11"/>
      <c r="L893" s="50"/>
      <c r="M893" s="50"/>
      <c r="N893" s="50"/>
      <c r="O893" s="50"/>
      <c r="P893" s="50"/>
      <c r="Q893" s="11"/>
      <c r="R893" s="50"/>
      <c r="S893" s="50"/>
      <c r="T893" s="50"/>
      <c r="U893" s="11"/>
      <c r="V893" s="50"/>
      <c r="W893" s="50"/>
      <c r="X893" s="50"/>
      <c r="Y893" s="50"/>
      <c r="Z893" s="50"/>
      <c r="AA893" s="11"/>
      <c r="AB893" s="50"/>
      <c r="AC893" s="50"/>
      <c r="AD893" s="50"/>
      <c r="AE893" s="11"/>
      <c r="AF893" s="50"/>
      <c r="AG893" s="50"/>
      <c r="AH893" s="50"/>
      <c r="AI893" s="11"/>
      <c r="AJ893" s="50"/>
      <c r="AK893" s="50"/>
      <c r="AL893" s="50"/>
      <c r="AM893" s="11"/>
      <c r="AN893" s="50"/>
      <c r="AO893" s="50"/>
      <c r="AP893" s="50"/>
      <c r="AQ893" s="11"/>
      <c r="AR893" s="50"/>
      <c r="AS893" s="50"/>
      <c r="AT893" s="50"/>
      <c r="AU893" s="11"/>
      <c r="AV893" s="50"/>
      <c r="AW893" s="50"/>
      <c r="AX893" s="50"/>
      <c r="AY893" s="50"/>
      <c r="AZ893" s="50"/>
      <c r="BA893" s="50"/>
      <c r="BB893" s="50"/>
      <c r="BC893" s="50"/>
      <c r="BD893" s="50"/>
      <c r="BE893" s="50"/>
      <c r="BF893" s="50"/>
      <c r="BG893" s="50"/>
      <c r="BH893" s="20"/>
    </row>
    <row r="894" spans="1:60" s="22" customFormat="1" x14ac:dyDescent="0.25">
      <c r="A894" s="20"/>
      <c r="B894" s="480"/>
      <c r="C894" s="11"/>
      <c r="D894" s="11"/>
      <c r="E894" s="11"/>
      <c r="F894" s="21"/>
      <c r="G894" s="11"/>
      <c r="H894" s="50"/>
      <c r="I894" s="50"/>
      <c r="J894" s="50"/>
      <c r="K894" s="11"/>
      <c r="L894" s="50"/>
      <c r="M894" s="50"/>
      <c r="N894" s="50"/>
      <c r="O894" s="50"/>
      <c r="P894" s="50"/>
      <c r="Q894" s="11"/>
      <c r="R894" s="50"/>
      <c r="S894" s="50"/>
      <c r="T894" s="50"/>
      <c r="U894" s="11"/>
      <c r="V894" s="50"/>
      <c r="W894" s="50"/>
      <c r="X894" s="50"/>
      <c r="Y894" s="50"/>
      <c r="Z894" s="50"/>
      <c r="AA894" s="11"/>
      <c r="AB894" s="50"/>
      <c r="AC894" s="50"/>
      <c r="AD894" s="50"/>
      <c r="AE894" s="11"/>
      <c r="AF894" s="50"/>
      <c r="AG894" s="50"/>
      <c r="AH894" s="50"/>
      <c r="AI894" s="11"/>
      <c r="AJ894" s="50"/>
      <c r="AK894" s="50"/>
      <c r="AL894" s="50"/>
      <c r="AM894" s="11"/>
      <c r="AN894" s="50"/>
      <c r="AO894" s="50"/>
      <c r="AP894" s="50"/>
      <c r="AQ894" s="11"/>
      <c r="AR894" s="50"/>
      <c r="AS894" s="50"/>
      <c r="AT894" s="50"/>
      <c r="AU894" s="11"/>
      <c r="AV894" s="50"/>
      <c r="AW894" s="50"/>
      <c r="AX894" s="50"/>
      <c r="AY894" s="50"/>
      <c r="AZ894" s="50"/>
      <c r="BA894" s="50"/>
      <c r="BB894" s="50"/>
      <c r="BC894" s="50"/>
      <c r="BD894" s="50"/>
      <c r="BE894" s="50"/>
      <c r="BF894" s="50"/>
      <c r="BG894" s="50"/>
      <c r="BH894" s="20"/>
    </row>
    <row r="895" spans="1:60" s="22" customFormat="1" x14ac:dyDescent="0.25">
      <c r="A895" s="20"/>
      <c r="B895" s="480"/>
      <c r="C895" s="11"/>
      <c r="D895" s="11"/>
      <c r="E895" s="11"/>
      <c r="F895" s="21"/>
      <c r="G895" s="11"/>
      <c r="H895" s="50"/>
      <c r="I895" s="50"/>
      <c r="J895" s="50"/>
      <c r="K895" s="11"/>
      <c r="L895" s="50"/>
      <c r="M895" s="50"/>
      <c r="N895" s="50"/>
      <c r="O895" s="50"/>
      <c r="P895" s="50"/>
      <c r="Q895" s="11"/>
      <c r="R895" s="50"/>
      <c r="S895" s="50"/>
      <c r="T895" s="50"/>
      <c r="U895" s="11"/>
      <c r="V895" s="50"/>
      <c r="W895" s="50"/>
      <c r="X895" s="50"/>
      <c r="Y895" s="50"/>
      <c r="Z895" s="50"/>
      <c r="AA895" s="11"/>
      <c r="AB895" s="50"/>
      <c r="AC895" s="50"/>
      <c r="AD895" s="50"/>
      <c r="AE895" s="11"/>
      <c r="AF895" s="50"/>
      <c r="AG895" s="50"/>
      <c r="AH895" s="50"/>
      <c r="AI895" s="11"/>
      <c r="AJ895" s="50"/>
      <c r="AK895" s="50"/>
      <c r="AL895" s="50"/>
      <c r="AM895" s="11"/>
      <c r="AN895" s="50"/>
      <c r="AO895" s="50"/>
      <c r="AP895" s="50"/>
      <c r="AQ895" s="11"/>
      <c r="AR895" s="50"/>
      <c r="AS895" s="50"/>
      <c r="AT895" s="50"/>
      <c r="AU895" s="11"/>
      <c r="AV895" s="50"/>
      <c r="AW895" s="50"/>
      <c r="AX895" s="50"/>
      <c r="AY895" s="50"/>
      <c r="AZ895" s="50"/>
      <c r="BA895" s="50"/>
      <c r="BB895" s="50"/>
      <c r="BC895" s="50"/>
      <c r="BD895" s="50"/>
      <c r="BE895" s="50"/>
      <c r="BF895" s="50"/>
      <c r="BG895" s="50"/>
      <c r="BH895" s="20"/>
    </row>
    <row r="896" spans="1:60" s="22" customFormat="1" x14ac:dyDescent="0.25">
      <c r="A896" s="20"/>
      <c r="B896" s="480"/>
      <c r="C896" s="11"/>
      <c r="D896" s="11"/>
      <c r="E896" s="11"/>
      <c r="F896" s="21"/>
      <c r="G896" s="11"/>
      <c r="H896" s="50"/>
      <c r="I896" s="50"/>
      <c r="J896" s="50"/>
      <c r="K896" s="11"/>
      <c r="L896" s="50"/>
      <c r="M896" s="50"/>
      <c r="N896" s="50"/>
      <c r="O896" s="50"/>
      <c r="P896" s="50"/>
      <c r="Q896" s="11"/>
      <c r="R896" s="50"/>
      <c r="S896" s="50"/>
      <c r="T896" s="50"/>
      <c r="U896" s="11"/>
      <c r="V896" s="50"/>
      <c r="W896" s="50"/>
      <c r="X896" s="50"/>
      <c r="Y896" s="50"/>
      <c r="Z896" s="50"/>
      <c r="AA896" s="11"/>
      <c r="AB896" s="50"/>
      <c r="AC896" s="50"/>
      <c r="AD896" s="50"/>
      <c r="AE896" s="11"/>
      <c r="AF896" s="50"/>
      <c r="AG896" s="50"/>
      <c r="AH896" s="50"/>
      <c r="AI896" s="11"/>
      <c r="AJ896" s="50"/>
      <c r="AK896" s="50"/>
      <c r="AL896" s="50"/>
      <c r="AM896" s="11"/>
      <c r="AN896" s="50"/>
      <c r="AO896" s="50"/>
      <c r="AP896" s="50"/>
      <c r="AQ896" s="11"/>
      <c r="AR896" s="50"/>
      <c r="AS896" s="50"/>
      <c r="AT896" s="50"/>
      <c r="AU896" s="11"/>
      <c r="AV896" s="50"/>
      <c r="AW896" s="50"/>
      <c r="AX896" s="50"/>
      <c r="AY896" s="50"/>
      <c r="AZ896" s="50"/>
      <c r="BA896" s="50"/>
      <c r="BB896" s="50"/>
      <c r="BC896" s="50"/>
      <c r="BD896" s="50"/>
      <c r="BE896" s="50"/>
      <c r="BF896" s="50"/>
      <c r="BG896" s="50"/>
      <c r="BH896" s="20"/>
    </row>
    <row r="897" spans="1:60" s="22" customFormat="1" x14ac:dyDescent="0.25">
      <c r="A897" s="20"/>
      <c r="B897" s="480"/>
      <c r="C897" s="11"/>
      <c r="D897" s="11"/>
      <c r="E897" s="11"/>
      <c r="F897" s="21"/>
      <c r="G897" s="11"/>
      <c r="H897" s="50"/>
      <c r="I897" s="50"/>
      <c r="J897" s="50"/>
      <c r="K897" s="11"/>
      <c r="L897" s="50"/>
      <c r="M897" s="50"/>
      <c r="N897" s="50"/>
      <c r="O897" s="50"/>
      <c r="P897" s="50"/>
      <c r="Q897" s="11"/>
      <c r="R897" s="50"/>
      <c r="S897" s="50"/>
      <c r="T897" s="50"/>
      <c r="U897" s="11"/>
      <c r="V897" s="50"/>
      <c r="W897" s="50"/>
      <c r="X897" s="50"/>
      <c r="Y897" s="50"/>
      <c r="Z897" s="50"/>
      <c r="AA897" s="11"/>
      <c r="AB897" s="50"/>
      <c r="AC897" s="50"/>
      <c r="AD897" s="50"/>
      <c r="AE897" s="11"/>
      <c r="AF897" s="50"/>
      <c r="AG897" s="50"/>
      <c r="AH897" s="50"/>
      <c r="AI897" s="11"/>
      <c r="AJ897" s="50"/>
      <c r="AK897" s="50"/>
      <c r="AL897" s="50"/>
      <c r="AM897" s="11"/>
      <c r="AN897" s="50"/>
      <c r="AO897" s="50"/>
      <c r="AP897" s="50"/>
      <c r="AQ897" s="11"/>
      <c r="AR897" s="50"/>
      <c r="AS897" s="50"/>
      <c r="AT897" s="50"/>
      <c r="AU897" s="11"/>
      <c r="AV897" s="50"/>
      <c r="AW897" s="50"/>
      <c r="AX897" s="50"/>
      <c r="AY897" s="50"/>
      <c r="AZ897" s="50"/>
      <c r="BA897" s="50"/>
      <c r="BB897" s="50"/>
      <c r="BC897" s="50"/>
      <c r="BD897" s="50"/>
      <c r="BE897" s="50"/>
      <c r="BF897" s="50"/>
      <c r="BG897" s="50"/>
      <c r="BH897" s="20"/>
    </row>
    <row r="898" spans="1:60" s="22" customFormat="1" x14ac:dyDescent="0.25">
      <c r="A898" s="20"/>
      <c r="B898" s="480"/>
      <c r="C898" s="11"/>
      <c r="D898" s="11"/>
      <c r="E898" s="11"/>
      <c r="F898" s="21"/>
      <c r="G898" s="11"/>
      <c r="H898" s="50"/>
      <c r="I898" s="50"/>
      <c r="J898" s="50"/>
      <c r="K898" s="11"/>
      <c r="L898" s="50"/>
      <c r="M898" s="50"/>
      <c r="N898" s="50"/>
      <c r="O898" s="50"/>
      <c r="P898" s="50"/>
      <c r="Q898" s="11"/>
      <c r="R898" s="50"/>
      <c r="S898" s="50"/>
      <c r="T898" s="50"/>
      <c r="U898" s="11"/>
      <c r="V898" s="50"/>
      <c r="W898" s="50"/>
      <c r="X898" s="50"/>
      <c r="Y898" s="50"/>
      <c r="Z898" s="50"/>
      <c r="AA898" s="11"/>
      <c r="AB898" s="50"/>
      <c r="AC898" s="50"/>
      <c r="AD898" s="50"/>
      <c r="AE898" s="11"/>
      <c r="AF898" s="50"/>
      <c r="AG898" s="50"/>
      <c r="AH898" s="50"/>
      <c r="AI898" s="11"/>
      <c r="AJ898" s="50"/>
      <c r="AK898" s="50"/>
      <c r="AL898" s="50"/>
      <c r="AM898" s="11"/>
      <c r="AN898" s="50"/>
      <c r="AO898" s="50"/>
      <c r="AP898" s="50"/>
      <c r="AQ898" s="11"/>
      <c r="AR898" s="50"/>
      <c r="AS898" s="50"/>
      <c r="AT898" s="50"/>
      <c r="AU898" s="11"/>
      <c r="AV898" s="50"/>
      <c r="AW898" s="50"/>
      <c r="AX898" s="50"/>
      <c r="AY898" s="50"/>
      <c r="AZ898" s="50"/>
      <c r="BA898" s="50"/>
      <c r="BB898" s="50"/>
      <c r="BC898" s="50"/>
      <c r="BD898" s="50"/>
      <c r="BE898" s="50"/>
      <c r="BF898" s="50"/>
      <c r="BG898" s="50"/>
      <c r="BH898" s="20"/>
    </row>
    <row r="899" spans="1:60" s="22" customFormat="1" x14ac:dyDescent="0.25">
      <c r="A899" s="20"/>
      <c r="B899" s="480"/>
      <c r="C899" s="11"/>
      <c r="D899" s="11"/>
      <c r="E899" s="11"/>
      <c r="F899" s="21"/>
      <c r="G899" s="11"/>
      <c r="H899" s="50"/>
      <c r="I899" s="50"/>
      <c r="J899" s="50"/>
      <c r="K899" s="11"/>
      <c r="L899" s="50"/>
      <c r="M899" s="50"/>
      <c r="N899" s="50"/>
      <c r="O899" s="50"/>
      <c r="P899" s="50"/>
      <c r="Q899" s="11"/>
      <c r="R899" s="50"/>
      <c r="S899" s="50"/>
      <c r="T899" s="50"/>
      <c r="U899" s="11"/>
      <c r="V899" s="50"/>
      <c r="W899" s="50"/>
      <c r="X899" s="50"/>
      <c r="Y899" s="50"/>
      <c r="Z899" s="50"/>
      <c r="AA899" s="11"/>
      <c r="AB899" s="50"/>
      <c r="AC899" s="50"/>
      <c r="AD899" s="50"/>
      <c r="AE899" s="11"/>
      <c r="AF899" s="50"/>
      <c r="AG899" s="50"/>
      <c r="AH899" s="50"/>
      <c r="AI899" s="11"/>
      <c r="AJ899" s="50"/>
      <c r="AK899" s="50"/>
      <c r="AL899" s="50"/>
      <c r="AM899" s="11"/>
      <c r="AN899" s="50"/>
      <c r="AO899" s="50"/>
      <c r="AP899" s="50"/>
      <c r="AQ899" s="11"/>
      <c r="AR899" s="50"/>
      <c r="AS899" s="50"/>
      <c r="AT899" s="50"/>
      <c r="AU899" s="11"/>
      <c r="AV899" s="50"/>
      <c r="AW899" s="50"/>
      <c r="AX899" s="50"/>
      <c r="AY899" s="50"/>
      <c r="AZ899" s="50"/>
      <c r="BA899" s="50"/>
      <c r="BB899" s="50"/>
      <c r="BC899" s="50"/>
      <c r="BD899" s="50"/>
      <c r="BE899" s="50"/>
      <c r="BF899" s="50"/>
      <c r="BG899" s="50"/>
      <c r="BH899" s="20"/>
    </row>
    <row r="900" spans="1:60" s="22" customFormat="1" x14ac:dyDescent="0.25">
      <c r="A900" s="20"/>
      <c r="B900" s="480"/>
      <c r="C900" s="11"/>
      <c r="D900" s="11"/>
      <c r="E900" s="11"/>
      <c r="F900" s="21"/>
      <c r="G900" s="11"/>
      <c r="H900" s="50"/>
      <c r="I900" s="50"/>
      <c r="J900" s="50"/>
      <c r="K900" s="11"/>
      <c r="L900" s="50"/>
      <c r="M900" s="50"/>
      <c r="N900" s="50"/>
      <c r="O900" s="50"/>
      <c r="P900" s="50"/>
      <c r="Q900" s="11"/>
      <c r="R900" s="50"/>
      <c r="S900" s="50"/>
      <c r="T900" s="50"/>
      <c r="U900" s="11"/>
      <c r="V900" s="50"/>
      <c r="W900" s="50"/>
      <c r="X900" s="50"/>
      <c r="Y900" s="50"/>
      <c r="Z900" s="50"/>
      <c r="AA900" s="11"/>
      <c r="AB900" s="50"/>
      <c r="AC900" s="50"/>
      <c r="AD900" s="50"/>
      <c r="AE900" s="11"/>
      <c r="AF900" s="50"/>
      <c r="AG900" s="50"/>
      <c r="AH900" s="50"/>
      <c r="AI900" s="11"/>
      <c r="AJ900" s="50"/>
      <c r="AK900" s="50"/>
      <c r="AL900" s="50"/>
      <c r="AM900" s="11"/>
      <c r="AN900" s="50"/>
      <c r="AO900" s="50"/>
      <c r="AP900" s="50"/>
      <c r="AQ900" s="11"/>
      <c r="AR900" s="50"/>
      <c r="AS900" s="50"/>
      <c r="AT900" s="50"/>
      <c r="AU900" s="11"/>
      <c r="AV900" s="50"/>
      <c r="AW900" s="50"/>
      <c r="AX900" s="50"/>
      <c r="AY900" s="50"/>
      <c r="AZ900" s="50"/>
      <c r="BA900" s="50"/>
      <c r="BB900" s="50"/>
      <c r="BC900" s="50"/>
      <c r="BD900" s="50"/>
      <c r="BE900" s="50"/>
      <c r="BF900" s="50"/>
      <c r="BG900" s="50"/>
      <c r="BH900" s="20"/>
    </row>
    <row r="901" spans="1:60" s="22" customFormat="1" x14ac:dyDescent="0.25">
      <c r="A901" s="20"/>
      <c r="B901" s="480"/>
      <c r="C901" s="11"/>
      <c r="D901" s="11"/>
      <c r="E901" s="11"/>
      <c r="F901" s="21"/>
      <c r="G901" s="11"/>
      <c r="H901" s="50"/>
      <c r="I901" s="50"/>
      <c r="J901" s="50"/>
      <c r="K901" s="11"/>
      <c r="L901" s="50"/>
      <c r="M901" s="50"/>
      <c r="N901" s="50"/>
      <c r="O901" s="50"/>
      <c r="P901" s="50"/>
      <c r="Q901" s="11"/>
      <c r="R901" s="50"/>
      <c r="S901" s="50"/>
      <c r="T901" s="50"/>
      <c r="U901" s="11"/>
      <c r="V901" s="50"/>
      <c r="W901" s="50"/>
      <c r="X901" s="50"/>
      <c r="Y901" s="50"/>
      <c r="Z901" s="50"/>
      <c r="AA901" s="11"/>
      <c r="AB901" s="50"/>
      <c r="AC901" s="50"/>
      <c r="AD901" s="50"/>
      <c r="AE901" s="11"/>
      <c r="AF901" s="50"/>
      <c r="AG901" s="50"/>
      <c r="AH901" s="50"/>
      <c r="AI901" s="11"/>
      <c r="AJ901" s="50"/>
      <c r="AK901" s="50"/>
      <c r="AL901" s="50"/>
      <c r="AM901" s="11"/>
      <c r="AN901" s="50"/>
      <c r="AO901" s="50"/>
      <c r="AP901" s="50"/>
      <c r="AQ901" s="11"/>
      <c r="AR901" s="50"/>
      <c r="AS901" s="50"/>
      <c r="AT901" s="50"/>
      <c r="AU901" s="11"/>
      <c r="AV901" s="50"/>
      <c r="AW901" s="50"/>
      <c r="AX901" s="50"/>
      <c r="AY901" s="50"/>
      <c r="AZ901" s="50"/>
      <c r="BA901" s="50"/>
      <c r="BB901" s="50"/>
      <c r="BC901" s="50"/>
      <c r="BD901" s="50"/>
      <c r="BE901" s="50"/>
      <c r="BF901" s="50"/>
      <c r="BG901" s="50"/>
      <c r="BH901" s="20"/>
    </row>
    <row r="902" spans="1:60" s="22" customFormat="1" x14ac:dyDescent="0.25">
      <c r="A902" s="20"/>
      <c r="B902" s="480"/>
      <c r="C902" s="11"/>
      <c r="D902" s="11"/>
      <c r="E902" s="11"/>
      <c r="F902" s="21"/>
      <c r="G902" s="11"/>
      <c r="H902" s="50"/>
      <c r="I902" s="50"/>
      <c r="J902" s="50"/>
      <c r="K902" s="11"/>
      <c r="L902" s="50"/>
      <c r="M902" s="50"/>
      <c r="N902" s="50"/>
      <c r="O902" s="50"/>
      <c r="P902" s="50"/>
      <c r="Q902" s="11"/>
      <c r="R902" s="50"/>
      <c r="S902" s="50"/>
      <c r="T902" s="50"/>
      <c r="U902" s="11"/>
      <c r="V902" s="50"/>
      <c r="W902" s="50"/>
      <c r="X902" s="50"/>
      <c r="Y902" s="50"/>
      <c r="Z902" s="50"/>
      <c r="AA902" s="11"/>
      <c r="AB902" s="50"/>
      <c r="AC902" s="50"/>
      <c r="AD902" s="50"/>
      <c r="AE902" s="11"/>
      <c r="AF902" s="50"/>
      <c r="AG902" s="50"/>
      <c r="AH902" s="50"/>
      <c r="AI902" s="11"/>
      <c r="AJ902" s="50"/>
      <c r="AK902" s="50"/>
      <c r="AL902" s="50"/>
      <c r="AM902" s="11"/>
      <c r="AN902" s="50"/>
      <c r="AO902" s="50"/>
      <c r="AP902" s="50"/>
      <c r="AQ902" s="11"/>
      <c r="AR902" s="50"/>
      <c r="AS902" s="50"/>
      <c r="AT902" s="50"/>
      <c r="AU902" s="11"/>
      <c r="AV902" s="50"/>
      <c r="AW902" s="50"/>
      <c r="AX902" s="50"/>
      <c r="AY902" s="50"/>
      <c r="AZ902" s="50"/>
      <c r="BA902" s="50"/>
      <c r="BB902" s="50"/>
      <c r="BC902" s="50"/>
      <c r="BD902" s="50"/>
      <c r="BE902" s="50"/>
      <c r="BF902" s="50"/>
      <c r="BG902" s="50"/>
      <c r="BH902" s="20"/>
    </row>
    <row r="903" spans="1:60" s="22" customFormat="1" x14ac:dyDescent="0.25">
      <c r="A903" s="20"/>
      <c r="B903" s="480"/>
      <c r="C903" s="11"/>
      <c r="D903" s="11"/>
      <c r="E903" s="11"/>
      <c r="F903" s="21"/>
      <c r="G903" s="11"/>
      <c r="H903" s="50"/>
      <c r="I903" s="50"/>
      <c r="J903" s="50"/>
      <c r="K903" s="11"/>
      <c r="L903" s="50"/>
      <c r="M903" s="50"/>
      <c r="N903" s="50"/>
      <c r="O903" s="50"/>
      <c r="P903" s="50"/>
      <c r="Q903" s="11"/>
      <c r="R903" s="50"/>
      <c r="S903" s="50"/>
      <c r="T903" s="50"/>
      <c r="U903" s="11"/>
      <c r="V903" s="50"/>
      <c r="W903" s="50"/>
      <c r="X903" s="50"/>
      <c r="Y903" s="50"/>
      <c r="Z903" s="50"/>
      <c r="AA903" s="11"/>
      <c r="AB903" s="50"/>
      <c r="AC903" s="50"/>
      <c r="AD903" s="50"/>
      <c r="AE903" s="11"/>
      <c r="AF903" s="50"/>
      <c r="AG903" s="50"/>
      <c r="AH903" s="50"/>
      <c r="AI903" s="11"/>
      <c r="AJ903" s="50"/>
      <c r="AK903" s="50"/>
      <c r="AL903" s="50"/>
      <c r="AM903" s="11"/>
      <c r="AN903" s="50"/>
      <c r="AO903" s="50"/>
      <c r="AP903" s="50"/>
      <c r="AQ903" s="11"/>
      <c r="AR903" s="50"/>
      <c r="AS903" s="50"/>
      <c r="AT903" s="50"/>
      <c r="AU903" s="11"/>
      <c r="AV903" s="50"/>
      <c r="AW903" s="50"/>
      <c r="AX903" s="50"/>
      <c r="AY903" s="50"/>
      <c r="AZ903" s="50"/>
      <c r="BA903" s="50"/>
      <c r="BB903" s="50"/>
      <c r="BC903" s="50"/>
      <c r="BD903" s="50"/>
      <c r="BE903" s="50"/>
      <c r="BF903" s="50"/>
      <c r="BG903" s="50"/>
      <c r="BH903" s="20"/>
    </row>
    <row r="904" spans="1:60" s="22" customFormat="1" x14ac:dyDescent="0.25">
      <c r="A904" s="20"/>
      <c r="B904" s="480"/>
      <c r="C904" s="11"/>
      <c r="D904" s="11"/>
      <c r="E904" s="11"/>
      <c r="F904" s="21"/>
      <c r="G904" s="11"/>
      <c r="H904" s="50"/>
      <c r="I904" s="50"/>
      <c r="J904" s="50"/>
      <c r="K904" s="11"/>
      <c r="L904" s="50"/>
      <c r="M904" s="50"/>
      <c r="N904" s="50"/>
      <c r="O904" s="50"/>
      <c r="P904" s="50"/>
      <c r="Q904" s="11"/>
      <c r="R904" s="50"/>
      <c r="S904" s="50"/>
      <c r="T904" s="50"/>
      <c r="U904" s="11"/>
      <c r="V904" s="50"/>
      <c r="W904" s="50"/>
      <c r="X904" s="50"/>
      <c r="Y904" s="50"/>
      <c r="Z904" s="50"/>
      <c r="AA904" s="11"/>
      <c r="AB904" s="50"/>
      <c r="AC904" s="50"/>
      <c r="AD904" s="50"/>
      <c r="AE904" s="11"/>
      <c r="AF904" s="50"/>
      <c r="AG904" s="50"/>
      <c r="AH904" s="50"/>
      <c r="AI904" s="11"/>
      <c r="AJ904" s="50"/>
      <c r="AK904" s="50"/>
      <c r="AL904" s="50"/>
      <c r="AM904" s="11"/>
      <c r="AN904" s="50"/>
      <c r="AO904" s="50"/>
      <c r="AP904" s="50"/>
      <c r="AQ904" s="11"/>
      <c r="AR904" s="50"/>
      <c r="AS904" s="50"/>
      <c r="AT904" s="50"/>
      <c r="AU904" s="11"/>
      <c r="AV904" s="50"/>
      <c r="AW904" s="50"/>
      <c r="AX904" s="50"/>
      <c r="AY904" s="50"/>
      <c r="AZ904" s="50"/>
      <c r="BA904" s="50"/>
      <c r="BB904" s="50"/>
      <c r="BC904" s="50"/>
      <c r="BD904" s="50"/>
      <c r="BE904" s="50"/>
      <c r="BF904" s="50"/>
      <c r="BG904" s="50"/>
      <c r="BH904" s="20"/>
    </row>
    <row r="905" spans="1:60" s="22" customFormat="1" x14ac:dyDescent="0.25">
      <c r="A905" s="20"/>
      <c r="B905" s="480"/>
      <c r="C905" s="11"/>
      <c r="D905" s="11"/>
      <c r="E905" s="11"/>
      <c r="F905" s="21"/>
      <c r="G905" s="11"/>
      <c r="H905" s="50"/>
      <c r="I905" s="50"/>
      <c r="J905" s="50"/>
      <c r="K905" s="11"/>
      <c r="L905" s="50"/>
      <c r="M905" s="50"/>
      <c r="N905" s="50"/>
      <c r="O905" s="50"/>
      <c r="P905" s="50"/>
      <c r="Q905" s="11"/>
      <c r="R905" s="50"/>
      <c r="S905" s="50"/>
      <c r="T905" s="50"/>
      <c r="U905" s="11"/>
      <c r="V905" s="50"/>
      <c r="W905" s="50"/>
      <c r="X905" s="50"/>
      <c r="Y905" s="50"/>
      <c r="Z905" s="50"/>
      <c r="AA905" s="11"/>
      <c r="AB905" s="50"/>
      <c r="AC905" s="50"/>
      <c r="AD905" s="50"/>
      <c r="AE905" s="11"/>
      <c r="AF905" s="50"/>
      <c r="AG905" s="50"/>
      <c r="AH905" s="50"/>
      <c r="AI905" s="11"/>
      <c r="AJ905" s="50"/>
      <c r="AK905" s="50"/>
      <c r="AL905" s="50"/>
      <c r="AM905" s="11"/>
      <c r="AN905" s="50"/>
      <c r="AO905" s="50"/>
      <c r="AP905" s="50"/>
      <c r="AQ905" s="11"/>
      <c r="AR905" s="50"/>
      <c r="AS905" s="50"/>
      <c r="AT905" s="50"/>
      <c r="AU905" s="11"/>
      <c r="AV905" s="50"/>
      <c r="AW905" s="50"/>
      <c r="AX905" s="50"/>
      <c r="AY905" s="50"/>
      <c r="AZ905" s="50"/>
      <c r="BA905" s="50"/>
      <c r="BB905" s="50"/>
      <c r="BC905" s="50"/>
      <c r="BD905" s="50"/>
      <c r="BE905" s="50"/>
      <c r="BF905" s="50"/>
      <c r="BG905" s="50"/>
      <c r="BH905" s="20"/>
    </row>
    <row r="906" spans="1:60" s="22" customFormat="1" x14ac:dyDescent="0.25">
      <c r="A906" s="20"/>
      <c r="B906" s="480"/>
      <c r="C906" s="11"/>
      <c r="D906" s="11"/>
      <c r="E906" s="11"/>
      <c r="F906" s="21"/>
      <c r="G906" s="11"/>
      <c r="H906" s="50"/>
      <c r="I906" s="50"/>
      <c r="J906" s="50"/>
      <c r="K906" s="11"/>
      <c r="L906" s="50"/>
      <c r="M906" s="50"/>
      <c r="N906" s="50"/>
      <c r="O906" s="50"/>
      <c r="P906" s="50"/>
      <c r="Q906" s="11"/>
      <c r="R906" s="50"/>
      <c r="S906" s="50"/>
      <c r="T906" s="50"/>
      <c r="U906" s="11"/>
      <c r="V906" s="50"/>
      <c r="W906" s="50"/>
      <c r="X906" s="50"/>
      <c r="Y906" s="50"/>
      <c r="Z906" s="50"/>
      <c r="AA906" s="11"/>
      <c r="AB906" s="50"/>
      <c r="AC906" s="50"/>
      <c r="AD906" s="50"/>
      <c r="AE906" s="11"/>
      <c r="AF906" s="50"/>
      <c r="AG906" s="50"/>
      <c r="AH906" s="50"/>
      <c r="AI906" s="11"/>
      <c r="AJ906" s="50"/>
      <c r="AK906" s="50"/>
      <c r="AL906" s="50"/>
      <c r="AM906" s="11"/>
      <c r="AN906" s="50"/>
      <c r="AO906" s="50"/>
      <c r="AP906" s="50"/>
      <c r="AQ906" s="11"/>
      <c r="AR906" s="50"/>
      <c r="AS906" s="50"/>
      <c r="AT906" s="50"/>
      <c r="AU906" s="11"/>
      <c r="AV906" s="50"/>
      <c r="AW906" s="50"/>
      <c r="AX906" s="50"/>
      <c r="AY906" s="50"/>
      <c r="AZ906" s="50"/>
      <c r="BA906" s="50"/>
      <c r="BB906" s="50"/>
      <c r="BC906" s="50"/>
      <c r="BD906" s="50"/>
      <c r="BE906" s="50"/>
      <c r="BF906" s="50"/>
      <c r="BG906" s="50"/>
      <c r="BH906" s="20"/>
    </row>
    <row r="907" spans="1:60" s="22" customFormat="1" x14ac:dyDescent="0.25">
      <c r="A907" s="20"/>
      <c r="B907" s="480"/>
      <c r="C907" s="11"/>
      <c r="D907" s="11"/>
      <c r="E907" s="11"/>
      <c r="F907" s="21"/>
      <c r="G907" s="11"/>
      <c r="H907" s="50"/>
      <c r="I907" s="50"/>
      <c r="J907" s="50"/>
      <c r="K907" s="11"/>
      <c r="L907" s="50"/>
      <c r="M907" s="50"/>
      <c r="N907" s="50"/>
      <c r="O907" s="50"/>
      <c r="P907" s="50"/>
      <c r="Q907" s="11"/>
      <c r="R907" s="50"/>
      <c r="S907" s="50"/>
      <c r="T907" s="50"/>
      <c r="U907" s="11"/>
      <c r="V907" s="50"/>
      <c r="W907" s="50"/>
      <c r="X907" s="50"/>
      <c r="Y907" s="50"/>
      <c r="Z907" s="50"/>
      <c r="AA907" s="11"/>
      <c r="AB907" s="50"/>
      <c r="AC907" s="50"/>
      <c r="AD907" s="50"/>
      <c r="AE907" s="11"/>
      <c r="AF907" s="50"/>
      <c r="AG907" s="50"/>
      <c r="AH907" s="50"/>
      <c r="AI907" s="11"/>
      <c r="AJ907" s="50"/>
      <c r="AK907" s="50"/>
      <c r="AL907" s="50"/>
      <c r="AM907" s="11"/>
      <c r="AN907" s="50"/>
      <c r="AO907" s="50"/>
      <c r="AP907" s="50"/>
      <c r="AQ907" s="11"/>
      <c r="AR907" s="50"/>
      <c r="AS907" s="50"/>
      <c r="AT907" s="50"/>
      <c r="AU907" s="11"/>
      <c r="AV907" s="50"/>
      <c r="AW907" s="50"/>
      <c r="AX907" s="50"/>
      <c r="AY907" s="50"/>
      <c r="AZ907" s="50"/>
      <c r="BA907" s="50"/>
      <c r="BB907" s="50"/>
      <c r="BC907" s="50"/>
      <c r="BD907" s="50"/>
      <c r="BE907" s="50"/>
      <c r="BF907" s="50"/>
      <c r="BG907" s="50"/>
      <c r="BH907" s="20"/>
    </row>
    <row r="908" spans="1:60" s="22" customFormat="1" x14ac:dyDescent="0.25">
      <c r="A908" s="20"/>
      <c r="B908" s="480"/>
      <c r="C908" s="11"/>
      <c r="D908" s="11"/>
      <c r="E908" s="11"/>
      <c r="F908" s="21"/>
      <c r="G908" s="11"/>
      <c r="H908" s="50"/>
      <c r="I908" s="50"/>
      <c r="J908" s="50"/>
      <c r="K908" s="11"/>
      <c r="L908" s="50"/>
      <c r="M908" s="50"/>
      <c r="N908" s="50"/>
      <c r="O908" s="50"/>
      <c r="P908" s="50"/>
      <c r="Q908" s="11"/>
      <c r="R908" s="50"/>
      <c r="S908" s="50"/>
      <c r="T908" s="50"/>
      <c r="U908" s="11"/>
      <c r="V908" s="50"/>
      <c r="W908" s="50"/>
      <c r="X908" s="50"/>
      <c r="Y908" s="50"/>
      <c r="Z908" s="50"/>
      <c r="AA908" s="11"/>
      <c r="AB908" s="50"/>
      <c r="AC908" s="50"/>
      <c r="AD908" s="50"/>
      <c r="AE908" s="11"/>
      <c r="AF908" s="50"/>
      <c r="AG908" s="50"/>
      <c r="AH908" s="50"/>
      <c r="AI908" s="11"/>
      <c r="AJ908" s="50"/>
      <c r="AK908" s="50"/>
      <c r="AL908" s="50"/>
      <c r="AM908" s="11"/>
      <c r="AN908" s="50"/>
      <c r="AO908" s="50"/>
      <c r="AP908" s="50"/>
      <c r="AQ908" s="11"/>
      <c r="AR908" s="50"/>
      <c r="AS908" s="50"/>
      <c r="AT908" s="50"/>
      <c r="AU908" s="11"/>
      <c r="AV908" s="50"/>
      <c r="AW908" s="50"/>
      <c r="AX908" s="50"/>
      <c r="AY908" s="50"/>
      <c r="AZ908" s="50"/>
      <c r="BA908" s="50"/>
      <c r="BB908" s="50"/>
      <c r="BC908" s="50"/>
      <c r="BD908" s="50"/>
      <c r="BE908" s="50"/>
      <c r="BF908" s="50"/>
      <c r="BG908" s="50"/>
      <c r="BH908" s="20"/>
    </row>
    <row r="909" spans="1:60" s="22" customFormat="1" x14ac:dyDescent="0.25">
      <c r="A909" s="20"/>
      <c r="B909" s="480"/>
      <c r="C909" s="11"/>
      <c r="D909" s="11"/>
      <c r="E909" s="11"/>
      <c r="F909" s="21"/>
      <c r="G909" s="11"/>
      <c r="H909" s="50"/>
      <c r="I909" s="50"/>
      <c r="J909" s="50"/>
      <c r="K909" s="11"/>
      <c r="L909" s="50"/>
      <c r="M909" s="50"/>
      <c r="N909" s="50"/>
      <c r="O909" s="50"/>
      <c r="P909" s="50"/>
      <c r="Q909" s="11"/>
      <c r="R909" s="50"/>
      <c r="S909" s="50"/>
      <c r="T909" s="50"/>
      <c r="U909" s="11"/>
      <c r="V909" s="50"/>
      <c r="W909" s="50"/>
      <c r="X909" s="50"/>
      <c r="Y909" s="50"/>
      <c r="Z909" s="50"/>
      <c r="AA909" s="11"/>
      <c r="AB909" s="50"/>
      <c r="AC909" s="50"/>
      <c r="AD909" s="50"/>
      <c r="AE909" s="11"/>
      <c r="AF909" s="50"/>
      <c r="AG909" s="50"/>
      <c r="AH909" s="50"/>
      <c r="AI909" s="11"/>
      <c r="AJ909" s="50"/>
      <c r="AK909" s="50"/>
      <c r="AL909" s="50"/>
      <c r="AM909" s="11"/>
      <c r="AN909" s="50"/>
      <c r="AO909" s="50"/>
      <c r="AP909" s="50"/>
      <c r="AQ909" s="11"/>
      <c r="AR909" s="50"/>
      <c r="AS909" s="50"/>
      <c r="AT909" s="50"/>
      <c r="AU909" s="11"/>
      <c r="AV909" s="50"/>
      <c r="AW909" s="50"/>
      <c r="AX909" s="50"/>
      <c r="AY909" s="50"/>
      <c r="AZ909" s="50"/>
      <c r="BA909" s="50"/>
      <c r="BB909" s="50"/>
      <c r="BC909" s="50"/>
      <c r="BD909" s="50"/>
      <c r="BE909" s="50"/>
      <c r="BF909" s="50"/>
      <c r="BG909" s="50"/>
      <c r="BH909" s="20"/>
    </row>
    <row r="910" spans="1:60" s="22" customFormat="1" x14ac:dyDescent="0.25">
      <c r="A910" s="20"/>
      <c r="B910" s="480"/>
      <c r="C910" s="11"/>
      <c r="D910" s="11"/>
      <c r="E910" s="11"/>
      <c r="F910" s="21"/>
      <c r="G910" s="11"/>
      <c r="H910" s="50"/>
      <c r="I910" s="50"/>
      <c r="J910" s="50"/>
      <c r="K910" s="11"/>
      <c r="L910" s="50"/>
      <c r="M910" s="50"/>
      <c r="N910" s="50"/>
      <c r="O910" s="50"/>
      <c r="P910" s="50"/>
      <c r="Q910" s="11"/>
      <c r="R910" s="50"/>
      <c r="S910" s="50"/>
      <c r="T910" s="50"/>
      <c r="U910" s="11"/>
      <c r="V910" s="50"/>
      <c r="W910" s="50"/>
      <c r="X910" s="50"/>
      <c r="Y910" s="50"/>
      <c r="Z910" s="50"/>
      <c r="AA910" s="11"/>
      <c r="AB910" s="50"/>
      <c r="AC910" s="50"/>
      <c r="AD910" s="50"/>
      <c r="AE910" s="11"/>
      <c r="AF910" s="50"/>
      <c r="AG910" s="50"/>
      <c r="AH910" s="50"/>
      <c r="AI910" s="11"/>
      <c r="AJ910" s="50"/>
      <c r="AK910" s="50"/>
      <c r="AL910" s="50"/>
      <c r="AM910" s="11"/>
      <c r="AN910" s="50"/>
      <c r="AO910" s="50"/>
      <c r="AP910" s="50"/>
      <c r="AQ910" s="11"/>
      <c r="AR910" s="50"/>
      <c r="AS910" s="50"/>
      <c r="AT910" s="50"/>
      <c r="AU910" s="11"/>
      <c r="AV910" s="50"/>
      <c r="AW910" s="50"/>
      <c r="AX910" s="50"/>
      <c r="AY910" s="50"/>
      <c r="AZ910" s="50"/>
      <c r="BA910" s="50"/>
      <c r="BB910" s="50"/>
      <c r="BC910" s="50"/>
      <c r="BD910" s="50"/>
      <c r="BE910" s="50"/>
      <c r="BF910" s="50"/>
      <c r="BG910" s="50"/>
      <c r="BH910" s="20"/>
    </row>
    <row r="911" spans="1:60" s="22" customFormat="1" x14ac:dyDescent="0.25">
      <c r="A911" s="20"/>
      <c r="B911" s="480"/>
      <c r="C911" s="11"/>
      <c r="D911" s="11"/>
      <c r="E911" s="11"/>
      <c r="F911" s="21"/>
      <c r="G911" s="11"/>
      <c r="H911" s="50"/>
      <c r="I911" s="50"/>
      <c r="J911" s="50"/>
      <c r="K911" s="11"/>
      <c r="L911" s="50"/>
      <c r="M911" s="50"/>
      <c r="N911" s="50"/>
      <c r="O911" s="50"/>
      <c r="P911" s="50"/>
      <c r="Q911" s="11"/>
      <c r="R911" s="50"/>
      <c r="S911" s="50"/>
      <c r="T911" s="50"/>
      <c r="U911" s="11"/>
      <c r="V911" s="50"/>
      <c r="W911" s="50"/>
      <c r="X911" s="50"/>
      <c r="Y911" s="50"/>
      <c r="Z911" s="50"/>
      <c r="AA911" s="11"/>
      <c r="AB911" s="50"/>
      <c r="AC911" s="50"/>
      <c r="AD911" s="50"/>
      <c r="AE911" s="11"/>
      <c r="AF911" s="50"/>
      <c r="AG911" s="50"/>
      <c r="AH911" s="50"/>
      <c r="AI911" s="11"/>
      <c r="AJ911" s="50"/>
      <c r="AK911" s="50"/>
      <c r="AL911" s="50"/>
      <c r="AM911" s="11"/>
      <c r="AN911" s="50"/>
      <c r="AO911" s="50"/>
      <c r="AP911" s="50"/>
      <c r="AQ911" s="11"/>
      <c r="AR911" s="50"/>
      <c r="AS911" s="50"/>
      <c r="AT911" s="50"/>
      <c r="AU911" s="11"/>
      <c r="AV911" s="50"/>
      <c r="AW911" s="50"/>
      <c r="AX911" s="50"/>
      <c r="AY911" s="50"/>
      <c r="AZ911" s="50"/>
      <c r="BA911" s="50"/>
      <c r="BB911" s="50"/>
      <c r="BC911" s="50"/>
      <c r="BD911" s="50"/>
      <c r="BE911" s="50"/>
      <c r="BF911" s="50"/>
      <c r="BG911" s="50"/>
      <c r="BH911" s="20"/>
    </row>
    <row r="912" spans="1:60" s="22" customFormat="1" x14ac:dyDescent="0.25">
      <c r="A912" s="20"/>
      <c r="B912" s="480"/>
      <c r="C912" s="11"/>
      <c r="D912" s="11"/>
      <c r="E912" s="11"/>
      <c r="F912" s="21"/>
      <c r="G912" s="11"/>
      <c r="H912" s="50"/>
      <c r="I912" s="50"/>
      <c r="J912" s="50"/>
      <c r="K912" s="11"/>
      <c r="L912" s="50"/>
      <c r="M912" s="50"/>
      <c r="N912" s="50"/>
      <c r="O912" s="50"/>
      <c r="P912" s="50"/>
      <c r="Q912" s="11"/>
      <c r="R912" s="50"/>
      <c r="S912" s="50"/>
      <c r="T912" s="50"/>
      <c r="U912" s="11"/>
      <c r="V912" s="50"/>
      <c r="W912" s="50"/>
      <c r="X912" s="50"/>
      <c r="Y912" s="50"/>
      <c r="Z912" s="50"/>
      <c r="AA912" s="11"/>
      <c r="AB912" s="50"/>
      <c r="AC912" s="50"/>
      <c r="AD912" s="50"/>
      <c r="AE912" s="11"/>
      <c r="AF912" s="50"/>
      <c r="AG912" s="50"/>
      <c r="AH912" s="50"/>
      <c r="AI912" s="11"/>
      <c r="AJ912" s="50"/>
      <c r="AK912" s="50"/>
      <c r="AL912" s="50"/>
      <c r="AM912" s="11"/>
      <c r="AN912" s="50"/>
      <c r="AO912" s="50"/>
      <c r="AP912" s="50"/>
      <c r="AQ912" s="11"/>
      <c r="AR912" s="50"/>
      <c r="AS912" s="50"/>
      <c r="AT912" s="50"/>
      <c r="AU912" s="11"/>
      <c r="AV912" s="50"/>
      <c r="AW912" s="50"/>
      <c r="AX912" s="50"/>
      <c r="AY912" s="50"/>
      <c r="AZ912" s="50"/>
      <c r="BA912" s="50"/>
      <c r="BB912" s="50"/>
      <c r="BC912" s="50"/>
      <c r="BD912" s="50"/>
      <c r="BE912" s="50"/>
      <c r="BF912" s="50"/>
      <c r="BG912" s="50"/>
      <c r="BH912" s="20"/>
    </row>
    <row r="913" spans="1:60" s="22" customFormat="1" x14ac:dyDescent="0.25">
      <c r="A913" s="20"/>
      <c r="B913" s="480"/>
      <c r="C913" s="11"/>
      <c r="D913" s="11"/>
      <c r="E913" s="11"/>
      <c r="F913" s="21"/>
      <c r="G913" s="11"/>
      <c r="H913" s="50"/>
      <c r="I913" s="50"/>
      <c r="J913" s="50"/>
      <c r="K913" s="11"/>
      <c r="L913" s="50"/>
      <c r="M913" s="50"/>
      <c r="N913" s="50"/>
      <c r="O913" s="50"/>
      <c r="P913" s="50"/>
      <c r="Q913" s="11"/>
      <c r="R913" s="50"/>
      <c r="S913" s="50"/>
      <c r="T913" s="50"/>
      <c r="U913" s="11"/>
      <c r="V913" s="50"/>
      <c r="W913" s="50"/>
      <c r="X913" s="50"/>
      <c r="Y913" s="50"/>
      <c r="Z913" s="50"/>
      <c r="AA913" s="11"/>
      <c r="AB913" s="50"/>
      <c r="AC913" s="50"/>
      <c r="AD913" s="50"/>
      <c r="AE913" s="11"/>
      <c r="AF913" s="50"/>
      <c r="AG913" s="50"/>
      <c r="AH913" s="50"/>
      <c r="AI913" s="11"/>
      <c r="AJ913" s="50"/>
      <c r="AK913" s="50"/>
      <c r="AL913" s="50"/>
      <c r="AM913" s="11"/>
      <c r="AN913" s="50"/>
      <c r="AO913" s="50"/>
      <c r="AP913" s="50"/>
      <c r="AQ913" s="11"/>
      <c r="AR913" s="50"/>
      <c r="AS913" s="50"/>
      <c r="AT913" s="50"/>
      <c r="AU913" s="11"/>
      <c r="AV913" s="50"/>
      <c r="AW913" s="50"/>
      <c r="AX913" s="50"/>
      <c r="AY913" s="50"/>
      <c r="AZ913" s="50"/>
      <c r="BA913" s="50"/>
      <c r="BB913" s="50"/>
      <c r="BC913" s="50"/>
      <c r="BD913" s="50"/>
      <c r="BE913" s="50"/>
      <c r="BF913" s="50"/>
      <c r="BG913" s="50"/>
      <c r="BH913" s="20"/>
    </row>
    <row r="914" spans="1:60" s="22" customFormat="1" x14ac:dyDescent="0.25">
      <c r="A914" s="20"/>
      <c r="B914" s="480"/>
      <c r="C914" s="11"/>
      <c r="D914" s="11"/>
      <c r="E914" s="11"/>
      <c r="F914" s="21"/>
      <c r="G914" s="11"/>
      <c r="H914" s="50"/>
      <c r="I914" s="50"/>
      <c r="J914" s="50"/>
      <c r="K914" s="11"/>
      <c r="L914" s="50"/>
      <c r="M914" s="50"/>
      <c r="N914" s="50"/>
      <c r="O914" s="50"/>
      <c r="P914" s="50"/>
      <c r="Q914" s="11"/>
      <c r="R914" s="50"/>
      <c r="S914" s="50"/>
      <c r="T914" s="50"/>
      <c r="U914" s="11"/>
      <c r="V914" s="50"/>
      <c r="W914" s="50"/>
      <c r="X914" s="50"/>
      <c r="Y914" s="50"/>
      <c r="Z914" s="50"/>
      <c r="AA914" s="11"/>
      <c r="AB914" s="50"/>
      <c r="AC914" s="50"/>
      <c r="AD914" s="50"/>
      <c r="AE914" s="11"/>
      <c r="AF914" s="50"/>
      <c r="AG914" s="50"/>
      <c r="AH914" s="50"/>
      <c r="AI914" s="11"/>
      <c r="AJ914" s="50"/>
      <c r="AK914" s="50"/>
      <c r="AL914" s="50"/>
      <c r="AM914" s="11"/>
      <c r="AN914" s="50"/>
      <c r="AO914" s="50"/>
      <c r="AP914" s="50"/>
      <c r="AQ914" s="11"/>
      <c r="AR914" s="50"/>
      <c r="AS914" s="50"/>
      <c r="AT914" s="50"/>
      <c r="AU914" s="11"/>
      <c r="AV914" s="50"/>
      <c r="AW914" s="50"/>
      <c r="AX914" s="50"/>
      <c r="AY914" s="50"/>
      <c r="AZ914" s="50"/>
      <c r="BA914" s="50"/>
      <c r="BB914" s="50"/>
      <c r="BC914" s="50"/>
      <c r="BD914" s="50"/>
      <c r="BE914" s="50"/>
      <c r="BF914" s="50"/>
      <c r="BG914" s="50"/>
      <c r="BH914" s="20"/>
    </row>
    <row r="915" spans="1:60" s="22" customFormat="1" x14ac:dyDescent="0.25">
      <c r="A915" s="20"/>
      <c r="B915" s="480"/>
      <c r="C915" s="11"/>
      <c r="D915" s="11"/>
      <c r="E915" s="11"/>
      <c r="F915" s="21"/>
      <c r="G915" s="11"/>
      <c r="H915" s="50"/>
      <c r="I915" s="50"/>
      <c r="J915" s="50"/>
      <c r="K915" s="11"/>
      <c r="L915" s="50"/>
      <c r="M915" s="50"/>
      <c r="N915" s="50"/>
      <c r="O915" s="50"/>
      <c r="P915" s="50"/>
      <c r="Q915" s="11"/>
      <c r="R915" s="50"/>
      <c r="S915" s="50"/>
      <c r="T915" s="50"/>
      <c r="U915" s="11"/>
      <c r="V915" s="50"/>
      <c r="W915" s="50"/>
      <c r="X915" s="50"/>
      <c r="Y915" s="50"/>
      <c r="Z915" s="50"/>
      <c r="AA915" s="11"/>
      <c r="AB915" s="50"/>
      <c r="AC915" s="50"/>
      <c r="AD915" s="50"/>
      <c r="AE915" s="11"/>
      <c r="AF915" s="50"/>
      <c r="AG915" s="50"/>
      <c r="AH915" s="50"/>
      <c r="AI915" s="11"/>
      <c r="AJ915" s="50"/>
      <c r="AK915" s="50"/>
      <c r="AL915" s="50"/>
      <c r="AM915" s="11"/>
      <c r="AN915" s="50"/>
      <c r="AO915" s="50"/>
      <c r="AP915" s="50"/>
      <c r="AQ915" s="11"/>
      <c r="AR915" s="50"/>
      <c r="AS915" s="50"/>
      <c r="AT915" s="50"/>
      <c r="AU915" s="11"/>
      <c r="AV915" s="50"/>
      <c r="AW915" s="50"/>
      <c r="AX915" s="50"/>
      <c r="AY915" s="50"/>
      <c r="AZ915" s="50"/>
      <c r="BA915" s="50"/>
      <c r="BB915" s="50"/>
      <c r="BC915" s="50"/>
      <c r="BD915" s="50"/>
      <c r="BE915" s="50"/>
      <c r="BF915" s="50"/>
      <c r="BG915" s="50"/>
      <c r="BH915" s="20"/>
    </row>
    <row r="916" spans="1:60" s="22" customFormat="1" x14ac:dyDescent="0.25">
      <c r="A916" s="20"/>
      <c r="B916" s="480"/>
      <c r="C916" s="11"/>
      <c r="D916" s="11"/>
      <c r="E916" s="11"/>
      <c r="F916" s="21"/>
      <c r="G916" s="11"/>
      <c r="H916" s="50"/>
      <c r="I916" s="50"/>
      <c r="J916" s="50"/>
      <c r="K916" s="11"/>
      <c r="L916" s="50"/>
      <c r="M916" s="50"/>
      <c r="N916" s="50"/>
      <c r="O916" s="50"/>
      <c r="P916" s="50"/>
      <c r="Q916" s="11"/>
      <c r="R916" s="50"/>
      <c r="S916" s="50"/>
      <c r="T916" s="50"/>
      <c r="U916" s="11"/>
      <c r="V916" s="50"/>
      <c r="W916" s="50"/>
      <c r="X916" s="50"/>
      <c r="Y916" s="50"/>
      <c r="Z916" s="50"/>
      <c r="AA916" s="11"/>
      <c r="AB916" s="50"/>
      <c r="AC916" s="50"/>
      <c r="AD916" s="50"/>
      <c r="AE916" s="11"/>
      <c r="AF916" s="50"/>
      <c r="AG916" s="50"/>
      <c r="AH916" s="50"/>
      <c r="AI916" s="11"/>
      <c r="AJ916" s="50"/>
      <c r="AK916" s="50"/>
      <c r="AL916" s="50"/>
      <c r="AM916" s="11"/>
      <c r="AN916" s="50"/>
      <c r="AO916" s="50"/>
      <c r="AP916" s="50"/>
      <c r="AQ916" s="11"/>
      <c r="AR916" s="50"/>
      <c r="AS916" s="50"/>
      <c r="AT916" s="50"/>
      <c r="AU916" s="11"/>
      <c r="AV916" s="50"/>
      <c r="AW916" s="50"/>
      <c r="AX916" s="50"/>
      <c r="AY916" s="50"/>
      <c r="AZ916" s="50"/>
      <c r="BA916" s="50"/>
      <c r="BB916" s="50"/>
      <c r="BC916" s="50"/>
      <c r="BD916" s="50"/>
      <c r="BE916" s="50"/>
      <c r="BF916" s="50"/>
      <c r="BG916" s="50"/>
      <c r="BH916" s="20"/>
    </row>
    <row r="917" spans="1:60" s="22" customFormat="1" x14ac:dyDescent="0.25">
      <c r="A917" s="20"/>
      <c r="B917" s="480"/>
      <c r="C917" s="11"/>
      <c r="D917" s="11"/>
      <c r="E917" s="11"/>
      <c r="F917" s="21"/>
      <c r="G917" s="11"/>
      <c r="H917" s="50"/>
      <c r="I917" s="50"/>
      <c r="J917" s="50"/>
      <c r="K917" s="11"/>
      <c r="L917" s="50"/>
      <c r="M917" s="50"/>
      <c r="N917" s="50"/>
      <c r="O917" s="50"/>
      <c r="P917" s="50"/>
      <c r="Q917" s="11"/>
      <c r="R917" s="50"/>
      <c r="S917" s="50"/>
      <c r="T917" s="50"/>
      <c r="U917" s="11"/>
      <c r="V917" s="50"/>
      <c r="W917" s="50"/>
      <c r="X917" s="50"/>
      <c r="Y917" s="50"/>
      <c r="Z917" s="50"/>
      <c r="AA917" s="11"/>
      <c r="AB917" s="50"/>
      <c r="AC917" s="50"/>
      <c r="AD917" s="50"/>
      <c r="AE917" s="11"/>
      <c r="AF917" s="50"/>
      <c r="AG917" s="50"/>
      <c r="AH917" s="50"/>
      <c r="AI917" s="11"/>
      <c r="AJ917" s="50"/>
      <c r="AK917" s="50"/>
      <c r="AL917" s="50"/>
      <c r="AM917" s="11"/>
      <c r="AN917" s="50"/>
      <c r="AO917" s="50"/>
      <c r="AP917" s="50"/>
      <c r="AQ917" s="11"/>
      <c r="AR917" s="50"/>
      <c r="AS917" s="50"/>
      <c r="AT917" s="50"/>
      <c r="AU917" s="11"/>
      <c r="AV917" s="50"/>
      <c r="AW917" s="50"/>
      <c r="AX917" s="50"/>
      <c r="AY917" s="50"/>
      <c r="AZ917" s="50"/>
      <c r="BA917" s="50"/>
      <c r="BB917" s="50"/>
      <c r="BC917" s="50"/>
      <c r="BD917" s="50"/>
      <c r="BE917" s="50"/>
      <c r="BF917" s="50"/>
      <c r="BG917" s="50"/>
      <c r="BH917" s="20"/>
    </row>
    <row r="918" spans="1:60" s="22" customFormat="1" x14ac:dyDescent="0.25">
      <c r="A918" s="20"/>
      <c r="B918" s="480"/>
      <c r="C918" s="11"/>
      <c r="D918" s="11"/>
      <c r="E918" s="11"/>
      <c r="F918" s="21"/>
      <c r="G918" s="11"/>
      <c r="H918" s="50"/>
      <c r="I918" s="50"/>
      <c r="J918" s="50"/>
      <c r="K918" s="11"/>
      <c r="L918" s="50"/>
      <c r="M918" s="50"/>
      <c r="N918" s="50"/>
      <c r="O918" s="50"/>
      <c r="P918" s="50"/>
      <c r="Q918" s="11"/>
      <c r="R918" s="50"/>
      <c r="S918" s="50"/>
      <c r="T918" s="50"/>
      <c r="U918" s="11"/>
      <c r="V918" s="50"/>
      <c r="W918" s="50"/>
      <c r="X918" s="50"/>
      <c r="Y918" s="50"/>
      <c r="Z918" s="50"/>
      <c r="AA918" s="11"/>
      <c r="AB918" s="50"/>
      <c r="AC918" s="50"/>
      <c r="AD918" s="50"/>
      <c r="AE918" s="11"/>
      <c r="AF918" s="50"/>
      <c r="AG918" s="50"/>
      <c r="AH918" s="50"/>
      <c r="AI918" s="11"/>
      <c r="AJ918" s="50"/>
      <c r="AK918" s="50"/>
      <c r="AL918" s="50"/>
      <c r="AM918" s="11"/>
      <c r="AN918" s="50"/>
      <c r="AO918" s="50"/>
      <c r="AP918" s="50"/>
      <c r="AQ918" s="11"/>
      <c r="AR918" s="50"/>
      <c r="AS918" s="50"/>
      <c r="AT918" s="50"/>
      <c r="AU918" s="11"/>
      <c r="AV918" s="50"/>
      <c r="AW918" s="50"/>
      <c r="AX918" s="50"/>
      <c r="AY918" s="50"/>
      <c r="AZ918" s="50"/>
      <c r="BA918" s="50"/>
      <c r="BB918" s="50"/>
      <c r="BC918" s="50"/>
      <c r="BD918" s="50"/>
      <c r="BE918" s="50"/>
      <c r="BF918" s="50"/>
      <c r="BG918" s="50"/>
      <c r="BH918" s="20"/>
    </row>
    <row r="919" spans="1:60" s="22" customFormat="1" x14ac:dyDescent="0.25">
      <c r="A919" s="20"/>
      <c r="B919" s="480"/>
      <c r="C919" s="11"/>
      <c r="D919" s="11"/>
      <c r="E919" s="11"/>
      <c r="F919" s="21"/>
      <c r="G919" s="11"/>
      <c r="H919" s="50"/>
      <c r="I919" s="50"/>
      <c r="J919" s="50"/>
      <c r="K919" s="11"/>
      <c r="L919" s="50"/>
      <c r="M919" s="50"/>
      <c r="N919" s="50"/>
      <c r="O919" s="50"/>
      <c r="P919" s="50"/>
      <c r="Q919" s="11"/>
      <c r="R919" s="50"/>
      <c r="S919" s="50"/>
      <c r="T919" s="50"/>
      <c r="U919" s="11"/>
      <c r="V919" s="50"/>
      <c r="W919" s="50"/>
      <c r="X919" s="50"/>
      <c r="Y919" s="50"/>
      <c r="Z919" s="50"/>
      <c r="AA919" s="11"/>
      <c r="AB919" s="50"/>
      <c r="AC919" s="50"/>
      <c r="AD919" s="50"/>
      <c r="AE919" s="11"/>
      <c r="AF919" s="50"/>
      <c r="AG919" s="50"/>
      <c r="AH919" s="50"/>
      <c r="AI919" s="11"/>
      <c r="AJ919" s="50"/>
      <c r="AK919" s="50"/>
      <c r="AL919" s="50"/>
      <c r="AM919" s="11"/>
      <c r="AN919" s="50"/>
      <c r="AO919" s="50"/>
      <c r="AP919" s="50"/>
      <c r="AQ919" s="11"/>
      <c r="AR919" s="50"/>
      <c r="AS919" s="50"/>
      <c r="AT919" s="50"/>
      <c r="AU919" s="11"/>
      <c r="AV919" s="50"/>
      <c r="AW919" s="50"/>
      <c r="AX919" s="50"/>
      <c r="AY919" s="50"/>
      <c r="AZ919" s="50"/>
      <c r="BA919" s="50"/>
      <c r="BB919" s="50"/>
      <c r="BC919" s="50"/>
      <c r="BD919" s="50"/>
      <c r="BE919" s="50"/>
      <c r="BF919" s="50"/>
      <c r="BG919" s="50"/>
      <c r="BH919" s="20"/>
    </row>
    <row r="920" spans="1:60" s="22" customFormat="1" x14ac:dyDescent="0.25">
      <c r="A920" s="20"/>
      <c r="B920" s="480"/>
      <c r="C920" s="11"/>
      <c r="D920" s="11"/>
      <c r="E920" s="11"/>
      <c r="F920" s="21"/>
      <c r="G920" s="11"/>
      <c r="H920" s="50"/>
      <c r="I920" s="50"/>
      <c r="J920" s="50"/>
      <c r="K920" s="11"/>
      <c r="L920" s="50"/>
      <c r="M920" s="50"/>
      <c r="N920" s="50"/>
      <c r="O920" s="50"/>
      <c r="P920" s="50"/>
      <c r="Q920" s="11"/>
      <c r="R920" s="50"/>
      <c r="S920" s="50"/>
      <c r="T920" s="50"/>
      <c r="U920" s="11"/>
      <c r="V920" s="50"/>
      <c r="W920" s="50"/>
      <c r="X920" s="50"/>
      <c r="Y920" s="50"/>
      <c r="Z920" s="50"/>
      <c r="AA920" s="11"/>
      <c r="AB920" s="50"/>
      <c r="AC920" s="50"/>
      <c r="AD920" s="50"/>
      <c r="AE920" s="11"/>
      <c r="AF920" s="50"/>
      <c r="AG920" s="50"/>
      <c r="AH920" s="50"/>
      <c r="AI920" s="11"/>
      <c r="AJ920" s="50"/>
      <c r="AK920" s="50"/>
      <c r="AL920" s="50"/>
      <c r="AM920" s="11"/>
      <c r="AN920" s="50"/>
      <c r="AO920" s="50"/>
      <c r="AP920" s="50"/>
      <c r="AQ920" s="11"/>
      <c r="AR920" s="50"/>
      <c r="AS920" s="50"/>
      <c r="AT920" s="50"/>
      <c r="AU920" s="11"/>
      <c r="AV920" s="50"/>
      <c r="AW920" s="50"/>
      <c r="AX920" s="50"/>
      <c r="AY920" s="50"/>
      <c r="AZ920" s="50"/>
      <c r="BA920" s="50"/>
      <c r="BB920" s="50"/>
      <c r="BC920" s="50"/>
      <c r="BD920" s="50"/>
      <c r="BE920" s="50"/>
      <c r="BF920" s="50"/>
      <c r="BG920" s="50"/>
      <c r="BH920" s="20"/>
    </row>
    <row r="921" spans="1:60" s="22" customFormat="1" x14ac:dyDescent="0.25">
      <c r="A921" s="20"/>
      <c r="B921" s="480"/>
      <c r="C921" s="11"/>
      <c r="D921" s="11"/>
      <c r="E921" s="11"/>
      <c r="F921" s="21"/>
      <c r="G921" s="11"/>
      <c r="H921" s="50"/>
      <c r="I921" s="50"/>
      <c r="J921" s="50"/>
      <c r="K921" s="11"/>
      <c r="L921" s="50"/>
      <c r="M921" s="50"/>
      <c r="N921" s="50"/>
      <c r="O921" s="50"/>
      <c r="P921" s="50"/>
      <c r="Q921" s="11"/>
      <c r="R921" s="50"/>
      <c r="S921" s="50"/>
      <c r="T921" s="50"/>
      <c r="U921" s="11"/>
      <c r="V921" s="50"/>
      <c r="W921" s="50"/>
      <c r="X921" s="50"/>
      <c r="Y921" s="50"/>
      <c r="Z921" s="50"/>
      <c r="AA921" s="11"/>
      <c r="AB921" s="50"/>
      <c r="AC921" s="50"/>
      <c r="AD921" s="50"/>
      <c r="AE921" s="11"/>
      <c r="AF921" s="50"/>
      <c r="AG921" s="50"/>
      <c r="AH921" s="50"/>
      <c r="AI921" s="11"/>
      <c r="AJ921" s="50"/>
      <c r="AK921" s="50"/>
      <c r="AL921" s="50"/>
      <c r="AM921" s="11"/>
      <c r="AN921" s="50"/>
      <c r="AO921" s="50"/>
      <c r="AP921" s="50"/>
      <c r="AQ921" s="11"/>
      <c r="AR921" s="50"/>
      <c r="AS921" s="50"/>
      <c r="AT921" s="50"/>
      <c r="AU921" s="11"/>
      <c r="AV921" s="50"/>
      <c r="AW921" s="50"/>
      <c r="AX921" s="50"/>
      <c r="AY921" s="50"/>
      <c r="AZ921" s="50"/>
      <c r="BA921" s="50"/>
      <c r="BB921" s="50"/>
      <c r="BC921" s="50"/>
      <c r="BD921" s="50"/>
      <c r="BE921" s="50"/>
      <c r="BF921" s="50"/>
      <c r="BG921" s="50"/>
      <c r="BH921" s="20"/>
    </row>
    <row r="922" spans="1:60" s="22" customFormat="1" x14ac:dyDescent="0.25">
      <c r="A922" s="20"/>
      <c r="B922" s="480"/>
      <c r="C922" s="11"/>
      <c r="D922" s="11"/>
      <c r="E922" s="11"/>
      <c r="F922" s="21"/>
      <c r="G922" s="11"/>
      <c r="H922" s="50"/>
      <c r="I922" s="50"/>
      <c r="J922" s="50"/>
      <c r="K922" s="11"/>
      <c r="L922" s="50"/>
      <c r="M922" s="50"/>
      <c r="N922" s="50"/>
      <c r="O922" s="50"/>
      <c r="P922" s="50"/>
      <c r="Q922" s="11"/>
      <c r="R922" s="50"/>
      <c r="S922" s="50"/>
      <c r="T922" s="50"/>
      <c r="U922" s="11"/>
      <c r="V922" s="50"/>
      <c r="W922" s="50"/>
      <c r="X922" s="50"/>
      <c r="Y922" s="50"/>
      <c r="Z922" s="50"/>
      <c r="AA922" s="11"/>
      <c r="AB922" s="50"/>
      <c r="AC922" s="50"/>
      <c r="AD922" s="50"/>
      <c r="AE922" s="11"/>
      <c r="AF922" s="50"/>
      <c r="AG922" s="50"/>
      <c r="AH922" s="50"/>
      <c r="AI922" s="11"/>
      <c r="AJ922" s="50"/>
      <c r="AK922" s="50"/>
      <c r="AL922" s="50"/>
      <c r="AM922" s="11"/>
      <c r="AN922" s="50"/>
      <c r="AO922" s="50"/>
      <c r="AP922" s="50"/>
      <c r="AQ922" s="11"/>
      <c r="AR922" s="50"/>
      <c r="AS922" s="50"/>
      <c r="AT922" s="50"/>
      <c r="AU922" s="11"/>
      <c r="AV922" s="50"/>
      <c r="AW922" s="50"/>
      <c r="AX922" s="50"/>
      <c r="AY922" s="50"/>
      <c r="AZ922" s="50"/>
      <c r="BA922" s="50"/>
      <c r="BB922" s="50"/>
      <c r="BC922" s="50"/>
      <c r="BD922" s="50"/>
      <c r="BE922" s="50"/>
      <c r="BF922" s="50"/>
      <c r="BG922" s="50"/>
      <c r="BH922" s="20"/>
    </row>
    <row r="923" spans="1:60" s="22" customFormat="1" x14ac:dyDescent="0.25">
      <c r="A923" s="20"/>
      <c r="B923" s="480"/>
      <c r="C923" s="11"/>
      <c r="D923" s="11"/>
      <c r="E923" s="11"/>
      <c r="F923" s="21"/>
      <c r="G923" s="11"/>
      <c r="H923" s="50"/>
      <c r="I923" s="50"/>
      <c r="J923" s="50"/>
      <c r="K923" s="11"/>
      <c r="L923" s="50"/>
      <c r="M923" s="50"/>
      <c r="N923" s="50"/>
      <c r="O923" s="50"/>
      <c r="P923" s="50"/>
      <c r="Q923" s="11"/>
      <c r="R923" s="50"/>
      <c r="S923" s="50"/>
      <c r="T923" s="50"/>
      <c r="U923" s="11"/>
      <c r="V923" s="50"/>
      <c r="W923" s="50"/>
      <c r="X923" s="50"/>
      <c r="Y923" s="50"/>
      <c r="Z923" s="50"/>
      <c r="AA923" s="11"/>
      <c r="AB923" s="50"/>
      <c r="AC923" s="50"/>
      <c r="AD923" s="50"/>
      <c r="AE923" s="11"/>
      <c r="AF923" s="50"/>
      <c r="AG923" s="50"/>
      <c r="AH923" s="50"/>
      <c r="AI923" s="11"/>
      <c r="AJ923" s="50"/>
      <c r="AK923" s="50"/>
      <c r="AL923" s="50"/>
      <c r="AM923" s="11"/>
      <c r="AN923" s="50"/>
      <c r="AO923" s="50"/>
      <c r="AP923" s="50"/>
      <c r="AQ923" s="11"/>
      <c r="AR923" s="50"/>
      <c r="AS923" s="50"/>
      <c r="AT923" s="50"/>
      <c r="AU923" s="11"/>
      <c r="AV923" s="50"/>
      <c r="AW923" s="50"/>
      <c r="AX923" s="50"/>
      <c r="AY923" s="50"/>
      <c r="AZ923" s="50"/>
      <c r="BA923" s="50"/>
      <c r="BB923" s="50"/>
      <c r="BC923" s="50"/>
      <c r="BD923" s="50"/>
      <c r="BE923" s="50"/>
      <c r="BF923" s="50"/>
      <c r="BG923" s="50"/>
      <c r="BH923" s="20"/>
    </row>
    <row r="924" spans="1:60" s="22" customFormat="1" x14ac:dyDescent="0.25">
      <c r="A924" s="20"/>
      <c r="B924" s="480"/>
      <c r="C924" s="11"/>
      <c r="D924" s="11"/>
      <c r="E924" s="11"/>
      <c r="F924" s="21"/>
      <c r="G924" s="11"/>
      <c r="H924" s="50"/>
      <c r="I924" s="50"/>
      <c r="J924" s="50"/>
      <c r="K924" s="11"/>
      <c r="L924" s="50"/>
      <c r="M924" s="50"/>
      <c r="N924" s="50"/>
      <c r="O924" s="50"/>
      <c r="P924" s="50"/>
      <c r="Q924" s="11"/>
      <c r="R924" s="50"/>
      <c r="S924" s="50"/>
      <c r="T924" s="50"/>
      <c r="U924" s="11"/>
      <c r="V924" s="50"/>
      <c r="W924" s="50"/>
      <c r="X924" s="50"/>
      <c r="Y924" s="50"/>
      <c r="Z924" s="50"/>
      <c r="AA924" s="11"/>
      <c r="AB924" s="50"/>
      <c r="AC924" s="50"/>
      <c r="AD924" s="50"/>
      <c r="AE924" s="11"/>
      <c r="AF924" s="50"/>
      <c r="AG924" s="50"/>
      <c r="AH924" s="50"/>
      <c r="AI924" s="11"/>
      <c r="AJ924" s="50"/>
      <c r="AK924" s="50"/>
      <c r="AL924" s="50"/>
      <c r="AM924" s="11"/>
      <c r="AN924" s="50"/>
      <c r="AO924" s="50"/>
      <c r="AP924" s="50"/>
      <c r="AQ924" s="11"/>
      <c r="AR924" s="50"/>
      <c r="AS924" s="50"/>
      <c r="AT924" s="50"/>
      <c r="AU924" s="11"/>
      <c r="AV924" s="50"/>
      <c r="AW924" s="50"/>
      <c r="AX924" s="50"/>
      <c r="AY924" s="50"/>
      <c r="AZ924" s="50"/>
      <c r="BA924" s="50"/>
      <c r="BB924" s="50"/>
      <c r="BC924" s="50"/>
      <c r="BD924" s="50"/>
      <c r="BE924" s="50"/>
      <c r="BF924" s="50"/>
      <c r="BG924" s="50"/>
      <c r="BH924" s="20"/>
    </row>
    <row r="925" spans="1:60" s="22" customFormat="1" x14ac:dyDescent="0.25">
      <c r="A925" s="20"/>
      <c r="B925" s="480"/>
      <c r="C925" s="11"/>
      <c r="D925" s="11"/>
      <c r="E925" s="11"/>
      <c r="F925" s="21"/>
      <c r="G925" s="11"/>
      <c r="H925" s="50"/>
      <c r="I925" s="50"/>
      <c r="J925" s="50"/>
      <c r="K925" s="11"/>
      <c r="L925" s="50"/>
      <c r="M925" s="50"/>
      <c r="N925" s="50"/>
      <c r="O925" s="50"/>
      <c r="P925" s="50"/>
      <c r="Q925" s="11"/>
      <c r="R925" s="50"/>
      <c r="S925" s="50"/>
      <c r="T925" s="50"/>
      <c r="U925" s="11"/>
      <c r="V925" s="50"/>
      <c r="W925" s="50"/>
      <c r="X925" s="50"/>
      <c r="Y925" s="50"/>
      <c r="Z925" s="50"/>
      <c r="AA925" s="11"/>
      <c r="AB925" s="50"/>
      <c r="AC925" s="50"/>
      <c r="AD925" s="50"/>
      <c r="AE925" s="11"/>
      <c r="AF925" s="50"/>
      <c r="AG925" s="50"/>
      <c r="AH925" s="50"/>
      <c r="AI925" s="11"/>
      <c r="AJ925" s="50"/>
      <c r="AK925" s="50"/>
      <c r="AL925" s="50"/>
      <c r="AM925" s="11"/>
      <c r="AN925" s="50"/>
      <c r="AO925" s="50"/>
      <c r="AP925" s="50"/>
      <c r="AQ925" s="11"/>
      <c r="AR925" s="50"/>
      <c r="AS925" s="50"/>
      <c r="AT925" s="50"/>
      <c r="AU925" s="11"/>
      <c r="AV925" s="50"/>
      <c r="AW925" s="50"/>
      <c r="AX925" s="50"/>
      <c r="AY925" s="50"/>
      <c r="AZ925" s="50"/>
      <c r="BA925" s="50"/>
      <c r="BB925" s="50"/>
      <c r="BC925" s="50"/>
      <c r="BD925" s="50"/>
      <c r="BE925" s="50"/>
      <c r="BF925" s="50"/>
      <c r="BG925" s="50"/>
      <c r="BH925" s="20"/>
    </row>
    <row r="926" spans="1:60" s="22" customFormat="1" x14ac:dyDescent="0.25">
      <c r="A926" s="20"/>
      <c r="B926" s="480"/>
      <c r="C926" s="11"/>
      <c r="D926" s="11"/>
      <c r="E926" s="11"/>
      <c r="F926" s="21"/>
      <c r="G926" s="11"/>
      <c r="H926" s="50"/>
      <c r="I926" s="50"/>
      <c r="J926" s="50"/>
      <c r="K926" s="11"/>
      <c r="L926" s="50"/>
      <c r="M926" s="50"/>
      <c r="N926" s="50"/>
      <c r="O926" s="50"/>
      <c r="P926" s="50"/>
      <c r="Q926" s="11"/>
      <c r="R926" s="50"/>
      <c r="S926" s="50"/>
      <c r="T926" s="50"/>
      <c r="U926" s="11"/>
      <c r="V926" s="50"/>
      <c r="W926" s="50"/>
      <c r="X926" s="50"/>
      <c r="Y926" s="50"/>
      <c r="Z926" s="50"/>
      <c r="AA926" s="11"/>
      <c r="AB926" s="50"/>
      <c r="AC926" s="50"/>
      <c r="AD926" s="50"/>
      <c r="AE926" s="11"/>
      <c r="AF926" s="50"/>
      <c r="AG926" s="50"/>
      <c r="AH926" s="50"/>
      <c r="AI926" s="11"/>
      <c r="AJ926" s="50"/>
      <c r="AK926" s="50"/>
      <c r="AL926" s="50"/>
      <c r="AM926" s="11"/>
      <c r="AN926" s="50"/>
      <c r="AO926" s="50"/>
      <c r="AP926" s="50"/>
      <c r="AQ926" s="11"/>
      <c r="AR926" s="50"/>
      <c r="AS926" s="50"/>
      <c r="AT926" s="50"/>
      <c r="AU926" s="11"/>
      <c r="AV926" s="50"/>
      <c r="AW926" s="50"/>
      <c r="AX926" s="50"/>
      <c r="AY926" s="50"/>
      <c r="AZ926" s="50"/>
      <c r="BA926" s="50"/>
      <c r="BB926" s="50"/>
      <c r="BC926" s="50"/>
      <c r="BD926" s="50"/>
      <c r="BE926" s="50"/>
      <c r="BF926" s="50"/>
      <c r="BG926" s="50"/>
      <c r="BH926" s="20"/>
    </row>
    <row r="927" spans="1:60" s="22" customFormat="1" x14ac:dyDescent="0.25">
      <c r="A927" s="20"/>
      <c r="B927" s="480"/>
      <c r="C927" s="11"/>
      <c r="D927" s="11"/>
      <c r="E927" s="11"/>
      <c r="F927" s="21"/>
      <c r="G927" s="11"/>
      <c r="H927" s="50"/>
      <c r="I927" s="50"/>
      <c r="J927" s="50"/>
      <c r="K927" s="11"/>
      <c r="L927" s="50"/>
      <c r="M927" s="50"/>
      <c r="N927" s="50"/>
      <c r="O927" s="50"/>
      <c r="P927" s="50"/>
      <c r="Q927" s="11"/>
      <c r="R927" s="50"/>
      <c r="S927" s="50"/>
      <c r="T927" s="50"/>
      <c r="U927" s="11"/>
      <c r="V927" s="50"/>
      <c r="W927" s="50"/>
      <c r="X927" s="50"/>
      <c r="Y927" s="50"/>
      <c r="Z927" s="50"/>
      <c r="AA927" s="11"/>
      <c r="AB927" s="50"/>
      <c r="AC927" s="50"/>
      <c r="AD927" s="50"/>
      <c r="AE927" s="11"/>
      <c r="AF927" s="50"/>
      <c r="AG927" s="50"/>
      <c r="AH927" s="50"/>
      <c r="AI927" s="11"/>
      <c r="AJ927" s="50"/>
      <c r="AK927" s="50"/>
      <c r="AL927" s="50"/>
      <c r="AM927" s="11"/>
      <c r="AN927" s="50"/>
      <c r="AO927" s="50"/>
      <c r="AP927" s="50"/>
      <c r="AQ927" s="11"/>
      <c r="AR927" s="50"/>
      <c r="AS927" s="50"/>
      <c r="AT927" s="50"/>
      <c r="AU927" s="11"/>
      <c r="AV927" s="50"/>
      <c r="AW927" s="50"/>
      <c r="AX927" s="50"/>
      <c r="AY927" s="50"/>
      <c r="AZ927" s="50"/>
      <c r="BA927" s="50"/>
      <c r="BB927" s="50"/>
      <c r="BC927" s="50"/>
      <c r="BD927" s="50"/>
      <c r="BE927" s="50"/>
      <c r="BF927" s="50"/>
      <c r="BG927" s="50"/>
      <c r="BH927" s="20"/>
    </row>
    <row r="928" spans="1:60" s="22" customFormat="1" x14ac:dyDescent="0.25">
      <c r="A928" s="20"/>
      <c r="B928" s="480"/>
      <c r="C928" s="11"/>
      <c r="D928" s="11"/>
      <c r="E928" s="11"/>
      <c r="F928" s="21"/>
      <c r="G928" s="11"/>
      <c r="H928" s="50"/>
      <c r="I928" s="50"/>
      <c r="J928" s="50"/>
      <c r="K928" s="11"/>
      <c r="L928" s="50"/>
      <c r="M928" s="50"/>
      <c r="N928" s="50"/>
      <c r="O928" s="50"/>
      <c r="P928" s="50"/>
      <c r="Q928" s="11"/>
      <c r="R928" s="50"/>
      <c r="S928" s="50"/>
      <c r="T928" s="50"/>
      <c r="U928" s="11"/>
      <c r="V928" s="50"/>
      <c r="W928" s="50"/>
      <c r="X928" s="50"/>
      <c r="Y928" s="50"/>
      <c r="Z928" s="50"/>
      <c r="AA928" s="11"/>
      <c r="AB928" s="50"/>
      <c r="AC928" s="50"/>
      <c r="AD928" s="50"/>
      <c r="AE928" s="11"/>
      <c r="AF928" s="50"/>
      <c r="AG928" s="50"/>
      <c r="AH928" s="50"/>
      <c r="AI928" s="11"/>
      <c r="AJ928" s="50"/>
      <c r="AK928" s="50"/>
      <c r="AL928" s="50"/>
      <c r="AM928" s="11"/>
      <c r="AN928" s="50"/>
      <c r="AO928" s="50"/>
      <c r="AP928" s="50"/>
      <c r="AQ928" s="11"/>
      <c r="AR928" s="50"/>
      <c r="AS928" s="50"/>
      <c r="AT928" s="50"/>
      <c r="AU928" s="11"/>
      <c r="AV928" s="50"/>
      <c r="AW928" s="50"/>
      <c r="AX928" s="50"/>
      <c r="AY928" s="50"/>
      <c r="AZ928" s="50"/>
      <c r="BA928" s="50"/>
      <c r="BB928" s="50"/>
      <c r="BC928" s="50"/>
      <c r="BD928" s="50"/>
      <c r="BE928" s="50"/>
      <c r="BF928" s="50"/>
      <c r="BG928" s="50"/>
      <c r="BH928" s="20"/>
    </row>
    <row r="929" spans="1:60" s="22" customFormat="1" x14ac:dyDescent="0.25">
      <c r="A929" s="20"/>
      <c r="B929" s="480"/>
      <c r="C929" s="11"/>
      <c r="D929" s="11"/>
      <c r="E929" s="11"/>
      <c r="F929" s="21"/>
      <c r="G929" s="11"/>
      <c r="H929" s="50"/>
      <c r="I929" s="50"/>
      <c r="J929" s="50"/>
      <c r="K929" s="11"/>
      <c r="L929" s="50"/>
      <c r="M929" s="50"/>
      <c r="N929" s="50"/>
      <c r="O929" s="50"/>
      <c r="P929" s="50"/>
      <c r="Q929" s="11"/>
      <c r="R929" s="50"/>
      <c r="S929" s="50"/>
      <c r="T929" s="50"/>
      <c r="U929" s="11"/>
      <c r="V929" s="50"/>
      <c r="W929" s="50"/>
      <c r="X929" s="50"/>
      <c r="Y929" s="50"/>
      <c r="Z929" s="50"/>
      <c r="AA929" s="11"/>
      <c r="AB929" s="50"/>
      <c r="AC929" s="50"/>
      <c r="AD929" s="50"/>
      <c r="AE929" s="11"/>
      <c r="AF929" s="50"/>
      <c r="AG929" s="50"/>
      <c r="AH929" s="50"/>
      <c r="AI929" s="11"/>
      <c r="AJ929" s="50"/>
      <c r="AK929" s="50"/>
      <c r="AL929" s="50"/>
      <c r="AM929" s="11"/>
      <c r="AN929" s="50"/>
      <c r="AO929" s="50"/>
      <c r="AP929" s="50"/>
      <c r="AQ929" s="11"/>
      <c r="AR929" s="50"/>
      <c r="AS929" s="50"/>
      <c r="AT929" s="50"/>
      <c r="AU929" s="11"/>
      <c r="AV929" s="50"/>
      <c r="AW929" s="50"/>
      <c r="AX929" s="50"/>
      <c r="AY929" s="50"/>
      <c r="AZ929" s="50"/>
      <c r="BA929" s="50"/>
      <c r="BB929" s="50"/>
      <c r="BC929" s="50"/>
      <c r="BD929" s="50"/>
      <c r="BE929" s="50"/>
      <c r="BF929" s="50"/>
      <c r="BG929" s="50"/>
      <c r="BH929" s="20"/>
    </row>
    <row r="930" spans="1:60" s="22" customFormat="1" x14ac:dyDescent="0.25">
      <c r="A930" s="20"/>
      <c r="B930" s="480"/>
      <c r="C930" s="11"/>
      <c r="D930" s="11"/>
      <c r="E930" s="11"/>
      <c r="F930" s="21"/>
      <c r="G930" s="11"/>
      <c r="H930" s="50"/>
      <c r="I930" s="50"/>
      <c r="J930" s="50"/>
      <c r="K930" s="11"/>
      <c r="L930" s="50"/>
      <c r="M930" s="50"/>
      <c r="N930" s="50"/>
      <c r="O930" s="50"/>
      <c r="P930" s="50"/>
      <c r="Q930" s="11"/>
      <c r="R930" s="50"/>
      <c r="S930" s="50"/>
      <c r="T930" s="50"/>
      <c r="U930" s="11"/>
      <c r="V930" s="50"/>
      <c r="W930" s="50"/>
      <c r="X930" s="50"/>
      <c r="Y930" s="50"/>
      <c r="Z930" s="50"/>
      <c r="AA930" s="11"/>
      <c r="AB930" s="50"/>
      <c r="AC930" s="50"/>
      <c r="AD930" s="50"/>
      <c r="AE930" s="11"/>
      <c r="AF930" s="50"/>
      <c r="AG930" s="50"/>
      <c r="AH930" s="50"/>
      <c r="AI930" s="11"/>
      <c r="AJ930" s="50"/>
      <c r="AK930" s="50"/>
      <c r="AL930" s="50"/>
      <c r="AM930" s="11"/>
      <c r="AN930" s="50"/>
      <c r="AO930" s="50"/>
      <c r="AP930" s="50"/>
      <c r="AQ930" s="11"/>
      <c r="AR930" s="50"/>
      <c r="AS930" s="50"/>
      <c r="AT930" s="50"/>
      <c r="AU930" s="11"/>
      <c r="AV930" s="50"/>
      <c r="AW930" s="50"/>
      <c r="AX930" s="50"/>
      <c r="AY930" s="50"/>
      <c r="AZ930" s="50"/>
      <c r="BA930" s="50"/>
      <c r="BB930" s="50"/>
      <c r="BC930" s="50"/>
      <c r="BD930" s="50"/>
      <c r="BE930" s="50"/>
      <c r="BF930" s="50"/>
      <c r="BG930" s="50"/>
      <c r="BH930" s="20"/>
    </row>
    <row r="931" spans="1:60" s="22" customFormat="1" x14ac:dyDescent="0.25">
      <c r="A931" s="20"/>
      <c r="B931" s="480"/>
      <c r="C931" s="11"/>
      <c r="D931" s="11"/>
      <c r="E931" s="11"/>
      <c r="F931" s="21"/>
      <c r="G931" s="11"/>
      <c r="H931" s="50"/>
      <c r="I931" s="50"/>
      <c r="J931" s="50"/>
      <c r="K931" s="11"/>
      <c r="L931" s="50"/>
      <c r="M931" s="50"/>
      <c r="N931" s="50"/>
      <c r="O931" s="50"/>
      <c r="P931" s="50"/>
      <c r="Q931" s="11"/>
      <c r="R931" s="50"/>
      <c r="S931" s="50"/>
      <c r="T931" s="50"/>
      <c r="U931" s="11"/>
      <c r="V931" s="50"/>
      <c r="W931" s="50"/>
      <c r="X931" s="50"/>
      <c r="Y931" s="50"/>
      <c r="Z931" s="50"/>
      <c r="AA931" s="11"/>
      <c r="AB931" s="50"/>
      <c r="AC931" s="50"/>
      <c r="AD931" s="50"/>
      <c r="AE931" s="11"/>
      <c r="AF931" s="50"/>
      <c r="AG931" s="50"/>
      <c r="AH931" s="50"/>
      <c r="AI931" s="11"/>
      <c r="AJ931" s="50"/>
      <c r="AK931" s="50"/>
      <c r="AL931" s="50"/>
      <c r="AM931" s="11"/>
      <c r="AN931" s="50"/>
      <c r="AO931" s="50"/>
      <c r="AP931" s="50"/>
      <c r="AQ931" s="11"/>
      <c r="AR931" s="50"/>
      <c r="AS931" s="50"/>
      <c r="AT931" s="50"/>
      <c r="AU931" s="11"/>
      <c r="AV931" s="50"/>
      <c r="AW931" s="50"/>
      <c r="AX931" s="50"/>
      <c r="AY931" s="50"/>
      <c r="AZ931" s="50"/>
      <c r="BA931" s="50"/>
      <c r="BB931" s="50"/>
      <c r="BC931" s="50"/>
      <c r="BD931" s="50"/>
      <c r="BE931" s="50"/>
      <c r="BF931" s="50"/>
      <c r="BG931" s="50"/>
      <c r="BH931" s="20"/>
    </row>
    <row r="932" spans="1:60" s="22" customFormat="1" x14ac:dyDescent="0.25">
      <c r="A932" s="20"/>
      <c r="B932" s="480"/>
      <c r="C932" s="11"/>
      <c r="D932" s="11"/>
      <c r="E932" s="11"/>
      <c r="F932" s="21"/>
      <c r="G932" s="11"/>
      <c r="H932" s="50"/>
      <c r="I932" s="50"/>
      <c r="J932" s="50"/>
      <c r="K932" s="11"/>
      <c r="L932" s="50"/>
      <c r="M932" s="50"/>
      <c r="N932" s="50"/>
      <c r="O932" s="50"/>
      <c r="P932" s="50"/>
      <c r="Q932" s="11"/>
      <c r="R932" s="50"/>
      <c r="S932" s="50"/>
      <c r="T932" s="50"/>
      <c r="U932" s="11"/>
      <c r="V932" s="50"/>
      <c r="W932" s="50"/>
      <c r="X932" s="50"/>
      <c r="Y932" s="50"/>
      <c r="Z932" s="50"/>
      <c r="AA932" s="11"/>
      <c r="AB932" s="50"/>
      <c r="AC932" s="50"/>
      <c r="AD932" s="50"/>
      <c r="AE932" s="11"/>
      <c r="AF932" s="50"/>
      <c r="AG932" s="50"/>
      <c r="AH932" s="50"/>
      <c r="AI932" s="11"/>
      <c r="AJ932" s="50"/>
      <c r="AK932" s="50"/>
      <c r="AL932" s="50"/>
      <c r="AM932" s="11"/>
      <c r="AN932" s="50"/>
      <c r="AO932" s="50"/>
      <c r="AP932" s="50"/>
      <c r="AQ932" s="11"/>
      <c r="AR932" s="50"/>
      <c r="AS932" s="50"/>
      <c r="AT932" s="50"/>
      <c r="AU932" s="11"/>
      <c r="AV932" s="50"/>
      <c r="AW932" s="50"/>
      <c r="AX932" s="50"/>
      <c r="AY932" s="50"/>
      <c r="AZ932" s="50"/>
      <c r="BA932" s="50"/>
      <c r="BB932" s="50"/>
      <c r="BC932" s="50"/>
      <c r="BD932" s="50"/>
      <c r="BE932" s="50"/>
      <c r="BF932" s="50"/>
      <c r="BG932" s="50"/>
      <c r="BH932" s="20"/>
    </row>
    <row r="933" spans="1:60" s="22" customFormat="1" x14ac:dyDescent="0.25">
      <c r="A933" s="20"/>
      <c r="B933" s="480"/>
      <c r="C933" s="11"/>
      <c r="D933" s="11"/>
      <c r="E933" s="11"/>
      <c r="F933" s="21"/>
      <c r="G933" s="11"/>
      <c r="H933" s="50"/>
      <c r="I933" s="50"/>
      <c r="J933" s="50"/>
      <c r="K933" s="11"/>
      <c r="L933" s="50"/>
      <c r="M933" s="50"/>
      <c r="N933" s="50"/>
      <c r="O933" s="50"/>
      <c r="P933" s="50"/>
      <c r="Q933" s="11"/>
      <c r="R933" s="50"/>
      <c r="S933" s="50"/>
      <c r="T933" s="50"/>
      <c r="U933" s="11"/>
      <c r="V933" s="50"/>
      <c r="W933" s="50"/>
      <c r="X933" s="50"/>
      <c r="Y933" s="50"/>
      <c r="Z933" s="50"/>
      <c r="AA933" s="11"/>
      <c r="AB933" s="50"/>
      <c r="AC933" s="50"/>
      <c r="AD933" s="50"/>
      <c r="AE933" s="11"/>
      <c r="AF933" s="50"/>
      <c r="AG933" s="50"/>
      <c r="AH933" s="50"/>
      <c r="AI933" s="11"/>
      <c r="AJ933" s="50"/>
      <c r="AK933" s="50"/>
      <c r="AL933" s="50"/>
      <c r="AM933" s="11"/>
      <c r="AN933" s="50"/>
      <c r="AO933" s="50"/>
      <c r="AP933" s="50"/>
      <c r="AQ933" s="11"/>
      <c r="AR933" s="50"/>
      <c r="AS933" s="50"/>
      <c r="AT933" s="50"/>
      <c r="AU933" s="11"/>
      <c r="AV933" s="50"/>
      <c r="AW933" s="50"/>
      <c r="AX933" s="50"/>
      <c r="AY933" s="50"/>
      <c r="AZ933" s="50"/>
      <c r="BA933" s="50"/>
      <c r="BB933" s="50"/>
      <c r="BC933" s="50"/>
      <c r="BD933" s="50"/>
      <c r="BE933" s="50"/>
      <c r="BF933" s="50"/>
      <c r="BG933" s="50"/>
      <c r="BH933" s="20"/>
    </row>
    <row r="934" spans="1:60" s="22" customFormat="1" x14ac:dyDescent="0.25">
      <c r="A934" s="20"/>
      <c r="B934" s="480"/>
      <c r="C934" s="11"/>
      <c r="D934" s="11"/>
      <c r="E934" s="11"/>
      <c r="F934" s="21"/>
      <c r="G934" s="11"/>
      <c r="H934" s="50"/>
      <c r="I934" s="50"/>
      <c r="J934" s="50"/>
      <c r="K934" s="11"/>
      <c r="L934" s="50"/>
      <c r="M934" s="50"/>
      <c r="N934" s="50"/>
      <c r="O934" s="50"/>
      <c r="P934" s="50"/>
      <c r="Q934" s="11"/>
      <c r="R934" s="50"/>
      <c r="S934" s="50"/>
      <c r="T934" s="50"/>
      <c r="U934" s="11"/>
      <c r="V934" s="50"/>
      <c r="W934" s="50"/>
      <c r="X934" s="50"/>
      <c r="Y934" s="50"/>
      <c r="Z934" s="50"/>
      <c r="AA934" s="11"/>
      <c r="AB934" s="50"/>
      <c r="AC934" s="50"/>
      <c r="AD934" s="50"/>
      <c r="AE934" s="11"/>
      <c r="AF934" s="50"/>
      <c r="AG934" s="50"/>
      <c r="AH934" s="50"/>
      <c r="AI934" s="11"/>
      <c r="AJ934" s="50"/>
      <c r="AK934" s="50"/>
      <c r="AL934" s="50"/>
      <c r="AM934" s="11"/>
      <c r="AN934" s="50"/>
      <c r="AO934" s="50"/>
      <c r="AP934" s="50"/>
      <c r="AQ934" s="11"/>
      <c r="AR934" s="50"/>
      <c r="AS934" s="50"/>
      <c r="AT934" s="50"/>
      <c r="AU934" s="11"/>
      <c r="AV934" s="50"/>
      <c r="AW934" s="50"/>
      <c r="AX934" s="50"/>
      <c r="AY934" s="50"/>
      <c r="AZ934" s="50"/>
      <c r="BA934" s="50"/>
      <c r="BB934" s="50"/>
      <c r="BC934" s="50"/>
      <c r="BD934" s="50"/>
      <c r="BE934" s="50"/>
      <c r="BF934" s="50"/>
      <c r="BG934" s="50"/>
      <c r="BH934" s="20"/>
    </row>
    <row r="935" spans="1:60" s="22" customFormat="1" x14ac:dyDescent="0.25">
      <c r="A935" s="20"/>
      <c r="B935" s="480"/>
      <c r="C935" s="11"/>
      <c r="D935" s="11"/>
      <c r="E935" s="11"/>
      <c r="F935" s="21"/>
      <c r="G935" s="11"/>
      <c r="H935" s="50"/>
      <c r="I935" s="50"/>
      <c r="J935" s="50"/>
      <c r="K935" s="11"/>
      <c r="L935" s="50"/>
      <c r="M935" s="50"/>
      <c r="N935" s="50"/>
      <c r="O935" s="50"/>
      <c r="P935" s="50"/>
      <c r="Q935" s="11"/>
      <c r="R935" s="50"/>
      <c r="S935" s="50"/>
      <c r="T935" s="50"/>
      <c r="U935" s="11"/>
      <c r="V935" s="50"/>
      <c r="W935" s="50"/>
      <c r="X935" s="50"/>
      <c r="Y935" s="50"/>
      <c r="Z935" s="50"/>
      <c r="AA935" s="11"/>
      <c r="AB935" s="50"/>
      <c r="AC935" s="50"/>
      <c r="AD935" s="50"/>
      <c r="AE935" s="11"/>
      <c r="AF935" s="50"/>
      <c r="AG935" s="50"/>
      <c r="AH935" s="50"/>
      <c r="AI935" s="11"/>
      <c r="AJ935" s="50"/>
      <c r="AK935" s="50"/>
      <c r="AL935" s="50"/>
      <c r="AM935" s="11"/>
      <c r="AN935" s="50"/>
      <c r="AO935" s="50"/>
      <c r="AP935" s="50"/>
      <c r="AQ935" s="11"/>
      <c r="AR935" s="50"/>
      <c r="AS935" s="50"/>
      <c r="AT935" s="50"/>
      <c r="AU935" s="11"/>
      <c r="AV935" s="50"/>
      <c r="AW935" s="50"/>
      <c r="AX935" s="50"/>
      <c r="AY935" s="50"/>
      <c r="AZ935" s="50"/>
      <c r="BA935" s="50"/>
      <c r="BB935" s="50"/>
      <c r="BC935" s="50"/>
      <c r="BD935" s="50"/>
      <c r="BE935" s="50"/>
      <c r="BF935" s="50"/>
      <c r="BG935" s="50"/>
      <c r="BH935" s="20"/>
    </row>
    <row r="936" spans="1:60" s="22" customFormat="1" x14ac:dyDescent="0.25">
      <c r="A936" s="20"/>
      <c r="B936" s="480"/>
      <c r="C936" s="11"/>
      <c r="D936" s="11"/>
      <c r="E936" s="11"/>
      <c r="F936" s="21"/>
      <c r="G936" s="11"/>
      <c r="H936" s="50"/>
      <c r="I936" s="50"/>
      <c r="J936" s="50"/>
      <c r="K936" s="11"/>
      <c r="L936" s="50"/>
      <c r="M936" s="50"/>
      <c r="N936" s="50"/>
      <c r="O936" s="50"/>
      <c r="P936" s="50"/>
      <c r="Q936" s="11"/>
      <c r="R936" s="50"/>
      <c r="S936" s="50"/>
      <c r="T936" s="50"/>
      <c r="U936" s="11"/>
      <c r="V936" s="50"/>
      <c r="W936" s="50"/>
      <c r="X936" s="50"/>
      <c r="Y936" s="50"/>
      <c r="Z936" s="50"/>
      <c r="AA936" s="11"/>
      <c r="AB936" s="50"/>
      <c r="AC936" s="50"/>
      <c r="AD936" s="50"/>
      <c r="AE936" s="11"/>
      <c r="AF936" s="50"/>
      <c r="AG936" s="50"/>
      <c r="AH936" s="50"/>
      <c r="AI936" s="11"/>
      <c r="AJ936" s="50"/>
      <c r="AK936" s="50"/>
      <c r="AL936" s="50"/>
      <c r="AM936" s="11"/>
      <c r="AN936" s="50"/>
      <c r="AO936" s="50"/>
      <c r="AP936" s="50"/>
      <c r="AQ936" s="11"/>
      <c r="AR936" s="50"/>
      <c r="AS936" s="50"/>
      <c r="AT936" s="50"/>
      <c r="AU936" s="11"/>
      <c r="AV936" s="50"/>
      <c r="AW936" s="50"/>
      <c r="AX936" s="50"/>
      <c r="AY936" s="50"/>
      <c r="AZ936" s="50"/>
      <c r="BA936" s="50"/>
      <c r="BB936" s="50"/>
      <c r="BC936" s="50"/>
      <c r="BD936" s="50"/>
      <c r="BE936" s="50"/>
      <c r="BF936" s="50"/>
      <c r="BG936" s="50"/>
      <c r="BH936" s="20"/>
    </row>
    <row r="937" spans="1:60" s="22" customFormat="1" x14ac:dyDescent="0.25">
      <c r="A937" s="20"/>
      <c r="B937" s="480"/>
      <c r="C937" s="11"/>
      <c r="D937" s="11"/>
      <c r="E937" s="11"/>
      <c r="F937" s="21"/>
      <c r="G937" s="11"/>
      <c r="H937" s="50"/>
      <c r="I937" s="50"/>
      <c r="J937" s="50"/>
      <c r="K937" s="11"/>
      <c r="L937" s="50"/>
      <c r="M937" s="50"/>
      <c r="N937" s="50"/>
      <c r="O937" s="50"/>
      <c r="P937" s="50"/>
      <c r="Q937" s="11"/>
      <c r="R937" s="50"/>
      <c r="S937" s="50"/>
      <c r="T937" s="50"/>
      <c r="U937" s="11"/>
      <c r="V937" s="50"/>
      <c r="W937" s="50"/>
      <c r="X937" s="50"/>
      <c r="Y937" s="50"/>
      <c r="Z937" s="50"/>
      <c r="AA937" s="11"/>
      <c r="AB937" s="50"/>
      <c r="AC937" s="50"/>
      <c r="AD937" s="50"/>
      <c r="AE937" s="11"/>
      <c r="AF937" s="50"/>
      <c r="AG937" s="50"/>
      <c r="AH937" s="50"/>
      <c r="AI937" s="11"/>
      <c r="AJ937" s="50"/>
      <c r="AK937" s="50"/>
      <c r="AL937" s="50"/>
      <c r="AM937" s="11"/>
      <c r="AN937" s="50"/>
      <c r="AO937" s="50"/>
      <c r="AP937" s="50"/>
      <c r="AQ937" s="11"/>
      <c r="AR937" s="50"/>
      <c r="AS937" s="50"/>
      <c r="AT937" s="50"/>
      <c r="AU937" s="11"/>
      <c r="AV937" s="50"/>
      <c r="AW937" s="50"/>
      <c r="AX937" s="50"/>
      <c r="AY937" s="50"/>
      <c r="AZ937" s="50"/>
      <c r="BA937" s="50"/>
      <c r="BB937" s="50"/>
      <c r="BC937" s="50"/>
      <c r="BD937" s="50"/>
      <c r="BE937" s="50"/>
      <c r="BF937" s="50"/>
      <c r="BG937" s="50"/>
      <c r="BH937" s="20"/>
    </row>
    <row r="938" spans="1:60" s="22" customFormat="1" x14ac:dyDescent="0.25">
      <c r="A938" s="20"/>
      <c r="B938" s="480"/>
      <c r="C938" s="11"/>
      <c r="D938" s="11"/>
      <c r="E938" s="11"/>
      <c r="F938" s="21"/>
      <c r="G938" s="11"/>
      <c r="H938" s="50"/>
      <c r="I938" s="50"/>
      <c r="J938" s="50"/>
      <c r="K938" s="11"/>
      <c r="L938" s="50"/>
      <c r="M938" s="50"/>
      <c r="N938" s="50"/>
      <c r="O938" s="50"/>
      <c r="P938" s="50"/>
      <c r="Q938" s="11"/>
      <c r="R938" s="50"/>
      <c r="S938" s="50"/>
      <c r="T938" s="50"/>
      <c r="U938" s="11"/>
      <c r="V938" s="50"/>
      <c r="W938" s="50"/>
      <c r="X938" s="50"/>
      <c r="Y938" s="50"/>
      <c r="Z938" s="50"/>
      <c r="AA938" s="11"/>
      <c r="AB938" s="50"/>
      <c r="AC938" s="50"/>
      <c r="AD938" s="50"/>
      <c r="AE938" s="11"/>
      <c r="AF938" s="50"/>
      <c r="AG938" s="50"/>
      <c r="AH938" s="50"/>
      <c r="AI938" s="11"/>
      <c r="AJ938" s="50"/>
      <c r="AK938" s="50"/>
      <c r="AL938" s="50"/>
      <c r="AM938" s="11"/>
      <c r="AN938" s="50"/>
      <c r="AO938" s="50"/>
      <c r="AP938" s="50"/>
      <c r="AQ938" s="11"/>
      <c r="AR938" s="50"/>
      <c r="AS938" s="50"/>
      <c r="AT938" s="50"/>
      <c r="AU938" s="11"/>
      <c r="AV938" s="50"/>
      <c r="AW938" s="50"/>
      <c r="AX938" s="50"/>
      <c r="AY938" s="50"/>
      <c r="AZ938" s="50"/>
      <c r="BA938" s="50"/>
      <c r="BB938" s="50"/>
      <c r="BC938" s="50"/>
      <c r="BD938" s="50"/>
      <c r="BE938" s="50"/>
      <c r="BF938" s="50"/>
      <c r="BG938" s="50"/>
      <c r="BH938" s="20"/>
    </row>
    <row r="939" spans="1:60" s="22" customFormat="1" x14ac:dyDescent="0.25">
      <c r="A939" s="20"/>
      <c r="B939" s="480"/>
      <c r="C939" s="11"/>
      <c r="D939" s="11"/>
      <c r="E939" s="11"/>
      <c r="F939" s="21"/>
      <c r="G939" s="11"/>
      <c r="H939" s="50"/>
      <c r="I939" s="50"/>
      <c r="J939" s="50"/>
      <c r="K939" s="11"/>
      <c r="L939" s="50"/>
      <c r="M939" s="50"/>
      <c r="N939" s="50"/>
      <c r="O939" s="50"/>
      <c r="P939" s="50"/>
      <c r="Q939" s="11"/>
      <c r="R939" s="50"/>
      <c r="S939" s="50"/>
      <c r="T939" s="50"/>
      <c r="U939" s="11"/>
      <c r="V939" s="50"/>
      <c r="W939" s="50"/>
      <c r="X939" s="50"/>
      <c r="Y939" s="50"/>
      <c r="Z939" s="50"/>
      <c r="AA939" s="11"/>
      <c r="AB939" s="50"/>
      <c r="AC939" s="50"/>
      <c r="AD939" s="50"/>
      <c r="AE939" s="11"/>
      <c r="AF939" s="50"/>
      <c r="AG939" s="50"/>
      <c r="AH939" s="50"/>
      <c r="AI939" s="11"/>
      <c r="AJ939" s="50"/>
      <c r="AK939" s="50"/>
      <c r="AL939" s="50"/>
      <c r="AM939" s="11"/>
      <c r="AN939" s="50"/>
      <c r="AO939" s="50"/>
      <c r="AP939" s="50"/>
      <c r="AQ939" s="11"/>
      <c r="AR939" s="50"/>
      <c r="AS939" s="50"/>
      <c r="AT939" s="50"/>
      <c r="AU939" s="11"/>
      <c r="AV939" s="50"/>
      <c r="AW939" s="50"/>
      <c r="AX939" s="50"/>
      <c r="AY939" s="50"/>
      <c r="AZ939" s="50"/>
      <c r="BA939" s="50"/>
      <c r="BB939" s="50"/>
      <c r="BC939" s="50"/>
      <c r="BD939" s="50"/>
      <c r="BE939" s="50"/>
      <c r="BF939" s="50"/>
      <c r="BG939" s="50"/>
      <c r="BH939" s="20"/>
    </row>
    <row r="940" spans="1:60" s="22" customFormat="1" x14ac:dyDescent="0.25">
      <c r="A940" s="20"/>
      <c r="B940" s="480"/>
      <c r="C940" s="11"/>
      <c r="D940" s="11"/>
      <c r="E940" s="11"/>
      <c r="F940" s="21"/>
      <c r="G940" s="11"/>
      <c r="H940" s="50"/>
      <c r="I940" s="50"/>
      <c r="J940" s="50"/>
      <c r="K940" s="11"/>
      <c r="L940" s="50"/>
      <c r="M940" s="50"/>
      <c r="N940" s="50"/>
      <c r="O940" s="50"/>
      <c r="P940" s="50"/>
      <c r="Q940" s="11"/>
      <c r="R940" s="50"/>
      <c r="S940" s="50"/>
      <c r="T940" s="50"/>
      <c r="U940" s="11"/>
      <c r="V940" s="50"/>
      <c r="W940" s="50"/>
      <c r="X940" s="50"/>
      <c r="Y940" s="50"/>
      <c r="Z940" s="50"/>
      <c r="AA940" s="11"/>
      <c r="AB940" s="50"/>
      <c r="AC940" s="50"/>
      <c r="AD940" s="50"/>
      <c r="AE940" s="11"/>
      <c r="AF940" s="50"/>
      <c r="AG940" s="50"/>
      <c r="AH940" s="50"/>
      <c r="AI940" s="11"/>
      <c r="AJ940" s="50"/>
      <c r="AK940" s="50"/>
      <c r="AL940" s="50"/>
      <c r="AM940" s="11"/>
      <c r="AN940" s="50"/>
      <c r="AO940" s="50"/>
      <c r="AP940" s="50"/>
      <c r="AQ940" s="11"/>
      <c r="AR940" s="50"/>
      <c r="AS940" s="50"/>
      <c r="AT940" s="50"/>
      <c r="AU940" s="11"/>
      <c r="AV940" s="50"/>
      <c r="AW940" s="50"/>
      <c r="AX940" s="50"/>
      <c r="AY940" s="50"/>
      <c r="AZ940" s="50"/>
      <c r="BA940" s="50"/>
      <c r="BB940" s="50"/>
      <c r="BC940" s="50"/>
      <c r="BD940" s="50"/>
      <c r="BE940" s="50"/>
      <c r="BF940" s="50"/>
      <c r="BG940" s="50"/>
      <c r="BH940" s="20"/>
    </row>
    <row r="941" spans="1:60" s="22" customFormat="1" x14ac:dyDescent="0.25">
      <c r="A941" s="20"/>
      <c r="B941" s="480"/>
      <c r="C941" s="11"/>
      <c r="D941" s="11"/>
      <c r="E941" s="11"/>
      <c r="F941" s="21"/>
      <c r="G941" s="11"/>
      <c r="H941" s="50"/>
      <c r="I941" s="50"/>
      <c r="J941" s="50"/>
      <c r="K941" s="11"/>
      <c r="L941" s="50"/>
      <c r="M941" s="50"/>
      <c r="N941" s="50"/>
      <c r="O941" s="50"/>
      <c r="P941" s="50"/>
      <c r="Q941" s="11"/>
      <c r="R941" s="50"/>
      <c r="S941" s="50"/>
      <c r="T941" s="50"/>
      <c r="U941" s="11"/>
      <c r="V941" s="50"/>
      <c r="W941" s="50"/>
      <c r="X941" s="50"/>
      <c r="Y941" s="50"/>
      <c r="Z941" s="50"/>
      <c r="AA941" s="11"/>
      <c r="AB941" s="50"/>
      <c r="AC941" s="50"/>
      <c r="AD941" s="50"/>
      <c r="AE941" s="11"/>
      <c r="AF941" s="50"/>
      <c r="AG941" s="50"/>
      <c r="AH941" s="50"/>
      <c r="AI941" s="11"/>
      <c r="AJ941" s="50"/>
      <c r="AK941" s="50"/>
      <c r="AL941" s="50"/>
      <c r="AM941" s="11"/>
      <c r="AN941" s="50"/>
      <c r="AO941" s="50"/>
      <c r="AP941" s="50"/>
      <c r="AQ941" s="11"/>
      <c r="AR941" s="50"/>
      <c r="AS941" s="50"/>
      <c r="AT941" s="50"/>
      <c r="AU941" s="11"/>
      <c r="AV941" s="50"/>
      <c r="AW941" s="50"/>
      <c r="AX941" s="50"/>
      <c r="AY941" s="50"/>
      <c r="AZ941" s="50"/>
      <c r="BA941" s="50"/>
      <c r="BB941" s="50"/>
      <c r="BC941" s="50"/>
      <c r="BD941" s="50"/>
      <c r="BE941" s="50"/>
      <c r="BF941" s="50"/>
      <c r="BG941" s="50"/>
      <c r="BH941" s="20"/>
    </row>
    <row r="942" spans="1:60" s="22" customFormat="1" x14ac:dyDescent="0.25">
      <c r="A942" s="20"/>
      <c r="B942" s="480"/>
      <c r="C942" s="11"/>
      <c r="D942" s="11"/>
      <c r="E942" s="11"/>
      <c r="F942" s="21"/>
      <c r="G942" s="11"/>
      <c r="H942" s="50"/>
      <c r="I942" s="50"/>
      <c r="J942" s="50"/>
      <c r="K942" s="11"/>
      <c r="L942" s="50"/>
      <c r="M942" s="50"/>
      <c r="N942" s="50"/>
      <c r="O942" s="50"/>
      <c r="P942" s="50"/>
      <c r="Q942" s="11"/>
      <c r="R942" s="50"/>
      <c r="S942" s="50"/>
      <c r="T942" s="50"/>
      <c r="U942" s="11"/>
      <c r="V942" s="50"/>
      <c r="W942" s="50"/>
      <c r="X942" s="50"/>
      <c r="Y942" s="50"/>
      <c r="Z942" s="50"/>
      <c r="AA942" s="11"/>
      <c r="AB942" s="50"/>
      <c r="AC942" s="50"/>
      <c r="AD942" s="50"/>
      <c r="AE942" s="11"/>
      <c r="AF942" s="50"/>
      <c r="AG942" s="50"/>
      <c r="AH942" s="50"/>
      <c r="AI942" s="11"/>
      <c r="AJ942" s="50"/>
      <c r="AK942" s="50"/>
      <c r="AL942" s="50"/>
      <c r="AM942" s="11"/>
      <c r="AN942" s="50"/>
      <c r="AO942" s="50"/>
      <c r="AP942" s="50"/>
      <c r="AQ942" s="11"/>
      <c r="AR942" s="50"/>
      <c r="AS942" s="50"/>
      <c r="AT942" s="50"/>
      <c r="AU942" s="11"/>
      <c r="AV942" s="50"/>
      <c r="AW942" s="50"/>
      <c r="AX942" s="50"/>
      <c r="AY942" s="50"/>
      <c r="AZ942" s="50"/>
      <c r="BA942" s="50"/>
      <c r="BB942" s="50"/>
      <c r="BC942" s="50"/>
      <c r="BD942" s="50"/>
      <c r="BE942" s="50"/>
      <c r="BF942" s="50"/>
      <c r="BG942" s="50"/>
      <c r="BH942" s="20"/>
    </row>
    <row r="943" spans="1:60" s="22" customFormat="1" x14ac:dyDescent="0.25">
      <c r="A943" s="20"/>
      <c r="B943" s="480"/>
      <c r="C943" s="11"/>
      <c r="D943" s="11"/>
      <c r="E943" s="11"/>
      <c r="F943" s="21"/>
      <c r="G943" s="11"/>
      <c r="H943" s="50"/>
      <c r="I943" s="50"/>
      <c r="J943" s="50"/>
      <c r="K943" s="11"/>
      <c r="L943" s="50"/>
      <c r="M943" s="50"/>
      <c r="N943" s="50"/>
      <c r="O943" s="50"/>
      <c r="P943" s="50"/>
      <c r="Q943" s="11"/>
      <c r="R943" s="50"/>
      <c r="S943" s="50"/>
      <c r="T943" s="50"/>
      <c r="U943" s="11"/>
      <c r="V943" s="50"/>
      <c r="W943" s="50"/>
      <c r="X943" s="50"/>
      <c r="Y943" s="50"/>
      <c r="Z943" s="50"/>
      <c r="AA943" s="11"/>
      <c r="AB943" s="50"/>
      <c r="AC943" s="50"/>
      <c r="AD943" s="50"/>
      <c r="AE943" s="11"/>
      <c r="AF943" s="50"/>
      <c r="AG943" s="50"/>
      <c r="AH943" s="50"/>
      <c r="AI943" s="11"/>
      <c r="AJ943" s="50"/>
      <c r="AK943" s="50"/>
      <c r="AL943" s="50"/>
      <c r="AM943" s="11"/>
      <c r="AN943" s="50"/>
      <c r="AO943" s="50"/>
      <c r="AP943" s="50"/>
      <c r="AQ943" s="11"/>
      <c r="AR943" s="50"/>
      <c r="AS943" s="50"/>
      <c r="AT943" s="50"/>
      <c r="AU943" s="11"/>
      <c r="AV943" s="50"/>
      <c r="AW943" s="50"/>
      <c r="AX943" s="50"/>
      <c r="AY943" s="50"/>
      <c r="AZ943" s="50"/>
      <c r="BA943" s="50"/>
      <c r="BB943" s="50"/>
      <c r="BC943" s="50"/>
      <c r="BD943" s="50"/>
      <c r="BE943" s="50"/>
      <c r="BF943" s="50"/>
      <c r="BG943" s="50"/>
      <c r="BH943" s="20"/>
    </row>
    <row r="944" spans="1:60" s="22" customFormat="1" x14ac:dyDescent="0.25">
      <c r="A944" s="20"/>
      <c r="B944" s="480"/>
      <c r="C944" s="11"/>
      <c r="D944" s="11"/>
      <c r="E944" s="11"/>
      <c r="F944" s="21"/>
      <c r="G944" s="11"/>
      <c r="H944" s="50"/>
      <c r="I944" s="50"/>
      <c r="J944" s="50"/>
      <c r="K944" s="11"/>
      <c r="L944" s="50"/>
      <c r="M944" s="50"/>
      <c r="N944" s="50"/>
      <c r="O944" s="50"/>
      <c r="P944" s="50"/>
      <c r="Q944" s="11"/>
      <c r="R944" s="50"/>
      <c r="S944" s="50"/>
      <c r="T944" s="50"/>
      <c r="U944" s="11"/>
      <c r="V944" s="50"/>
      <c r="W944" s="50"/>
      <c r="X944" s="50"/>
      <c r="Y944" s="50"/>
      <c r="Z944" s="50"/>
      <c r="AA944" s="11"/>
      <c r="AB944" s="50"/>
      <c r="AC944" s="50"/>
      <c r="AD944" s="50"/>
      <c r="AE944" s="11"/>
      <c r="AF944" s="50"/>
      <c r="AG944" s="50"/>
      <c r="AH944" s="50"/>
      <c r="AI944" s="11"/>
      <c r="AJ944" s="50"/>
      <c r="AK944" s="50"/>
      <c r="AL944" s="50"/>
      <c r="AM944" s="11"/>
      <c r="AN944" s="50"/>
      <c r="AO944" s="50"/>
      <c r="AP944" s="50"/>
      <c r="AQ944" s="11"/>
      <c r="AR944" s="50"/>
      <c r="AS944" s="50"/>
      <c r="AT944" s="50"/>
      <c r="AU944" s="11"/>
      <c r="AV944" s="50"/>
      <c r="AW944" s="50"/>
      <c r="AX944" s="50"/>
      <c r="AY944" s="50"/>
      <c r="AZ944" s="50"/>
      <c r="BA944" s="50"/>
      <c r="BB944" s="50"/>
      <c r="BC944" s="50"/>
      <c r="BD944" s="50"/>
      <c r="BE944" s="50"/>
      <c r="BF944" s="50"/>
      <c r="BG944" s="50"/>
      <c r="BH944" s="20"/>
    </row>
    <row r="945" spans="1:60" s="22" customFormat="1" x14ac:dyDescent="0.25">
      <c r="A945" s="20"/>
      <c r="B945" s="480"/>
      <c r="C945" s="11"/>
      <c r="D945" s="11"/>
      <c r="E945" s="11"/>
      <c r="F945" s="21"/>
      <c r="G945" s="11"/>
      <c r="H945" s="50"/>
      <c r="I945" s="50"/>
      <c r="J945" s="50"/>
      <c r="K945" s="11"/>
      <c r="L945" s="50"/>
      <c r="M945" s="50"/>
      <c r="N945" s="50"/>
      <c r="O945" s="50"/>
      <c r="P945" s="50"/>
      <c r="Q945" s="11"/>
      <c r="R945" s="50"/>
      <c r="S945" s="50"/>
      <c r="T945" s="50"/>
      <c r="U945" s="11"/>
      <c r="V945" s="50"/>
      <c r="W945" s="50"/>
      <c r="X945" s="50"/>
      <c r="Y945" s="50"/>
      <c r="Z945" s="50"/>
      <c r="AA945" s="11"/>
      <c r="AB945" s="50"/>
      <c r="AC945" s="50"/>
      <c r="AD945" s="50"/>
      <c r="AE945" s="11"/>
      <c r="AF945" s="50"/>
      <c r="AG945" s="50"/>
      <c r="AH945" s="50"/>
      <c r="AI945" s="11"/>
      <c r="AJ945" s="50"/>
      <c r="AK945" s="50"/>
      <c r="AL945" s="50"/>
      <c r="AM945" s="11"/>
      <c r="AN945" s="50"/>
      <c r="AO945" s="50"/>
      <c r="AP945" s="50"/>
      <c r="AQ945" s="11"/>
      <c r="AR945" s="50"/>
      <c r="AS945" s="50"/>
      <c r="AT945" s="50"/>
      <c r="AU945" s="11"/>
      <c r="AV945" s="50"/>
      <c r="AW945" s="50"/>
      <c r="AX945" s="50"/>
      <c r="AY945" s="50"/>
      <c r="AZ945" s="50"/>
      <c r="BA945" s="50"/>
      <c r="BB945" s="50"/>
      <c r="BC945" s="50"/>
      <c r="BD945" s="50"/>
      <c r="BE945" s="50"/>
      <c r="BF945" s="50"/>
      <c r="BG945" s="50"/>
      <c r="BH945" s="20"/>
    </row>
    <row r="946" spans="1:60" s="22" customFormat="1" x14ac:dyDescent="0.25">
      <c r="A946" s="20"/>
      <c r="B946" s="480"/>
      <c r="C946" s="11"/>
      <c r="D946" s="11"/>
      <c r="E946" s="11"/>
      <c r="F946" s="21"/>
      <c r="G946" s="11"/>
      <c r="H946" s="50"/>
      <c r="I946" s="50"/>
      <c r="J946" s="50"/>
      <c r="K946" s="11"/>
      <c r="L946" s="50"/>
      <c r="M946" s="50"/>
      <c r="N946" s="50"/>
      <c r="O946" s="50"/>
      <c r="P946" s="50"/>
      <c r="Q946" s="11"/>
      <c r="R946" s="50"/>
      <c r="S946" s="50"/>
      <c r="T946" s="50"/>
      <c r="U946" s="11"/>
      <c r="V946" s="50"/>
      <c r="W946" s="50"/>
      <c r="X946" s="50"/>
      <c r="Y946" s="50"/>
      <c r="Z946" s="50"/>
      <c r="AA946" s="11"/>
      <c r="AB946" s="50"/>
      <c r="AC946" s="50"/>
      <c r="AD946" s="50"/>
      <c r="AE946" s="11"/>
      <c r="AF946" s="50"/>
      <c r="AG946" s="50"/>
      <c r="AH946" s="50"/>
      <c r="AI946" s="11"/>
      <c r="AJ946" s="50"/>
      <c r="AK946" s="50"/>
      <c r="AL946" s="50"/>
      <c r="AM946" s="11"/>
      <c r="AN946" s="50"/>
      <c r="AO946" s="50"/>
      <c r="AP946" s="50"/>
      <c r="AQ946" s="11"/>
      <c r="AR946" s="50"/>
      <c r="AS946" s="50"/>
      <c r="AT946" s="50"/>
      <c r="AU946" s="11"/>
      <c r="AV946" s="50"/>
      <c r="AW946" s="50"/>
      <c r="AX946" s="50"/>
      <c r="AY946" s="50"/>
      <c r="AZ946" s="50"/>
      <c r="BA946" s="50"/>
      <c r="BB946" s="50"/>
      <c r="BC946" s="50"/>
      <c r="BD946" s="50"/>
      <c r="BE946" s="50"/>
      <c r="BF946" s="50"/>
      <c r="BG946" s="50"/>
      <c r="BH946" s="20"/>
    </row>
    <row r="947" spans="1:60" s="22" customFormat="1" x14ac:dyDescent="0.25">
      <c r="A947" s="20"/>
      <c r="B947" s="480"/>
      <c r="C947" s="11"/>
      <c r="D947" s="11"/>
      <c r="E947" s="11"/>
      <c r="F947" s="21"/>
      <c r="G947" s="11"/>
      <c r="H947" s="50"/>
      <c r="I947" s="50"/>
      <c r="J947" s="50"/>
      <c r="K947" s="11"/>
      <c r="L947" s="50"/>
      <c r="M947" s="50"/>
      <c r="N947" s="50"/>
      <c r="O947" s="50"/>
      <c r="P947" s="50"/>
      <c r="Q947" s="11"/>
      <c r="R947" s="50"/>
      <c r="S947" s="50"/>
      <c r="T947" s="50"/>
      <c r="U947" s="11"/>
      <c r="V947" s="50"/>
      <c r="W947" s="50"/>
      <c r="X947" s="50"/>
      <c r="Y947" s="50"/>
      <c r="Z947" s="50"/>
      <c r="AA947" s="11"/>
      <c r="AB947" s="50"/>
      <c r="AC947" s="50"/>
      <c r="AD947" s="50"/>
      <c r="AE947" s="11"/>
      <c r="AF947" s="50"/>
      <c r="AG947" s="50"/>
      <c r="AH947" s="50"/>
      <c r="AI947" s="11"/>
      <c r="AJ947" s="50"/>
      <c r="AK947" s="50"/>
      <c r="AL947" s="50"/>
      <c r="AM947" s="11"/>
      <c r="AN947" s="50"/>
      <c r="AO947" s="50"/>
      <c r="AP947" s="50"/>
      <c r="AQ947" s="11"/>
      <c r="AR947" s="50"/>
      <c r="AS947" s="50"/>
      <c r="AT947" s="50"/>
      <c r="AU947" s="11"/>
      <c r="AV947" s="50"/>
      <c r="AW947" s="50"/>
      <c r="AX947" s="50"/>
      <c r="AY947" s="50"/>
      <c r="AZ947" s="50"/>
      <c r="BA947" s="50"/>
      <c r="BB947" s="50"/>
      <c r="BC947" s="50"/>
      <c r="BD947" s="50"/>
      <c r="BE947" s="50"/>
      <c r="BF947" s="50"/>
      <c r="BG947" s="50"/>
      <c r="BH947" s="20"/>
    </row>
    <row r="948" spans="1:60" s="22" customFormat="1" x14ac:dyDescent="0.25">
      <c r="A948" s="20"/>
      <c r="B948" s="480"/>
      <c r="C948" s="11"/>
      <c r="D948" s="11"/>
      <c r="E948" s="11"/>
      <c r="F948" s="21"/>
      <c r="G948" s="11"/>
      <c r="H948" s="50"/>
      <c r="I948" s="50"/>
      <c r="J948" s="50"/>
      <c r="K948" s="11"/>
      <c r="L948" s="50"/>
      <c r="M948" s="50"/>
      <c r="N948" s="50"/>
      <c r="O948" s="50"/>
      <c r="P948" s="50"/>
      <c r="Q948" s="11"/>
      <c r="R948" s="50"/>
      <c r="S948" s="50"/>
      <c r="T948" s="50"/>
      <c r="U948" s="11"/>
      <c r="V948" s="50"/>
      <c r="W948" s="50"/>
      <c r="X948" s="50"/>
      <c r="Y948" s="50"/>
      <c r="Z948" s="50"/>
      <c r="AA948" s="11"/>
      <c r="AB948" s="50"/>
      <c r="AC948" s="50"/>
      <c r="AD948" s="50"/>
      <c r="AE948" s="11"/>
      <c r="AF948" s="50"/>
      <c r="AG948" s="50"/>
      <c r="AH948" s="50"/>
      <c r="AI948" s="11"/>
      <c r="AJ948" s="50"/>
      <c r="AK948" s="50"/>
      <c r="AL948" s="50"/>
      <c r="AM948" s="11"/>
      <c r="AN948" s="50"/>
      <c r="AO948" s="50"/>
      <c r="AP948" s="50"/>
      <c r="AQ948" s="11"/>
      <c r="AR948" s="50"/>
      <c r="AS948" s="50"/>
      <c r="AT948" s="50"/>
      <c r="AU948" s="11"/>
      <c r="AV948" s="50"/>
      <c r="AW948" s="50"/>
      <c r="AX948" s="50"/>
      <c r="AY948" s="50"/>
      <c r="AZ948" s="50"/>
      <c r="BA948" s="50"/>
      <c r="BB948" s="50"/>
      <c r="BC948" s="50"/>
      <c r="BD948" s="50"/>
      <c r="BE948" s="50"/>
      <c r="BF948" s="50"/>
      <c r="BG948" s="50"/>
      <c r="BH948" s="20"/>
    </row>
    <row r="949" spans="1:60" s="22" customFormat="1" x14ac:dyDescent="0.25">
      <c r="A949" s="20"/>
      <c r="B949" s="480"/>
      <c r="C949" s="11"/>
      <c r="D949" s="11"/>
      <c r="E949" s="11"/>
      <c r="F949" s="21"/>
      <c r="G949" s="11"/>
      <c r="H949" s="50"/>
      <c r="I949" s="50"/>
      <c r="J949" s="50"/>
      <c r="K949" s="11"/>
      <c r="L949" s="50"/>
      <c r="M949" s="50"/>
      <c r="N949" s="50"/>
      <c r="O949" s="50"/>
      <c r="P949" s="50"/>
      <c r="Q949" s="11"/>
      <c r="R949" s="50"/>
      <c r="S949" s="50"/>
      <c r="T949" s="50"/>
      <c r="U949" s="11"/>
      <c r="V949" s="50"/>
      <c r="W949" s="50"/>
      <c r="X949" s="50"/>
      <c r="Y949" s="50"/>
      <c r="Z949" s="50"/>
      <c r="AA949" s="11"/>
      <c r="AB949" s="50"/>
      <c r="AC949" s="50"/>
      <c r="AD949" s="50"/>
      <c r="AE949" s="11"/>
      <c r="AF949" s="50"/>
      <c r="AG949" s="50"/>
      <c r="AH949" s="50"/>
      <c r="AI949" s="11"/>
      <c r="AJ949" s="50"/>
      <c r="AK949" s="50"/>
      <c r="AL949" s="50"/>
      <c r="AM949" s="11"/>
      <c r="AN949" s="50"/>
      <c r="AO949" s="50"/>
      <c r="AP949" s="50"/>
      <c r="AQ949" s="11"/>
      <c r="AR949" s="50"/>
      <c r="AS949" s="50"/>
      <c r="AT949" s="50"/>
      <c r="AU949" s="11"/>
      <c r="AV949" s="50"/>
      <c r="AW949" s="50"/>
      <c r="AX949" s="50"/>
      <c r="AY949" s="50"/>
      <c r="AZ949" s="50"/>
      <c r="BA949" s="50"/>
      <c r="BB949" s="50"/>
      <c r="BC949" s="50"/>
      <c r="BD949" s="50"/>
      <c r="BE949" s="50"/>
      <c r="BF949" s="50"/>
      <c r="BG949" s="50"/>
      <c r="BH949" s="20"/>
    </row>
    <row r="950" spans="1:60" s="22" customFormat="1" x14ac:dyDescent="0.25">
      <c r="A950" s="20"/>
      <c r="B950" s="480"/>
      <c r="C950" s="11"/>
      <c r="D950" s="11"/>
      <c r="E950" s="11"/>
      <c r="F950" s="21"/>
      <c r="G950" s="11"/>
      <c r="H950" s="50"/>
      <c r="I950" s="50"/>
      <c r="J950" s="50"/>
      <c r="K950" s="11"/>
      <c r="L950" s="50"/>
      <c r="M950" s="50"/>
      <c r="N950" s="50"/>
      <c r="O950" s="50"/>
      <c r="P950" s="50"/>
      <c r="Q950" s="11"/>
      <c r="R950" s="50"/>
      <c r="S950" s="50"/>
      <c r="T950" s="50"/>
      <c r="U950" s="11"/>
      <c r="V950" s="50"/>
      <c r="W950" s="50"/>
      <c r="X950" s="50"/>
      <c r="Y950" s="50"/>
      <c r="Z950" s="50"/>
      <c r="AA950" s="11"/>
      <c r="AB950" s="50"/>
      <c r="AC950" s="50"/>
      <c r="AD950" s="50"/>
      <c r="AE950" s="11"/>
      <c r="AF950" s="50"/>
      <c r="AG950" s="50"/>
      <c r="AH950" s="50"/>
      <c r="AI950" s="11"/>
      <c r="AJ950" s="50"/>
      <c r="AK950" s="50"/>
      <c r="AL950" s="50"/>
      <c r="AM950" s="11"/>
      <c r="AN950" s="50"/>
      <c r="AO950" s="50"/>
      <c r="AP950" s="50"/>
      <c r="AQ950" s="11"/>
      <c r="AR950" s="50"/>
      <c r="AS950" s="50"/>
      <c r="AT950" s="50"/>
      <c r="AU950" s="11"/>
      <c r="AV950" s="50"/>
      <c r="AW950" s="50"/>
      <c r="AX950" s="50"/>
      <c r="AY950" s="50"/>
      <c r="AZ950" s="50"/>
      <c r="BA950" s="50"/>
      <c r="BB950" s="50"/>
      <c r="BC950" s="50"/>
      <c r="BD950" s="50"/>
      <c r="BE950" s="50"/>
      <c r="BF950" s="50"/>
      <c r="BG950" s="50"/>
      <c r="BH950" s="20"/>
    </row>
    <row r="951" spans="1:60" s="22" customFormat="1" x14ac:dyDescent="0.25">
      <c r="A951" s="20"/>
      <c r="B951" s="480"/>
      <c r="C951" s="11"/>
      <c r="D951" s="11"/>
      <c r="E951" s="11"/>
      <c r="F951" s="21"/>
      <c r="G951" s="11"/>
      <c r="H951" s="50"/>
      <c r="I951" s="50"/>
      <c r="J951" s="50"/>
      <c r="K951" s="11"/>
      <c r="L951" s="50"/>
      <c r="M951" s="50"/>
      <c r="N951" s="50"/>
      <c r="O951" s="50"/>
      <c r="P951" s="50"/>
      <c r="Q951" s="11"/>
      <c r="R951" s="50"/>
      <c r="S951" s="50"/>
      <c r="T951" s="50"/>
      <c r="U951" s="11"/>
      <c r="V951" s="50"/>
      <c r="W951" s="50"/>
      <c r="X951" s="50"/>
      <c r="Y951" s="50"/>
      <c r="Z951" s="50"/>
      <c r="AA951" s="11"/>
      <c r="AB951" s="50"/>
      <c r="AC951" s="50"/>
      <c r="AD951" s="50"/>
      <c r="AE951" s="11"/>
      <c r="AF951" s="50"/>
      <c r="AG951" s="50"/>
      <c r="AH951" s="50"/>
      <c r="AI951" s="11"/>
      <c r="AJ951" s="50"/>
      <c r="AK951" s="50"/>
      <c r="AL951" s="50"/>
      <c r="AM951" s="11"/>
      <c r="AN951" s="50"/>
      <c r="AO951" s="50"/>
      <c r="AP951" s="50"/>
      <c r="AQ951" s="11"/>
      <c r="AR951" s="50"/>
      <c r="AS951" s="50"/>
      <c r="AT951" s="50"/>
      <c r="AU951" s="11"/>
      <c r="AV951" s="50"/>
      <c r="AW951" s="50"/>
      <c r="AX951" s="50"/>
      <c r="AY951" s="50"/>
      <c r="AZ951" s="50"/>
      <c r="BA951" s="50"/>
      <c r="BB951" s="50"/>
      <c r="BC951" s="50"/>
      <c r="BD951" s="50"/>
      <c r="BE951" s="50"/>
      <c r="BF951" s="50"/>
      <c r="BG951" s="50"/>
      <c r="BH951" s="20"/>
    </row>
    <row r="952" spans="1:60" s="22" customFormat="1" x14ac:dyDescent="0.25">
      <c r="A952" s="20"/>
      <c r="B952" s="480"/>
      <c r="C952" s="11"/>
      <c r="D952" s="11"/>
      <c r="E952" s="11"/>
      <c r="F952" s="21"/>
      <c r="G952" s="11"/>
      <c r="H952" s="50"/>
      <c r="I952" s="50"/>
      <c r="J952" s="50"/>
      <c r="K952" s="11"/>
      <c r="L952" s="50"/>
      <c r="M952" s="50"/>
      <c r="N952" s="50"/>
      <c r="O952" s="50"/>
      <c r="P952" s="50"/>
      <c r="Q952" s="11"/>
      <c r="R952" s="50"/>
      <c r="S952" s="50"/>
      <c r="T952" s="50"/>
      <c r="U952" s="11"/>
      <c r="V952" s="50"/>
      <c r="W952" s="50"/>
      <c r="X952" s="50"/>
      <c r="Y952" s="50"/>
      <c r="Z952" s="50"/>
      <c r="AA952" s="11"/>
      <c r="AB952" s="50"/>
      <c r="AC952" s="50"/>
      <c r="AD952" s="50"/>
      <c r="AE952" s="11"/>
      <c r="AF952" s="50"/>
      <c r="AG952" s="50"/>
      <c r="AH952" s="50"/>
      <c r="AI952" s="11"/>
      <c r="AJ952" s="50"/>
      <c r="AK952" s="50"/>
      <c r="AL952" s="50"/>
      <c r="AM952" s="11"/>
      <c r="AN952" s="50"/>
      <c r="AO952" s="50"/>
      <c r="AP952" s="50"/>
      <c r="AQ952" s="11"/>
      <c r="AR952" s="50"/>
      <c r="AS952" s="50"/>
      <c r="AT952" s="50"/>
      <c r="AU952" s="11"/>
      <c r="AV952" s="50"/>
      <c r="AW952" s="50"/>
      <c r="AX952" s="50"/>
      <c r="AY952" s="50"/>
      <c r="AZ952" s="50"/>
      <c r="BA952" s="50"/>
      <c r="BB952" s="50"/>
      <c r="BC952" s="50"/>
      <c r="BD952" s="50"/>
      <c r="BE952" s="50"/>
      <c r="BF952" s="50"/>
      <c r="BG952" s="50"/>
      <c r="BH952" s="20"/>
    </row>
    <row r="953" spans="1:60" s="22" customFormat="1" x14ac:dyDescent="0.25">
      <c r="A953" s="20"/>
      <c r="B953" s="480"/>
      <c r="C953" s="11"/>
      <c r="D953" s="11"/>
      <c r="E953" s="11"/>
      <c r="F953" s="21"/>
      <c r="G953" s="11"/>
      <c r="H953" s="50"/>
      <c r="I953" s="50"/>
      <c r="J953" s="50"/>
      <c r="K953" s="11"/>
      <c r="L953" s="50"/>
      <c r="M953" s="50"/>
      <c r="N953" s="50"/>
      <c r="O953" s="50"/>
      <c r="P953" s="50"/>
      <c r="Q953" s="11"/>
      <c r="R953" s="50"/>
      <c r="S953" s="50"/>
      <c r="T953" s="50"/>
      <c r="U953" s="11"/>
      <c r="V953" s="50"/>
      <c r="W953" s="50"/>
      <c r="X953" s="50"/>
      <c r="Y953" s="50"/>
      <c r="Z953" s="50"/>
      <c r="AA953" s="11"/>
      <c r="AB953" s="50"/>
      <c r="AC953" s="50"/>
      <c r="AD953" s="50"/>
      <c r="AE953" s="11"/>
      <c r="AF953" s="50"/>
      <c r="AG953" s="50"/>
      <c r="AH953" s="50"/>
      <c r="AI953" s="11"/>
      <c r="AJ953" s="50"/>
      <c r="AK953" s="50"/>
      <c r="AL953" s="50"/>
      <c r="AM953" s="11"/>
      <c r="AN953" s="50"/>
      <c r="AO953" s="50"/>
      <c r="AP953" s="50"/>
      <c r="AQ953" s="11"/>
      <c r="AR953" s="50"/>
      <c r="AS953" s="50"/>
      <c r="AT953" s="50"/>
      <c r="AU953" s="11"/>
      <c r="AV953" s="50"/>
      <c r="AW953" s="50"/>
      <c r="AX953" s="50"/>
      <c r="AY953" s="50"/>
      <c r="AZ953" s="50"/>
      <c r="BA953" s="50"/>
      <c r="BB953" s="50"/>
      <c r="BC953" s="50"/>
      <c r="BD953" s="50"/>
      <c r="BE953" s="50"/>
      <c r="BF953" s="50"/>
      <c r="BG953" s="50"/>
      <c r="BH953" s="20"/>
    </row>
    <row r="954" spans="1:60" s="22" customFormat="1" x14ac:dyDescent="0.25">
      <c r="A954" s="20"/>
      <c r="B954" s="480"/>
      <c r="C954" s="11"/>
      <c r="D954" s="11"/>
      <c r="E954" s="11"/>
      <c r="F954" s="21"/>
      <c r="G954" s="11"/>
      <c r="H954" s="50"/>
      <c r="I954" s="50"/>
      <c r="J954" s="50"/>
      <c r="K954" s="11"/>
      <c r="L954" s="50"/>
      <c r="M954" s="50"/>
      <c r="N954" s="50"/>
      <c r="O954" s="50"/>
      <c r="P954" s="50"/>
      <c r="Q954" s="11"/>
      <c r="R954" s="50"/>
      <c r="S954" s="50"/>
      <c r="T954" s="50"/>
      <c r="U954" s="11"/>
      <c r="V954" s="50"/>
      <c r="W954" s="50"/>
      <c r="X954" s="50"/>
      <c r="Y954" s="50"/>
      <c r="Z954" s="50"/>
      <c r="AA954" s="11"/>
      <c r="AB954" s="50"/>
      <c r="AC954" s="50"/>
      <c r="AD954" s="50"/>
      <c r="AE954" s="11"/>
      <c r="AF954" s="50"/>
      <c r="AG954" s="50"/>
      <c r="AH954" s="50"/>
      <c r="AI954" s="11"/>
      <c r="AJ954" s="50"/>
      <c r="AK954" s="50"/>
      <c r="AL954" s="50"/>
      <c r="AM954" s="11"/>
      <c r="AN954" s="50"/>
      <c r="AO954" s="50"/>
      <c r="AP954" s="50"/>
      <c r="AQ954" s="11"/>
      <c r="AR954" s="50"/>
      <c r="AS954" s="50"/>
      <c r="AT954" s="50"/>
      <c r="AU954" s="11"/>
      <c r="AV954" s="50"/>
      <c r="AW954" s="50"/>
      <c r="AX954" s="50"/>
      <c r="AY954" s="50"/>
      <c r="AZ954" s="50"/>
      <c r="BA954" s="50"/>
      <c r="BB954" s="50"/>
      <c r="BC954" s="50"/>
      <c r="BD954" s="50"/>
      <c r="BE954" s="50"/>
      <c r="BF954" s="50"/>
      <c r="BG954" s="50"/>
      <c r="BH954" s="20"/>
    </row>
    <row r="955" spans="1:60" s="22" customFormat="1" x14ac:dyDescent="0.25">
      <c r="A955" s="20"/>
      <c r="B955" s="480"/>
      <c r="C955" s="11"/>
      <c r="D955" s="11"/>
      <c r="E955" s="11"/>
      <c r="F955" s="21"/>
      <c r="G955" s="11"/>
      <c r="H955" s="50"/>
      <c r="I955" s="50"/>
      <c r="J955" s="50"/>
      <c r="K955" s="11"/>
      <c r="L955" s="50"/>
      <c r="M955" s="50"/>
      <c r="N955" s="50"/>
      <c r="O955" s="50"/>
      <c r="P955" s="50"/>
      <c r="Q955" s="11"/>
      <c r="R955" s="50"/>
      <c r="S955" s="50"/>
      <c r="T955" s="50"/>
      <c r="U955" s="11"/>
      <c r="V955" s="50"/>
      <c r="W955" s="50"/>
      <c r="X955" s="50"/>
      <c r="Y955" s="50"/>
      <c r="Z955" s="50"/>
      <c r="AA955" s="11"/>
      <c r="AB955" s="50"/>
      <c r="AC955" s="50"/>
      <c r="AD955" s="50"/>
      <c r="AE955" s="11"/>
      <c r="AF955" s="50"/>
      <c r="AG955" s="50"/>
      <c r="AH955" s="50"/>
      <c r="AI955" s="11"/>
      <c r="AJ955" s="50"/>
      <c r="AK955" s="50"/>
      <c r="AL955" s="50"/>
      <c r="AM955" s="11"/>
      <c r="AN955" s="50"/>
      <c r="AO955" s="50"/>
      <c r="AP955" s="50"/>
      <c r="AQ955" s="11"/>
      <c r="AR955" s="50"/>
      <c r="AS955" s="50"/>
      <c r="AT955" s="50"/>
      <c r="AU955" s="11"/>
      <c r="AV955" s="50"/>
      <c r="AW955" s="50"/>
      <c r="AX955" s="50"/>
      <c r="AY955" s="50"/>
      <c r="AZ955" s="50"/>
      <c r="BA955" s="50"/>
      <c r="BB955" s="50"/>
      <c r="BC955" s="50"/>
      <c r="BD955" s="50"/>
      <c r="BE955" s="50"/>
      <c r="BF955" s="50"/>
      <c r="BG955" s="50"/>
      <c r="BH955" s="20"/>
    </row>
    <row r="956" spans="1:60" s="22" customFormat="1" x14ac:dyDescent="0.25">
      <c r="A956" s="20"/>
      <c r="B956" s="480"/>
      <c r="C956" s="11"/>
      <c r="D956" s="11"/>
      <c r="E956" s="11"/>
      <c r="F956" s="21"/>
      <c r="G956" s="11"/>
      <c r="H956" s="50"/>
      <c r="I956" s="50"/>
      <c r="J956" s="50"/>
      <c r="K956" s="11"/>
      <c r="L956" s="50"/>
      <c r="M956" s="50"/>
      <c r="N956" s="50"/>
      <c r="O956" s="50"/>
      <c r="P956" s="50"/>
      <c r="Q956" s="11"/>
      <c r="R956" s="50"/>
      <c r="S956" s="50"/>
      <c r="T956" s="50"/>
      <c r="U956" s="11"/>
      <c r="V956" s="50"/>
      <c r="W956" s="50"/>
      <c r="X956" s="50"/>
      <c r="Y956" s="50"/>
      <c r="Z956" s="50"/>
      <c r="AA956" s="11"/>
      <c r="AB956" s="50"/>
      <c r="AC956" s="50"/>
      <c r="AD956" s="50"/>
      <c r="AE956" s="11"/>
      <c r="AF956" s="50"/>
      <c r="AG956" s="50"/>
      <c r="AH956" s="50"/>
      <c r="AI956" s="11"/>
      <c r="AJ956" s="50"/>
      <c r="AK956" s="50"/>
      <c r="AL956" s="50"/>
      <c r="AM956" s="11"/>
      <c r="AN956" s="50"/>
      <c r="AO956" s="50"/>
      <c r="AP956" s="50"/>
      <c r="AQ956" s="11"/>
      <c r="AR956" s="50"/>
      <c r="AS956" s="50"/>
      <c r="AT956" s="50"/>
      <c r="AU956" s="11"/>
      <c r="AV956" s="50"/>
      <c r="AW956" s="50"/>
      <c r="AX956" s="50"/>
      <c r="AY956" s="50"/>
      <c r="AZ956" s="50"/>
      <c r="BA956" s="50"/>
      <c r="BB956" s="50"/>
      <c r="BC956" s="50"/>
      <c r="BD956" s="50"/>
      <c r="BE956" s="50"/>
      <c r="BF956" s="50"/>
      <c r="BG956" s="50"/>
      <c r="BH956" s="20"/>
    </row>
    <row r="957" spans="1:60" s="22" customFormat="1" x14ac:dyDescent="0.25">
      <c r="A957" s="20"/>
      <c r="B957" s="480"/>
      <c r="C957" s="11"/>
      <c r="D957" s="11"/>
      <c r="E957" s="11"/>
      <c r="F957" s="21"/>
      <c r="G957" s="11"/>
      <c r="H957" s="50"/>
      <c r="I957" s="50"/>
      <c r="J957" s="50"/>
      <c r="K957" s="11"/>
      <c r="L957" s="50"/>
      <c r="M957" s="50"/>
      <c r="N957" s="50"/>
      <c r="O957" s="50"/>
      <c r="P957" s="50"/>
      <c r="Q957" s="11"/>
      <c r="R957" s="50"/>
      <c r="S957" s="50"/>
      <c r="T957" s="50"/>
      <c r="U957" s="11"/>
      <c r="V957" s="50"/>
      <c r="W957" s="50"/>
      <c r="X957" s="50"/>
      <c r="Y957" s="50"/>
      <c r="Z957" s="50"/>
      <c r="AA957" s="11"/>
      <c r="AB957" s="50"/>
      <c r="AC957" s="50"/>
      <c r="AD957" s="50"/>
      <c r="AE957" s="11"/>
      <c r="AF957" s="50"/>
      <c r="AG957" s="50"/>
      <c r="AH957" s="50"/>
      <c r="AI957" s="11"/>
      <c r="AJ957" s="50"/>
      <c r="AK957" s="50"/>
      <c r="AL957" s="50"/>
      <c r="AM957" s="11"/>
      <c r="AN957" s="50"/>
      <c r="AO957" s="50"/>
      <c r="AP957" s="50"/>
      <c r="AQ957" s="11"/>
      <c r="AR957" s="50"/>
      <c r="AS957" s="50"/>
      <c r="AT957" s="50"/>
      <c r="AU957" s="11"/>
      <c r="AV957" s="50"/>
      <c r="AW957" s="50"/>
      <c r="AX957" s="50"/>
      <c r="AY957" s="50"/>
      <c r="AZ957" s="50"/>
      <c r="BA957" s="50"/>
      <c r="BB957" s="50"/>
      <c r="BC957" s="50"/>
      <c r="BD957" s="50"/>
      <c r="BE957" s="50"/>
      <c r="BF957" s="50"/>
      <c r="BG957" s="50"/>
      <c r="BH957" s="20"/>
    </row>
    <row r="958" spans="1:60" s="22" customFormat="1" x14ac:dyDescent="0.25">
      <c r="A958" s="20"/>
      <c r="B958" s="480"/>
      <c r="C958" s="11"/>
      <c r="D958" s="11"/>
      <c r="E958" s="11"/>
      <c r="F958" s="21"/>
      <c r="G958" s="11"/>
      <c r="H958" s="50"/>
      <c r="I958" s="50"/>
      <c r="J958" s="50"/>
      <c r="K958" s="11"/>
      <c r="L958" s="50"/>
      <c r="M958" s="50"/>
      <c r="N958" s="50"/>
      <c r="O958" s="50"/>
      <c r="P958" s="50"/>
      <c r="Q958" s="11"/>
      <c r="R958" s="50"/>
      <c r="S958" s="50"/>
      <c r="T958" s="50"/>
      <c r="U958" s="11"/>
      <c r="V958" s="50"/>
      <c r="W958" s="50"/>
      <c r="X958" s="50"/>
      <c r="Y958" s="50"/>
      <c r="Z958" s="50"/>
      <c r="AA958" s="11"/>
      <c r="AB958" s="50"/>
      <c r="AC958" s="50"/>
      <c r="AD958" s="50"/>
      <c r="AE958" s="11"/>
      <c r="AF958" s="50"/>
      <c r="AG958" s="50"/>
      <c r="AH958" s="50"/>
      <c r="AI958" s="11"/>
      <c r="AJ958" s="50"/>
      <c r="AK958" s="50"/>
      <c r="AL958" s="50"/>
      <c r="AM958" s="11"/>
      <c r="AN958" s="50"/>
      <c r="AO958" s="50"/>
      <c r="AP958" s="50"/>
      <c r="AQ958" s="11"/>
      <c r="AR958" s="50"/>
      <c r="AS958" s="50"/>
      <c r="AT958" s="50"/>
      <c r="AU958" s="11"/>
      <c r="AV958" s="50"/>
      <c r="AW958" s="50"/>
      <c r="AX958" s="50"/>
      <c r="AY958" s="50"/>
      <c r="AZ958" s="50"/>
      <c r="BA958" s="50"/>
      <c r="BB958" s="50"/>
      <c r="BC958" s="50"/>
      <c r="BD958" s="50"/>
      <c r="BE958" s="50"/>
      <c r="BF958" s="50"/>
      <c r="BG958" s="50"/>
      <c r="BH958" s="20"/>
    </row>
    <row r="959" spans="1:60" s="22" customFormat="1" x14ac:dyDescent="0.25">
      <c r="A959" s="20"/>
      <c r="B959" s="480"/>
      <c r="C959" s="11"/>
      <c r="D959" s="11"/>
      <c r="E959" s="11"/>
      <c r="F959" s="21"/>
      <c r="G959" s="11"/>
      <c r="H959" s="50"/>
      <c r="I959" s="50"/>
      <c r="J959" s="50"/>
      <c r="K959" s="11"/>
      <c r="L959" s="50"/>
      <c r="M959" s="50"/>
      <c r="N959" s="50"/>
      <c r="O959" s="50"/>
      <c r="P959" s="50"/>
      <c r="Q959" s="11"/>
      <c r="R959" s="50"/>
      <c r="S959" s="50"/>
      <c r="T959" s="50"/>
      <c r="U959" s="11"/>
      <c r="V959" s="50"/>
      <c r="W959" s="50"/>
      <c r="X959" s="50"/>
      <c r="Y959" s="50"/>
      <c r="Z959" s="50"/>
      <c r="AA959" s="11"/>
      <c r="AB959" s="50"/>
      <c r="AC959" s="50"/>
      <c r="AD959" s="50"/>
      <c r="AE959" s="11"/>
      <c r="AF959" s="50"/>
      <c r="AG959" s="50"/>
      <c r="AH959" s="50"/>
      <c r="AI959" s="11"/>
      <c r="AJ959" s="50"/>
      <c r="AK959" s="50"/>
      <c r="AL959" s="50"/>
      <c r="AM959" s="11"/>
      <c r="AN959" s="50"/>
      <c r="AO959" s="50"/>
      <c r="AP959" s="50"/>
      <c r="AQ959" s="11"/>
      <c r="AR959" s="50"/>
      <c r="AS959" s="50"/>
      <c r="AT959" s="50"/>
      <c r="AU959" s="11"/>
      <c r="AV959" s="50"/>
      <c r="AW959" s="50"/>
      <c r="AX959" s="50"/>
      <c r="AY959" s="50"/>
      <c r="AZ959" s="50"/>
      <c r="BA959" s="50"/>
      <c r="BB959" s="50"/>
      <c r="BC959" s="50"/>
      <c r="BD959" s="50"/>
      <c r="BE959" s="50"/>
      <c r="BF959" s="50"/>
      <c r="BG959" s="50"/>
      <c r="BH959" s="20"/>
    </row>
    <row r="960" spans="1:60" s="22" customFormat="1" x14ac:dyDescent="0.25">
      <c r="A960" s="20"/>
      <c r="B960" s="480"/>
      <c r="C960" s="11"/>
      <c r="D960" s="11"/>
      <c r="E960" s="11"/>
      <c r="F960" s="21"/>
      <c r="G960" s="11"/>
      <c r="H960" s="50"/>
      <c r="I960" s="50"/>
      <c r="J960" s="50"/>
      <c r="K960" s="11"/>
      <c r="L960" s="50"/>
      <c r="M960" s="50"/>
      <c r="N960" s="50"/>
      <c r="O960" s="50"/>
      <c r="P960" s="50"/>
      <c r="Q960" s="11"/>
      <c r="R960" s="50"/>
      <c r="S960" s="50"/>
      <c r="T960" s="50"/>
      <c r="U960" s="11"/>
      <c r="V960" s="50"/>
      <c r="W960" s="50"/>
      <c r="X960" s="50"/>
      <c r="Y960" s="50"/>
      <c r="Z960" s="50"/>
      <c r="AA960" s="11"/>
      <c r="AB960" s="50"/>
      <c r="AC960" s="50"/>
      <c r="AD960" s="50"/>
      <c r="AE960" s="11"/>
      <c r="AF960" s="50"/>
      <c r="AG960" s="50"/>
      <c r="AH960" s="50"/>
      <c r="AI960" s="11"/>
      <c r="AJ960" s="50"/>
      <c r="AK960" s="50"/>
      <c r="AL960" s="50"/>
      <c r="AM960" s="11"/>
      <c r="AN960" s="50"/>
      <c r="AO960" s="50"/>
      <c r="AP960" s="50"/>
      <c r="AQ960" s="11"/>
      <c r="AR960" s="50"/>
      <c r="AS960" s="50"/>
      <c r="AT960" s="50"/>
      <c r="AU960" s="11"/>
      <c r="AV960" s="50"/>
      <c r="AW960" s="50"/>
      <c r="AX960" s="50"/>
      <c r="AY960" s="50"/>
      <c r="AZ960" s="50"/>
      <c r="BA960" s="50"/>
      <c r="BB960" s="50"/>
      <c r="BC960" s="50"/>
      <c r="BD960" s="50"/>
      <c r="BE960" s="50"/>
      <c r="BF960" s="50"/>
      <c r="BG960" s="50"/>
      <c r="BH960" s="20"/>
    </row>
    <row r="961" spans="1:60" s="22" customFormat="1" x14ac:dyDescent="0.25">
      <c r="A961" s="20"/>
      <c r="B961" s="480"/>
      <c r="C961" s="11"/>
      <c r="D961" s="11"/>
      <c r="E961" s="11"/>
      <c r="F961" s="21"/>
      <c r="G961" s="11"/>
      <c r="H961" s="50"/>
      <c r="I961" s="50"/>
      <c r="J961" s="50"/>
      <c r="K961" s="11"/>
      <c r="L961" s="50"/>
      <c r="M961" s="50"/>
      <c r="N961" s="50"/>
      <c r="O961" s="50"/>
      <c r="P961" s="50"/>
      <c r="Q961" s="11"/>
      <c r="R961" s="50"/>
      <c r="S961" s="50"/>
      <c r="T961" s="50"/>
      <c r="U961" s="11"/>
      <c r="V961" s="50"/>
      <c r="W961" s="50"/>
      <c r="X961" s="50"/>
      <c r="Y961" s="50"/>
      <c r="Z961" s="50"/>
      <c r="AA961" s="11"/>
      <c r="AB961" s="50"/>
      <c r="AC961" s="50"/>
      <c r="AD961" s="50"/>
      <c r="AE961" s="11"/>
      <c r="AF961" s="50"/>
      <c r="AG961" s="50"/>
      <c r="AH961" s="50"/>
      <c r="AI961" s="11"/>
      <c r="AJ961" s="50"/>
      <c r="AK961" s="50"/>
      <c r="AL961" s="50"/>
      <c r="AM961" s="11"/>
      <c r="AN961" s="50"/>
      <c r="AO961" s="50"/>
      <c r="AP961" s="50"/>
      <c r="AQ961" s="11"/>
      <c r="AR961" s="50"/>
      <c r="AS961" s="50"/>
      <c r="AT961" s="50"/>
      <c r="AU961" s="11"/>
      <c r="AV961" s="50"/>
      <c r="AW961" s="50"/>
      <c r="AX961" s="50"/>
      <c r="AY961" s="50"/>
      <c r="AZ961" s="50"/>
      <c r="BA961" s="50"/>
      <c r="BB961" s="50"/>
      <c r="BC961" s="50"/>
      <c r="BD961" s="50"/>
      <c r="BE961" s="50"/>
      <c r="BF961" s="50"/>
      <c r="BG961" s="50"/>
      <c r="BH961" s="20"/>
    </row>
    <row r="962" spans="1:60" s="22" customFormat="1" x14ac:dyDescent="0.25">
      <c r="A962" s="20"/>
      <c r="B962" s="480"/>
      <c r="C962" s="11"/>
      <c r="D962" s="11"/>
      <c r="E962" s="11"/>
      <c r="F962" s="21"/>
      <c r="G962" s="11"/>
      <c r="H962" s="50"/>
      <c r="I962" s="50"/>
      <c r="J962" s="50"/>
      <c r="K962" s="11"/>
      <c r="L962" s="50"/>
      <c r="M962" s="50"/>
      <c r="N962" s="50"/>
      <c r="O962" s="50"/>
      <c r="P962" s="50"/>
      <c r="Q962" s="11"/>
      <c r="R962" s="50"/>
      <c r="S962" s="50"/>
      <c r="T962" s="50"/>
      <c r="U962" s="11"/>
      <c r="V962" s="50"/>
      <c r="W962" s="50"/>
      <c r="X962" s="50"/>
      <c r="Y962" s="50"/>
      <c r="Z962" s="50"/>
      <c r="AA962" s="11"/>
      <c r="AB962" s="50"/>
      <c r="AC962" s="50"/>
      <c r="AD962" s="50"/>
      <c r="AE962" s="11"/>
      <c r="AF962" s="50"/>
      <c r="AG962" s="50"/>
      <c r="AH962" s="50"/>
      <c r="AI962" s="11"/>
      <c r="AJ962" s="50"/>
      <c r="AK962" s="50"/>
      <c r="AL962" s="50"/>
      <c r="AM962" s="11"/>
      <c r="AN962" s="50"/>
      <c r="AO962" s="50"/>
      <c r="AP962" s="50"/>
      <c r="AQ962" s="11"/>
      <c r="AR962" s="50"/>
      <c r="AS962" s="50"/>
      <c r="AT962" s="50"/>
      <c r="AU962" s="11"/>
      <c r="AV962" s="50"/>
      <c r="AW962" s="50"/>
      <c r="AX962" s="50"/>
      <c r="AY962" s="50"/>
      <c r="AZ962" s="50"/>
      <c r="BA962" s="50"/>
      <c r="BB962" s="50"/>
      <c r="BC962" s="50"/>
      <c r="BD962" s="50"/>
      <c r="BE962" s="50"/>
      <c r="BF962" s="50"/>
      <c r="BG962" s="50"/>
      <c r="BH962" s="20"/>
    </row>
    <row r="963" spans="1:60" s="22" customFormat="1" x14ac:dyDescent="0.25">
      <c r="A963" s="20"/>
      <c r="B963" s="480"/>
      <c r="C963" s="11"/>
      <c r="D963" s="11"/>
      <c r="E963" s="11"/>
      <c r="F963" s="21"/>
      <c r="G963" s="11"/>
      <c r="H963" s="50"/>
      <c r="I963" s="50"/>
      <c r="J963" s="50"/>
      <c r="K963" s="11"/>
      <c r="L963" s="50"/>
      <c r="M963" s="50"/>
      <c r="N963" s="50"/>
      <c r="O963" s="50"/>
      <c r="P963" s="50"/>
      <c r="Q963" s="11"/>
      <c r="R963" s="50"/>
      <c r="S963" s="50"/>
      <c r="T963" s="50"/>
      <c r="U963" s="11"/>
      <c r="V963" s="50"/>
      <c r="W963" s="50"/>
      <c r="X963" s="50"/>
      <c r="Y963" s="50"/>
      <c r="Z963" s="50"/>
      <c r="AA963" s="11"/>
      <c r="AB963" s="50"/>
      <c r="AC963" s="50"/>
      <c r="AD963" s="50"/>
      <c r="AE963" s="11"/>
      <c r="AF963" s="50"/>
      <c r="AG963" s="50"/>
      <c r="AH963" s="50"/>
      <c r="AI963" s="11"/>
      <c r="AJ963" s="50"/>
      <c r="AK963" s="50"/>
      <c r="AL963" s="50"/>
      <c r="AM963" s="11"/>
      <c r="AN963" s="50"/>
      <c r="AO963" s="50"/>
      <c r="AP963" s="50"/>
      <c r="AQ963" s="11"/>
      <c r="AR963" s="50"/>
      <c r="AS963" s="50"/>
      <c r="AT963" s="50"/>
      <c r="AU963" s="11"/>
      <c r="AV963" s="50"/>
      <c r="AW963" s="50"/>
      <c r="AX963" s="50"/>
      <c r="AY963" s="50"/>
      <c r="AZ963" s="50"/>
      <c r="BA963" s="50"/>
      <c r="BB963" s="50"/>
      <c r="BC963" s="50"/>
      <c r="BD963" s="50"/>
      <c r="BE963" s="50"/>
      <c r="BF963" s="50"/>
      <c r="BG963" s="50"/>
      <c r="BH963" s="20"/>
    </row>
    <row r="964" spans="1:60" s="22" customFormat="1" x14ac:dyDescent="0.25">
      <c r="A964" s="20"/>
      <c r="B964" s="480"/>
      <c r="C964" s="11"/>
      <c r="D964" s="11"/>
      <c r="E964" s="11"/>
      <c r="F964" s="21"/>
      <c r="G964" s="11"/>
      <c r="H964" s="50"/>
      <c r="I964" s="50"/>
      <c r="J964" s="50"/>
      <c r="K964" s="11"/>
      <c r="L964" s="50"/>
      <c r="M964" s="50"/>
      <c r="N964" s="50"/>
      <c r="O964" s="50"/>
      <c r="P964" s="50"/>
      <c r="Q964" s="11"/>
      <c r="R964" s="50"/>
      <c r="S964" s="50"/>
      <c r="T964" s="50"/>
      <c r="U964" s="11"/>
      <c r="V964" s="50"/>
      <c r="W964" s="50"/>
      <c r="X964" s="50"/>
      <c r="Y964" s="50"/>
      <c r="Z964" s="50"/>
      <c r="AA964" s="11"/>
      <c r="AB964" s="50"/>
      <c r="AC964" s="50"/>
      <c r="AD964" s="50"/>
      <c r="AE964" s="11"/>
      <c r="AF964" s="50"/>
      <c r="AG964" s="50"/>
      <c r="AH964" s="50"/>
      <c r="AI964" s="11"/>
      <c r="AJ964" s="50"/>
      <c r="AK964" s="50"/>
      <c r="AL964" s="50"/>
      <c r="AM964" s="11"/>
      <c r="AN964" s="50"/>
      <c r="AO964" s="50"/>
      <c r="AP964" s="50"/>
      <c r="AQ964" s="11"/>
      <c r="AR964" s="50"/>
      <c r="AS964" s="50"/>
      <c r="AT964" s="50"/>
      <c r="AU964" s="11"/>
      <c r="AV964" s="50"/>
      <c r="AW964" s="50"/>
      <c r="AX964" s="50"/>
      <c r="AY964" s="50"/>
      <c r="AZ964" s="50"/>
      <c r="BA964" s="50"/>
      <c r="BB964" s="50"/>
      <c r="BC964" s="50"/>
      <c r="BD964" s="50"/>
      <c r="BE964" s="50"/>
      <c r="BF964" s="50"/>
      <c r="BG964" s="50"/>
      <c r="BH964" s="20"/>
    </row>
    <row r="965" spans="1:60" s="22" customFormat="1" x14ac:dyDescent="0.25">
      <c r="A965" s="20"/>
      <c r="B965" s="480"/>
      <c r="C965" s="11"/>
      <c r="D965" s="11"/>
      <c r="E965" s="11"/>
      <c r="F965" s="21"/>
      <c r="G965" s="11"/>
      <c r="H965" s="50"/>
      <c r="I965" s="50"/>
      <c r="J965" s="50"/>
      <c r="K965" s="11"/>
      <c r="L965" s="50"/>
      <c r="M965" s="50"/>
      <c r="N965" s="50"/>
      <c r="O965" s="50"/>
      <c r="P965" s="50"/>
      <c r="Q965" s="11"/>
      <c r="R965" s="50"/>
      <c r="S965" s="50"/>
      <c r="T965" s="50"/>
      <c r="U965" s="11"/>
      <c r="V965" s="50"/>
      <c r="W965" s="50"/>
      <c r="X965" s="50"/>
      <c r="Y965" s="50"/>
      <c r="Z965" s="50"/>
      <c r="AA965" s="11"/>
      <c r="AB965" s="50"/>
      <c r="AC965" s="50"/>
      <c r="AD965" s="50"/>
      <c r="AE965" s="11"/>
      <c r="AF965" s="50"/>
      <c r="AG965" s="50"/>
      <c r="AH965" s="50"/>
      <c r="AI965" s="11"/>
      <c r="AJ965" s="50"/>
      <c r="AK965" s="50"/>
      <c r="AL965" s="50"/>
      <c r="AM965" s="11"/>
      <c r="AN965" s="50"/>
      <c r="AO965" s="50"/>
      <c r="AP965" s="50"/>
      <c r="AQ965" s="11"/>
      <c r="AR965" s="50"/>
      <c r="AS965" s="50"/>
      <c r="AT965" s="50"/>
      <c r="AU965" s="11"/>
      <c r="AV965" s="50"/>
      <c r="AW965" s="50"/>
      <c r="AX965" s="50"/>
      <c r="AY965" s="50"/>
      <c r="AZ965" s="50"/>
      <c r="BA965" s="50"/>
      <c r="BB965" s="50"/>
      <c r="BC965" s="50"/>
      <c r="BD965" s="50"/>
      <c r="BE965" s="50"/>
      <c r="BF965" s="50"/>
      <c r="BG965" s="50"/>
      <c r="BH965" s="20"/>
    </row>
    <row r="966" spans="1:60" s="22" customFormat="1" x14ac:dyDescent="0.25">
      <c r="A966" s="20"/>
      <c r="B966" s="480"/>
      <c r="C966" s="11"/>
      <c r="D966" s="11"/>
      <c r="E966" s="11"/>
      <c r="F966" s="21"/>
      <c r="G966" s="11"/>
      <c r="H966" s="50"/>
      <c r="I966" s="50"/>
      <c r="J966" s="50"/>
      <c r="K966" s="11"/>
      <c r="L966" s="50"/>
      <c r="M966" s="50"/>
      <c r="N966" s="50"/>
      <c r="O966" s="50"/>
      <c r="P966" s="50"/>
      <c r="Q966" s="11"/>
      <c r="R966" s="50"/>
      <c r="S966" s="50"/>
      <c r="T966" s="50"/>
      <c r="U966" s="11"/>
      <c r="V966" s="50"/>
      <c r="W966" s="50"/>
      <c r="X966" s="50"/>
      <c r="Y966" s="50"/>
      <c r="Z966" s="50"/>
      <c r="AA966" s="11"/>
      <c r="AB966" s="50"/>
      <c r="AC966" s="50"/>
      <c r="AD966" s="50"/>
      <c r="AE966" s="11"/>
      <c r="AF966" s="50"/>
      <c r="AG966" s="50"/>
      <c r="AH966" s="50"/>
      <c r="AI966" s="11"/>
      <c r="AJ966" s="50"/>
      <c r="AK966" s="50"/>
      <c r="AL966" s="50"/>
      <c r="AM966" s="11"/>
      <c r="AN966" s="50"/>
      <c r="AO966" s="50"/>
      <c r="AP966" s="50"/>
      <c r="AQ966" s="11"/>
      <c r="AR966" s="50"/>
      <c r="AS966" s="50"/>
      <c r="AT966" s="50"/>
      <c r="AU966" s="11"/>
      <c r="AV966" s="50"/>
      <c r="AW966" s="50"/>
      <c r="AX966" s="50"/>
      <c r="AY966" s="50"/>
      <c r="AZ966" s="50"/>
      <c r="BA966" s="50"/>
      <c r="BB966" s="50"/>
      <c r="BC966" s="50"/>
      <c r="BD966" s="50"/>
      <c r="BE966" s="50"/>
      <c r="BF966" s="50"/>
      <c r="BG966" s="50"/>
      <c r="BH966" s="20"/>
    </row>
    <row r="967" spans="1:60" s="22" customFormat="1" x14ac:dyDescent="0.25">
      <c r="A967" s="20"/>
      <c r="B967" s="480"/>
      <c r="C967" s="11"/>
      <c r="D967" s="11"/>
      <c r="E967" s="11"/>
      <c r="F967" s="21"/>
      <c r="G967" s="11"/>
      <c r="H967" s="50"/>
      <c r="I967" s="50"/>
      <c r="J967" s="50"/>
      <c r="K967" s="11"/>
      <c r="L967" s="50"/>
      <c r="M967" s="50"/>
      <c r="N967" s="50"/>
      <c r="O967" s="50"/>
      <c r="P967" s="50"/>
      <c r="Q967" s="11"/>
      <c r="R967" s="50"/>
      <c r="S967" s="50"/>
      <c r="T967" s="50"/>
      <c r="U967" s="11"/>
      <c r="V967" s="50"/>
      <c r="W967" s="50"/>
      <c r="X967" s="50"/>
      <c r="Y967" s="50"/>
      <c r="Z967" s="50"/>
      <c r="AA967" s="11"/>
      <c r="AB967" s="50"/>
      <c r="AC967" s="50"/>
      <c r="AD967" s="50"/>
      <c r="AE967" s="11"/>
      <c r="AF967" s="50"/>
      <c r="AG967" s="50"/>
      <c r="AH967" s="50"/>
      <c r="AI967" s="11"/>
      <c r="AJ967" s="50"/>
      <c r="AK967" s="50"/>
      <c r="AL967" s="50"/>
      <c r="AM967" s="11"/>
      <c r="AN967" s="50"/>
      <c r="AO967" s="50"/>
      <c r="AP967" s="50"/>
      <c r="AQ967" s="11"/>
      <c r="AR967" s="50"/>
      <c r="AS967" s="50"/>
      <c r="AT967" s="50"/>
      <c r="AU967" s="11"/>
      <c r="AV967" s="50"/>
      <c r="AW967" s="50"/>
      <c r="AX967" s="50"/>
      <c r="AY967" s="50"/>
      <c r="AZ967" s="50"/>
      <c r="BA967" s="50"/>
      <c r="BB967" s="50"/>
      <c r="BC967" s="50"/>
      <c r="BD967" s="50"/>
      <c r="BE967" s="50"/>
      <c r="BF967" s="50"/>
      <c r="BG967" s="50"/>
      <c r="BH967" s="20"/>
    </row>
    <row r="968" spans="1:60" s="22" customFormat="1" x14ac:dyDescent="0.25">
      <c r="A968" s="20"/>
      <c r="B968" s="480"/>
      <c r="C968" s="11"/>
      <c r="D968" s="11"/>
      <c r="E968" s="11"/>
      <c r="F968" s="21"/>
      <c r="G968" s="11"/>
      <c r="H968" s="50"/>
      <c r="I968" s="50"/>
      <c r="J968" s="50"/>
      <c r="K968" s="11"/>
      <c r="L968" s="50"/>
      <c r="M968" s="50"/>
      <c r="N968" s="50"/>
      <c r="O968" s="50"/>
      <c r="P968" s="50"/>
      <c r="Q968" s="11"/>
      <c r="R968" s="50"/>
      <c r="S968" s="50"/>
      <c r="T968" s="50"/>
      <c r="U968" s="11"/>
      <c r="V968" s="50"/>
      <c r="W968" s="50"/>
      <c r="X968" s="50"/>
      <c r="Y968" s="50"/>
      <c r="Z968" s="50"/>
      <c r="AA968" s="11"/>
      <c r="AB968" s="50"/>
      <c r="AC968" s="50"/>
      <c r="AD968" s="50"/>
      <c r="AE968" s="11"/>
      <c r="AF968" s="50"/>
      <c r="AG968" s="50"/>
      <c r="AH968" s="50"/>
      <c r="AI968" s="11"/>
      <c r="AJ968" s="50"/>
      <c r="AK968" s="50"/>
      <c r="AL968" s="50"/>
      <c r="AM968" s="11"/>
      <c r="AN968" s="50"/>
      <c r="AO968" s="50"/>
      <c r="AP968" s="50"/>
      <c r="AQ968" s="11"/>
      <c r="AR968" s="50"/>
      <c r="AS968" s="50"/>
      <c r="AT968" s="50"/>
      <c r="AU968" s="11"/>
      <c r="AV968" s="50"/>
      <c r="AW968" s="50"/>
      <c r="AX968" s="50"/>
      <c r="AY968" s="50"/>
      <c r="AZ968" s="50"/>
      <c r="BA968" s="50"/>
      <c r="BB968" s="50"/>
      <c r="BC968" s="50"/>
      <c r="BD968" s="50"/>
      <c r="BE968" s="50"/>
      <c r="BF968" s="50"/>
      <c r="BG968" s="50"/>
      <c r="BH968" s="20"/>
    </row>
    <row r="969" spans="1:60" s="22" customFormat="1" x14ac:dyDescent="0.25">
      <c r="A969" s="20"/>
      <c r="B969" s="480"/>
      <c r="C969" s="11"/>
      <c r="D969" s="11"/>
      <c r="E969" s="11"/>
      <c r="F969" s="21"/>
      <c r="G969" s="11"/>
      <c r="H969" s="50"/>
      <c r="I969" s="50"/>
      <c r="J969" s="50"/>
      <c r="K969" s="11"/>
      <c r="L969" s="50"/>
      <c r="M969" s="50"/>
      <c r="N969" s="50"/>
      <c r="O969" s="50"/>
      <c r="P969" s="50"/>
      <c r="Q969" s="11"/>
      <c r="R969" s="50"/>
      <c r="S969" s="50"/>
      <c r="T969" s="50"/>
      <c r="U969" s="11"/>
      <c r="V969" s="50"/>
      <c r="W969" s="50"/>
      <c r="X969" s="50"/>
      <c r="Y969" s="50"/>
      <c r="Z969" s="50"/>
      <c r="AA969" s="11"/>
      <c r="AB969" s="50"/>
      <c r="AC969" s="50"/>
      <c r="AD969" s="50"/>
      <c r="AE969" s="11"/>
      <c r="AF969" s="50"/>
      <c r="AG969" s="50"/>
      <c r="AH969" s="50"/>
      <c r="AI969" s="11"/>
      <c r="AJ969" s="50"/>
      <c r="AK969" s="50"/>
      <c r="AL969" s="50"/>
      <c r="AM969" s="11"/>
      <c r="AN969" s="50"/>
      <c r="AO969" s="50"/>
      <c r="AP969" s="50"/>
      <c r="AQ969" s="11"/>
      <c r="AR969" s="50"/>
      <c r="AS969" s="50"/>
      <c r="AT969" s="50"/>
      <c r="AU969" s="11"/>
      <c r="AV969" s="50"/>
      <c r="AW969" s="50"/>
      <c r="AX969" s="50"/>
      <c r="AY969" s="50"/>
      <c r="AZ969" s="50"/>
      <c r="BA969" s="50"/>
      <c r="BB969" s="50"/>
      <c r="BC969" s="50"/>
      <c r="BD969" s="50"/>
      <c r="BE969" s="50"/>
      <c r="BF969" s="50"/>
      <c r="BG969" s="50"/>
      <c r="BH969" s="20"/>
    </row>
    <row r="970" spans="1:60" s="22" customFormat="1" x14ac:dyDescent="0.25">
      <c r="A970" s="20"/>
      <c r="B970" s="480"/>
      <c r="C970" s="11"/>
      <c r="D970" s="11"/>
      <c r="E970" s="11"/>
      <c r="F970" s="21"/>
      <c r="G970" s="11"/>
      <c r="H970" s="50"/>
      <c r="I970" s="50"/>
      <c r="J970" s="50"/>
      <c r="K970" s="11"/>
      <c r="L970" s="50"/>
      <c r="M970" s="50"/>
      <c r="N970" s="50"/>
      <c r="O970" s="50"/>
      <c r="P970" s="50"/>
      <c r="Q970" s="11"/>
      <c r="R970" s="50"/>
      <c r="S970" s="50"/>
      <c r="T970" s="50"/>
      <c r="U970" s="11"/>
      <c r="V970" s="50"/>
      <c r="W970" s="50"/>
      <c r="X970" s="50"/>
      <c r="Y970" s="50"/>
      <c r="Z970" s="50"/>
      <c r="AA970" s="11"/>
      <c r="AB970" s="50"/>
      <c r="AC970" s="50"/>
      <c r="AD970" s="50"/>
      <c r="AE970" s="11"/>
      <c r="AF970" s="50"/>
      <c r="AG970" s="50"/>
      <c r="AH970" s="50"/>
      <c r="AI970" s="11"/>
      <c r="AJ970" s="50"/>
      <c r="AK970" s="50"/>
      <c r="AL970" s="50"/>
      <c r="AM970" s="11"/>
      <c r="AN970" s="50"/>
      <c r="AO970" s="50"/>
      <c r="AP970" s="50"/>
      <c r="AQ970" s="11"/>
      <c r="AR970" s="50"/>
      <c r="AS970" s="50"/>
      <c r="AT970" s="50"/>
      <c r="AU970" s="11"/>
      <c r="AV970" s="50"/>
      <c r="AW970" s="50"/>
      <c r="AX970" s="50"/>
      <c r="AY970" s="50"/>
      <c r="AZ970" s="50"/>
      <c r="BA970" s="50"/>
      <c r="BB970" s="50"/>
      <c r="BC970" s="50"/>
      <c r="BD970" s="50"/>
      <c r="BE970" s="50"/>
      <c r="BF970" s="50"/>
      <c r="BG970" s="50"/>
      <c r="BH970" s="20"/>
    </row>
    <row r="971" spans="1:60" s="22" customFormat="1" x14ac:dyDescent="0.25">
      <c r="A971" s="20"/>
      <c r="B971" s="480"/>
      <c r="C971" s="11"/>
      <c r="D971" s="11"/>
      <c r="E971" s="11"/>
      <c r="F971" s="21"/>
      <c r="G971" s="11"/>
      <c r="H971" s="50"/>
      <c r="I971" s="50"/>
      <c r="J971" s="50"/>
      <c r="K971" s="11"/>
      <c r="L971" s="50"/>
      <c r="M971" s="50"/>
      <c r="N971" s="50"/>
      <c r="O971" s="50"/>
      <c r="P971" s="50"/>
      <c r="Q971" s="11"/>
      <c r="R971" s="50"/>
      <c r="S971" s="50"/>
      <c r="T971" s="50"/>
      <c r="U971" s="11"/>
      <c r="V971" s="50"/>
      <c r="W971" s="50"/>
      <c r="X971" s="50"/>
      <c r="Y971" s="50"/>
      <c r="Z971" s="50"/>
      <c r="AA971" s="11"/>
      <c r="AB971" s="50"/>
      <c r="AC971" s="50"/>
      <c r="AD971" s="50"/>
      <c r="AE971" s="11"/>
      <c r="AF971" s="50"/>
      <c r="AG971" s="50"/>
      <c r="AH971" s="50"/>
      <c r="AI971" s="11"/>
      <c r="AJ971" s="50"/>
      <c r="AK971" s="50"/>
      <c r="AL971" s="50"/>
      <c r="AM971" s="11"/>
      <c r="AN971" s="50"/>
      <c r="AO971" s="50"/>
      <c r="AP971" s="50"/>
      <c r="AQ971" s="11"/>
      <c r="AR971" s="50"/>
      <c r="AS971" s="50"/>
      <c r="AT971" s="50"/>
      <c r="AU971" s="11"/>
      <c r="AV971" s="50"/>
      <c r="AW971" s="50"/>
      <c r="AX971" s="50"/>
      <c r="AY971" s="50"/>
      <c r="AZ971" s="50"/>
      <c r="BA971" s="50"/>
      <c r="BB971" s="50"/>
      <c r="BC971" s="50"/>
      <c r="BD971" s="50"/>
      <c r="BE971" s="50"/>
      <c r="BF971" s="50"/>
      <c r="BG971" s="50"/>
      <c r="BH971" s="20"/>
    </row>
    <row r="972" spans="1:60" s="22" customFormat="1" x14ac:dyDescent="0.25">
      <c r="A972" s="20"/>
      <c r="B972" s="480"/>
      <c r="C972" s="11"/>
      <c r="D972" s="11"/>
      <c r="E972" s="11"/>
      <c r="F972" s="21"/>
      <c r="G972" s="11"/>
      <c r="H972" s="50"/>
      <c r="I972" s="50"/>
      <c r="J972" s="50"/>
      <c r="K972" s="11"/>
      <c r="L972" s="50"/>
      <c r="M972" s="50"/>
      <c r="N972" s="50"/>
      <c r="O972" s="50"/>
      <c r="P972" s="50"/>
      <c r="Q972" s="11"/>
      <c r="R972" s="50"/>
      <c r="S972" s="50"/>
      <c r="T972" s="50"/>
      <c r="U972" s="11"/>
      <c r="V972" s="50"/>
      <c r="W972" s="50"/>
      <c r="X972" s="50"/>
      <c r="Y972" s="50"/>
      <c r="Z972" s="50"/>
      <c r="AA972" s="11"/>
      <c r="AB972" s="50"/>
      <c r="AC972" s="50"/>
      <c r="AD972" s="50"/>
      <c r="AE972" s="11"/>
      <c r="AF972" s="50"/>
      <c r="AG972" s="50"/>
      <c r="AH972" s="50"/>
      <c r="AI972" s="11"/>
      <c r="AJ972" s="50"/>
      <c r="AK972" s="50"/>
      <c r="AL972" s="50"/>
      <c r="AM972" s="11"/>
      <c r="AN972" s="50"/>
      <c r="AO972" s="50"/>
      <c r="AP972" s="50"/>
      <c r="AQ972" s="11"/>
      <c r="AR972" s="50"/>
      <c r="AS972" s="50"/>
      <c r="AT972" s="50"/>
      <c r="AU972" s="11"/>
      <c r="AV972" s="50"/>
      <c r="AW972" s="50"/>
      <c r="AX972" s="50"/>
      <c r="AY972" s="50"/>
      <c r="AZ972" s="50"/>
      <c r="BA972" s="50"/>
      <c r="BB972" s="50"/>
      <c r="BC972" s="50"/>
      <c r="BD972" s="50"/>
      <c r="BE972" s="50"/>
      <c r="BF972" s="50"/>
      <c r="BG972" s="50"/>
      <c r="BH972" s="20"/>
    </row>
    <row r="973" spans="1:60" s="22" customFormat="1" x14ac:dyDescent="0.25">
      <c r="A973" s="20"/>
      <c r="B973" s="480"/>
      <c r="C973" s="11"/>
      <c r="D973" s="11"/>
      <c r="E973" s="11"/>
      <c r="F973" s="21"/>
      <c r="G973" s="11"/>
      <c r="H973" s="50"/>
      <c r="I973" s="50"/>
      <c r="J973" s="50"/>
      <c r="K973" s="11"/>
      <c r="L973" s="50"/>
      <c r="M973" s="50"/>
      <c r="N973" s="50"/>
      <c r="O973" s="50"/>
      <c r="P973" s="50"/>
      <c r="Q973" s="11"/>
      <c r="R973" s="50"/>
      <c r="S973" s="50"/>
      <c r="T973" s="50"/>
      <c r="U973" s="11"/>
      <c r="V973" s="50"/>
      <c r="W973" s="50"/>
      <c r="X973" s="50"/>
      <c r="Y973" s="50"/>
      <c r="Z973" s="50"/>
      <c r="AA973" s="11"/>
      <c r="AB973" s="50"/>
      <c r="AC973" s="50"/>
      <c r="AD973" s="50"/>
      <c r="AE973" s="11"/>
      <c r="AF973" s="50"/>
      <c r="AG973" s="50"/>
      <c r="AH973" s="50"/>
      <c r="AI973" s="11"/>
      <c r="AJ973" s="50"/>
      <c r="AK973" s="50"/>
      <c r="AL973" s="50"/>
      <c r="AM973" s="11"/>
      <c r="AN973" s="50"/>
      <c r="AO973" s="50"/>
      <c r="AP973" s="50"/>
      <c r="AQ973" s="11"/>
      <c r="AR973" s="50"/>
      <c r="AS973" s="50"/>
      <c r="AT973" s="50"/>
      <c r="AU973" s="11"/>
      <c r="AV973" s="50"/>
      <c r="AW973" s="50"/>
      <c r="AX973" s="50"/>
      <c r="AY973" s="50"/>
      <c r="AZ973" s="50"/>
      <c r="BA973" s="50"/>
      <c r="BB973" s="50"/>
      <c r="BC973" s="50"/>
      <c r="BD973" s="50"/>
      <c r="BE973" s="50"/>
      <c r="BF973" s="50"/>
      <c r="BG973" s="50"/>
      <c r="BH973" s="20"/>
    </row>
    <row r="974" spans="1:60" s="22" customFormat="1" x14ac:dyDescent="0.25">
      <c r="A974" s="20"/>
      <c r="B974" s="480"/>
      <c r="C974" s="11"/>
      <c r="D974" s="11"/>
      <c r="E974" s="11"/>
      <c r="F974" s="21"/>
      <c r="G974" s="11"/>
      <c r="H974" s="50"/>
      <c r="I974" s="50"/>
      <c r="J974" s="50"/>
      <c r="K974" s="11"/>
      <c r="L974" s="50"/>
      <c r="M974" s="50"/>
      <c r="N974" s="50"/>
      <c r="O974" s="50"/>
      <c r="P974" s="50"/>
      <c r="Q974" s="11"/>
      <c r="R974" s="50"/>
      <c r="S974" s="50"/>
      <c r="T974" s="50"/>
      <c r="U974" s="11"/>
      <c r="V974" s="50"/>
      <c r="W974" s="50"/>
      <c r="X974" s="50"/>
      <c r="Y974" s="50"/>
      <c r="Z974" s="50"/>
      <c r="AA974" s="11"/>
      <c r="AB974" s="50"/>
      <c r="AC974" s="50"/>
      <c r="AD974" s="50"/>
      <c r="AE974" s="11"/>
      <c r="AF974" s="50"/>
      <c r="AG974" s="50"/>
      <c r="AH974" s="50"/>
      <c r="AI974" s="11"/>
      <c r="AJ974" s="50"/>
      <c r="AK974" s="50"/>
      <c r="AL974" s="50"/>
      <c r="AM974" s="11"/>
      <c r="AN974" s="50"/>
      <c r="AO974" s="50"/>
      <c r="AP974" s="50"/>
      <c r="AQ974" s="11"/>
      <c r="AR974" s="50"/>
      <c r="AS974" s="50"/>
      <c r="AT974" s="50"/>
      <c r="AU974" s="11"/>
      <c r="AV974" s="50"/>
      <c r="AW974" s="50"/>
      <c r="AX974" s="50"/>
      <c r="AY974" s="50"/>
      <c r="AZ974" s="50"/>
      <c r="BA974" s="50"/>
      <c r="BB974" s="50"/>
      <c r="BC974" s="50"/>
      <c r="BD974" s="50"/>
      <c r="BE974" s="50"/>
      <c r="BF974" s="50"/>
      <c r="BG974" s="50"/>
      <c r="BH974" s="20"/>
    </row>
    <row r="975" spans="1:60" s="22" customFormat="1" x14ac:dyDescent="0.25">
      <c r="A975" s="20"/>
      <c r="B975" s="480"/>
      <c r="C975" s="11"/>
      <c r="D975" s="11"/>
      <c r="E975" s="11"/>
      <c r="F975" s="21"/>
      <c r="G975" s="11"/>
      <c r="H975" s="50"/>
      <c r="I975" s="50"/>
      <c r="J975" s="50"/>
      <c r="K975" s="11"/>
      <c r="L975" s="50"/>
      <c r="M975" s="50"/>
      <c r="N975" s="50"/>
      <c r="O975" s="50"/>
      <c r="P975" s="50"/>
      <c r="Q975" s="11"/>
      <c r="R975" s="50"/>
      <c r="S975" s="50"/>
      <c r="T975" s="50"/>
      <c r="U975" s="11"/>
      <c r="V975" s="50"/>
      <c r="W975" s="50"/>
      <c r="X975" s="50"/>
      <c r="Y975" s="50"/>
      <c r="Z975" s="50"/>
      <c r="AA975" s="11"/>
      <c r="AB975" s="50"/>
      <c r="AC975" s="50"/>
      <c r="AD975" s="50"/>
      <c r="AE975" s="11"/>
      <c r="AF975" s="50"/>
      <c r="AG975" s="50"/>
      <c r="AH975" s="50"/>
      <c r="AI975" s="11"/>
      <c r="AJ975" s="50"/>
      <c r="AK975" s="50"/>
      <c r="AL975" s="50"/>
      <c r="AM975" s="11"/>
      <c r="AN975" s="50"/>
      <c r="AO975" s="50"/>
      <c r="AP975" s="50"/>
      <c r="AQ975" s="11"/>
      <c r="AR975" s="50"/>
      <c r="AS975" s="50"/>
      <c r="AT975" s="50"/>
      <c r="AU975" s="11"/>
      <c r="AV975" s="50"/>
      <c r="AW975" s="50"/>
      <c r="AX975" s="50"/>
      <c r="AY975" s="50"/>
      <c r="AZ975" s="50"/>
      <c r="BA975" s="50"/>
      <c r="BB975" s="50"/>
      <c r="BC975" s="50"/>
      <c r="BD975" s="50"/>
      <c r="BE975" s="50"/>
      <c r="BF975" s="50"/>
      <c r="BG975" s="50"/>
      <c r="BH975" s="20"/>
    </row>
    <row r="976" spans="1:60" s="22" customFormat="1" x14ac:dyDescent="0.25">
      <c r="A976" s="20"/>
      <c r="B976" s="480"/>
      <c r="C976" s="11"/>
      <c r="D976" s="11"/>
      <c r="E976" s="11"/>
      <c r="F976" s="21"/>
      <c r="G976" s="11"/>
      <c r="H976" s="50"/>
      <c r="I976" s="50"/>
      <c r="J976" s="50"/>
      <c r="K976" s="11"/>
      <c r="L976" s="50"/>
      <c r="M976" s="50"/>
      <c r="N976" s="50"/>
      <c r="O976" s="50"/>
      <c r="P976" s="50"/>
      <c r="Q976" s="11"/>
      <c r="R976" s="50"/>
      <c r="S976" s="50"/>
      <c r="T976" s="50"/>
      <c r="U976" s="11"/>
      <c r="V976" s="50"/>
      <c r="W976" s="50"/>
      <c r="X976" s="50"/>
      <c r="Y976" s="50"/>
      <c r="Z976" s="50"/>
      <c r="AA976" s="11"/>
      <c r="AB976" s="50"/>
      <c r="AC976" s="50"/>
      <c r="AD976" s="50"/>
      <c r="AE976" s="11"/>
      <c r="AF976" s="50"/>
      <c r="AG976" s="50"/>
      <c r="AH976" s="50"/>
      <c r="AI976" s="11"/>
      <c r="AJ976" s="50"/>
      <c r="AK976" s="50"/>
      <c r="AL976" s="50"/>
      <c r="AM976" s="11"/>
      <c r="AN976" s="50"/>
      <c r="AO976" s="50"/>
      <c r="AP976" s="50"/>
      <c r="AQ976" s="11"/>
      <c r="AR976" s="50"/>
      <c r="AS976" s="50"/>
      <c r="AT976" s="50"/>
      <c r="AU976" s="11"/>
      <c r="AV976" s="50"/>
      <c r="AW976" s="50"/>
      <c r="AX976" s="50"/>
      <c r="AY976" s="50"/>
      <c r="AZ976" s="50"/>
      <c r="BA976" s="50"/>
      <c r="BB976" s="50"/>
      <c r="BC976" s="50"/>
      <c r="BD976" s="50"/>
      <c r="BE976" s="50"/>
      <c r="BF976" s="50"/>
      <c r="BG976" s="50"/>
      <c r="BH976" s="20"/>
    </row>
    <row r="977" spans="1:60" s="22" customFormat="1" x14ac:dyDescent="0.25">
      <c r="A977" s="20"/>
      <c r="B977" s="480"/>
      <c r="C977" s="11"/>
      <c r="D977" s="11"/>
      <c r="E977" s="11"/>
      <c r="F977" s="21"/>
      <c r="G977" s="11"/>
      <c r="H977" s="50"/>
      <c r="I977" s="50"/>
      <c r="J977" s="50"/>
      <c r="K977" s="11"/>
      <c r="L977" s="50"/>
      <c r="M977" s="50"/>
      <c r="N977" s="50"/>
      <c r="O977" s="50"/>
      <c r="P977" s="50"/>
      <c r="Q977" s="11"/>
      <c r="R977" s="50"/>
      <c r="S977" s="50"/>
      <c r="T977" s="50"/>
      <c r="U977" s="11"/>
      <c r="V977" s="50"/>
      <c r="W977" s="50"/>
      <c r="X977" s="50"/>
      <c r="Y977" s="50"/>
      <c r="Z977" s="50"/>
      <c r="AA977" s="11"/>
      <c r="AB977" s="50"/>
      <c r="AC977" s="50"/>
      <c r="AD977" s="50"/>
      <c r="AE977" s="11"/>
      <c r="AF977" s="50"/>
      <c r="AG977" s="50"/>
      <c r="AH977" s="50"/>
      <c r="AI977" s="11"/>
      <c r="AJ977" s="50"/>
      <c r="AK977" s="50"/>
      <c r="AL977" s="50"/>
      <c r="AM977" s="11"/>
      <c r="AN977" s="50"/>
      <c r="AO977" s="50"/>
      <c r="AP977" s="50"/>
      <c r="AQ977" s="11"/>
      <c r="AR977" s="50"/>
      <c r="AS977" s="50"/>
      <c r="AT977" s="50"/>
      <c r="AU977" s="11"/>
      <c r="AV977" s="50"/>
      <c r="AW977" s="50"/>
      <c r="AX977" s="50"/>
      <c r="AY977" s="50"/>
      <c r="AZ977" s="50"/>
      <c r="BA977" s="50"/>
      <c r="BB977" s="50"/>
      <c r="BC977" s="50"/>
      <c r="BD977" s="50"/>
      <c r="BE977" s="50"/>
      <c r="BF977" s="50"/>
      <c r="BG977" s="50"/>
      <c r="BH977" s="20"/>
    </row>
    <row r="978" spans="1:60" s="22" customFormat="1" x14ac:dyDescent="0.25">
      <c r="A978" s="20"/>
      <c r="B978" s="480"/>
      <c r="C978" s="11"/>
      <c r="D978" s="11"/>
      <c r="E978" s="11"/>
      <c r="F978" s="21"/>
      <c r="G978" s="11"/>
      <c r="H978" s="50"/>
      <c r="I978" s="50"/>
      <c r="J978" s="50"/>
      <c r="K978" s="11"/>
      <c r="L978" s="50"/>
      <c r="M978" s="50"/>
      <c r="N978" s="50"/>
      <c r="O978" s="50"/>
      <c r="P978" s="50"/>
      <c r="Q978" s="11"/>
      <c r="R978" s="50"/>
      <c r="S978" s="50"/>
      <c r="T978" s="50"/>
      <c r="U978" s="11"/>
      <c r="V978" s="50"/>
      <c r="W978" s="50"/>
      <c r="X978" s="50"/>
      <c r="Y978" s="50"/>
      <c r="Z978" s="50"/>
      <c r="AA978" s="11"/>
      <c r="AB978" s="50"/>
      <c r="AC978" s="50"/>
      <c r="AD978" s="50"/>
      <c r="AE978" s="11"/>
      <c r="AF978" s="50"/>
      <c r="AG978" s="50"/>
      <c r="AH978" s="50"/>
      <c r="AI978" s="11"/>
      <c r="AJ978" s="50"/>
      <c r="AK978" s="50"/>
      <c r="AL978" s="50"/>
      <c r="AM978" s="11"/>
      <c r="AN978" s="50"/>
      <c r="AO978" s="50"/>
      <c r="AP978" s="50"/>
      <c r="AQ978" s="11"/>
      <c r="AR978" s="50"/>
      <c r="AS978" s="50"/>
      <c r="AT978" s="50"/>
      <c r="AU978" s="11"/>
      <c r="AV978" s="50"/>
      <c r="AW978" s="50"/>
      <c r="AX978" s="50"/>
      <c r="AY978" s="50"/>
      <c r="AZ978" s="50"/>
      <c r="BA978" s="50"/>
      <c r="BB978" s="50"/>
      <c r="BC978" s="50"/>
      <c r="BD978" s="50"/>
      <c r="BE978" s="50"/>
      <c r="BF978" s="50"/>
      <c r="BG978" s="50"/>
      <c r="BH978" s="20"/>
    </row>
    <row r="979" spans="1:60" s="22" customFormat="1" x14ac:dyDescent="0.25">
      <c r="A979" s="20"/>
      <c r="B979" s="480"/>
      <c r="C979" s="11"/>
      <c r="D979" s="11"/>
      <c r="E979" s="11"/>
      <c r="F979" s="21"/>
      <c r="G979" s="11"/>
      <c r="H979" s="50"/>
      <c r="I979" s="50"/>
      <c r="J979" s="50"/>
      <c r="K979" s="11"/>
      <c r="L979" s="50"/>
      <c r="M979" s="50"/>
      <c r="N979" s="50"/>
      <c r="O979" s="50"/>
      <c r="P979" s="50"/>
      <c r="Q979" s="11"/>
      <c r="R979" s="50"/>
      <c r="S979" s="50"/>
      <c r="T979" s="50"/>
      <c r="U979" s="11"/>
      <c r="V979" s="50"/>
      <c r="W979" s="50"/>
      <c r="X979" s="50"/>
      <c r="Y979" s="50"/>
      <c r="Z979" s="50"/>
      <c r="AA979" s="11"/>
      <c r="AB979" s="50"/>
      <c r="AC979" s="50"/>
      <c r="AD979" s="50"/>
      <c r="AE979" s="11"/>
      <c r="AF979" s="50"/>
      <c r="AG979" s="50"/>
      <c r="AH979" s="50"/>
      <c r="AI979" s="11"/>
      <c r="AJ979" s="50"/>
      <c r="AK979" s="50"/>
      <c r="AL979" s="50"/>
      <c r="AM979" s="11"/>
      <c r="AN979" s="50"/>
      <c r="AO979" s="50"/>
      <c r="AP979" s="50"/>
      <c r="AQ979" s="11"/>
      <c r="AR979" s="50"/>
      <c r="AS979" s="50"/>
      <c r="AT979" s="50"/>
      <c r="AU979" s="11"/>
      <c r="AV979" s="50"/>
      <c r="AW979" s="50"/>
      <c r="AX979" s="50"/>
      <c r="AY979" s="50"/>
      <c r="AZ979" s="50"/>
      <c r="BA979" s="50"/>
      <c r="BB979" s="50"/>
      <c r="BC979" s="50"/>
      <c r="BD979" s="50"/>
      <c r="BE979" s="50"/>
      <c r="BF979" s="50"/>
      <c r="BG979" s="50"/>
      <c r="BH979" s="20"/>
    </row>
    <row r="980" spans="1:60" s="22" customFormat="1" x14ac:dyDescent="0.25">
      <c r="A980" s="20"/>
      <c r="B980" s="480"/>
      <c r="C980" s="11"/>
      <c r="D980" s="11"/>
      <c r="E980" s="11"/>
      <c r="F980" s="21"/>
      <c r="G980" s="11"/>
      <c r="H980" s="50"/>
      <c r="I980" s="50"/>
      <c r="J980" s="50"/>
      <c r="K980" s="11"/>
      <c r="L980" s="50"/>
      <c r="M980" s="50"/>
      <c r="N980" s="50"/>
      <c r="O980" s="50"/>
      <c r="P980" s="50"/>
      <c r="Q980" s="11"/>
      <c r="R980" s="50"/>
      <c r="S980" s="50"/>
      <c r="T980" s="50"/>
      <c r="U980" s="11"/>
      <c r="V980" s="50"/>
      <c r="W980" s="50"/>
      <c r="X980" s="50"/>
      <c r="Y980" s="50"/>
      <c r="Z980" s="50"/>
      <c r="AA980" s="11"/>
      <c r="AB980" s="50"/>
      <c r="AC980" s="50"/>
      <c r="AD980" s="50"/>
      <c r="AE980" s="11"/>
      <c r="AF980" s="50"/>
      <c r="AG980" s="50"/>
      <c r="AH980" s="50"/>
      <c r="AI980" s="11"/>
      <c r="AJ980" s="50"/>
      <c r="AK980" s="50"/>
      <c r="AL980" s="50"/>
      <c r="AM980" s="11"/>
      <c r="AN980" s="50"/>
      <c r="AO980" s="50"/>
      <c r="AP980" s="50"/>
      <c r="AQ980" s="11"/>
      <c r="AR980" s="50"/>
      <c r="AS980" s="50"/>
      <c r="AT980" s="50"/>
      <c r="AU980" s="11"/>
      <c r="AV980" s="50"/>
      <c r="AW980" s="50"/>
      <c r="AX980" s="50"/>
      <c r="AY980" s="50"/>
      <c r="AZ980" s="50"/>
      <c r="BA980" s="50"/>
      <c r="BB980" s="50"/>
      <c r="BC980" s="50"/>
      <c r="BD980" s="50"/>
      <c r="BE980" s="50"/>
      <c r="BF980" s="50"/>
      <c r="BG980" s="50"/>
      <c r="BH980" s="20"/>
    </row>
    <row r="981" spans="1:60" s="22" customFormat="1" x14ac:dyDescent="0.25">
      <c r="A981" s="20"/>
      <c r="B981" s="480"/>
      <c r="C981" s="11"/>
      <c r="D981" s="11"/>
      <c r="E981" s="11"/>
      <c r="F981" s="21"/>
      <c r="G981" s="11"/>
      <c r="H981" s="50"/>
      <c r="I981" s="50"/>
      <c r="J981" s="50"/>
      <c r="K981" s="11"/>
      <c r="L981" s="50"/>
      <c r="M981" s="50"/>
      <c r="N981" s="50"/>
      <c r="O981" s="50"/>
      <c r="P981" s="50"/>
      <c r="Q981" s="11"/>
      <c r="R981" s="50"/>
      <c r="S981" s="50"/>
      <c r="T981" s="50"/>
      <c r="U981" s="11"/>
      <c r="V981" s="50"/>
      <c r="W981" s="50"/>
      <c r="X981" s="50"/>
      <c r="Y981" s="50"/>
      <c r="Z981" s="50"/>
      <c r="AA981" s="11"/>
      <c r="AB981" s="50"/>
      <c r="AC981" s="50"/>
      <c r="AD981" s="50"/>
      <c r="AE981" s="11"/>
      <c r="AF981" s="50"/>
      <c r="AG981" s="50"/>
      <c r="AH981" s="50"/>
      <c r="AI981" s="11"/>
      <c r="AJ981" s="50"/>
      <c r="AK981" s="50"/>
      <c r="AL981" s="50"/>
      <c r="AM981" s="11"/>
      <c r="AN981" s="50"/>
      <c r="AO981" s="50"/>
      <c r="AP981" s="50"/>
      <c r="AQ981" s="11"/>
      <c r="AR981" s="50"/>
      <c r="AS981" s="50"/>
      <c r="AT981" s="50"/>
      <c r="AU981" s="11"/>
      <c r="AV981" s="50"/>
      <c r="AW981" s="50"/>
      <c r="AX981" s="50"/>
      <c r="AY981" s="50"/>
      <c r="AZ981" s="50"/>
      <c r="BA981" s="50"/>
      <c r="BB981" s="50"/>
      <c r="BC981" s="50"/>
      <c r="BD981" s="50"/>
      <c r="BE981" s="50"/>
      <c r="BF981" s="50"/>
      <c r="BG981" s="50"/>
      <c r="BH981" s="20"/>
    </row>
    <row r="982" spans="1:60" s="22" customFormat="1" x14ac:dyDescent="0.25">
      <c r="A982" s="20"/>
      <c r="B982" s="480"/>
      <c r="C982" s="11"/>
      <c r="D982" s="11"/>
      <c r="E982" s="11"/>
      <c r="F982" s="21"/>
      <c r="G982" s="11"/>
      <c r="H982" s="50"/>
      <c r="I982" s="50"/>
      <c r="J982" s="50"/>
      <c r="K982" s="11"/>
      <c r="L982" s="50"/>
      <c r="M982" s="50"/>
      <c r="N982" s="50"/>
      <c r="O982" s="50"/>
      <c r="P982" s="50"/>
      <c r="Q982" s="11"/>
      <c r="R982" s="50"/>
      <c r="S982" s="50"/>
      <c r="T982" s="50"/>
      <c r="U982" s="11"/>
      <c r="V982" s="50"/>
      <c r="W982" s="50"/>
      <c r="X982" s="50"/>
      <c r="Y982" s="50"/>
      <c r="Z982" s="50"/>
      <c r="AA982" s="11"/>
      <c r="AB982" s="50"/>
      <c r="AC982" s="50"/>
      <c r="AD982" s="50"/>
      <c r="AE982" s="11"/>
      <c r="AF982" s="50"/>
      <c r="AG982" s="50"/>
      <c r="AH982" s="50"/>
      <c r="AI982" s="11"/>
      <c r="AJ982" s="50"/>
      <c r="AK982" s="50"/>
      <c r="AL982" s="50"/>
      <c r="AM982" s="11"/>
      <c r="AN982" s="50"/>
      <c r="AO982" s="50"/>
      <c r="AP982" s="50"/>
      <c r="AQ982" s="11"/>
      <c r="AR982" s="50"/>
      <c r="AS982" s="50"/>
      <c r="AT982" s="50"/>
      <c r="AU982" s="11"/>
      <c r="AV982" s="50"/>
      <c r="AW982" s="50"/>
      <c r="AX982" s="50"/>
      <c r="AY982" s="50"/>
      <c r="AZ982" s="50"/>
      <c r="BA982" s="50"/>
      <c r="BB982" s="50"/>
      <c r="BC982" s="50"/>
      <c r="BD982" s="50"/>
      <c r="BE982" s="50"/>
      <c r="BF982" s="50"/>
      <c r="BG982" s="50"/>
      <c r="BH982" s="20"/>
    </row>
    <row r="983" spans="1:60" s="22" customFormat="1" x14ac:dyDescent="0.25">
      <c r="A983" s="20"/>
      <c r="B983" s="480"/>
      <c r="C983" s="11"/>
      <c r="D983" s="11"/>
      <c r="E983" s="11"/>
      <c r="F983" s="21"/>
      <c r="G983" s="11"/>
      <c r="H983" s="50"/>
      <c r="I983" s="50"/>
      <c r="J983" s="50"/>
      <c r="K983" s="11"/>
      <c r="L983" s="50"/>
      <c r="M983" s="50"/>
      <c r="N983" s="50"/>
      <c r="O983" s="50"/>
      <c r="P983" s="50"/>
      <c r="Q983" s="11"/>
      <c r="R983" s="50"/>
      <c r="S983" s="50"/>
      <c r="T983" s="50"/>
      <c r="U983" s="11"/>
      <c r="V983" s="50"/>
      <c r="W983" s="50"/>
      <c r="X983" s="50"/>
      <c r="Y983" s="50"/>
      <c r="Z983" s="50"/>
      <c r="AA983" s="11"/>
      <c r="AB983" s="50"/>
      <c r="AC983" s="50"/>
      <c r="AD983" s="50"/>
      <c r="AE983" s="11"/>
      <c r="AF983" s="50"/>
      <c r="AG983" s="50"/>
      <c r="AH983" s="50"/>
      <c r="AI983" s="11"/>
      <c r="AJ983" s="50"/>
      <c r="AK983" s="50"/>
      <c r="AL983" s="50"/>
      <c r="AM983" s="11"/>
      <c r="AN983" s="50"/>
      <c r="AO983" s="50"/>
      <c r="AP983" s="50"/>
      <c r="AQ983" s="11"/>
      <c r="AR983" s="50"/>
      <c r="AS983" s="50"/>
      <c r="AT983" s="50"/>
      <c r="AU983" s="11"/>
      <c r="AV983" s="50"/>
      <c r="AW983" s="50"/>
      <c r="AX983" s="50"/>
      <c r="AY983" s="50"/>
      <c r="AZ983" s="50"/>
      <c r="BA983" s="50"/>
      <c r="BB983" s="50"/>
      <c r="BC983" s="50"/>
      <c r="BD983" s="50"/>
      <c r="BE983" s="50"/>
      <c r="BF983" s="50"/>
      <c r="BG983" s="50"/>
      <c r="BH983" s="20"/>
    </row>
    <row r="984" spans="1:60" s="22" customFormat="1" x14ac:dyDescent="0.25">
      <c r="A984" s="20"/>
      <c r="B984" s="480"/>
      <c r="C984" s="11"/>
      <c r="D984" s="11"/>
      <c r="E984" s="11"/>
      <c r="F984" s="21"/>
      <c r="G984" s="11"/>
      <c r="H984" s="50"/>
      <c r="I984" s="50"/>
      <c r="J984" s="50"/>
      <c r="K984" s="11"/>
      <c r="L984" s="50"/>
      <c r="M984" s="50"/>
      <c r="N984" s="50"/>
      <c r="O984" s="50"/>
      <c r="P984" s="50"/>
      <c r="Q984" s="11"/>
      <c r="R984" s="50"/>
      <c r="S984" s="50"/>
      <c r="T984" s="50"/>
      <c r="U984" s="11"/>
      <c r="V984" s="50"/>
      <c r="W984" s="50"/>
      <c r="X984" s="50"/>
      <c r="Y984" s="50"/>
      <c r="Z984" s="50"/>
      <c r="AA984" s="11"/>
      <c r="AB984" s="50"/>
      <c r="AC984" s="50"/>
      <c r="AD984" s="50"/>
      <c r="AE984" s="11"/>
      <c r="AF984" s="50"/>
      <c r="AG984" s="50"/>
      <c r="AH984" s="50"/>
      <c r="AI984" s="11"/>
      <c r="AJ984" s="50"/>
      <c r="AK984" s="50"/>
      <c r="AL984" s="50"/>
      <c r="AM984" s="11"/>
      <c r="AN984" s="50"/>
      <c r="AO984" s="50"/>
      <c r="AP984" s="50"/>
      <c r="AQ984" s="11"/>
      <c r="AR984" s="50"/>
      <c r="AS984" s="50"/>
      <c r="AT984" s="50"/>
      <c r="AU984" s="11"/>
      <c r="AV984" s="50"/>
      <c r="AW984" s="50"/>
      <c r="AX984" s="50"/>
      <c r="AY984" s="50"/>
      <c r="AZ984" s="50"/>
      <c r="BA984" s="50"/>
      <c r="BB984" s="50"/>
      <c r="BC984" s="50"/>
      <c r="BD984" s="50"/>
      <c r="BE984" s="50"/>
      <c r="BF984" s="50"/>
      <c r="BG984" s="50"/>
      <c r="BH984" s="20"/>
    </row>
    <row r="985" spans="1:60" s="22" customFormat="1" x14ac:dyDescent="0.25">
      <c r="A985" s="20"/>
      <c r="B985" s="480"/>
      <c r="C985" s="11"/>
      <c r="D985" s="11"/>
      <c r="E985" s="11"/>
      <c r="F985" s="21"/>
      <c r="G985" s="11"/>
      <c r="H985" s="50"/>
      <c r="I985" s="50"/>
      <c r="J985" s="50"/>
      <c r="K985" s="11"/>
      <c r="L985" s="50"/>
      <c r="M985" s="50"/>
      <c r="N985" s="50"/>
      <c r="O985" s="50"/>
      <c r="P985" s="50"/>
      <c r="Q985" s="11"/>
      <c r="R985" s="50"/>
      <c r="S985" s="50"/>
      <c r="T985" s="50"/>
      <c r="U985" s="11"/>
      <c r="V985" s="50"/>
      <c r="W985" s="50"/>
      <c r="X985" s="50"/>
      <c r="Y985" s="50"/>
      <c r="Z985" s="50"/>
      <c r="AA985" s="11"/>
      <c r="AB985" s="50"/>
      <c r="AC985" s="50"/>
      <c r="AD985" s="50"/>
      <c r="AE985" s="11"/>
      <c r="AF985" s="50"/>
      <c r="AG985" s="50"/>
      <c r="AH985" s="50"/>
      <c r="AI985" s="11"/>
      <c r="AJ985" s="50"/>
      <c r="AK985" s="50"/>
      <c r="AL985" s="50"/>
      <c r="AM985" s="11"/>
      <c r="AN985" s="50"/>
      <c r="AO985" s="50"/>
      <c r="AP985" s="50"/>
      <c r="AQ985" s="11"/>
      <c r="AR985" s="50"/>
      <c r="AS985" s="50"/>
      <c r="AT985" s="50"/>
      <c r="AU985" s="11"/>
      <c r="AV985" s="50"/>
      <c r="AW985" s="50"/>
      <c r="AX985" s="50"/>
      <c r="AY985" s="50"/>
      <c r="AZ985" s="50"/>
      <c r="BA985" s="50"/>
      <c r="BB985" s="50"/>
      <c r="BC985" s="50"/>
      <c r="BD985" s="50"/>
      <c r="BE985" s="50"/>
      <c r="BF985" s="50"/>
      <c r="BG985" s="50"/>
      <c r="BH985" s="20"/>
    </row>
    <row r="986" spans="1:60" s="22" customFormat="1" x14ac:dyDescent="0.25">
      <c r="A986" s="20"/>
      <c r="B986" s="480"/>
      <c r="C986" s="11"/>
      <c r="D986" s="11"/>
      <c r="E986" s="11"/>
      <c r="F986" s="21"/>
      <c r="G986" s="11"/>
      <c r="H986" s="50"/>
      <c r="I986" s="50"/>
      <c r="J986" s="50"/>
      <c r="K986" s="11"/>
      <c r="L986" s="50"/>
      <c r="M986" s="50"/>
      <c r="N986" s="50"/>
      <c r="O986" s="50"/>
      <c r="P986" s="50"/>
      <c r="Q986" s="11"/>
      <c r="R986" s="50"/>
      <c r="S986" s="50"/>
      <c r="T986" s="50"/>
      <c r="U986" s="11"/>
      <c r="V986" s="50"/>
      <c r="W986" s="50"/>
      <c r="X986" s="50"/>
      <c r="Y986" s="50"/>
      <c r="Z986" s="50"/>
      <c r="AA986" s="11"/>
      <c r="AB986" s="50"/>
      <c r="AC986" s="50"/>
      <c r="AD986" s="50"/>
      <c r="AE986" s="11"/>
      <c r="AF986" s="50"/>
      <c r="AG986" s="50"/>
      <c r="AH986" s="50"/>
      <c r="AI986" s="11"/>
      <c r="AJ986" s="50"/>
      <c r="AK986" s="50"/>
      <c r="AL986" s="50"/>
      <c r="AM986" s="11"/>
      <c r="AN986" s="50"/>
      <c r="AO986" s="50"/>
      <c r="AP986" s="50"/>
      <c r="AQ986" s="11"/>
      <c r="AR986" s="50"/>
      <c r="AS986" s="50"/>
      <c r="AT986" s="50"/>
      <c r="AU986" s="11"/>
      <c r="AV986" s="50"/>
      <c r="AW986" s="50"/>
      <c r="AX986" s="50"/>
      <c r="AY986" s="50"/>
      <c r="AZ986" s="50"/>
      <c r="BA986" s="50"/>
      <c r="BB986" s="50"/>
      <c r="BC986" s="50"/>
      <c r="BD986" s="50"/>
      <c r="BE986" s="50"/>
      <c r="BF986" s="50"/>
      <c r="BG986" s="50"/>
      <c r="BH986" s="20"/>
    </row>
    <row r="987" spans="1:60" s="22" customFormat="1" x14ac:dyDescent="0.25">
      <c r="A987" s="20"/>
      <c r="B987" s="480"/>
      <c r="C987" s="11"/>
      <c r="D987" s="11"/>
      <c r="E987" s="11"/>
      <c r="F987" s="21"/>
      <c r="G987" s="11"/>
      <c r="H987" s="50"/>
      <c r="I987" s="50"/>
      <c r="J987" s="50"/>
      <c r="K987" s="11"/>
      <c r="L987" s="50"/>
      <c r="M987" s="50"/>
      <c r="N987" s="50"/>
      <c r="O987" s="50"/>
      <c r="P987" s="50"/>
      <c r="Q987" s="11"/>
      <c r="R987" s="50"/>
      <c r="S987" s="50"/>
      <c r="T987" s="50"/>
      <c r="U987" s="11"/>
      <c r="V987" s="50"/>
      <c r="W987" s="50"/>
      <c r="X987" s="50"/>
      <c r="Y987" s="50"/>
      <c r="Z987" s="50"/>
      <c r="AA987" s="11"/>
      <c r="AB987" s="50"/>
      <c r="AC987" s="50"/>
      <c r="AD987" s="50"/>
      <c r="AE987" s="11"/>
      <c r="AF987" s="50"/>
      <c r="AG987" s="50"/>
      <c r="AH987" s="50"/>
      <c r="AI987" s="11"/>
      <c r="AJ987" s="50"/>
      <c r="AK987" s="50"/>
      <c r="AL987" s="50"/>
      <c r="AM987" s="11"/>
      <c r="AN987" s="50"/>
      <c r="AO987" s="50"/>
      <c r="AP987" s="50"/>
      <c r="AQ987" s="11"/>
      <c r="AR987" s="50"/>
      <c r="AS987" s="50"/>
      <c r="AT987" s="50"/>
      <c r="AU987" s="11"/>
      <c r="AV987" s="50"/>
      <c r="AW987" s="50"/>
      <c r="AX987" s="50"/>
      <c r="AY987" s="50"/>
      <c r="AZ987" s="50"/>
      <c r="BA987" s="50"/>
      <c r="BB987" s="50"/>
      <c r="BC987" s="50"/>
      <c r="BD987" s="50"/>
      <c r="BE987" s="50"/>
      <c r="BF987" s="50"/>
      <c r="BG987" s="50"/>
      <c r="BH987" s="20"/>
    </row>
    <row r="988" spans="1:60" s="22" customFormat="1" x14ac:dyDescent="0.25">
      <c r="A988" s="20"/>
      <c r="B988" s="480"/>
      <c r="C988" s="11"/>
      <c r="D988" s="11"/>
      <c r="E988" s="11"/>
      <c r="F988" s="21"/>
      <c r="G988" s="11"/>
      <c r="H988" s="50"/>
      <c r="I988" s="50"/>
      <c r="J988" s="50"/>
      <c r="K988" s="11"/>
      <c r="L988" s="50"/>
      <c r="M988" s="50"/>
      <c r="N988" s="50"/>
      <c r="O988" s="50"/>
      <c r="P988" s="50"/>
      <c r="Q988" s="11"/>
      <c r="R988" s="50"/>
      <c r="S988" s="50"/>
      <c r="T988" s="50"/>
      <c r="U988" s="11"/>
      <c r="V988" s="50"/>
      <c r="W988" s="50"/>
      <c r="X988" s="50"/>
      <c r="Y988" s="50"/>
      <c r="Z988" s="50"/>
      <c r="AA988" s="11"/>
      <c r="AB988" s="50"/>
      <c r="AC988" s="50"/>
      <c r="AD988" s="50"/>
      <c r="AE988" s="11"/>
      <c r="AF988" s="50"/>
      <c r="AG988" s="50"/>
      <c r="AH988" s="50"/>
      <c r="AI988" s="11"/>
      <c r="AJ988" s="50"/>
      <c r="AK988" s="50"/>
      <c r="AL988" s="50"/>
      <c r="AM988" s="11"/>
      <c r="AN988" s="50"/>
      <c r="AO988" s="50"/>
      <c r="AP988" s="50"/>
      <c r="AQ988" s="11"/>
      <c r="AR988" s="50"/>
      <c r="AS988" s="50"/>
      <c r="AT988" s="50"/>
      <c r="AU988" s="11"/>
      <c r="AV988" s="50"/>
      <c r="AW988" s="50"/>
      <c r="AX988" s="50"/>
      <c r="AY988" s="50"/>
      <c r="AZ988" s="50"/>
      <c r="BA988" s="50"/>
      <c r="BB988" s="50"/>
      <c r="BC988" s="50"/>
      <c r="BD988" s="50"/>
      <c r="BE988" s="50"/>
      <c r="BF988" s="50"/>
      <c r="BG988" s="50"/>
      <c r="BH988" s="20"/>
    </row>
    <row r="989" spans="1:60" s="22" customFormat="1" x14ac:dyDescent="0.25">
      <c r="A989" s="20"/>
      <c r="B989" s="480"/>
      <c r="C989" s="11"/>
      <c r="D989" s="11"/>
      <c r="E989" s="11"/>
      <c r="F989" s="21"/>
      <c r="G989" s="11"/>
      <c r="H989" s="50"/>
      <c r="I989" s="50"/>
      <c r="J989" s="50"/>
      <c r="K989" s="11"/>
      <c r="L989" s="50"/>
      <c r="M989" s="50"/>
      <c r="N989" s="50"/>
      <c r="O989" s="50"/>
      <c r="P989" s="50"/>
      <c r="Q989" s="11"/>
      <c r="R989" s="50"/>
      <c r="S989" s="50"/>
      <c r="T989" s="50"/>
      <c r="U989" s="11"/>
      <c r="V989" s="50"/>
      <c r="W989" s="50"/>
      <c r="X989" s="50"/>
      <c r="Y989" s="50"/>
      <c r="Z989" s="50"/>
      <c r="AA989" s="11"/>
      <c r="AB989" s="50"/>
      <c r="AC989" s="50"/>
      <c r="AD989" s="50"/>
      <c r="AE989" s="11"/>
      <c r="AF989" s="50"/>
      <c r="AG989" s="50"/>
      <c r="AH989" s="50"/>
      <c r="AI989" s="11"/>
      <c r="AJ989" s="50"/>
      <c r="AK989" s="50"/>
      <c r="AL989" s="50"/>
      <c r="AM989" s="11"/>
      <c r="AN989" s="50"/>
      <c r="AO989" s="50"/>
      <c r="AP989" s="50"/>
      <c r="AQ989" s="11"/>
      <c r="AR989" s="50"/>
      <c r="AS989" s="50"/>
      <c r="AT989" s="50"/>
      <c r="AU989" s="11"/>
      <c r="AV989" s="50"/>
      <c r="AW989" s="50"/>
      <c r="AX989" s="50"/>
      <c r="AY989" s="50"/>
      <c r="AZ989" s="50"/>
      <c r="BA989" s="50"/>
      <c r="BB989" s="50"/>
      <c r="BC989" s="50"/>
      <c r="BD989" s="50"/>
      <c r="BE989" s="50"/>
      <c r="BF989" s="50"/>
      <c r="BG989" s="50"/>
      <c r="BH989" s="20"/>
    </row>
    <row r="990" spans="1:60" s="22" customFormat="1" x14ac:dyDescent="0.25">
      <c r="A990" s="20"/>
      <c r="B990" s="480"/>
      <c r="C990" s="11"/>
      <c r="D990" s="11"/>
      <c r="E990" s="11"/>
      <c r="F990" s="21"/>
      <c r="G990" s="11"/>
      <c r="H990" s="50"/>
      <c r="I990" s="50"/>
      <c r="J990" s="50"/>
      <c r="K990" s="11"/>
      <c r="L990" s="50"/>
      <c r="M990" s="50"/>
      <c r="N990" s="50"/>
      <c r="O990" s="50"/>
      <c r="P990" s="50"/>
      <c r="Q990" s="11"/>
      <c r="R990" s="50"/>
      <c r="S990" s="50"/>
      <c r="T990" s="50"/>
      <c r="U990" s="11"/>
      <c r="V990" s="50"/>
      <c r="W990" s="50"/>
      <c r="X990" s="50"/>
      <c r="Y990" s="50"/>
      <c r="Z990" s="50"/>
      <c r="AA990" s="11"/>
      <c r="AB990" s="50"/>
      <c r="AC990" s="50"/>
      <c r="AD990" s="50"/>
      <c r="AE990" s="11"/>
      <c r="AF990" s="50"/>
      <c r="AG990" s="50"/>
      <c r="AH990" s="50"/>
      <c r="AI990" s="11"/>
      <c r="AJ990" s="50"/>
      <c r="AK990" s="50"/>
      <c r="AL990" s="50"/>
      <c r="AM990" s="11"/>
      <c r="AN990" s="50"/>
      <c r="AO990" s="50"/>
      <c r="AP990" s="50"/>
      <c r="AQ990" s="11"/>
      <c r="AR990" s="50"/>
      <c r="AS990" s="50"/>
      <c r="AT990" s="50"/>
      <c r="AU990" s="11"/>
      <c r="AV990" s="50"/>
      <c r="AW990" s="50"/>
      <c r="AX990" s="50"/>
      <c r="AY990" s="50"/>
      <c r="AZ990" s="50"/>
      <c r="BA990" s="50"/>
      <c r="BB990" s="50"/>
      <c r="BC990" s="50"/>
      <c r="BD990" s="50"/>
      <c r="BE990" s="50"/>
      <c r="BF990" s="50"/>
      <c r="BG990" s="50"/>
      <c r="BH990" s="20"/>
    </row>
    <row r="991" spans="1:60" s="22" customFormat="1" x14ac:dyDescent="0.25">
      <c r="A991" s="20"/>
      <c r="B991" s="480"/>
      <c r="C991" s="11"/>
      <c r="D991" s="11"/>
      <c r="E991" s="11"/>
      <c r="F991" s="21"/>
      <c r="G991" s="11"/>
      <c r="H991" s="50"/>
      <c r="I991" s="50"/>
      <c r="J991" s="50"/>
      <c r="K991" s="11"/>
      <c r="L991" s="50"/>
      <c r="M991" s="50"/>
      <c r="N991" s="50"/>
      <c r="O991" s="50"/>
      <c r="P991" s="50"/>
      <c r="Q991" s="11"/>
      <c r="R991" s="50"/>
      <c r="S991" s="50"/>
      <c r="T991" s="50"/>
      <c r="U991" s="11"/>
      <c r="V991" s="50"/>
      <c r="W991" s="50"/>
      <c r="X991" s="50"/>
      <c r="Y991" s="50"/>
      <c r="Z991" s="50"/>
      <c r="AA991" s="11"/>
      <c r="AB991" s="50"/>
      <c r="AC991" s="50"/>
      <c r="AD991" s="50"/>
      <c r="AE991" s="11"/>
      <c r="AF991" s="50"/>
      <c r="AG991" s="50"/>
      <c r="AH991" s="50"/>
      <c r="AI991" s="11"/>
      <c r="AJ991" s="50"/>
      <c r="AK991" s="50"/>
      <c r="AL991" s="50"/>
      <c r="AM991" s="11"/>
      <c r="AN991" s="50"/>
      <c r="AO991" s="50"/>
      <c r="AP991" s="50"/>
      <c r="AQ991" s="11"/>
      <c r="AR991" s="50"/>
      <c r="AS991" s="50"/>
      <c r="AT991" s="50"/>
      <c r="AU991" s="11"/>
      <c r="AV991" s="50"/>
      <c r="AW991" s="50"/>
      <c r="AX991" s="50"/>
      <c r="AY991" s="50"/>
      <c r="AZ991" s="50"/>
      <c r="BA991" s="50"/>
      <c r="BB991" s="50"/>
      <c r="BC991" s="50"/>
      <c r="BD991" s="50"/>
      <c r="BE991" s="50"/>
      <c r="BF991" s="50"/>
      <c r="BG991" s="50"/>
      <c r="BH991" s="20"/>
    </row>
    <row r="992" spans="1:60" s="22" customFormat="1" x14ac:dyDescent="0.25">
      <c r="A992" s="20"/>
      <c r="B992" s="480"/>
      <c r="C992" s="11"/>
      <c r="D992" s="11"/>
      <c r="E992" s="11"/>
      <c r="F992" s="21"/>
      <c r="G992" s="11"/>
      <c r="H992" s="50"/>
      <c r="I992" s="50"/>
      <c r="J992" s="50"/>
      <c r="K992" s="11"/>
      <c r="L992" s="50"/>
      <c r="M992" s="50"/>
      <c r="N992" s="50"/>
      <c r="O992" s="50"/>
      <c r="P992" s="50"/>
      <c r="Q992" s="11"/>
      <c r="R992" s="50"/>
      <c r="S992" s="50"/>
      <c r="T992" s="50"/>
      <c r="U992" s="11"/>
      <c r="V992" s="50"/>
      <c r="W992" s="50"/>
      <c r="X992" s="50"/>
      <c r="Y992" s="50"/>
      <c r="Z992" s="50"/>
      <c r="AA992" s="11"/>
      <c r="AB992" s="50"/>
      <c r="AC992" s="50"/>
      <c r="AD992" s="50"/>
      <c r="AE992" s="11"/>
      <c r="AF992" s="50"/>
      <c r="AG992" s="50"/>
      <c r="AH992" s="50"/>
      <c r="AI992" s="11"/>
      <c r="AJ992" s="50"/>
      <c r="AK992" s="50"/>
      <c r="AL992" s="50"/>
      <c r="AM992" s="11"/>
      <c r="AN992" s="50"/>
      <c r="AO992" s="50"/>
      <c r="AP992" s="50"/>
      <c r="AQ992" s="11"/>
      <c r="AR992" s="50"/>
      <c r="AS992" s="50"/>
      <c r="AT992" s="50"/>
      <c r="AU992" s="11"/>
      <c r="AV992" s="50"/>
      <c r="AW992" s="50"/>
      <c r="AX992" s="50"/>
      <c r="AY992" s="50"/>
      <c r="AZ992" s="50"/>
      <c r="BA992" s="50"/>
      <c r="BB992" s="50"/>
      <c r="BC992" s="50"/>
      <c r="BD992" s="50"/>
      <c r="BE992" s="50"/>
      <c r="BF992" s="50"/>
      <c r="BG992" s="50"/>
      <c r="BH992" s="20"/>
    </row>
    <row r="993" spans="1:60" s="22" customFormat="1" x14ac:dyDescent="0.25">
      <c r="A993" s="20"/>
      <c r="B993" s="480"/>
      <c r="C993" s="11"/>
      <c r="D993" s="11"/>
      <c r="E993" s="11"/>
      <c r="F993" s="21"/>
      <c r="G993" s="11"/>
      <c r="H993" s="50"/>
      <c r="I993" s="50"/>
      <c r="J993" s="50"/>
      <c r="K993" s="11"/>
      <c r="L993" s="50"/>
      <c r="M993" s="50"/>
      <c r="N993" s="50"/>
      <c r="O993" s="50"/>
      <c r="P993" s="50"/>
      <c r="Q993" s="11"/>
      <c r="R993" s="50"/>
      <c r="S993" s="50"/>
      <c r="T993" s="50"/>
      <c r="U993" s="11"/>
      <c r="V993" s="50"/>
      <c r="W993" s="50"/>
      <c r="X993" s="50"/>
      <c r="Y993" s="50"/>
      <c r="Z993" s="50"/>
      <c r="AA993" s="11"/>
      <c r="AB993" s="50"/>
      <c r="AC993" s="50"/>
      <c r="AD993" s="50"/>
      <c r="AE993" s="11"/>
      <c r="AF993" s="50"/>
      <c r="AG993" s="50"/>
      <c r="AH993" s="50"/>
      <c r="AI993" s="11"/>
      <c r="AJ993" s="50"/>
      <c r="AK993" s="50"/>
      <c r="AL993" s="50"/>
      <c r="AM993" s="11"/>
      <c r="AN993" s="50"/>
      <c r="AO993" s="50"/>
      <c r="AP993" s="50"/>
      <c r="AQ993" s="11"/>
      <c r="AR993" s="50"/>
      <c r="AS993" s="50"/>
      <c r="AT993" s="50"/>
      <c r="AU993" s="11"/>
      <c r="AV993" s="50"/>
      <c r="AW993" s="50"/>
      <c r="AX993" s="50"/>
      <c r="AY993" s="50"/>
      <c r="AZ993" s="50"/>
      <c r="BA993" s="50"/>
      <c r="BB993" s="50"/>
      <c r="BC993" s="50"/>
      <c r="BD993" s="50"/>
      <c r="BE993" s="50"/>
      <c r="BF993" s="50"/>
      <c r="BG993" s="50"/>
      <c r="BH993" s="20"/>
    </row>
    <row r="994" spans="1:60" s="22" customFormat="1" x14ac:dyDescent="0.25">
      <c r="A994" s="20"/>
      <c r="B994" s="480"/>
      <c r="C994" s="11"/>
      <c r="D994" s="11"/>
      <c r="E994" s="11"/>
      <c r="F994" s="21"/>
      <c r="G994" s="11"/>
      <c r="H994" s="50"/>
      <c r="I994" s="50"/>
      <c r="J994" s="50"/>
      <c r="K994" s="11"/>
      <c r="L994" s="50"/>
      <c r="M994" s="50"/>
      <c r="N994" s="50"/>
      <c r="O994" s="50"/>
      <c r="P994" s="50"/>
      <c r="Q994" s="11"/>
      <c r="R994" s="50"/>
      <c r="S994" s="50"/>
      <c r="T994" s="50"/>
      <c r="U994" s="11"/>
      <c r="V994" s="50"/>
      <c r="W994" s="50"/>
      <c r="X994" s="50"/>
      <c r="Y994" s="50"/>
      <c r="Z994" s="50"/>
      <c r="AA994" s="11"/>
      <c r="AB994" s="50"/>
      <c r="AC994" s="50"/>
      <c r="AD994" s="50"/>
      <c r="AE994" s="11"/>
      <c r="AF994" s="50"/>
      <c r="AG994" s="50"/>
      <c r="AH994" s="50"/>
      <c r="AI994" s="11"/>
      <c r="AJ994" s="50"/>
      <c r="AK994" s="50"/>
      <c r="AL994" s="50"/>
      <c r="AM994" s="11"/>
      <c r="AN994" s="50"/>
      <c r="AO994" s="50"/>
      <c r="AP994" s="50"/>
      <c r="AQ994" s="11"/>
      <c r="AR994" s="50"/>
      <c r="AS994" s="50"/>
      <c r="AT994" s="50"/>
      <c r="AU994" s="11"/>
      <c r="AV994" s="50"/>
      <c r="AW994" s="50"/>
      <c r="AX994" s="50"/>
      <c r="AY994" s="50"/>
      <c r="AZ994" s="50"/>
      <c r="BA994" s="50"/>
      <c r="BB994" s="50"/>
      <c r="BC994" s="50"/>
      <c r="BD994" s="50"/>
      <c r="BE994" s="50"/>
      <c r="BF994" s="50"/>
      <c r="BG994" s="50"/>
      <c r="BH994" s="20"/>
    </row>
    <row r="995" spans="1:60" s="22" customFormat="1" x14ac:dyDescent="0.25">
      <c r="A995" s="20"/>
      <c r="B995" s="480"/>
      <c r="C995" s="11"/>
      <c r="D995" s="11"/>
      <c r="E995" s="11"/>
      <c r="F995" s="21"/>
      <c r="G995" s="11"/>
      <c r="H995" s="50"/>
      <c r="I995" s="50"/>
      <c r="J995" s="50"/>
      <c r="K995" s="11"/>
      <c r="L995" s="50"/>
      <c r="M995" s="50"/>
      <c r="N995" s="50"/>
      <c r="O995" s="50"/>
      <c r="P995" s="50"/>
      <c r="Q995" s="11"/>
      <c r="R995" s="50"/>
      <c r="S995" s="50"/>
      <c r="T995" s="50"/>
      <c r="U995" s="11"/>
      <c r="V995" s="50"/>
      <c r="W995" s="50"/>
      <c r="X995" s="50"/>
      <c r="Y995" s="50"/>
      <c r="Z995" s="50"/>
      <c r="AA995" s="11"/>
      <c r="AB995" s="50"/>
      <c r="AC995" s="50"/>
      <c r="AD995" s="50"/>
      <c r="AE995" s="11"/>
      <c r="AF995" s="50"/>
      <c r="AG995" s="50"/>
      <c r="AH995" s="50"/>
      <c r="AI995" s="11"/>
      <c r="AJ995" s="50"/>
      <c r="AK995" s="50"/>
      <c r="AL995" s="50"/>
      <c r="AM995" s="11"/>
      <c r="AN995" s="50"/>
      <c r="AO995" s="50"/>
      <c r="AP995" s="50"/>
      <c r="AQ995" s="11"/>
      <c r="AR995" s="50"/>
      <c r="AS995" s="50"/>
      <c r="AT995" s="50"/>
      <c r="AU995" s="11"/>
      <c r="AV995" s="50"/>
      <c r="AW995" s="50"/>
      <c r="AX995" s="50"/>
      <c r="AY995" s="50"/>
      <c r="AZ995" s="50"/>
      <c r="BA995" s="50"/>
      <c r="BB995" s="50"/>
      <c r="BC995" s="50"/>
      <c r="BD995" s="50"/>
      <c r="BE995" s="50"/>
      <c r="BF995" s="50"/>
      <c r="BG995" s="50"/>
      <c r="BH995" s="20"/>
    </row>
    <row r="996" spans="1:60" s="22" customFormat="1" x14ac:dyDescent="0.25">
      <c r="A996" s="20"/>
      <c r="B996" s="480"/>
      <c r="C996" s="11"/>
      <c r="D996" s="11"/>
      <c r="E996" s="11"/>
      <c r="F996" s="21"/>
      <c r="G996" s="11"/>
      <c r="H996" s="50"/>
      <c r="I996" s="50"/>
      <c r="J996" s="50"/>
      <c r="K996" s="11"/>
      <c r="L996" s="50"/>
      <c r="M996" s="50"/>
      <c r="N996" s="50"/>
      <c r="O996" s="50"/>
      <c r="P996" s="50"/>
      <c r="Q996" s="11"/>
      <c r="R996" s="50"/>
      <c r="S996" s="50"/>
      <c r="T996" s="50"/>
      <c r="U996" s="11"/>
      <c r="V996" s="50"/>
      <c r="W996" s="50"/>
      <c r="X996" s="50"/>
      <c r="Y996" s="50"/>
      <c r="Z996" s="50"/>
      <c r="AA996" s="11"/>
      <c r="AB996" s="50"/>
      <c r="AC996" s="50"/>
      <c r="AD996" s="50"/>
      <c r="AE996" s="11"/>
      <c r="AF996" s="50"/>
      <c r="AG996" s="50"/>
      <c r="AH996" s="50"/>
      <c r="AI996" s="11"/>
      <c r="AJ996" s="50"/>
      <c r="AK996" s="50"/>
      <c r="AL996" s="50"/>
      <c r="AM996" s="11"/>
      <c r="AN996" s="50"/>
      <c r="AO996" s="50"/>
      <c r="AP996" s="50"/>
      <c r="AQ996" s="11"/>
      <c r="AR996" s="50"/>
      <c r="AS996" s="50"/>
      <c r="AT996" s="50"/>
      <c r="AU996" s="11"/>
      <c r="AV996" s="50"/>
      <c r="AW996" s="50"/>
      <c r="AX996" s="50"/>
      <c r="AY996" s="50"/>
      <c r="AZ996" s="50"/>
      <c r="BA996" s="50"/>
      <c r="BB996" s="50"/>
      <c r="BC996" s="50"/>
      <c r="BD996" s="50"/>
      <c r="BE996" s="50"/>
      <c r="BF996" s="50"/>
      <c r="BG996" s="50"/>
      <c r="BH996" s="20"/>
    </row>
    <row r="997" spans="1:60" s="22" customFormat="1" x14ac:dyDescent="0.25">
      <c r="A997" s="20"/>
      <c r="B997" s="480"/>
      <c r="C997" s="11"/>
      <c r="D997" s="11"/>
      <c r="E997" s="11"/>
      <c r="F997" s="21"/>
      <c r="G997" s="11"/>
      <c r="H997" s="50"/>
      <c r="I997" s="50"/>
      <c r="J997" s="50"/>
      <c r="K997" s="11"/>
      <c r="L997" s="50"/>
      <c r="M997" s="50"/>
      <c r="N997" s="50"/>
      <c r="O997" s="50"/>
      <c r="P997" s="50"/>
      <c r="Q997" s="11"/>
      <c r="R997" s="50"/>
      <c r="S997" s="50"/>
      <c r="T997" s="50"/>
      <c r="U997" s="11"/>
      <c r="V997" s="50"/>
      <c r="W997" s="50"/>
      <c r="X997" s="50"/>
      <c r="Y997" s="50"/>
      <c r="Z997" s="50"/>
      <c r="AA997" s="11"/>
      <c r="AB997" s="50"/>
      <c r="AC997" s="50"/>
      <c r="AD997" s="50"/>
      <c r="AE997" s="11"/>
      <c r="AF997" s="50"/>
      <c r="AG997" s="50"/>
      <c r="AH997" s="50"/>
      <c r="AI997" s="11"/>
      <c r="AJ997" s="50"/>
      <c r="AK997" s="50"/>
      <c r="AL997" s="50"/>
      <c r="AM997" s="11"/>
      <c r="AN997" s="50"/>
      <c r="AO997" s="50"/>
      <c r="AP997" s="50"/>
      <c r="AQ997" s="11"/>
      <c r="AR997" s="50"/>
      <c r="AS997" s="50"/>
      <c r="AT997" s="50"/>
      <c r="AU997" s="11"/>
      <c r="AV997" s="50"/>
      <c r="AW997" s="50"/>
      <c r="AX997" s="50"/>
      <c r="AY997" s="50"/>
      <c r="AZ997" s="50"/>
      <c r="BA997" s="50"/>
      <c r="BB997" s="50"/>
      <c r="BC997" s="50"/>
      <c r="BD997" s="50"/>
      <c r="BE997" s="50"/>
      <c r="BF997" s="50"/>
      <c r="BG997" s="50"/>
      <c r="BH997" s="20"/>
    </row>
    <row r="998" spans="1:60" s="22" customFormat="1" x14ac:dyDescent="0.25">
      <c r="A998" s="20"/>
      <c r="B998" s="480"/>
      <c r="C998" s="11"/>
      <c r="D998" s="11"/>
      <c r="E998" s="11"/>
      <c r="F998" s="21"/>
      <c r="G998" s="11"/>
      <c r="H998" s="50"/>
      <c r="I998" s="50"/>
      <c r="J998" s="50"/>
      <c r="K998" s="11"/>
      <c r="L998" s="50"/>
      <c r="M998" s="50"/>
      <c r="N998" s="50"/>
      <c r="O998" s="50"/>
      <c r="P998" s="50"/>
      <c r="Q998" s="11"/>
      <c r="R998" s="50"/>
      <c r="S998" s="50"/>
      <c r="T998" s="50"/>
      <c r="U998" s="11"/>
      <c r="V998" s="50"/>
      <c r="W998" s="50"/>
      <c r="X998" s="50"/>
      <c r="Y998" s="50"/>
      <c r="Z998" s="50"/>
      <c r="AA998" s="11"/>
      <c r="AB998" s="50"/>
      <c r="AC998" s="50"/>
      <c r="AD998" s="50"/>
      <c r="AE998" s="11"/>
      <c r="AF998" s="50"/>
      <c r="AG998" s="50"/>
      <c r="AH998" s="50"/>
      <c r="AI998" s="11"/>
      <c r="AJ998" s="50"/>
      <c r="AK998" s="50"/>
      <c r="AL998" s="50"/>
      <c r="AM998" s="11"/>
      <c r="AN998" s="50"/>
      <c r="AO998" s="50"/>
      <c r="AP998" s="50"/>
      <c r="AQ998" s="11"/>
      <c r="AR998" s="50"/>
      <c r="AS998" s="50"/>
      <c r="AT998" s="50"/>
      <c r="AU998" s="11"/>
      <c r="AV998" s="50"/>
      <c r="AW998" s="50"/>
      <c r="AX998" s="50"/>
      <c r="AY998" s="50"/>
      <c r="AZ998" s="50"/>
      <c r="BA998" s="50"/>
      <c r="BB998" s="50"/>
      <c r="BC998" s="50"/>
      <c r="BD998" s="50"/>
      <c r="BE998" s="50"/>
      <c r="BF998" s="50"/>
      <c r="BG998" s="50"/>
      <c r="BH998" s="20"/>
    </row>
    <row r="999" spans="1:60" s="22" customFormat="1" x14ac:dyDescent="0.25">
      <c r="A999" s="20"/>
      <c r="B999" s="480"/>
      <c r="C999" s="11"/>
      <c r="D999" s="11"/>
      <c r="E999" s="11"/>
      <c r="F999" s="21"/>
      <c r="G999" s="11"/>
      <c r="H999" s="50"/>
      <c r="I999" s="50"/>
      <c r="J999" s="50"/>
      <c r="K999" s="11"/>
      <c r="L999" s="50"/>
      <c r="M999" s="50"/>
      <c r="N999" s="50"/>
      <c r="O999" s="50"/>
      <c r="P999" s="50"/>
      <c r="Q999" s="11"/>
      <c r="R999" s="50"/>
      <c r="S999" s="50"/>
      <c r="T999" s="50"/>
      <c r="U999" s="11"/>
      <c r="V999" s="50"/>
      <c r="W999" s="50"/>
      <c r="X999" s="50"/>
      <c r="Y999" s="50"/>
      <c r="Z999" s="50"/>
      <c r="AA999" s="11"/>
      <c r="AB999" s="50"/>
      <c r="AC999" s="50"/>
      <c r="AD999" s="50"/>
      <c r="AE999" s="11"/>
      <c r="AF999" s="50"/>
      <c r="AG999" s="50"/>
      <c r="AH999" s="50"/>
      <c r="AI999" s="11"/>
      <c r="AJ999" s="50"/>
      <c r="AK999" s="50"/>
      <c r="AL999" s="50"/>
      <c r="AM999" s="11"/>
      <c r="AN999" s="50"/>
      <c r="AO999" s="50"/>
      <c r="AP999" s="50"/>
      <c r="AQ999" s="11"/>
      <c r="AR999" s="50"/>
      <c r="AS999" s="50"/>
      <c r="AT999" s="50"/>
      <c r="AU999" s="11"/>
      <c r="AV999" s="50"/>
      <c r="AW999" s="50"/>
      <c r="AX999" s="50"/>
      <c r="AY999" s="50"/>
      <c r="AZ999" s="50"/>
      <c r="BA999" s="50"/>
      <c r="BB999" s="50"/>
      <c r="BC999" s="50"/>
      <c r="BD999" s="50"/>
      <c r="BE999" s="50"/>
      <c r="BF999" s="50"/>
      <c r="BG999" s="50"/>
      <c r="BH999" s="20"/>
    </row>
    <row r="1000" spans="1:60" s="22" customFormat="1" x14ac:dyDescent="0.25">
      <c r="A1000" s="20"/>
      <c r="B1000" s="480"/>
      <c r="C1000" s="11"/>
      <c r="D1000" s="11"/>
      <c r="E1000" s="11"/>
      <c r="F1000" s="21"/>
      <c r="G1000" s="11"/>
      <c r="H1000" s="50"/>
      <c r="I1000" s="50"/>
      <c r="J1000" s="50"/>
      <c r="K1000" s="11"/>
      <c r="L1000" s="50"/>
      <c r="M1000" s="50"/>
      <c r="N1000" s="50"/>
      <c r="O1000" s="50"/>
      <c r="P1000" s="50"/>
      <c r="Q1000" s="11"/>
      <c r="R1000" s="50"/>
      <c r="S1000" s="50"/>
      <c r="T1000" s="50"/>
      <c r="U1000" s="11"/>
      <c r="V1000" s="50"/>
      <c r="W1000" s="50"/>
      <c r="X1000" s="50"/>
      <c r="Y1000" s="50"/>
      <c r="Z1000" s="50"/>
      <c r="AA1000" s="11"/>
      <c r="AB1000" s="50"/>
      <c r="AC1000" s="50"/>
      <c r="AD1000" s="50"/>
      <c r="AE1000" s="11"/>
      <c r="AF1000" s="50"/>
      <c r="AG1000" s="50"/>
      <c r="AH1000" s="50"/>
      <c r="AI1000" s="11"/>
      <c r="AJ1000" s="50"/>
      <c r="AK1000" s="50"/>
      <c r="AL1000" s="50"/>
      <c r="AM1000" s="11"/>
      <c r="AN1000" s="50"/>
      <c r="AO1000" s="50"/>
      <c r="AP1000" s="50"/>
      <c r="AQ1000" s="11"/>
      <c r="AR1000" s="50"/>
      <c r="AS1000" s="50"/>
      <c r="AT1000" s="50"/>
      <c r="AU1000" s="11"/>
      <c r="AV1000" s="50"/>
      <c r="AW1000" s="50"/>
      <c r="AX1000" s="50"/>
      <c r="AY1000" s="50"/>
      <c r="AZ1000" s="50"/>
      <c r="BA1000" s="50"/>
      <c r="BB1000" s="50"/>
      <c r="BC1000" s="50"/>
      <c r="BD1000" s="50"/>
      <c r="BE1000" s="50"/>
      <c r="BF1000" s="50"/>
      <c r="BG1000" s="50"/>
      <c r="BH1000" s="20"/>
    </row>
    <row r="1001" spans="1:60" s="22" customFormat="1" x14ac:dyDescent="0.25">
      <c r="A1001" s="20"/>
      <c r="B1001" s="480"/>
      <c r="C1001" s="11"/>
      <c r="D1001" s="11"/>
      <c r="E1001" s="11"/>
      <c r="F1001" s="21"/>
      <c r="G1001" s="11"/>
      <c r="H1001" s="50"/>
      <c r="I1001" s="50"/>
      <c r="J1001" s="50"/>
      <c r="K1001" s="11"/>
      <c r="L1001" s="50"/>
      <c r="M1001" s="50"/>
      <c r="N1001" s="50"/>
      <c r="O1001" s="50"/>
      <c r="P1001" s="50"/>
      <c r="Q1001" s="11"/>
      <c r="R1001" s="50"/>
      <c r="S1001" s="50"/>
      <c r="T1001" s="50"/>
      <c r="U1001" s="11"/>
      <c r="V1001" s="50"/>
      <c r="W1001" s="50"/>
      <c r="X1001" s="50"/>
      <c r="Y1001" s="50"/>
      <c r="Z1001" s="50"/>
      <c r="AA1001" s="11"/>
      <c r="AB1001" s="50"/>
      <c r="AC1001" s="50"/>
      <c r="AD1001" s="50"/>
      <c r="AE1001" s="11"/>
      <c r="AF1001" s="50"/>
      <c r="AG1001" s="50"/>
      <c r="AH1001" s="50"/>
      <c r="AI1001" s="11"/>
      <c r="AJ1001" s="50"/>
      <c r="AK1001" s="50"/>
      <c r="AL1001" s="50"/>
      <c r="AM1001" s="11"/>
      <c r="AN1001" s="50"/>
      <c r="AO1001" s="50"/>
      <c r="AP1001" s="50"/>
      <c r="AQ1001" s="11"/>
      <c r="AR1001" s="50"/>
      <c r="AS1001" s="50"/>
      <c r="AT1001" s="50"/>
      <c r="AU1001" s="11"/>
      <c r="AV1001" s="50"/>
      <c r="AW1001" s="50"/>
      <c r="AX1001" s="50"/>
      <c r="AY1001" s="50"/>
      <c r="AZ1001" s="50"/>
      <c r="BA1001" s="50"/>
      <c r="BB1001" s="50"/>
      <c r="BC1001" s="50"/>
      <c r="BD1001" s="50"/>
      <c r="BE1001" s="50"/>
      <c r="BF1001" s="50"/>
      <c r="BG1001" s="50"/>
      <c r="BH1001" s="20"/>
    </row>
    <row r="1002" spans="1:60" s="22" customFormat="1" x14ac:dyDescent="0.25">
      <c r="A1002" s="20"/>
      <c r="B1002" s="480"/>
      <c r="C1002" s="11"/>
      <c r="D1002" s="11"/>
      <c r="E1002" s="11"/>
      <c r="F1002" s="21"/>
      <c r="G1002" s="11"/>
      <c r="H1002" s="50"/>
      <c r="I1002" s="50"/>
      <c r="J1002" s="50"/>
      <c r="K1002" s="11"/>
      <c r="L1002" s="50"/>
      <c r="M1002" s="50"/>
      <c r="N1002" s="50"/>
      <c r="O1002" s="50"/>
      <c r="P1002" s="50"/>
      <c r="Q1002" s="11"/>
      <c r="R1002" s="50"/>
      <c r="S1002" s="50"/>
      <c r="T1002" s="50"/>
      <c r="U1002" s="11"/>
      <c r="V1002" s="50"/>
      <c r="W1002" s="50"/>
      <c r="X1002" s="50"/>
      <c r="Y1002" s="50"/>
      <c r="Z1002" s="50"/>
      <c r="AA1002" s="11"/>
      <c r="AB1002" s="50"/>
      <c r="AC1002" s="50"/>
      <c r="AD1002" s="50"/>
      <c r="AE1002" s="11"/>
      <c r="AF1002" s="50"/>
      <c r="AG1002" s="50"/>
      <c r="AH1002" s="50"/>
      <c r="AI1002" s="11"/>
      <c r="AJ1002" s="50"/>
      <c r="AK1002" s="50"/>
      <c r="AL1002" s="50"/>
      <c r="AM1002" s="11"/>
      <c r="AN1002" s="50"/>
      <c r="AO1002" s="50"/>
      <c r="AP1002" s="50"/>
      <c r="AQ1002" s="11"/>
      <c r="AR1002" s="50"/>
      <c r="AS1002" s="50"/>
      <c r="AT1002" s="50"/>
      <c r="AU1002" s="11"/>
      <c r="AV1002" s="50"/>
      <c r="AW1002" s="50"/>
      <c r="AX1002" s="50"/>
      <c r="AY1002" s="50"/>
      <c r="AZ1002" s="50"/>
      <c r="BA1002" s="50"/>
      <c r="BB1002" s="50"/>
      <c r="BC1002" s="50"/>
      <c r="BD1002" s="50"/>
      <c r="BE1002" s="50"/>
      <c r="BF1002" s="50"/>
      <c r="BG1002" s="50"/>
      <c r="BH1002" s="20"/>
    </row>
    <row r="1003" spans="1:60" s="22" customFormat="1" x14ac:dyDescent="0.25">
      <c r="A1003" s="20"/>
      <c r="B1003" s="480"/>
      <c r="C1003" s="11"/>
      <c r="D1003" s="11"/>
      <c r="E1003" s="11"/>
      <c r="F1003" s="21"/>
      <c r="G1003" s="11"/>
      <c r="H1003" s="50"/>
      <c r="I1003" s="50"/>
      <c r="J1003" s="50"/>
      <c r="K1003" s="11"/>
      <c r="L1003" s="50"/>
      <c r="M1003" s="50"/>
      <c r="N1003" s="50"/>
      <c r="O1003" s="50"/>
      <c r="P1003" s="50"/>
      <c r="Q1003" s="11"/>
      <c r="R1003" s="50"/>
      <c r="S1003" s="50"/>
      <c r="T1003" s="50"/>
      <c r="U1003" s="11"/>
      <c r="V1003" s="50"/>
      <c r="W1003" s="50"/>
      <c r="X1003" s="50"/>
      <c r="Y1003" s="50"/>
      <c r="Z1003" s="50"/>
      <c r="AA1003" s="11"/>
      <c r="AB1003" s="50"/>
      <c r="AC1003" s="50"/>
      <c r="AD1003" s="50"/>
      <c r="AE1003" s="11"/>
      <c r="AF1003" s="50"/>
      <c r="AG1003" s="50"/>
      <c r="AH1003" s="50"/>
      <c r="AI1003" s="11"/>
      <c r="AJ1003" s="50"/>
      <c r="AK1003" s="50"/>
      <c r="AL1003" s="50"/>
      <c r="AM1003" s="11"/>
      <c r="AN1003" s="50"/>
      <c r="AO1003" s="50"/>
      <c r="AP1003" s="50"/>
      <c r="AQ1003" s="11"/>
      <c r="AR1003" s="50"/>
      <c r="AS1003" s="50"/>
      <c r="AT1003" s="50"/>
      <c r="AU1003" s="11"/>
      <c r="AV1003" s="50"/>
      <c r="AW1003" s="50"/>
      <c r="AX1003" s="50"/>
      <c r="AY1003" s="50"/>
      <c r="AZ1003" s="50"/>
      <c r="BA1003" s="50"/>
      <c r="BB1003" s="50"/>
      <c r="BC1003" s="50"/>
      <c r="BD1003" s="50"/>
      <c r="BE1003" s="50"/>
      <c r="BF1003" s="50"/>
      <c r="BG1003" s="50"/>
      <c r="BH1003" s="20"/>
    </row>
    <row r="1004" spans="1:60" s="22" customFormat="1" x14ac:dyDescent="0.25">
      <c r="A1004" s="20"/>
      <c r="B1004" s="480"/>
      <c r="C1004" s="11"/>
      <c r="D1004" s="11"/>
      <c r="E1004" s="11"/>
      <c r="F1004" s="21"/>
      <c r="G1004" s="11"/>
      <c r="H1004" s="50"/>
      <c r="I1004" s="50"/>
      <c r="J1004" s="50"/>
      <c r="K1004" s="11"/>
      <c r="L1004" s="50"/>
      <c r="M1004" s="50"/>
      <c r="N1004" s="50"/>
      <c r="O1004" s="50"/>
      <c r="P1004" s="50"/>
      <c r="Q1004" s="11"/>
      <c r="R1004" s="50"/>
      <c r="S1004" s="50"/>
      <c r="T1004" s="50"/>
      <c r="U1004" s="11"/>
      <c r="V1004" s="50"/>
      <c r="W1004" s="50"/>
      <c r="X1004" s="50"/>
      <c r="Y1004" s="50"/>
      <c r="Z1004" s="50"/>
      <c r="AA1004" s="11"/>
      <c r="AB1004" s="50"/>
      <c r="AC1004" s="50"/>
      <c r="AD1004" s="50"/>
      <c r="AE1004" s="11"/>
      <c r="AF1004" s="50"/>
      <c r="AG1004" s="50"/>
      <c r="AH1004" s="50"/>
      <c r="AI1004" s="11"/>
      <c r="AJ1004" s="50"/>
      <c r="AK1004" s="50"/>
      <c r="AL1004" s="50"/>
      <c r="AM1004" s="11"/>
      <c r="AN1004" s="50"/>
      <c r="AO1004" s="50"/>
      <c r="AP1004" s="50"/>
      <c r="AQ1004" s="11"/>
      <c r="AR1004" s="50"/>
      <c r="AS1004" s="50"/>
      <c r="AT1004" s="50"/>
      <c r="AU1004" s="11"/>
      <c r="AV1004" s="50"/>
      <c r="AW1004" s="50"/>
      <c r="AX1004" s="50"/>
      <c r="AY1004" s="50"/>
      <c r="AZ1004" s="50"/>
      <c r="BA1004" s="50"/>
      <c r="BB1004" s="50"/>
      <c r="BC1004" s="50"/>
      <c r="BD1004" s="50"/>
      <c r="BE1004" s="50"/>
      <c r="BF1004" s="50"/>
      <c r="BG1004" s="50"/>
      <c r="BH1004" s="20"/>
    </row>
    <row r="1005" spans="1:60" s="22" customFormat="1" x14ac:dyDescent="0.25">
      <c r="A1005" s="20"/>
      <c r="B1005" s="480"/>
      <c r="C1005" s="11"/>
      <c r="D1005" s="11"/>
      <c r="E1005" s="11"/>
      <c r="F1005" s="21"/>
      <c r="G1005" s="11"/>
      <c r="H1005" s="50"/>
      <c r="I1005" s="50"/>
      <c r="J1005" s="50"/>
      <c r="K1005" s="11"/>
      <c r="L1005" s="50"/>
      <c r="M1005" s="50"/>
      <c r="N1005" s="50"/>
      <c r="O1005" s="50"/>
      <c r="P1005" s="50"/>
      <c r="Q1005" s="11"/>
      <c r="R1005" s="50"/>
      <c r="S1005" s="50"/>
      <c r="T1005" s="50"/>
      <c r="U1005" s="11"/>
      <c r="V1005" s="50"/>
      <c r="W1005" s="50"/>
      <c r="X1005" s="50"/>
      <c r="Y1005" s="50"/>
      <c r="Z1005" s="50"/>
      <c r="AA1005" s="11"/>
      <c r="AB1005" s="50"/>
      <c r="AC1005" s="50"/>
      <c r="AD1005" s="50"/>
      <c r="AE1005" s="11"/>
      <c r="AF1005" s="50"/>
      <c r="AG1005" s="50"/>
      <c r="AH1005" s="50"/>
      <c r="AI1005" s="11"/>
      <c r="AJ1005" s="50"/>
      <c r="AK1005" s="50"/>
      <c r="AL1005" s="50"/>
      <c r="AM1005" s="11"/>
      <c r="AN1005" s="50"/>
      <c r="AO1005" s="50"/>
      <c r="AP1005" s="50"/>
      <c r="AQ1005" s="11"/>
      <c r="AR1005" s="50"/>
      <c r="AS1005" s="50"/>
      <c r="AT1005" s="50"/>
      <c r="AU1005" s="11"/>
      <c r="AV1005" s="50"/>
      <c r="AW1005" s="50"/>
      <c r="AX1005" s="50"/>
      <c r="AY1005" s="50"/>
      <c r="AZ1005" s="50"/>
      <c r="BA1005" s="50"/>
      <c r="BB1005" s="50"/>
      <c r="BC1005" s="50"/>
      <c r="BD1005" s="50"/>
      <c r="BE1005" s="50"/>
      <c r="BF1005" s="50"/>
      <c r="BG1005" s="50"/>
      <c r="BH1005" s="20"/>
    </row>
    <row r="1006" spans="1:60" s="22" customFormat="1" x14ac:dyDescent="0.25">
      <c r="A1006" s="20"/>
      <c r="B1006" s="480"/>
      <c r="C1006" s="11"/>
      <c r="D1006" s="11"/>
      <c r="E1006" s="11"/>
      <c r="F1006" s="21"/>
      <c r="G1006" s="11"/>
      <c r="H1006" s="50"/>
      <c r="I1006" s="50"/>
      <c r="J1006" s="50"/>
      <c r="K1006" s="11"/>
      <c r="L1006" s="50"/>
      <c r="M1006" s="50"/>
      <c r="N1006" s="50"/>
      <c r="O1006" s="50"/>
      <c r="P1006" s="50"/>
      <c r="Q1006" s="11"/>
      <c r="R1006" s="50"/>
      <c r="S1006" s="50"/>
      <c r="T1006" s="50"/>
      <c r="U1006" s="11"/>
      <c r="V1006" s="50"/>
      <c r="W1006" s="50"/>
      <c r="X1006" s="50"/>
      <c r="Y1006" s="50"/>
      <c r="Z1006" s="50"/>
      <c r="AA1006" s="11"/>
      <c r="AB1006" s="50"/>
      <c r="AC1006" s="50"/>
      <c r="AD1006" s="50"/>
      <c r="AE1006" s="11"/>
      <c r="AF1006" s="50"/>
      <c r="AG1006" s="50"/>
      <c r="AH1006" s="50"/>
      <c r="AI1006" s="11"/>
      <c r="AJ1006" s="50"/>
      <c r="AK1006" s="50"/>
      <c r="AL1006" s="50"/>
      <c r="AM1006" s="11"/>
      <c r="AN1006" s="50"/>
      <c r="AO1006" s="50"/>
      <c r="AP1006" s="50"/>
      <c r="AQ1006" s="11"/>
      <c r="AR1006" s="50"/>
      <c r="AS1006" s="50"/>
      <c r="AT1006" s="50"/>
      <c r="AU1006" s="11"/>
      <c r="AV1006" s="50"/>
      <c r="AW1006" s="50"/>
      <c r="AX1006" s="50"/>
      <c r="AY1006" s="50"/>
      <c r="AZ1006" s="50"/>
      <c r="BA1006" s="50"/>
      <c r="BB1006" s="50"/>
      <c r="BC1006" s="50"/>
      <c r="BD1006" s="50"/>
      <c r="BE1006" s="50"/>
      <c r="BF1006" s="50"/>
      <c r="BG1006" s="50"/>
      <c r="BH1006" s="20"/>
    </row>
    <row r="1007" spans="1:60" s="22" customFormat="1" x14ac:dyDescent="0.25">
      <c r="A1007" s="20"/>
      <c r="B1007" s="480"/>
      <c r="C1007" s="11"/>
      <c r="D1007" s="11"/>
      <c r="E1007" s="11"/>
      <c r="F1007" s="21"/>
      <c r="G1007" s="11"/>
      <c r="H1007" s="50"/>
      <c r="I1007" s="50"/>
      <c r="J1007" s="50"/>
      <c r="K1007" s="11"/>
      <c r="L1007" s="50"/>
      <c r="M1007" s="50"/>
      <c r="N1007" s="50"/>
      <c r="O1007" s="50"/>
      <c r="P1007" s="50"/>
      <c r="Q1007" s="11"/>
      <c r="R1007" s="50"/>
      <c r="S1007" s="50"/>
      <c r="T1007" s="50"/>
      <c r="U1007" s="11"/>
      <c r="V1007" s="50"/>
      <c r="W1007" s="50"/>
      <c r="X1007" s="50"/>
      <c r="Y1007" s="50"/>
      <c r="Z1007" s="50"/>
      <c r="AA1007" s="11"/>
      <c r="AB1007" s="50"/>
      <c r="AC1007" s="50"/>
      <c r="AD1007" s="50"/>
      <c r="AE1007" s="11"/>
      <c r="AF1007" s="50"/>
      <c r="AG1007" s="50"/>
      <c r="AH1007" s="50"/>
      <c r="AI1007" s="11"/>
      <c r="AJ1007" s="50"/>
      <c r="AK1007" s="50"/>
      <c r="AL1007" s="50"/>
      <c r="AM1007" s="11"/>
      <c r="AN1007" s="50"/>
      <c r="AO1007" s="50"/>
      <c r="AP1007" s="50"/>
      <c r="AQ1007" s="11"/>
      <c r="AR1007" s="50"/>
      <c r="AS1007" s="50"/>
      <c r="AT1007" s="50"/>
      <c r="AU1007" s="11"/>
      <c r="AV1007" s="50"/>
      <c r="AW1007" s="50"/>
      <c r="AX1007" s="50"/>
      <c r="AY1007" s="50"/>
      <c r="AZ1007" s="50"/>
      <c r="BA1007" s="50"/>
      <c r="BB1007" s="50"/>
      <c r="BC1007" s="50"/>
      <c r="BD1007" s="50"/>
      <c r="BE1007" s="50"/>
      <c r="BF1007" s="50"/>
      <c r="BG1007" s="50"/>
      <c r="BH1007" s="20"/>
    </row>
    <row r="1008" spans="1:60" s="22" customFormat="1" x14ac:dyDescent="0.25">
      <c r="A1008" s="20"/>
      <c r="B1008" s="480"/>
      <c r="C1008" s="11"/>
      <c r="D1008" s="11"/>
      <c r="E1008" s="11"/>
      <c r="F1008" s="21"/>
      <c r="G1008" s="11"/>
      <c r="H1008" s="50"/>
      <c r="I1008" s="50"/>
      <c r="J1008" s="50"/>
      <c r="K1008" s="11"/>
      <c r="L1008" s="50"/>
      <c r="M1008" s="50"/>
      <c r="N1008" s="50"/>
      <c r="O1008" s="50"/>
      <c r="P1008" s="50"/>
      <c r="Q1008" s="11"/>
      <c r="R1008" s="50"/>
      <c r="S1008" s="50"/>
      <c r="T1008" s="50"/>
      <c r="U1008" s="11"/>
      <c r="V1008" s="50"/>
      <c r="W1008" s="50"/>
      <c r="X1008" s="50"/>
      <c r="Y1008" s="50"/>
      <c r="Z1008" s="50"/>
      <c r="AA1008" s="11"/>
      <c r="AB1008" s="50"/>
      <c r="AC1008" s="50"/>
      <c r="AD1008" s="50"/>
      <c r="AE1008" s="11"/>
      <c r="AF1008" s="50"/>
      <c r="AG1008" s="50"/>
      <c r="AH1008" s="50"/>
      <c r="AI1008" s="11"/>
      <c r="AJ1008" s="50"/>
      <c r="AK1008" s="50"/>
      <c r="AL1008" s="50"/>
      <c r="AM1008" s="11"/>
      <c r="AN1008" s="50"/>
      <c r="AO1008" s="50"/>
      <c r="AP1008" s="50"/>
      <c r="AQ1008" s="11"/>
      <c r="AR1008" s="50"/>
      <c r="AS1008" s="50"/>
      <c r="AT1008" s="50"/>
      <c r="AU1008" s="11"/>
      <c r="AV1008" s="50"/>
      <c r="AW1008" s="50"/>
      <c r="AX1008" s="50"/>
      <c r="AY1008" s="50"/>
      <c r="AZ1008" s="50"/>
      <c r="BA1008" s="50"/>
      <c r="BB1008" s="50"/>
      <c r="BC1008" s="50"/>
      <c r="BD1008" s="50"/>
      <c r="BE1008" s="50"/>
      <c r="BF1008" s="50"/>
      <c r="BG1008" s="50"/>
      <c r="BH1008" s="20"/>
    </row>
    <row r="1009" spans="1:60" s="22" customFormat="1" x14ac:dyDescent="0.25">
      <c r="A1009" s="20"/>
      <c r="B1009" s="480"/>
      <c r="C1009" s="11"/>
      <c r="D1009" s="11"/>
      <c r="E1009" s="11"/>
      <c r="F1009" s="21"/>
      <c r="G1009" s="11"/>
      <c r="H1009" s="50"/>
      <c r="I1009" s="50"/>
      <c r="J1009" s="50"/>
      <c r="K1009" s="11"/>
      <c r="L1009" s="50"/>
      <c r="M1009" s="50"/>
      <c r="N1009" s="50"/>
      <c r="O1009" s="50"/>
      <c r="P1009" s="50"/>
      <c r="Q1009" s="11"/>
      <c r="R1009" s="50"/>
      <c r="S1009" s="50"/>
      <c r="T1009" s="50"/>
      <c r="U1009" s="11"/>
      <c r="V1009" s="50"/>
      <c r="W1009" s="50"/>
      <c r="X1009" s="50"/>
      <c r="Y1009" s="50"/>
      <c r="Z1009" s="50"/>
      <c r="AA1009" s="11"/>
      <c r="AB1009" s="50"/>
      <c r="AC1009" s="50"/>
      <c r="AD1009" s="50"/>
      <c r="AE1009" s="11"/>
      <c r="AF1009" s="50"/>
      <c r="AG1009" s="50"/>
      <c r="AH1009" s="50"/>
      <c r="AI1009" s="11"/>
      <c r="AJ1009" s="50"/>
      <c r="AK1009" s="50"/>
      <c r="AL1009" s="50"/>
      <c r="AM1009" s="11"/>
      <c r="AN1009" s="50"/>
      <c r="AO1009" s="50"/>
      <c r="AP1009" s="50"/>
      <c r="AQ1009" s="11"/>
      <c r="AR1009" s="50"/>
      <c r="AS1009" s="50"/>
      <c r="AT1009" s="50"/>
      <c r="AU1009" s="11"/>
      <c r="AV1009" s="50"/>
      <c r="AW1009" s="50"/>
      <c r="AX1009" s="50"/>
      <c r="AY1009" s="50"/>
      <c r="AZ1009" s="50"/>
      <c r="BA1009" s="50"/>
      <c r="BB1009" s="50"/>
      <c r="BC1009" s="50"/>
      <c r="BD1009" s="50"/>
      <c r="BE1009" s="50"/>
      <c r="BF1009" s="50"/>
      <c r="BG1009" s="50"/>
      <c r="BH1009" s="20"/>
    </row>
    <row r="1010" spans="1:60" s="22" customFormat="1" x14ac:dyDescent="0.25">
      <c r="A1010" s="20"/>
      <c r="B1010" s="480"/>
      <c r="C1010" s="11"/>
      <c r="D1010" s="11"/>
      <c r="E1010" s="11"/>
      <c r="F1010" s="21"/>
      <c r="G1010" s="11"/>
      <c r="H1010" s="50"/>
      <c r="I1010" s="50"/>
      <c r="J1010" s="50"/>
      <c r="K1010" s="11"/>
      <c r="L1010" s="50"/>
      <c r="M1010" s="50"/>
      <c r="N1010" s="50"/>
      <c r="O1010" s="50"/>
      <c r="P1010" s="50"/>
      <c r="Q1010" s="11"/>
      <c r="R1010" s="50"/>
      <c r="S1010" s="50"/>
      <c r="T1010" s="50"/>
      <c r="U1010" s="11"/>
      <c r="V1010" s="50"/>
      <c r="W1010" s="50"/>
      <c r="X1010" s="50"/>
      <c r="Y1010" s="50"/>
      <c r="Z1010" s="50"/>
      <c r="AA1010" s="11"/>
      <c r="AB1010" s="50"/>
      <c r="AC1010" s="50"/>
      <c r="AD1010" s="50"/>
      <c r="AE1010" s="11"/>
      <c r="AF1010" s="50"/>
      <c r="AG1010" s="50"/>
      <c r="AH1010" s="50"/>
      <c r="AI1010" s="11"/>
      <c r="AJ1010" s="50"/>
      <c r="AK1010" s="50"/>
      <c r="AL1010" s="50"/>
      <c r="AM1010" s="11"/>
      <c r="AN1010" s="50"/>
      <c r="AO1010" s="50"/>
      <c r="AP1010" s="50"/>
      <c r="AQ1010" s="11"/>
      <c r="AR1010" s="50"/>
      <c r="AS1010" s="50"/>
      <c r="AT1010" s="50"/>
      <c r="AU1010" s="11"/>
      <c r="AV1010" s="50"/>
      <c r="AW1010" s="50"/>
      <c r="AX1010" s="50"/>
      <c r="AY1010" s="50"/>
      <c r="AZ1010" s="50"/>
      <c r="BA1010" s="50"/>
      <c r="BB1010" s="50"/>
      <c r="BC1010" s="50"/>
      <c r="BD1010" s="50"/>
      <c r="BE1010" s="50"/>
      <c r="BF1010" s="50"/>
      <c r="BG1010" s="50"/>
      <c r="BH1010" s="20"/>
    </row>
    <row r="1011" spans="1:60" s="22" customFormat="1" x14ac:dyDescent="0.25">
      <c r="A1011" s="20"/>
      <c r="B1011" s="480"/>
      <c r="C1011" s="11"/>
      <c r="D1011" s="11"/>
      <c r="E1011" s="11"/>
      <c r="F1011" s="21"/>
      <c r="G1011" s="11"/>
      <c r="H1011" s="50"/>
      <c r="I1011" s="50"/>
      <c r="J1011" s="50"/>
      <c r="K1011" s="11"/>
      <c r="L1011" s="50"/>
      <c r="M1011" s="50"/>
      <c r="N1011" s="50"/>
      <c r="O1011" s="50"/>
      <c r="P1011" s="50"/>
      <c r="Q1011" s="11"/>
      <c r="R1011" s="50"/>
      <c r="S1011" s="50"/>
      <c r="T1011" s="50"/>
      <c r="U1011" s="11"/>
      <c r="V1011" s="50"/>
      <c r="W1011" s="50"/>
      <c r="X1011" s="50"/>
      <c r="Y1011" s="50"/>
      <c r="Z1011" s="50"/>
      <c r="AA1011" s="11"/>
      <c r="AB1011" s="50"/>
      <c r="AC1011" s="50"/>
      <c r="AD1011" s="50"/>
      <c r="AE1011" s="11"/>
      <c r="AF1011" s="50"/>
      <c r="AG1011" s="50"/>
      <c r="AH1011" s="50"/>
      <c r="AI1011" s="11"/>
      <c r="AJ1011" s="50"/>
      <c r="AK1011" s="50"/>
      <c r="AL1011" s="50"/>
      <c r="AM1011" s="11"/>
      <c r="AN1011" s="50"/>
      <c r="AO1011" s="50"/>
      <c r="AP1011" s="50"/>
      <c r="AQ1011" s="11"/>
      <c r="AR1011" s="50"/>
      <c r="AS1011" s="50"/>
      <c r="AT1011" s="50"/>
      <c r="AU1011" s="11"/>
      <c r="AV1011" s="50"/>
      <c r="AW1011" s="50"/>
      <c r="AX1011" s="50"/>
      <c r="AY1011" s="50"/>
      <c r="AZ1011" s="50"/>
      <c r="BA1011" s="50"/>
      <c r="BB1011" s="50"/>
      <c r="BC1011" s="50"/>
      <c r="BD1011" s="50"/>
      <c r="BE1011" s="50"/>
      <c r="BF1011" s="50"/>
      <c r="BG1011" s="50"/>
      <c r="BH1011" s="20"/>
    </row>
    <row r="1012" spans="1:60" s="22" customFormat="1" x14ac:dyDescent="0.25">
      <c r="A1012" s="20"/>
      <c r="B1012" s="480"/>
      <c r="C1012" s="11"/>
      <c r="D1012" s="11"/>
      <c r="E1012" s="11"/>
      <c r="F1012" s="21"/>
      <c r="G1012" s="11"/>
      <c r="H1012" s="50"/>
      <c r="I1012" s="50"/>
      <c r="J1012" s="50"/>
      <c r="K1012" s="11"/>
      <c r="L1012" s="50"/>
      <c r="M1012" s="50"/>
      <c r="N1012" s="50"/>
      <c r="O1012" s="50"/>
      <c r="P1012" s="50"/>
      <c r="Q1012" s="11"/>
      <c r="R1012" s="50"/>
      <c r="S1012" s="50"/>
      <c r="T1012" s="50"/>
      <c r="U1012" s="11"/>
      <c r="V1012" s="50"/>
      <c r="W1012" s="50"/>
      <c r="X1012" s="50"/>
      <c r="Y1012" s="50"/>
      <c r="Z1012" s="50"/>
      <c r="AA1012" s="11"/>
      <c r="AB1012" s="50"/>
      <c r="AC1012" s="50"/>
      <c r="AD1012" s="50"/>
      <c r="AE1012" s="11"/>
      <c r="AF1012" s="50"/>
      <c r="AG1012" s="50"/>
      <c r="AH1012" s="50"/>
      <c r="AI1012" s="11"/>
      <c r="AJ1012" s="50"/>
      <c r="AK1012" s="50"/>
      <c r="AL1012" s="50"/>
      <c r="AM1012" s="11"/>
      <c r="AN1012" s="50"/>
      <c r="AO1012" s="50"/>
      <c r="AP1012" s="50"/>
      <c r="AQ1012" s="11"/>
      <c r="AR1012" s="50"/>
      <c r="AS1012" s="50"/>
      <c r="AT1012" s="50"/>
      <c r="AU1012" s="11"/>
      <c r="AV1012" s="50"/>
      <c r="AW1012" s="50"/>
      <c r="AX1012" s="50"/>
      <c r="AY1012" s="50"/>
      <c r="AZ1012" s="50"/>
      <c r="BA1012" s="50"/>
      <c r="BB1012" s="50"/>
      <c r="BC1012" s="50"/>
      <c r="BD1012" s="50"/>
      <c r="BE1012" s="50"/>
      <c r="BF1012" s="50"/>
      <c r="BG1012" s="50"/>
      <c r="BH1012" s="20"/>
    </row>
    <row r="1013" spans="1:60" s="22" customFormat="1" x14ac:dyDescent="0.25">
      <c r="A1013" s="20"/>
      <c r="B1013" s="480"/>
      <c r="C1013" s="11"/>
      <c r="D1013" s="11"/>
      <c r="E1013" s="11"/>
      <c r="F1013" s="21"/>
      <c r="G1013" s="11"/>
      <c r="H1013" s="50"/>
      <c r="I1013" s="50"/>
      <c r="J1013" s="50"/>
      <c r="K1013" s="11"/>
      <c r="L1013" s="50"/>
      <c r="M1013" s="50"/>
      <c r="N1013" s="50"/>
      <c r="O1013" s="50"/>
      <c r="P1013" s="50"/>
      <c r="Q1013" s="11"/>
      <c r="R1013" s="50"/>
      <c r="S1013" s="50"/>
      <c r="T1013" s="50"/>
      <c r="U1013" s="11"/>
      <c r="V1013" s="50"/>
      <c r="W1013" s="50"/>
      <c r="X1013" s="50"/>
      <c r="Y1013" s="50"/>
      <c r="Z1013" s="50"/>
      <c r="AA1013" s="11"/>
      <c r="AB1013" s="50"/>
      <c r="AC1013" s="50"/>
      <c r="AD1013" s="50"/>
      <c r="AE1013" s="11"/>
      <c r="AF1013" s="50"/>
      <c r="AG1013" s="50"/>
      <c r="AH1013" s="50"/>
      <c r="AI1013" s="11"/>
      <c r="AJ1013" s="50"/>
      <c r="AK1013" s="50"/>
      <c r="AL1013" s="50"/>
      <c r="AM1013" s="11"/>
      <c r="AN1013" s="50"/>
      <c r="AO1013" s="50"/>
      <c r="AP1013" s="50"/>
      <c r="AQ1013" s="11"/>
      <c r="AR1013" s="50"/>
      <c r="AS1013" s="50"/>
      <c r="AT1013" s="50"/>
      <c r="AU1013" s="11"/>
      <c r="AV1013" s="50"/>
      <c r="AW1013" s="50"/>
      <c r="AX1013" s="50"/>
      <c r="AY1013" s="50"/>
      <c r="AZ1013" s="50"/>
      <c r="BA1013" s="50"/>
      <c r="BB1013" s="50"/>
      <c r="BC1013" s="50"/>
      <c r="BD1013" s="50"/>
      <c r="BE1013" s="50"/>
      <c r="BF1013" s="50"/>
      <c r="BG1013" s="50"/>
      <c r="BH1013" s="20"/>
    </row>
    <row r="1014" spans="1:60" s="22" customFormat="1" x14ac:dyDescent="0.25">
      <c r="A1014" s="20"/>
      <c r="B1014" s="480"/>
      <c r="C1014" s="11"/>
      <c r="D1014" s="11"/>
      <c r="E1014" s="11"/>
      <c r="F1014" s="21"/>
      <c r="G1014" s="11"/>
      <c r="H1014" s="50"/>
      <c r="I1014" s="50"/>
      <c r="J1014" s="50"/>
      <c r="K1014" s="11"/>
      <c r="L1014" s="50"/>
      <c r="M1014" s="50"/>
      <c r="N1014" s="50"/>
      <c r="O1014" s="50"/>
      <c r="P1014" s="50"/>
      <c r="Q1014" s="11"/>
      <c r="R1014" s="50"/>
      <c r="S1014" s="50"/>
      <c r="T1014" s="50"/>
      <c r="U1014" s="11"/>
      <c r="V1014" s="50"/>
      <c r="W1014" s="50"/>
      <c r="X1014" s="50"/>
      <c r="Y1014" s="50"/>
      <c r="Z1014" s="50"/>
      <c r="AA1014" s="11"/>
      <c r="AB1014" s="50"/>
      <c r="AC1014" s="50"/>
      <c r="AD1014" s="50"/>
      <c r="AE1014" s="11"/>
      <c r="AF1014" s="50"/>
      <c r="AG1014" s="50"/>
      <c r="AH1014" s="50"/>
      <c r="AI1014" s="11"/>
      <c r="AJ1014" s="50"/>
      <c r="AK1014" s="50"/>
      <c r="AL1014" s="50"/>
      <c r="AM1014" s="11"/>
      <c r="AN1014" s="50"/>
      <c r="AO1014" s="50"/>
      <c r="AP1014" s="50"/>
      <c r="AQ1014" s="11"/>
      <c r="AR1014" s="50"/>
      <c r="AS1014" s="50"/>
      <c r="AT1014" s="50"/>
      <c r="AU1014" s="11"/>
      <c r="AV1014" s="50"/>
      <c r="AW1014" s="50"/>
      <c r="AX1014" s="50"/>
      <c r="AY1014" s="50"/>
      <c r="AZ1014" s="50"/>
      <c r="BA1014" s="50"/>
      <c r="BB1014" s="50"/>
      <c r="BC1014" s="50"/>
      <c r="BD1014" s="50"/>
      <c r="BE1014" s="50"/>
      <c r="BF1014" s="50"/>
      <c r="BG1014" s="50"/>
      <c r="BH1014" s="20"/>
    </row>
    <row r="1015" spans="1:60" s="22" customFormat="1" x14ac:dyDescent="0.25">
      <c r="A1015" s="20"/>
      <c r="B1015" s="480"/>
      <c r="C1015" s="11"/>
      <c r="D1015" s="11"/>
      <c r="E1015" s="11"/>
      <c r="F1015" s="21"/>
      <c r="G1015" s="11"/>
      <c r="H1015" s="50"/>
      <c r="I1015" s="50"/>
      <c r="J1015" s="50"/>
      <c r="K1015" s="11"/>
      <c r="L1015" s="50"/>
      <c r="M1015" s="50"/>
      <c r="N1015" s="50"/>
      <c r="O1015" s="50"/>
      <c r="P1015" s="50"/>
      <c r="Q1015" s="11"/>
      <c r="R1015" s="50"/>
      <c r="S1015" s="50"/>
      <c r="T1015" s="50"/>
      <c r="U1015" s="11"/>
      <c r="V1015" s="50"/>
      <c r="W1015" s="50"/>
      <c r="X1015" s="50"/>
      <c r="Y1015" s="50"/>
      <c r="Z1015" s="50"/>
      <c r="AA1015" s="11"/>
      <c r="AB1015" s="50"/>
      <c r="AC1015" s="50"/>
      <c r="AD1015" s="50"/>
      <c r="AE1015" s="11"/>
      <c r="AF1015" s="50"/>
      <c r="AG1015" s="50"/>
      <c r="AH1015" s="50"/>
      <c r="AI1015" s="11"/>
      <c r="AJ1015" s="50"/>
      <c r="AK1015" s="50"/>
      <c r="AL1015" s="50"/>
      <c r="AM1015" s="11"/>
      <c r="AN1015" s="50"/>
      <c r="AO1015" s="50"/>
      <c r="AP1015" s="50"/>
      <c r="AQ1015" s="11"/>
      <c r="AR1015" s="50"/>
      <c r="AS1015" s="50"/>
      <c r="AT1015" s="50"/>
      <c r="AU1015" s="11"/>
      <c r="AV1015" s="50"/>
      <c r="AW1015" s="50"/>
      <c r="AX1015" s="50"/>
      <c r="AY1015" s="50"/>
      <c r="AZ1015" s="50"/>
      <c r="BA1015" s="50"/>
      <c r="BB1015" s="50"/>
      <c r="BC1015" s="50"/>
      <c r="BD1015" s="50"/>
      <c r="BE1015" s="50"/>
      <c r="BF1015" s="50"/>
      <c r="BG1015" s="50"/>
      <c r="BH1015" s="20"/>
    </row>
    <row r="1016" spans="1:60" s="22" customFormat="1" x14ac:dyDescent="0.25">
      <c r="A1016" s="20"/>
      <c r="B1016" s="480"/>
      <c r="C1016" s="11"/>
      <c r="D1016" s="11"/>
      <c r="E1016" s="11"/>
      <c r="F1016" s="21"/>
      <c r="G1016" s="11"/>
      <c r="H1016" s="50"/>
      <c r="I1016" s="50"/>
      <c r="J1016" s="50"/>
      <c r="K1016" s="11"/>
      <c r="L1016" s="50"/>
      <c r="M1016" s="50"/>
      <c r="N1016" s="50"/>
      <c r="O1016" s="50"/>
      <c r="P1016" s="50"/>
      <c r="Q1016" s="11"/>
      <c r="R1016" s="50"/>
      <c r="S1016" s="50"/>
      <c r="T1016" s="50"/>
      <c r="U1016" s="11"/>
      <c r="V1016" s="50"/>
      <c r="W1016" s="50"/>
      <c r="X1016" s="50"/>
      <c r="Y1016" s="50"/>
      <c r="Z1016" s="50"/>
      <c r="AA1016" s="11"/>
      <c r="AB1016" s="50"/>
      <c r="AC1016" s="50"/>
      <c r="AD1016" s="50"/>
      <c r="AE1016" s="11"/>
      <c r="AF1016" s="50"/>
      <c r="AG1016" s="50"/>
      <c r="AH1016" s="50"/>
      <c r="AI1016" s="11"/>
      <c r="AJ1016" s="50"/>
      <c r="AK1016" s="50"/>
      <c r="AL1016" s="50"/>
      <c r="AM1016" s="11"/>
      <c r="AN1016" s="50"/>
      <c r="AO1016" s="50"/>
      <c r="AP1016" s="50"/>
      <c r="AQ1016" s="11"/>
      <c r="AR1016" s="50"/>
      <c r="AS1016" s="50"/>
      <c r="AT1016" s="50"/>
      <c r="AU1016" s="11"/>
      <c r="AV1016" s="50"/>
      <c r="AW1016" s="50"/>
      <c r="AX1016" s="50"/>
      <c r="AY1016" s="50"/>
      <c r="AZ1016" s="50"/>
      <c r="BA1016" s="50"/>
      <c r="BB1016" s="50"/>
      <c r="BC1016" s="50"/>
      <c r="BD1016" s="50"/>
      <c r="BE1016" s="50"/>
      <c r="BF1016" s="50"/>
      <c r="BG1016" s="50"/>
      <c r="BH1016" s="20"/>
    </row>
    <row r="1017" spans="1:60" s="22" customFormat="1" x14ac:dyDescent="0.25">
      <c r="A1017" s="20"/>
      <c r="B1017" s="480"/>
      <c r="C1017" s="11"/>
      <c r="D1017" s="11"/>
      <c r="E1017" s="11"/>
      <c r="F1017" s="21"/>
      <c r="G1017" s="11"/>
      <c r="H1017" s="50"/>
      <c r="I1017" s="50"/>
      <c r="J1017" s="50"/>
      <c r="K1017" s="11"/>
      <c r="L1017" s="50"/>
      <c r="M1017" s="50"/>
      <c r="N1017" s="50"/>
      <c r="O1017" s="50"/>
      <c r="P1017" s="50"/>
      <c r="Q1017" s="11"/>
      <c r="R1017" s="50"/>
      <c r="S1017" s="50"/>
      <c r="T1017" s="50"/>
      <c r="U1017" s="11"/>
      <c r="V1017" s="50"/>
      <c r="W1017" s="50"/>
      <c r="X1017" s="50"/>
      <c r="Y1017" s="50"/>
      <c r="Z1017" s="50"/>
      <c r="AA1017" s="11"/>
      <c r="AB1017" s="50"/>
      <c r="AC1017" s="50"/>
      <c r="AD1017" s="50"/>
      <c r="AE1017" s="11"/>
      <c r="AF1017" s="50"/>
      <c r="AG1017" s="50"/>
      <c r="AH1017" s="50"/>
      <c r="AI1017" s="11"/>
      <c r="AJ1017" s="50"/>
      <c r="AK1017" s="50"/>
      <c r="AL1017" s="50"/>
      <c r="AM1017" s="11"/>
      <c r="AN1017" s="50"/>
      <c r="AO1017" s="50"/>
      <c r="AP1017" s="50"/>
      <c r="AQ1017" s="11"/>
      <c r="AR1017" s="50"/>
      <c r="AS1017" s="50"/>
      <c r="AT1017" s="50"/>
      <c r="AU1017" s="11"/>
      <c r="AV1017" s="50"/>
      <c r="AW1017" s="50"/>
      <c r="AX1017" s="50"/>
      <c r="AY1017" s="50"/>
      <c r="AZ1017" s="50"/>
      <c r="BA1017" s="50"/>
      <c r="BB1017" s="50"/>
      <c r="BC1017" s="50"/>
      <c r="BD1017" s="50"/>
      <c r="BE1017" s="50"/>
      <c r="BF1017" s="50"/>
      <c r="BG1017" s="50"/>
      <c r="BH1017" s="20"/>
    </row>
    <row r="1018" spans="1:60" s="22" customFormat="1" x14ac:dyDescent="0.25">
      <c r="A1018" s="20"/>
      <c r="B1018" s="480"/>
      <c r="C1018" s="11"/>
      <c r="D1018" s="11"/>
      <c r="E1018" s="11"/>
      <c r="F1018" s="21"/>
      <c r="G1018" s="11"/>
      <c r="H1018" s="50"/>
      <c r="I1018" s="50"/>
      <c r="J1018" s="50"/>
      <c r="K1018" s="11"/>
      <c r="L1018" s="50"/>
      <c r="M1018" s="50"/>
      <c r="N1018" s="50"/>
      <c r="O1018" s="50"/>
      <c r="P1018" s="50"/>
      <c r="Q1018" s="11"/>
      <c r="R1018" s="50"/>
      <c r="S1018" s="50"/>
      <c r="T1018" s="50"/>
      <c r="U1018" s="11"/>
      <c r="V1018" s="50"/>
      <c r="W1018" s="50"/>
      <c r="X1018" s="50"/>
      <c r="Y1018" s="50"/>
      <c r="Z1018" s="50"/>
      <c r="AA1018" s="11"/>
      <c r="AB1018" s="50"/>
      <c r="AC1018" s="50"/>
      <c r="AD1018" s="50"/>
      <c r="AE1018" s="11"/>
      <c r="AF1018" s="50"/>
      <c r="AG1018" s="50"/>
      <c r="AH1018" s="50"/>
      <c r="AI1018" s="11"/>
      <c r="AJ1018" s="50"/>
      <c r="AK1018" s="50"/>
      <c r="AL1018" s="50"/>
      <c r="AM1018" s="11"/>
      <c r="AN1018" s="50"/>
      <c r="AO1018" s="50"/>
      <c r="AP1018" s="50"/>
      <c r="AQ1018" s="11"/>
      <c r="AR1018" s="50"/>
      <c r="AS1018" s="50"/>
      <c r="AT1018" s="50"/>
      <c r="AU1018" s="11"/>
      <c r="AV1018" s="50"/>
      <c r="AW1018" s="50"/>
      <c r="AX1018" s="50"/>
      <c r="AY1018" s="50"/>
      <c r="AZ1018" s="50"/>
      <c r="BA1018" s="50"/>
      <c r="BB1018" s="50"/>
      <c r="BC1018" s="50"/>
      <c r="BD1018" s="50"/>
      <c r="BE1018" s="50"/>
      <c r="BF1018" s="50"/>
      <c r="BG1018" s="50"/>
      <c r="BH1018" s="20"/>
    </row>
    <row r="1019" spans="1:60" s="22" customFormat="1" x14ac:dyDescent="0.25">
      <c r="A1019" s="20"/>
      <c r="B1019" s="480"/>
      <c r="C1019" s="11"/>
      <c r="D1019" s="11"/>
      <c r="E1019" s="11"/>
      <c r="F1019" s="21"/>
      <c r="G1019" s="11"/>
      <c r="H1019" s="50"/>
      <c r="I1019" s="50"/>
      <c r="J1019" s="50"/>
      <c r="K1019" s="11"/>
      <c r="L1019" s="50"/>
      <c r="M1019" s="50"/>
      <c r="N1019" s="50"/>
      <c r="O1019" s="50"/>
      <c r="P1019" s="50"/>
      <c r="Q1019" s="11"/>
      <c r="R1019" s="50"/>
      <c r="S1019" s="50"/>
      <c r="T1019" s="50"/>
      <c r="U1019" s="11"/>
      <c r="V1019" s="50"/>
      <c r="W1019" s="50"/>
      <c r="X1019" s="50"/>
      <c r="Y1019" s="50"/>
      <c r="Z1019" s="50"/>
      <c r="AA1019" s="11"/>
      <c r="AB1019" s="50"/>
      <c r="AC1019" s="50"/>
      <c r="AD1019" s="50"/>
      <c r="AE1019" s="11"/>
      <c r="AF1019" s="50"/>
      <c r="AG1019" s="50"/>
      <c r="AH1019" s="50"/>
      <c r="AI1019" s="11"/>
      <c r="AJ1019" s="50"/>
      <c r="AK1019" s="50"/>
      <c r="AL1019" s="50"/>
      <c r="AM1019" s="11"/>
      <c r="AN1019" s="50"/>
      <c r="AO1019" s="50"/>
      <c r="AP1019" s="50"/>
      <c r="AQ1019" s="11"/>
      <c r="AR1019" s="50"/>
      <c r="AS1019" s="50"/>
      <c r="AT1019" s="50"/>
      <c r="AU1019" s="11"/>
      <c r="AV1019" s="50"/>
      <c r="AW1019" s="50"/>
      <c r="AX1019" s="50"/>
      <c r="AY1019" s="50"/>
      <c r="AZ1019" s="50"/>
      <c r="BA1019" s="50"/>
      <c r="BB1019" s="50"/>
      <c r="BC1019" s="50"/>
      <c r="BD1019" s="50"/>
      <c r="BE1019" s="50"/>
      <c r="BF1019" s="50"/>
      <c r="BG1019" s="50"/>
      <c r="BH1019" s="20"/>
    </row>
    <row r="1020" spans="1:60" s="22" customFormat="1" x14ac:dyDescent="0.25">
      <c r="A1020" s="20"/>
      <c r="B1020" s="480"/>
      <c r="C1020" s="11"/>
      <c r="D1020" s="11"/>
      <c r="E1020" s="11"/>
      <c r="F1020" s="21"/>
      <c r="G1020" s="11"/>
      <c r="H1020" s="50"/>
      <c r="I1020" s="50"/>
      <c r="J1020" s="50"/>
      <c r="K1020" s="11"/>
      <c r="L1020" s="50"/>
      <c r="M1020" s="50"/>
      <c r="N1020" s="50"/>
      <c r="O1020" s="50"/>
      <c r="P1020" s="50"/>
      <c r="Q1020" s="11"/>
      <c r="R1020" s="50"/>
      <c r="S1020" s="50"/>
      <c r="T1020" s="50"/>
      <c r="U1020" s="11"/>
      <c r="V1020" s="50"/>
      <c r="W1020" s="50"/>
      <c r="X1020" s="50"/>
      <c r="Y1020" s="50"/>
      <c r="Z1020" s="50"/>
      <c r="AA1020" s="11"/>
      <c r="AB1020" s="50"/>
      <c r="AC1020" s="50"/>
      <c r="AD1020" s="50"/>
      <c r="AE1020" s="11"/>
      <c r="AF1020" s="50"/>
      <c r="AG1020" s="50"/>
      <c r="AH1020" s="50"/>
      <c r="AI1020" s="11"/>
      <c r="AJ1020" s="50"/>
      <c r="AK1020" s="50"/>
      <c r="AL1020" s="50"/>
      <c r="AM1020" s="11"/>
      <c r="AN1020" s="50"/>
      <c r="AO1020" s="50"/>
      <c r="AP1020" s="50"/>
      <c r="AQ1020" s="11"/>
      <c r="AR1020" s="50"/>
      <c r="AS1020" s="50"/>
      <c r="AT1020" s="50"/>
      <c r="AU1020" s="11"/>
      <c r="AV1020" s="50"/>
      <c r="AW1020" s="50"/>
      <c r="AX1020" s="50"/>
      <c r="AY1020" s="50"/>
      <c r="AZ1020" s="50"/>
      <c r="BA1020" s="50"/>
      <c r="BB1020" s="50"/>
      <c r="BC1020" s="50"/>
      <c r="BD1020" s="50"/>
      <c r="BE1020" s="50"/>
      <c r="BF1020" s="50"/>
      <c r="BG1020" s="50"/>
      <c r="BH1020" s="20"/>
    </row>
    <row r="1021" spans="1:60" s="22" customFormat="1" x14ac:dyDescent="0.25">
      <c r="A1021" s="20"/>
      <c r="B1021" s="480"/>
      <c r="C1021" s="11"/>
      <c r="D1021" s="11"/>
      <c r="E1021" s="11"/>
      <c r="F1021" s="21"/>
      <c r="G1021" s="11"/>
      <c r="H1021" s="50"/>
      <c r="I1021" s="50"/>
      <c r="J1021" s="50"/>
      <c r="K1021" s="11"/>
      <c r="L1021" s="50"/>
      <c r="M1021" s="50"/>
      <c r="N1021" s="50"/>
      <c r="O1021" s="50"/>
      <c r="P1021" s="50"/>
      <c r="Q1021" s="11"/>
      <c r="R1021" s="50"/>
      <c r="S1021" s="50"/>
      <c r="T1021" s="50"/>
      <c r="U1021" s="11"/>
      <c r="V1021" s="50"/>
      <c r="W1021" s="50"/>
      <c r="X1021" s="50"/>
      <c r="Y1021" s="50"/>
      <c r="Z1021" s="50"/>
      <c r="AA1021" s="11"/>
      <c r="AB1021" s="50"/>
      <c r="AC1021" s="50"/>
      <c r="AD1021" s="50"/>
      <c r="AE1021" s="11"/>
      <c r="AF1021" s="50"/>
      <c r="AG1021" s="50"/>
      <c r="AH1021" s="50"/>
      <c r="AI1021" s="11"/>
      <c r="AJ1021" s="50"/>
      <c r="AK1021" s="50"/>
      <c r="AL1021" s="50"/>
      <c r="AM1021" s="11"/>
      <c r="AN1021" s="50"/>
      <c r="AO1021" s="50"/>
      <c r="AP1021" s="50"/>
      <c r="AQ1021" s="11"/>
      <c r="AR1021" s="50"/>
      <c r="AS1021" s="50"/>
      <c r="AT1021" s="50"/>
      <c r="AU1021" s="11"/>
      <c r="AV1021" s="50"/>
      <c r="AW1021" s="50"/>
      <c r="AX1021" s="50"/>
      <c r="AY1021" s="50"/>
      <c r="AZ1021" s="50"/>
      <c r="BA1021" s="50"/>
      <c r="BB1021" s="50"/>
      <c r="BC1021" s="50"/>
      <c r="BD1021" s="50"/>
      <c r="BE1021" s="50"/>
      <c r="BF1021" s="50"/>
      <c r="BG1021" s="50"/>
      <c r="BH1021" s="20"/>
    </row>
    <row r="1022" spans="1:60" s="22" customFormat="1" x14ac:dyDescent="0.25">
      <c r="A1022" s="20"/>
      <c r="B1022" s="480"/>
      <c r="C1022" s="11"/>
      <c r="D1022" s="11"/>
      <c r="E1022" s="11"/>
      <c r="F1022" s="21"/>
      <c r="G1022" s="11"/>
      <c r="H1022" s="50"/>
      <c r="I1022" s="50"/>
      <c r="J1022" s="50"/>
      <c r="K1022" s="11"/>
      <c r="L1022" s="50"/>
      <c r="M1022" s="50"/>
      <c r="N1022" s="50"/>
      <c r="O1022" s="50"/>
      <c r="P1022" s="50"/>
      <c r="Q1022" s="11"/>
      <c r="R1022" s="50"/>
      <c r="S1022" s="50"/>
      <c r="T1022" s="50"/>
      <c r="U1022" s="11"/>
      <c r="V1022" s="50"/>
      <c r="W1022" s="50"/>
      <c r="X1022" s="50"/>
      <c r="Y1022" s="50"/>
      <c r="Z1022" s="50"/>
      <c r="AA1022" s="11"/>
      <c r="AB1022" s="50"/>
      <c r="AC1022" s="50"/>
      <c r="AD1022" s="50"/>
      <c r="AE1022" s="11"/>
      <c r="AF1022" s="50"/>
      <c r="AG1022" s="50"/>
      <c r="AH1022" s="50"/>
      <c r="AI1022" s="11"/>
      <c r="AJ1022" s="50"/>
      <c r="AK1022" s="50"/>
      <c r="AL1022" s="50"/>
      <c r="AM1022" s="11"/>
      <c r="AN1022" s="50"/>
      <c r="AO1022" s="50"/>
      <c r="AP1022" s="50"/>
      <c r="AQ1022" s="11"/>
      <c r="AR1022" s="50"/>
      <c r="AS1022" s="50"/>
      <c r="AT1022" s="50"/>
      <c r="AU1022" s="11"/>
      <c r="AV1022" s="50"/>
      <c r="AW1022" s="50"/>
      <c r="AX1022" s="50"/>
      <c r="AY1022" s="50"/>
      <c r="AZ1022" s="50"/>
      <c r="BA1022" s="50"/>
      <c r="BB1022" s="50"/>
      <c r="BC1022" s="50"/>
      <c r="BD1022" s="50"/>
      <c r="BE1022" s="50"/>
      <c r="BF1022" s="50"/>
      <c r="BG1022" s="50"/>
      <c r="BH1022" s="20"/>
    </row>
    <row r="1023" spans="1:60" s="22" customFormat="1" x14ac:dyDescent="0.25">
      <c r="A1023" s="20"/>
      <c r="B1023" s="480"/>
      <c r="C1023" s="11"/>
      <c r="D1023" s="11"/>
      <c r="E1023" s="11"/>
      <c r="F1023" s="21"/>
      <c r="G1023" s="11"/>
      <c r="H1023" s="50"/>
      <c r="I1023" s="50"/>
      <c r="J1023" s="50"/>
      <c r="K1023" s="11"/>
      <c r="L1023" s="50"/>
      <c r="M1023" s="50"/>
      <c r="N1023" s="50"/>
      <c r="O1023" s="50"/>
      <c r="P1023" s="50"/>
      <c r="Q1023" s="11"/>
      <c r="R1023" s="50"/>
      <c r="S1023" s="50"/>
      <c r="T1023" s="50"/>
      <c r="U1023" s="11"/>
      <c r="V1023" s="50"/>
      <c r="W1023" s="50"/>
      <c r="X1023" s="50"/>
      <c r="Y1023" s="50"/>
      <c r="Z1023" s="50"/>
      <c r="AA1023" s="11"/>
      <c r="AB1023" s="50"/>
      <c r="AC1023" s="50"/>
      <c r="AD1023" s="50"/>
      <c r="AE1023" s="11"/>
      <c r="AF1023" s="50"/>
      <c r="AG1023" s="50"/>
      <c r="AH1023" s="50"/>
      <c r="AI1023" s="11"/>
      <c r="AJ1023" s="50"/>
      <c r="AK1023" s="50"/>
      <c r="AL1023" s="50"/>
      <c r="AM1023" s="11"/>
      <c r="AN1023" s="50"/>
      <c r="AO1023" s="50"/>
      <c r="AP1023" s="50"/>
      <c r="AQ1023" s="11"/>
      <c r="AR1023" s="50"/>
      <c r="AS1023" s="50"/>
      <c r="AT1023" s="50"/>
      <c r="AU1023" s="11"/>
      <c r="AV1023" s="50"/>
      <c r="AW1023" s="50"/>
      <c r="AX1023" s="50"/>
      <c r="AY1023" s="50"/>
      <c r="AZ1023" s="50"/>
      <c r="BA1023" s="50"/>
      <c r="BB1023" s="50"/>
      <c r="BC1023" s="50"/>
      <c r="BD1023" s="50"/>
      <c r="BE1023" s="50"/>
      <c r="BF1023" s="50"/>
      <c r="BG1023" s="50"/>
      <c r="BH1023" s="20"/>
    </row>
    <row r="1024" spans="1:60" s="22" customFormat="1" x14ac:dyDescent="0.25">
      <c r="A1024" s="20"/>
      <c r="B1024" s="480"/>
      <c r="C1024" s="11"/>
      <c r="D1024" s="11"/>
      <c r="E1024" s="11"/>
      <c r="F1024" s="21"/>
      <c r="G1024" s="11"/>
      <c r="H1024" s="50"/>
      <c r="I1024" s="50"/>
      <c r="J1024" s="50"/>
      <c r="K1024" s="11"/>
      <c r="L1024" s="50"/>
      <c r="M1024" s="50"/>
      <c r="N1024" s="50"/>
      <c r="O1024" s="50"/>
      <c r="P1024" s="50"/>
      <c r="Q1024" s="11"/>
      <c r="R1024" s="50"/>
      <c r="S1024" s="50"/>
      <c r="T1024" s="50"/>
      <c r="U1024" s="11"/>
      <c r="V1024" s="50"/>
      <c r="W1024" s="50"/>
      <c r="X1024" s="50"/>
      <c r="Y1024" s="50"/>
      <c r="Z1024" s="50"/>
      <c r="AA1024" s="11"/>
      <c r="AB1024" s="50"/>
      <c r="AC1024" s="50"/>
      <c r="AD1024" s="50"/>
      <c r="AE1024" s="11"/>
      <c r="AF1024" s="50"/>
      <c r="AG1024" s="50"/>
      <c r="AH1024" s="50"/>
      <c r="AI1024" s="11"/>
      <c r="AJ1024" s="50"/>
      <c r="AK1024" s="50"/>
      <c r="AL1024" s="50"/>
      <c r="AM1024" s="11"/>
      <c r="AN1024" s="50"/>
      <c r="AO1024" s="50"/>
      <c r="AP1024" s="50"/>
      <c r="AQ1024" s="11"/>
      <c r="AR1024" s="50"/>
      <c r="AS1024" s="50"/>
      <c r="AT1024" s="50"/>
      <c r="AU1024" s="11"/>
      <c r="AV1024" s="50"/>
      <c r="AW1024" s="50"/>
      <c r="AX1024" s="50"/>
      <c r="AY1024" s="50"/>
      <c r="AZ1024" s="50"/>
      <c r="BA1024" s="50"/>
      <c r="BB1024" s="50"/>
      <c r="BC1024" s="50"/>
      <c r="BD1024" s="50"/>
      <c r="BE1024" s="50"/>
      <c r="BF1024" s="50"/>
      <c r="BG1024" s="50"/>
      <c r="BH1024" s="20"/>
    </row>
    <row r="1025" spans="1:60" s="22" customFormat="1" x14ac:dyDescent="0.25">
      <c r="A1025" s="20"/>
      <c r="B1025" s="480"/>
      <c r="C1025" s="11"/>
      <c r="D1025" s="11"/>
      <c r="E1025" s="11"/>
      <c r="F1025" s="21"/>
      <c r="G1025" s="11"/>
      <c r="H1025" s="50"/>
      <c r="I1025" s="50"/>
      <c r="J1025" s="50"/>
      <c r="K1025" s="11"/>
      <c r="L1025" s="50"/>
      <c r="M1025" s="50"/>
      <c r="N1025" s="50"/>
      <c r="O1025" s="50"/>
      <c r="P1025" s="50"/>
      <c r="Q1025" s="11"/>
      <c r="R1025" s="50"/>
      <c r="S1025" s="50"/>
      <c r="T1025" s="50"/>
      <c r="U1025" s="11"/>
      <c r="V1025" s="50"/>
      <c r="W1025" s="50"/>
      <c r="X1025" s="50"/>
      <c r="Y1025" s="50"/>
      <c r="Z1025" s="50"/>
      <c r="AA1025" s="11"/>
      <c r="AB1025" s="50"/>
      <c r="AC1025" s="50"/>
      <c r="AD1025" s="50"/>
      <c r="AE1025" s="11"/>
      <c r="AF1025" s="50"/>
      <c r="AG1025" s="50"/>
      <c r="AH1025" s="50"/>
      <c r="AI1025" s="11"/>
      <c r="AJ1025" s="50"/>
      <c r="AK1025" s="50"/>
      <c r="AL1025" s="50"/>
      <c r="AM1025" s="11"/>
      <c r="AN1025" s="50"/>
      <c r="AO1025" s="50"/>
      <c r="AP1025" s="50"/>
      <c r="AQ1025" s="11"/>
      <c r="AR1025" s="50"/>
      <c r="AS1025" s="50"/>
      <c r="AT1025" s="50"/>
      <c r="AU1025" s="11"/>
      <c r="AV1025" s="50"/>
      <c r="AW1025" s="50"/>
      <c r="AX1025" s="50"/>
      <c r="AY1025" s="50"/>
      <c r="AZ1025" s="50"/>
      <c r="BA1025" s="50"/>
      <c r="BB1025" s="50"/>
      <c r="BC1025" s="50"/>
      <c r="BD1025" s="50"/>
      <c r="BE1025" s="50"/>
      <c r="BF1025" s="50"/>
      <c r="BG1025" s="50"/>
      <c r="BH1025" s="20"/>
    </row>
    <row r="1026" spans="1:60" s="22" customFormat="1" x14ac:dyDescent="0.25">
      <c r="A1026" s="20"/>
      <c r="B1026" s="480"/>
      <c r="C1026" s="11"/>
      <c r="D1026" s="11"/>
      <c r="E1026" s="11"/>
      <c r="F1026" s="21"/>
      <c r="G1026" s="11"/>
      <c r="H1026" s="50"/>
      <c r="I1026" s="50"/>
      <c r="J1026" s="50"/>
      <c r="K1026" s="11"/>
      <c r="L1026" s="50"/>
      <c r="M1026" s="50"/>
      <c r="N1026" s="50"/>
      <c r="O1026" s="50"/>
      <c r="P1026" s="50"/>
      <c r="Q1026" s="11"/>
      <c r="R1026" s="50"/>
      <c r="S1026" s="50"/>
      <c r="T1026" s="50"/>
      <c r="U1026" s="11"/>
      <c r="V1026" s="50"/>
      <c r="W1026" s="50"/>
      <c r="X1026" s="50"/>
      <c r="Y1026" s="50"/>
      <c r="Z1026" s="50"/>
      <c r="AA1026" s="11"/>
      <c r="AB1026" s="50"/>
      <c r="AC1026" s="50"/>
      <c r="AD1026" s="50"/>
      <c r="AE1026" s="11"/>
      <c r="AF1026" s="50"/>
      <c r="AG1026" s="50"/>
      <c r="AH1026" s="50"/>
      <c r="AI1026" s="11"/>
      <c r="AJ1026" s="50"/>
      <c r="AK1026" s="50"/>
      <c r="AL1026" s="50"/>
      <c r="AM1026" s="11"/>
      <c r="AN1026" s="50"/>
      <c r="AO1026" s="50"/>
      <c r="AP1026" s="50"/>
      <c r="AQ1026" s="11"/>
      <c r="AR1026" s="50"/>
      <c r="AS1026" s="50"/>
      <c r="AT1026" s="50"/>
      <c r="AU1026" s="11"/>
      <c r="AV1026" s="50"/>
      <c r="AW1026" s="50"/>
      <c r="AX1026" s="50"/>
      <c r="AY1026" s="50"/>
      <c r="AZ1026" s="50"/>
      <c r="BA1026" s="50"/>
      <c r="BB1026" s="50"/>
      <c r="BC1026" s="50"/>
      <c r="BD1026" s="50"/>
      <c r="BE1026" s="50"/>
      <c r="BF1026" s="50"/>
      <c r="BG1026" s="50"/>
      <c r="BH1026" s="20"/>
    </row>
    <row r="1027" spans="1:60" s="22" customFormat="1" x14ac:dyDescent="0.25">
      <c r="A1027" s="20"/>
      <c r="B1027" s="480"/>
      <c r="C1027" s="11"/>
      <c r="D1027" s="11"/>
      <c r="E1027" s="11"/>
      <c r="F1027" s="21"/>
      <c r="G1027" s="11"/>
      <c r="H1027" s="50"/>
      <c r="I1027" s="50"/>
      <c r="J1027" s="50"/>
      <c r="K1027" s="11"/>
      <c r="L1027" s="50"/>
      <c r="M1027" s="50"/>
      <c r="N1027" s="50"/>
      <c r="O1027" s="50"/>
      <c r="P1027" s="50"/>
      <c r="Q1027" s="11"/>
      <c r="R1027" s="50"/>
      <c r="S1027" s="50"/>
      <c r="T1027" s="50"/>
      <c r="U1027" s="11"/>
      <c r="V1027" s="50"/>
      <c r="W1027" s="50"/>
      <c r="X1027" s="50"/>
      <c r="Y1027" s="50"/>
      <c r="Z1027" s="50"/>
      <c r="AA1027" s="11"/>
      <c r="AB1027" s="50"/>
      <c r="AC1027" s="50"/>
      <c r="AD1027" s="50"/>
      <c r="AE1027" s="11"/>
      <c r="AF1027" s="50"/>
      <c r="AG1027" s="50"/>
      <c r="AH1027" s="50"/>
      <c r="AI1027" s="11"/>
      <c r="AJ1027" s="50"/>
      <c r="AK1027" s="50"/>
      <c r="AL1027" s="50"/>
      <c r="AM1027" s="11"/>
      <c r="AN1027" s="50"/>
      <c r="AO1027" s="50"/>
      <c r="AP1027" s="50"/>
      <c r="AQ1027" s="11"/>
      <c r="AR1027" s="50"/>
      <c r="AS1027" s="50"/>
      <c r="AT1027" s="50"/>
      <c r="AU1027" s="11"/>
      <c r="AV1027" s="50"/>
      <c r="AW1027" s="50"/>
      <c r="AX1027" s="50"/>
      <c r="AY1027" s="50"/>
      <c r="AZ1027" s="50"/>
      <c r="BA1027" s="50"/>
      <c r="BB1027" s="50"/>
      <c r="BC1027" s="50"/>
      <c r="BD1027" s="50"/>
      <c r="BE1027" s="50"/>
      <c r="BF1027" s="50"/>
      <c r="BG1027" s="50"/>
      <c r="BH1027" s="20"/>
    </row>
    <row r="1028" spans="1:60" s="22" customFormat="1" x14ac:dyDescent="0.25">
      <c r="A1028" s="20"/>
      <c r="B1028" s="480"/>
      <c r="C1028" s="11"/>
      <c r="D1028" s="11"/>
      <c r="E1028" s="11"/>
      <c r="F1028" s="21"/>
      <c r="G1028" s="11"/>
      <c r="H1028" s="50"/>
      <c r="I1028" s="50"/>
      <c r="J1028" s="50"/>
      <c r="K1028" s="11"/>
      <c r="L1028" s="50"/>
      <c r="M1028" s="50"/>
      <c r="N1028" s="50"/>
      <c r="O1028" s="50"/>
      <c r="P1028" s="50"/>
      <c r="Q1028" s="11"/>
      <c r="R1028" s="50"/>
      <c r="S1028" s="50"/>
      <c r="T1028" s="50"/>
      <c r="U1028" s="11"/>
      <c r="V1028" s="50"/>
      <c r="W1028" s="50"/>
      <c r="X1028" s="50"/>
      <c r="Y1028" s="50"/>
      <c r="Z1028" s="50"/>
      <c r="AA1028" s="11"/>
      <c r="AB1028" s="50"/>
      <c r="AC1028" s="50"/>
      <c r="AD1028" s="50"/>
      <c r="AE1028" s="11"/>
      <c r="AF1028" s="50"/>
      <c r="AG1028" s="50"/>
      <c r="AH1028" s="50"/>
      <c r="AI1028" s="11"/>
      <c r="AJ1028" s="50"/>
      <c r="AK1028" s="50"/>
      <c r="AL1028" s="50"/>
      <c r="AM1028" s="11"/>
      <c r="AN1028" s="50"/>
      <c r="AO1028" s="50"/>
      <c r="AP1028" s="50"/>
      <c r="AQ1028" s="11"/>
      <c r="AR1028" s="50"/>
      <c r="AS1028" s="50"/>
      <c r="AT1028" s="50"/>
      <c r="AU1028" s="11"/>
      <c r="AV1028" s="50"/>
      <c r="AW1028" s="50"/>
      <c r="AX1028" s="50"/>
      <c r="AY1028" s="50"/>
      <c r="AZ1028" s="50"/>
      <c r="BA1028" s="50"/>
      <c r="BB1028" s="50"/>
      <c r="BC1028" s="50"/>
      <c r="BD1028" s="50"/>
      <c r="BE1028" s="50"/>
      <c r="BF1028" s="50"/>
      <c r="BG1028" s="50"/>
      <c r="BH1028" s="20"/>
    </row>
    <row r="1029" spans="1:60" s="22" customFormat="1" x14ac:dyDescent="0.25">
      <c r="A1029" s="20"/>
      <c r="B1029" s="480"/>
      <c r="C1029" s="11"/>
      <c r="D1029" s="11"/>
      <c r="E1029" s="11"/>
      <c r="F1029" s="21"/>
      <c r="G1029" s="11"/>
      <c r="H1029" s="50"/>
      <c r="I1029" s="50"/>
      <c r="J1029" s="50"/>
      <c r="K1029" s="11"/>
      <c r="L1029" s="50"/>
      <c r="M1029" s="50"/>
      <c r="N1029" s="50"/>
      <c r="O1029" s="50"/>
      <c r="P1029" s="50"/>
      <c r="Q1029" s="11"/>
      <c r="R1029" s="50"/>
      <c r="S1029" s="50"/>
      <c r="T1029" s="50"/>
      <c r="U1029" s="11"/>
      <c r="V1029" s="50"/>
      <c r="W1029" s="50"/>
      <c r="X1029" s="50"/>
      <c r="Y1029" s="50"/>
      <c r="Z1029" s="50"/>
      <c r="AA1029" s="11"/>
      <c r="AB1029" s="50"/>
      <c r="AC1029" s="50"/>
      <c r="AD1029" s="50"/>
      <c r="AE1029" s="11"/>
      <c r="AF1029" s="50"/>
      <c r="AG1029" s="50"/>
      <c r="AH1029" s="50"/>
      <c r="AI1029" s="11"/>
      <c r="AJ1029" s="50"/>
      <c r="AK1029" s="50"/>
      <c r="AL1029" s="50"/>
      <c r="AM1029" s="11"/>
      <c r="AN1029" s="50"/>
      <c r="AO1029" s="50"/>
      <c r="AP1029" s="50"/>
      <c r="AQ1029" s="11"/>
      <c r="AR1029" s="50"/>
      <c r="AS1029" s="50"/>
      <c r="AT1029" s="50"/>
      <c r="AU1029" s="11"/>
      <c r="AV1029" s="50"/>
      <c r="AW1029" s="50"/>
      <c r="AX1029" s="50"/>
      <c r="AY1029" s="50"/>
      <c r="AZ1029" s="50"/>
      <c r="BA1029" s="50"/>
      <c r="BB1029" s="50"/>
      <c r="BC1029" s="50"/>
      <c r="BD1029" s="50"/>
      <c r="BE1029" s="50"/>
      <c r="BF1029" s="50"/>
      <c r="BG1029" s="50"/>
      <c r="BH1029" s="20"/>
    </row>
    <row r="1030" spans="1:60" s="22" customFormat="1" x14ac:dyDescent="0.25">
      <c r="A1030" s="20"/>
      <c r="B1030" s="480"/>
      <c r="C1030" s="11"/>
      <c r="D1030" s="11"/>
      <c r="E1030" s="11"/>
      <c r="F1030" s="21"/>
      <c r="G1030" s="11"/>
      <c r="H1030" s="50"/>
      <c r="I1030" s="50"/>
      <c r="J1030" s="50"/>
      <c r="K1030" s="11"/>
      <c r="L1030" s="50"/>
      <c r="M1030" s="50"/>
      <c r="N1030" s="50"/>
      <c r="O1030" s="50"/>
      <c r="P1030" s="50"/>
      <c r="Q1030" s="11"/>
      <c r="R1030" s="50"/>
      <c r="S1030" s="50"/>
      <c r="T1030" s="50"/>
      <c r="U1030" s="11"/>
      <c r="V1030" s="50"/>
      <c r="W1030" s="50"/>
      <c r="X1030" s="50"/>
      <c r="Y1030" s="50"/>
      <c r="Z1030" s="50"/>
      <c r="AA1030" s="11"/>
      <c r="AB1030" s="50"/>
      <c r="AC1030" s="50"/>
      <c r="AD1030" s="50"/>
      <c r="AE1030" s="11"/>
      <c r="AF1030" s="50"/>
      <c r="AG1030" s="50"/>
      <c r="AH1030" s="50"/>
      <c r="AI1030" s="11"/>
      <c r="AJ1030" s="50"/>
      <c r="AK1030" s="50"/>
      <c r="AL1030" s="50"/>
      <c r="AM1030" s="11"/>
      <c r="AN1030" s="50"/>
      <c r="AO1030" s="50"/>
      <c r="AP1030" s="50"/>
      <c r="AQ1030" s="11"/>
      <c r="AR1030" s="50"/>
      <c r="AS1030" s="50"/>
      <c r="AT1030" s="50"/>
      <c r="AU1030" s="11"/>
      <c r="AV1030" s="50"/>
      <c r="AW1030" s="50"/>
      <c r="AX1030" s="50"/>
      <c r="AY1030" s="50"/>
      <c r="AZ1030" s="50"/>
      <c r="BA1030" s="50"/>
      <c r="BB1030" s="50"/>
      <c r="BC1030" s="50"/>
      <c r="BD1030" s="50"/>
      <c r="BE1030" s="50"/>
      <c r="BF1030" s="50"/>
      <c r="BG1030" s="50"/>
      <c r="BH1030" s="20"/>
    </row>
    <row r="1031" spans="1:60" s="22" customFormat="1" x14ac:dyDescent="0.25">
      <c r="A1031" s="20"/>
      <c r="B1031" s="480"/>
      <c r="C1031" s="11"/>
      <c r="D1031" s="11"/>
      <c r="E1031" s="11"/>
      <c r="F1031" s="21"/>
      <c r="G1031" s="11"/>
      <c r="H1031" s="50"/>
      <c r="I1031" s="50"/>
      <c r="J1031" s="50"/>
      <c r="K1031" s="11"/>
      <c r="L1031" s="50"/>
      <c r="M1031" s="50"/>
      <c r="N1031" s="50"/>
      <c r="O1031" s="50"/>
      <c r="P1031" s="50"/>
      <c r="Q1031" s="11"/>
      <c r="R1031" s="50"/>
      <c r="S1031" s="50"/>
      <c r="T1031" s="50"/>
      <c r="U1031" s="11"/>
      <c r="V1031" s="50"/>
      <c r="W1031" s="50"/>
      <c r="X1031" s="50"/>
      <c r="Y1031" s="50"/>
      <c r="Z1031" s="50"/>
      <c r="AA1031" s="11"/>
      <c r="AB1031" s="50"/>
      <c r="AC1031" s="50"/>
      <c r="AD1031" s="50"/>
      <c r="AE1031" s="11"/>
      <c r="AF1031" s="50"/>
      <c r="AG1031" s="50"/>
      <c r="AH1031" s="50"/>
      <c r="AI1031" s="11"/>
      <c r="AJ1031" s="50"/>
      <c r="AK1031" s="50"/>
      <c r="AL1031" s="50"/>
      <c r="AM1031" s="11"/>
      <c r="AN1031" s="50"/>
      <c r="AO1031" s="50"/>
      <c r="AP1031" s="50"/>
      <c r="AQ1031" s="11"/>
      <c r="AR1031" s="50"/>
      <c r="AS1031" s="50"/>
      <c r="AT1031" s="50"/>
      <c r="AU1031" s="11"/>
      <c r="AV1031" s="50"/>
      <c r="AW1031" s="50"/>
      <c r="AX1031" s="50"/>
      <c r="AY1031" s="50"/>
      <c r="AZ1031" s="50"/>
      <c r="BA1031" s="50"/>
      <c r="BB1031" s="50"/>
      <c r="BC1031" s="50"/>
      <c r="BD1031" s="50"/>
      <c r="BE1031" s="50"/>
      <c r="BF1031" s="50"/>
      <c r="BG1031" s="50"/>
      <c r="BH1031" s="20"/>
    </row>
    <row r="1032" spans="1:60" s="22" customFormat="1" x14ac:dyDescent="0.25">
      <c r="A1032" s="20"/>
      <c r="B1032" s="480"/>
      <c r="C1032" s="11"/>
      <c r="D1032" s="11"/>
      <c r="E1032" s="11"/>
      <c r="F1032" s="21"/>
      <c r="G1032" s="11"/>
      <c r="H1032" s="50"/>
      <c r="I1032" s="50"/>
      <c r="J1032" s="50"/>
      <c r="K1032" s="11"/>
      <c r="L1032" s="50"/>
      <c r="M1032" s="50"/>
      <c r="N1032" s="50"/>
      <c r="O1032" s="50"/>
      <c r="P1032" s="50"/>
      <c r="Q1032" s="11"/>
      <c r="R1032" s="50"/>
      <c r="S1032" s="50"/>
      <c r="T1032" s="50"/>
      <c r="U1032" s="11"/>
      <c r="V1032" s="50"/>
      <c r="W1032" s="50"/>
      <c r="X1032" s="50"/>
      <c r="Y1032" s="50"/>
      <c r="Z1032" s="50"/>
      <c r="AA1032" s="11"/>
      <c r="AB1032" s="50"/>
      <c r="AC1032" s="50"/>
      <c r="AD1032" s="50"/>
      <c r="AE1032" s="11"/>
      <c r="AF1032" s="50"/>
      <c r="AG1032" s="50"/>
      <c r="AH1032" s="50"/>
      <c r="AI1032" s="11"/>
      <c r="AJ1032" s="50"/>
      <c r="AK1032" s="50"/>
      <c r="AL1032" s="50"/>
      <c r="AM1032" s="11"/>
      <c r="AN1032" s="50"/>
      <c r="AO1032" s="50"/>
      <c r="AP1032" s="50"/>
      <c r="AQ1032" s="11"/>
      <c r="AR1032" s="50"/>
      <c r="AS1032" s="50"/>
      <c r="AT1032" s="50"/>
      <c r="AU1032" s="11"/>
      <c r="AV1032" s="50"/>
      <c r="AW1032" s="50"/>
      <c r="AX1032" s="50"/>
      <c r="AY1032" s="50"/>
      <c r="AZ1032" s="50"/>
      <c r="BA1032" s="50"/>
      <c r="BB1032" s="50"/>
      <c r="BC1032" s="50"/>
      <c r="BD1032" s="50"/>
      <c r="BE1032" s="50"/>
      <c r="BF1032" s="50"/>
      <c r="BG1032" s="50"/>
      <c r="BH1032" s="20"/>
    </row>
    <row r="1033" spans="1:60" s="22" customFormat="1" x14ac:dyDescent="0.25">
      <c r="A1033" s="20"/>
      <c r="B1033" s="480"/>
      <c r="C1033" s="11"/>
      <c r="D1033" s="11"/>
      <c r="E1033" s="11"/>
      <c r="F1033" s="21"/>
      <c r="G1033" s="11"/>
      <c r="H1033" s="50"/>
      <c r="I1033" s="50"/>
      <c r="J1033" s="50"/>
      <c r="K1033" s="11"/>
      <c r="L1033" s="50"/>
      <c r="M1033" s="50"/>
      <c r="N1033" s="50"/>
      <c r="O1033" s="50"/>
      <c r="P1033" s="50"/>
      <c r="Q1033" s="11"/>
      <c r="R1033" s="50"/>
      <c r="S1033" s="50"/>
      <c r="T1033" s="50"/>
      <c r="U1033" s="11"/>
      <c r="V1033" s="50"/>
      <c r="W1033" s="50"/>
      <c r="X1033" s="50"/>
      <c r="Y1033" s="50"/>
      <c r="Z1033" s="50"/>
      <c r="AA1033" s="11"/>
      <c r="AB1033" s="50"/>
      <c r="AC1033" s="50"/>
      <c r="AD1033" s="50"/>
      <c r="AE1033" s="11"/>
      <c r="AF1033" s="50"/>
      <c r="AG1033" s="50"/>
      <c r="AH1033" s="50"/>
      <c r="AI1033" s="11"/>
      <c r="AJ1033" s="50"/>
      <c r="AK1033" s="50"/>
      <c r="AL1033" s="50"/>
      <c r="AM1033" s="11"/>
      <c r="AN1033" s="50"/>
      <c r="AO1033" s="50"/>
      <c r="AP1033" s="50"/>
      <c r="AQ1033" s="11"/>
      <c r="AR1033" s="50"/>
      <c r="AS1033" s="50"/>
      <c r="AT1033" s="50"/>
      <c r="AU1033" s="11"/>
      <c r="AV1033" s="50"/>
      <c r="AW1033" s="50"/>
      <c r="AX1033" s="50"/>
      <c r="AY1033" s="50"/>
      <c r="AZ1033" s="50"/>
      <c r="BA1033" s="50"/>
      <c r="BB1033" s="50"/>
      <c r="BC1033" s="50"/>
      <c r="BD1033" s="50"/>
      <c r="BE1033" s="50"/>
      <c r="BF1033" s="50"/>
      <c r="BG1033" s="50"/>
      <c r="BH1033" s="20"/>
    </row>
    <row r="1034" spans="1:60" s="22" customFormat="1" x14ac:dyDescent="0.25">
      <c r="A1034" s="20"/>
      <c r="B1034" s="480"/>
      <c r="C1034" s="11"/>
      <c r="D1034" s="11"/>
      <c r="E1034" s="11"/>
      <c r="F1034" s="21"/>
      <c r="G1034" s="11"/>
      <c r="H1034" s="50"/>
      <c r="I1034" s="50"/>
      <c r="J1034" s="50"/>
      <c r="K1034" s="11"/>
      <c r="L1034" s="50"/>
      <c r="M1034" s="50"/>
      <c r="N1034" s="50"/>
      <c r="O1034" s="50"/>
      <c r="P1034" s="50"/>
      <c r="Q1034" s="11"/>
      <c r="R1034" s="50"/>
      <c r="S1034" s="50"/>
      <c r="T1034" s="50"/>
      <c r="U1034" s="11"/>
      <c r="V1034" s="50"/>
      <c r="W1034" s="50"/>
      <c r="X1034" s="50"/>
      <c r="Y1034" s="50"/>
      <c r="Z1034" s="50"/>
      <c r="AA1034" s="11"/>
      <c r="AB1034" s="50"/>
      <c r="AC1034" s="50"/>
      <c r="AD1034" s="50"/>
      <c r="AE1034" s="11"/>
      <c r="AF1034" s="50"/>
      <c r="AG1034" s="50"/>
      <c r="AH1034" s="50"/>
      <c r="AI1034" s="11"/>
      <c r="AJ1034" s="50"/>
      <c r="AK1034" s="50"/>
      <c r="AL1034" s="50"/>
      <c r="AM1034" s="11"/>
      <c r="AN1034" s="50"/>
      <c r="AO1034" s="50"/>
      <c r="AP1034" s="50"/>
      <c r="AQ1034" s="11"/>
      <c r="AR1034" s="50"/>
      <c r="AS1034" s="50"/>
      <c r="AT1034" s="50"/>
      <c r="AU1034" s="11"/>
      <c r="AV1034" s="50"/>
      <c r="AW1034" s="50"/>
      <c r="AX1034" s="50"/>
      <c r="AY1034" s="50"/>
      <c r="AZ1034" s="50"/>
      <c r="BA1034" s="50"/>
      <c r="BB1034" s="50"/>
      <c r="BC1034" s="50"/>
      <c r="BD1034" s="50"/>
      <c r="BE1034" s="50"/>
      <c r="BF1034" s="50"/>
      <c r="BG1034" s="50"/>
      <c r="BH1034" s="20"/>
    </row>
    <row r="1035" spans="1:60" s="22" customFormat="1" x14ac:dyDescent="0.25">
      <c r="A1035" s="20"/>
      <c r="B1035" s="480"/>
      <c r="C1035" s="11"/>
      <c r="D1035" s="11"/>
      <c r="E1035" s="11"/>
      <c r="F1035" s="21"/>
      <c r="G1035" s="11"/>
      <c r="H1035" s="50"/>
      <c r="I1035" s="50"/>
      <c r="J1035" s="50"/>
      <c r="K1035" s="11"/>
      <c r="L1035" s="50"/>
      <c r="M1035" s="50"/>
      <c r="N1035" s="50"/>
      <c r="O1035" s="50"/>
      <c r="P1035" s="50"/>
      <c r="Q1035" s="11"/>
      <c r="R1035" s="50"/>
      <c r="S1035" s="50"/>
      <c r="T1035" s="50"/>
      <c r="U1035" s="11"/>
      <c r="V1035" s="50"/>
      <c r="W1035" s="50"/>
      <c r="X1035" s="50"/>
      <c r="Y1035" s="50"/>
      <c r="Z1035" s="50"/>
      <c r="AA1035" s="11"/>
      <c r="AB1035" s="50"/>
      <c r="AC1035" s="50"/>
      <c r="AD1035" s="50"/>
      <c r="AE1035" s="11"/>
      <c r="AF1035" s="50"/>
      <c r="AG1035" s="50"/>
      <c r="AH1035" s="50"/>
      <c r="AI1035" s="11"/>
      <c r="AJ1035" s="50"/>
      <c r="AK1035" s="50"/>
      <c r="AL1035" s="50"/>
      <c r="AM1035" s="11"/>
      <c r="AN1035" s="50"/>
      <c r="AO1035" s="50"/>
      <c r="AP1035" s="50"/>
      <c r="AQ1035" s="11"/>
      <c r="AR1035" s="50"/>
      <c r="AS1035" s="50"/>
      <c r="AT1035" s="50"/>
      <c r="AU1035" s="11"/>
      <c r="AV1035" s="50"/>
      <c r="AW1035" s="50"/>
      <c r="AX1035" s="50"/>
      <c r="AY1035" s="50"/>
      <c r="AZ1035" s="50"/>
      <c r="BA1035" s="50"/>
      <c r="BB1035" s="50"/>
      <c r="BC1035" s="50"/>
      <c r="BD1035" s="50"/>
      <c r="BE1035" s="50"/>
      <c r="BF1035" s="50"/>
      <c r="BG1035" s="50"/>
      <c r="BH1035" s="20"/>
    </row>
    <row r="1036" spans="1:60" s="22" customFormat="1" x14ac:dyDescent="0.25">
      <c r="A1036" s="20"/>
      <c r="B1036" s="480"/>
      <c r="C1036" s="11"/>
      <c r="D1036" s="11"/>
      <c r="E1036" s="11"/>
      <c r="F1036" s="21"/>
      <c r="G1036" s="11"/>
      <c r="H1036" s="50"/>
      <c r="I1036" s="50"/>
      <c r="J1036" s="50"/>
      <c r="K1036" s="11"/>
      <c r="L1036" s="50"/>
      <c r="M1036" s="50"/>
      <c r="N1036" s="50"/>
      <c r="O1036" s="50"/>
      <c r="P1036" s="50"/>
      <c r="Q1036" s="11"/>
      <c r="R1036" s="50"/>
      <c r="S1036" s="50"/>
      <c r="T1036" s="50"/>
      <c r="U1036" s="11"/>
      <c r="V1036" s="50"/>
      <c r="W1036" s="50"/>
      <c r="X1036" s="50"/>
      <c r="Y1036" s="50"/>
      <c r="Z1036" s="50"/>
      <c r="AA1036" s="11"/>
      <c r="AB1036" s="50"/>
      <c r="AC1036" s="50"/>
      <c r="AD1036" s="50"/>
      <c r="AE1036" s="11"/>
      <c r="AF1036" s="50"/>
      <c r="AG1036" s="50"/>
      <c r="AH1036" s="50"/>
      <c r="AI1036" s="11"/>
      <c r="AJ1036" s="50"/>
      <c r="AK1036" s="50"/>
      <c r="AL1036" s="50"/>
      <c r="AM1036" s="11"/>
      <c r="AN1036" s="50"/>
      <c r="AO1036" s="50"/>
      <c r="AP1036" s="50"/>
      <c r="AQ1036" s="11"/>
      <c r="AR1036" s="50"/>
      <c r="AS1036" s="50"/>
      <c r="AT1036" s="50"/>
      <c r="AU1036" s="11"/>
      <c r="AV1036" s="50"/>
      <c r="AW1036" s="50"/>
      <c r="AX1036" s="50"/>
      <c r="AY1036" s="50"/>
      <c r="AZ1036" s="50"/>
      <c r="BA1036" s="50"/>
      <c r="BB1036" s="50"/>
      <c r="BC1036" s="50"/>
      <c r="BD1036" s="50"/>
      <c r="BE1036" s="50"/>
      <c r="BF1036" s="50"/>
      <c r="BG1036" s="50"/>
      <c r="BH1036" s="20"/>
    </row>
    <row r="1037" spans="1:60" s="22" customFormat="1" x14ac:dyDescent="0.25">
      <c r="A1037" s="20"/>
      <c r="B1037" s="480"/>
      <c r="C1037" s="11"/>
      <c r="D1037" s="11"/>
      <c r="E1037" s="11"/>
      <c r="F1037" s="21"/>
      <c r="G1037" s="11"/>
      <c r="H1037" s="50"/>
      <c r="I1037" s="50"/>
      <c r="J1037" s="50"/>
      <c r="K1037" s="11"/>
      <c r="L1037" s="50"/>
      <c r="M1037" s="50"/>
      <c r="N1037" s="50"/>
      <c r="O1037" s="50"/>
      <c r="P1037" s="50"/>
      <c r="Q1037" s="11"/>
      <c r="R1037" s="50"/>
      <c r="S1037" s="50"/>
      <c r="T1037" s="50"/>
      <c r="U1037" s="11"/>
      <c r="V1037" s="50"/>
      <c r="W1037" s="50"/>
      <c r="X1037" s="50"/>
      <c r="Y1037" s="50"/>
      <c r="Z1037" s="50"/>
      <c r="AA1037" s="11"/>
      <c r="AB1037" s="50"/>
      <c r="AC1037" s="50"/>
      <c r="AD1037" s="50"/>
      <c r="AE1037" s="11"/>
      <c r="AF1037" s="50"/>
      <c r="AG1037" s="50"/>
      <c r="AH1037" s="50"/>
      <c r="AI1037" s="11"/>
      <c r="AJ1037" s="50"/>
      <c r="AK1037" s="50"/>
      <c r="AL1037" s="50"/>
      <c r="AM1037" s="11"/>
      <c r="AN1037" s="50"/>
      <c r="AO1037" s="50"/>
      <c r="AP1037" s="50"/>
      <c r="AQ1037" s="11"/>
      <c r="AR1037" s="50"/>
      <c r="AS1037" s="50"/>
      <c r="AT1037" s="50"/>
      <c r="AU1037" s="11"/>
      <c r="AV1037" s="50"/>
      <c r="AW1037" s="50"/>
      <c r="AX1037" s="50"/>
      <c r="AY1037" s="50"/>
      <c r="AZ1037" s="50"/>
      <c r="BA1037" s="50"/>
      <c r="BB1037" s="50"/>
      <c r="BC1037" s="50"/>
      <c r="BD1037" s="50"/>
      <c r="BE1037" s="50"/>
      <c r="BF1037" s="50"/>
      <c r="BG1037" s="50"/>
      <c r="BH1037" s="20"/>
    </row>
    <row r="1038" spans="1:60" s="22" customFormat="1" x14ac:dyDescent="0.25">
      <c r="A1038" s="20"/>
      <c r="B1038" s="480"/>
      <c r="C1038" s="11"/>
      <c r="D1038" s="11"/>
      <c r="E1038" s="11"/>
      <c r="F1038" s="21"/>
      <c r="G1038" s="11"/>
      <c r="H1038" s="50"/>
      <c r="I1038" s="50"/>
      <c r="J1038" s="50"/>
      <c r="K1038" s="11"/>
      <c r="L1038" s="50"/>
      <c r="M1038" s="50"/>
      <c r="N1038" s="50"/>
      <c r="O1038" s="50"/>
      <c r="P1038" s="50"/>
      <c r="Q1038" s="11"/>
      <c r="R1038" s="50"/>
      <c r="S1038" s="50"/>
      <c r="T1038" s="50"/>
      <c r="U1038" s="11"/>
      <c r="V1038" s="50"/>
      <c r="W1038" s="50"/>
      <c r="X1038" s="50"/>
      <c r="Y1038" s="50"/>
      <c r="Z1038" s="50"/>
      <c r="AA1038" s="11"/>
      <c r="AB1038" s="50"/>
      <c r="AC1038" s="50"/>
      <c r="AD1038" s="50"/>
      <c r="AE1038" s="11"/>
      <c r="AF1038" s="50"/>
      <c r="AG1038" s="50"/>
      <c r="AH1038" s="50"/>
      <c r="AI1038" s="11"/>
      <c r="AJ1038" s="50"/>
      <c r="AK1038" s="50"/>
      <c r="AL1038" s="50"/>
      <c r="AM1038" s="11"/>
      <c r="AN1038" s="50"/>
      <c r="AO1038" s="50"/>
      <c r="AP1038" s="50"/>
      <c r="AQ1038" s="11"/>
      <c r="AR1038" s="50"/>
      <c r="AS1038" s="50"/>
      <c r="AT1038" s="50"/>
      <c r="AU1038" s="11"/>
      <c r="AV1038" s="50"/>
      <c r="AW1038" s="50"/>
      <c r="AX1038" s="50"/>
      <c r="AY1038" s="50"/>
      <c r="AZ1038" s="50"/>
      <c r="BA1038" s="50"/>
      <c r="BB1038" s="50"/>
      <c r="BC1038" s="50"/>
      <c r="BD1038" s="50"/>
      <c r="BE1038" s="50"/>
      <c r="BF1038" s="50"/>
      <c r="BG1038" s="50"/>
      <c r="BH1038" s="20"/>
    </row>
    <row r="1039" spans="1:60" s="22" customFormat="1" x14ac:dyDescent="0.25">
      <c r="A1039" s="20"/>
      <c r="B1039" s="480"/>
      <c r="C1039" s="11"/>
      <c r="D1039" s="11"/>
      <c r="E1039" s="11"/>
      <c r="F1039" s="21"/>
      <c r="G1039" s="11"/>
      <c r="H1039" s="50"/>
      <c r="I1039" s="50"/>
      <c r="J1039" s="50"/>
      <c r="K1039" s="11"/>
      <c r="L1039" s="50"/>
      <c r="M1039" s="50"/>
      <c r="N1039" s="50"/>
      <c r="O1039" s="50"/>
      <c r="P1039" s="50"/>
      <c r="Q1039" s="11"/>
      <c r="R1039" s="50"/>
      <c r="S1039" s="50"/>
      <c r="T1039" s="50"/>
      <c r="U1039" s="11"/>
      <c r="V1039" s="50"/>
      <c r="W1039" s="50"/>
      <c r="X1039" s="50"/>
      <c r="Y1039" s="50"/>
      <c r="Z1039" s="50"/>
      <c r="AA1039" s="11"/>
      <c r="AB1039" s="50"/>
      <c r="AC1039" s="50"/>
      <c r="AD1039" s="50"/>
      <c r="AE1039" s="11"/>
      <c r="AF1039" s="50"/>
      <c r="AG1039" s="50"/>
      <c r="AH1039" s="50"/>
      <c r="AI1039" s="11"/>
      <c r="AJ1039" s="50"/>
      <c r="AK1039" s="50"/>
      <c r="AL1039" s="50"/>
      <c r="AM1039" s="11"/>
      <c r="AN1039" s="50"/>
      <c r="AO1039" s="50"/>
      <c r="AP1039" s="50"/>
      <c r="AQ1039" s="11"/>
      <c r="AR1039" s="50"/>
      <c r="AS1039" s="50"/>
      <c r="AT1039" s="50"/>
      <c r="AU1039" s="11"/>
      <c r="AV1039" s="50"/>
      <c r="AW1039" s="50"/>
      <c r="AX1039" s="50"/>
      <c r="AY1039" s="50"/>
      <c r="AZ1039" s="50"/>
      <c r="BA1039" s="50"/>
      <c r="BB1039" s="50"/>
      <c r="BC1039" s="50"/>
      <c r="BD1039" s="50"/>
      <c r="BE1039" s="50"/>
      <c r="BF1039" s="50"/>
      <c r="BG1039" s="50"/>
      <c r="BH1039" s="20"/>
    </row>
    <row r="1040" spans="1:60" s="22" customFormat="1" x14ac:dyDescent="0.25">
      <c r="A1040" s="20"/>
      <c r="B1040" s="480"/>
      <c r="C1040" s="11"/>
      <c r="D1040" s="11"/>
      <c r="E1040" s="11"/>
      <c r="F1040" s="21"/>
      <c r="G1040" s="11"/>
      <c r="H1040" s="50"/>
      <c r="I1040" s="50"/>
      <c r="J1040" s="50"/>
      <c r="K1040" s="11"/>
      <c r="L1040" s="50"/>
      <c r="M1040" s="50"/>
      <c r="N1040" s="50"/>
      <c r="O1040" s="50"/>
      <c r="P1040" s="50"/>
      <c r="Q1040" s="11"/>
      <c r="R1040" s="50"/>
      <c r="S1040" s="50"/>
      <c r="T1040" s="50"/>
      <c r="U1040" s="11"/>
      <c r="V1040" s="50"/>
      <c r="W1040" s="50"/>
      <c r="X1040" s="50"/>
      <c r="Y1040" s="50"/>
      <c r="Z1040" s="50"/>
      <c r="AA1040" s="11"/>
      <c r="AB1040" s="50"/>
      <c r="AC1040" s="50"/>
      <c r="AD1040" s="50"/>
      <c r="AE1040" s="11"/>
      <c r="AF1040" s="50"/>
      <c r="AG1040" s="50"/>
      <c r="AH1040" s="50"/>
      <c r="AI1040" s="11"/>
      <c r="AJ1040" s="50"/>
      <c r="AK1040" s="50"/>
      <c r="AL1040" s="50"/>
      <c r="AM1040" s="11"/>
      <c r="AN1040" s="50"/>
      <c r="AO1040" s="50"/>
      <c r="AP1040" s="50"/>
      <c r="AQ1040" s="11"/>
      <c r="AR1040" s="50"/>
      <c r="AS1040" s="50"/>
      <c r="AT1040" s="50"/>
      <c r="AU1040" s="11"/>
      <c r="AV1040" s="50"/>
      <c r="AW1040" s="50"/>
      <c r="AX1040" s="50"/>
      <c r="AY1040" s="50"/>
      <c r="AZ1040" s="50"/>
      <c r="BA1040" s="50"/>
      <c r="BB1040" s="50"/>
      <c r="BC1040" s="50"/>
      <c r="BD1040" s="50"/>
      <c r="BE1040" s="50"/>
      <c r="BF1040" s="50"/>
      <c r="BG1040" s="50"/>
      <c r="BH1040" s="20"/>
    </row>
    <row r="1041" spans="1:60" s="22" customFormat="1" x14ac:dyDescent="0.25">
      <c r="A1041" s="20"/>
      <c r="B1041" s="480"/>
      <c r="C1041" s="11"/>
      <c r="D1041" s="11"/>
      <c r="E1041" s="11"/>
      <c r="F1041" s="21"/>
      <c r="G1041" s="11"/>
      <c r="H1041" s="50"/>
      <c r="I1041" s="50"/>
      <c r="J1041" s="50"/>
      <c r="K1041" s="11"/>
      <c r="L1041" s="50"/>
      <c r="M1041" s="50"/>
      <c r="N1041" s="50"/>
      <c r="O1041" s="50"/>
      <c r="P1041" s="50"/>
      <c r="Q1041" s="11"/>
      <c r="R1041" s="50"/>
      <c r="S1041" s="50"/>
      <c r="T1041" s="50"/>
      <c r="U1041" s="11"/>
      <c r="V1041" s="50"/>
      <c r="W1041" s="50"/>
      <c r="X1041" s="50"/>
      <c r="Y1041" s="50"/>
      <c r="Z1041" s="50"/>
      <c r="AA1041" s="11"/>
      <c r="AB1041" s="50"/>
      <c r="AC1041" s="50"/>
      <c r="AD1041" s="50"/>
      <c r="AE1041" s="11"/>
      <c r="AF1041" s="50"/>
      <c r="AG1041" s="50"/>
      <c r="AH1041" s="50"/>
      <c r="AI1041" s="11"/>
      <c r="AJ1041" s="50"/>
      <c r="AK1041" s="50"/>
      <c r="AL1041" s="50"/>
      <c r="AM1041" s="11"/>
      <c r="AN1041" s="50"/>
      <c r="AO1041" s="50"/>
      <c r="AP1041" s="50"/>
      <c r="AQ1041" s="11"/>
      <c r="AR1041" s="50"/>
      <c r="AS1041" s="50"/>
      <c r="AT1041" s="50"/>
      <c r="AU1041" s="11"/>
      <c r="AV1041" s="50"/>
      <c r="AW1041" s="50"/>
      <c r="AX1041" s="50"/>
      <c r="AY1041" s="50"/>
      <c r="AZ1041" s="50"/>
      <c r="BA1041" s="50"/>
      <c r="BB1041" s="50"/>
      <c r="BC1041" s="50"/>
      <c r="BD1041" s="50"/>
      <c r="BE1041" s="50"/>
      <c r="BF1041" s="50"/>
      <c r="BG1041" s="50"/>
      <c r="BH1041" s="20"/>
    </row>
    <row r="1042" spans="1:60" s="22" customFormat="1" x14ac:dyDescent="0.25">
      <c r="A1042" s="20"/>
      <c r="B1042" s="480"/>
      <c r="C1042" s="11"/>
      <c r="D1042" s="11"/>
      <c r="E1042" s="11"/>
      <c r="F1042" s="21"/>
      <c r="G1042" s="11"/>
      <c r="H1042" s="50"/>
      <c r="I1042" s="50"/>
      <c r="J1042" s="50"/>
      <c r="K1042" s="11"/>
      <c r="L1042" s="50"/>
      <c r="M1042" s="50"/>
      <c r="N1042" s="50"/>
      <c r="O1042" s="50"/>
      <c r="P1042" s="50"/>
      <c r="Q1042" s="11"/>
      <c r="R1042" s="50"/>
      <c r="S1042" s="50"/>
      <c r="T1042" s="50"/>
      <c r="U1042" s="11"/>
      <c r="V1042" s="50"/>
      <c r="W1042" s="50"/>
      <c r="X1042" s="50"/>
      <c r="Y1042" s="50"/>
      <c r="Z1042" s="50"/>
      <c r="AA1042" s="11"/>
      <c r="AB1042" s="50"/>
      <c r="AC1042" s="50"/>
      <c r="AD1042" s="50"/>
      <c r="AE1042" s="11"/>
      <c r="AF1042" s="50"/>
      <c r="AG1042" s="50"/>
      <c r="AH1042" s="50"/>
      <c r="AI1042" s="11"/>
      <c r="AJ1042" s="50"/>
      <c r="AK1042" s="50"/>
      <c r="AL1042" s="50"/>
      <c r="AM1042" s="11"/>
      <c r="AN1042" s="50"/>
      <c r="AO1042" s="50"/>
      <c r="AP1042" s="50"/>
      <c r="AQ1042" s="11"/>
      <c r="AR1042" s="50"/>
      <c r="AS1042" s="50"/>
      <c r="AT1042" s="50"/>
      <c r="AU1042" s="11"/>
      <c r="AV1042" s="50"/>
      <c r="AW1042" s="50"/>
      <c r="AX1042" s="50"/>
      <c r="AY1042" s="50"/>
      <c r="AZ1042" s="50"/>
      <c r="BA1042" s="50"/>
      <c r="BB1042" s="50"/>
      <c r="BC1042" s="50"/>
      <c r="BD1042" s="50"/>
      <c r="BE1042" s="50"/>
      <c r="BF1042" s="50"/>
      <c r="BG1042" s="50"/>
      <c r="BH1042" s="20"/>
    </row>
    <row r="1043" spans="1:60" s="22" customFormat="1" x14ac:dyDescent="0.25">
      <c r="A1043" s="20"/>
      <c r="B1043" s="480"/>
      <c r="C1043" s="11"/>
      <c r="D1043" s="11"/>
      <c r="E1043" s="11"/>
      <c r="F1043" s="21"/>
      <c r="G1043" s="11"/>
      <c r="H1043" s="50"/>
      <c r="I1043" s="50"/>
      <c r="J1043" s="50"/>
      <c r="K1043" s="11"/>
      <c r="L1043" s="50"/>
      <c r="M1043" s="50"/>
      <c r="N1043" s="50"/>
      <c r="O1043" s="50"/>
      <c r="P1043" s="50"/>
      <c r="Q1043" s="11"/>
      <c r="R1043" s="50"/>
      <c r="S1043" s="50"/>
      <c r="T1043" s="50"/>
      <c r="U1043" s="11"/>
      <c r="V1043" s="50"/>
      <c r="W1043" s="50"/>
      <c r="X1043" s="50"/>
      <c r="Y1043" s="50"/>
      <c r="Z1043" s="50"/>
      <c r="AA1043" s="11"/>
      <c r="AB1043" s="50"/>
      <c r="AC1043" s="50"/>
      <c r="AD1043" s="50"/>
      <c r="AE1043" s="11"/>
      <c r="AF1043" s="50"/>
      <c r="AG1043" s="50"/>
      <c r="AH1043" s="50"/>
      <c r="AI1043" s="11"/>
      <c r="AJ1043" s="50"/>
      <c r="AK1043" s="50"/>
      <c r="AL1043" s="50"/>
      <c r="AM1043" s="11"/>
      <c r="AN1043" s="50"/>
      <c r="AO1043" s="50"/>
      <c r="AP1043" s="50"/>
      <c r="AQ1043" s="11"/>
      <c r="AR1043" s="50"/>
      <c r="AS1043" s="50"/>
      <c r="AT1043" s="50"/>
      <c r="AU1043" s="11"/>
      <c r="AV1043" s="50"/>
      <c r="AW1043" s="50"/>
      <c r="AX1043" s="50"/>
      <c r="AY1043" s="50"/>
      <c r="AZ1043" s="50"/>
      <c r="BA1043" s="50"/>
      <c r="BB1043" s="50"/>
      <c r="BC1043" s="50"/>
      <c r="BD1043" s="50"/>
      <c r="BE1043" s="50"/>
      <c r="BF1043" s="50"/>
      <c r="BG1043" s="50"/>
      <c r="BH1043" s="20"/>
    </row>
    <row r="1044" spans="1:60" s="22" customFormat="1" x14ac:dyDescent="0.25">
      <c r="A1044" s="20"/>
      <c r="B1044" s="480"/>
      <c r="C1044" s="11"/>
      <c r="D1044" s="11"/>
      <c r="E1044" s="11"/>
      <c r="F1044" s="21"/>
      <c r="G1044" s="11"/>
      <c r="H1044" s="50"/>
      <c r="I1044" s="50"/>
      <c r="J1044" s="50"/>
      <c r="K1044" s="11"/>
      <c r="L1044" s="50"/>
      <c r="M1044" s="50"/>
      <c r="N1044" s="50"/>
      <c r="O1044" s="50"/>
      <c r="P1044" s="50"/>
      <c r="Q1044" s="11"/>
      <c r="R1044" s="50"/>
      <c r="S1044" s="50"/>
      <c r="T1044" s="50"/>
      <c r="U1044" s="11"/>
      <c r="V1044" s="50"/>
      <c r="W1044" s="50"/>
      <c r="X1044" s="50"/>
      <c r="Y1044" s="50"/>
      <c r="Z1044" s="50"/>
      <c r="AA1044" s="11"/>
      <c r="AB1044" s="50"/>
      <c r="AC1044" s="50"/>
      <c r="AD1044" s="50"/>
      <c r="AE1044" s="11"/>
      <c r="AF1044" s="50"/>
      <c r="AG1044" s="50"/>
      <c r="AH1044" s="50"/>
      <c r="AI1044" s="11"/>
      <c r="AJ1044" s="50"/>
      <c r="AK1044" s="50"/>
      <c r="AL1044" s="50"/>
      <c r="AM1044" s="11"/>
      <c r="AN1044" s="50"/>
      <c r="AO1044" s="50"/>
      <c r="AP1044" s="50"/>
      <c r="AQ1044" s="11"/>
      <c r="AR1044" s="50"/>
      <c r="AS1044" s="50"/>
      <c r="AT1044" s="50"/>
      <c r="AU1044" s="11"/>
      <c r="AV1044" s="50"/>
      <c r="AW1044" s="50"/>
      <c r="AX1044" s="50"/>
      <c r="AY1044" s="50"/>
      <c r="AZ1044" s="50"/>
      <c r="BA1044" s="50"/>
      <c r="BB1044" s="50"/>
      <c r="BC1044" s="50"/>
      <c r="BD1044" s="50"/>
      <c r="BE1044" s="50"/>
      <c r="BF1044" s="50"/>
      <c r="BG1044" s="50"/>
      <c r="BH1044" s="20"/>
    </row>
    <row r="1045" spans="1:60" s="22" customFormat="1" x14ac:dyDescent="0.25">
      <c r="A1045" s="20"/>
      <c r="B1045" s="480"/>
      <c r="C1045" s="11"/>
      <c r="D1045" s="11"/>
      <c r="E1045" s="11"/>
      <c r="F1045" s="21"/>
      <c r="G1045" s="11"/>
      <c r="H1045" s="50"/>
      <c r="I1045" s="50"/>
      <c r="J1045" s="50"/>
      <c r="K1045" s="11"/>
      <c r="L1045" s="50"/>
      <c r="M1045" s="50"/>
      <c r="N1045" s="50"/>
      <c r="O1045" s="50"/>
      <c r="P1045" s="50"/>
      <c r="Q1045" s="11"/>
      <c r="R1045" s="50"/>
      <c r="S1045" s="50"/>
      <c r="T1045" s="50"/>
      <c r="U1045" s="11"/>
      <c r="V1045" s="50"/>
      <c r="W1045" s="50"/>
      <c r="X1045" s="50"/>
      <c r="Y1045" s="50"/>
      <c r="Z1045" s="50"/>
      <c r="AA1045" s="11"/>
      <c r="AB1045" s="50"/>
      <c r="AC1045" s="50"/>
      <c r="AD1045" s="50"/>
      <c r="AE1045" s="11"/>
      <c r="AF1045" s="50"/>
      <c r="AG1045" s="50"/>
      <c r="AH1045" s="50"/>
      <c r="AI1045" s="11"/>
      <c r="AJ1045" s="50"/>
      <c r="AK1045" s="50"/>
      <c r="AL1045" s="50"/>
      <c r="AM1045" s="11"/>
      <c r="AN1045" s="50"/>
      <c r="AO1045" s="50"/>
      <c r="AP1045" s="50"/>
      <c r="AQ1045" s="11"/>
      <c r="AR1045" s="50"/>
      <c r="AS1045" s="50"/>
      <c r="AT1045" s="50"/>
      <c r="AU1045" s="11"/>
      <c r="AV1045" s="50"/>
      <c r="AW1045" s="50"/>
      <c r="AX1045" s="50"/>
      <c r="AY1045" s="50"/>
      <c r="AZ1045" s="50"/>
      <c r="BA1045" s="50"/>
      <c r="BB1045" s="50"/>
      <c r="BC1045" s="50"/>
      <c r="BD1045" s="50"/>
      <c r="BE1045" s="50"/>
      <c r="BF1045" s="50"/>
      <c r="BG1045" s="50"/>
      <c r="BH1045" s="20"/>
    </row>
    <row r="1046" spans="1:60" s="22" customFormat="1" x14ac:dyDescent="0.25">
      <c r="A1046" s="20"/>
      <c r="B1046" s="480"/>
      <c r="C1046" s="11"/>
      <c r="D1046" s="11"/>
      <c r="E1046" s="11"/>
      <c r="F1046" s="21"/>
      <c r="G1046" s="11"/>
      <c r="H1046" s="50"/>
      <c r="I1046" s="50"/>
      <c r="J1046" s="50"/>
      <c r="K1046" s="11"/>
      <c r="L1046" s="50"/>
      <c r="M1046" s="50"/>
      <c r="N1046" s="50"/>
      <c r="O1046" s="50"/>
      <c r="P1046" s="50"/>
      <c r="Q1046" s="11"/>
      <c r="R1046" s="50"/>
      <c r="S1046" s="50"/>
      <c r="T1046" s="50"/>
      <c r="U1046" s="11"/>
      <c r="V1046" s="50"/>
      <c r="W1046" s="50"/>
      <c r="X1046" s="50"/>
      <c r="Y1046" s="50"/>
      <c r="Z1046" s="50"/>
      <c r="AA1046" s="11"/>
      <c r="AB1046" s="50"/>
      <c r="AC1046" s="50"/>
      <c r="AD1046" s="50"/>
      <c r="AE1046" s="11"/>
      <c r="AF1046" s="50"/>
      <c r="AG1046" s="50"/>
      <c r="AH1046" s="50"/>
      <c r="AI1046" s="11"/>
      <c r="AJ1046" s="50"/>
      <c r="AK1046" s="50"/>
      <c r="AL1046" s="50"/>
      <c r="AM1046" s="11"/>
      <c r="AN1046" s="50"/>
      <c r="AO1046" s="50"/>
      <c r="AP1046" s="50"/>
      <c r="AQ1046" s="11"/>
      <c r="AR1046" s="50"/>
      <c r="AS1046" s="50"/>
      <c r="AT1046" s="50"/>
      <c r="AU1046" s="11"/>
      <c r="AV1046" s="50"/>
      <c r="AW1046" s="50"/>
      <c r="AX1046" s="50"/>
      <c r="AY1046" s="50"/>
      <c r="AZ1046" s="50"/>
      <c r="BA1046" s="50"/>
      <c r="BB1046" s="50"/>
      <c r="BC1046" s="50"/>
      <c r="BD1046" s="50"/>
      <c r="BE1046" s="50"/>
      <c r="BF1046" s="50"/>
      <c r="BG1046" s="50"/>
      <c r="BH1046" s="20"/>
    </row>
    <row r="1047" spans="1:60" s="22" customFormat="1" x14ac:dyDescent="0.25">
      <c r="A1047" s="20"/>
      <c r="B1047" s="480"/>
      <c r="C1047" s="11"/>
      <c r="D1047" s="11"/>
      <c r="E1047" s="11"/>
      <c r="F1047" s="21"/>
      <c r="G1047" s="11"/>
      <c r="H1047" s="50"/>
      <c r="I1047" s="50"/>
      <c r="J1047" s="50"/>
      <c r="K1047" s="11"/>
      <c r="L1047" s="50"/>
      <c r="M1047" s="50"/>
      <c r="N1047" s="50"/>
      <c r="O1047" s="50"/>
      <c r="P1047" s="50"/>
      <c r="Q1047" s="11"/>
      <c r="R1047" s="50"/>
      <c r="S1047" s="50"/>
      <c r="T1047" s="50"/>
      <c r="U1047" s="11"/>
      <c r="V1047" s="50"/>
      <c r="W1047" s="50"/>
      <c r="X1047" s="50"/>
      <c r="Y1047" s="50"/>
      <c r="Z1047" s="50"/>
      <c r="AA1047" s="11"/>
      <c r="AB1047" s="50"/>
      <c r="AC1047" s="50"/>
      <c r="AD1047" s="50"/>
      <c r="AE1047" s="11"/>
      <c r="AF1047" s="50"/>
      <c r="AG1047" s="50"/>
      <c r="AH1047" s="50"/>
      <c r="AI1047" s="11"/>
      <c r="AJ1047" s="50"/>
      <c r="AK1047" s="50"/>
      <c r="AL1047" s="50"/>
      <c r="AM1047" s="11"/>
      <c r="AN1047" s="50"/>
      <c r="AO1047" s="50"/>
      <c r="AP1047" s="50"/>
      <c r="AQ1047" s="11"/>
      <c r="AR1047" s="50"/>
      <c r="AS1047" s="50"/>
      <c r="AT1047" s="50"/>
      <c r="AU1047" s="11"/>
      <c r="AV1047" s="50"/>
      <c r="AW1047" s="50"/>
      <c r="AX1047" s="50"/>
      <c r="AY1047" s="50"/>
      <c r="AZ1047" s="50"/>
      <c r="BA1047" s="50"/>
      <c r="BB1047" s="50"/>
      <c r="BC1047" s="50"/>
      <c r="BD1047" s="50"/>
      <c r="BE1047" s="50"/>
      <c r="BF1047" s="50"/>
      <c r="BG1047" s="50"/>
      <c r="BH1047" s="20"/>
    </row>
    <row r="1048" spans="1:60" s="22" customFormat="1" x14ac:dyDescent="0.25">
      <c r="A1048" s="20"/>
      <c r="B1048" s="480"/>
      <c r="C1048" s="11"/>
      <c r="D1048" s="11"/>
      <c r="E1048" s="11"/>
      <c r="F1048" s="21"/>
      <c r="G1048" s="11"/>
      <c r="H1048" s="50"/>
      <c r="I1048" s="50"/>
      <c r="J1048" s="50"/>
      <c r="K1048" s="11"/>
      <c r="L1048" s="50"/>
      <c r="M1048" s="50"/>
      <c r="N1048" s="50"/>
      <c r="O1048" s="50"/>
      <c r="P1048" s="50"/>
      <c r="Q1048" s="11"/>
      <c r="R1048" s="50"/>
      <c r="S1048" s="50"/>
      <c r="T1048" s="50"/>
      <c r="U1048" s="11"/>
      <c r="V1048" s="50"/>
      <c r="W1048" s="50"/>
      <c r="X1048" s="50"/>
      <c r="Y1048" s="50"/>
      <c r="Z1048" s="50"/>
      <c r="AA1048" s="11"/>
      <c r="AB1048" s="50"/>
      <c r="AC1048" s="50"/>
      <c r="AD1048" s="50"/>
      <c r="AE1048" s="11"/>
      <c r="AF1048" s="50"/>
      <c r="AG1048" s="50"/>
      <c r="AH1048" s="50"/>
      <c r="AI1048" s="11"/>
      <c r="AJ1048" s="50"/>
      <c r="AK1048" s="50"/>
      <c r="AL1048" s="50"/>
      <c r="AM1048" s="11"/>
      <c r="AN1048" s="50"/>
      <c r="AO1048" s="50"/>
      <c r="AP1048" s="50"/>
      <c r="AQ1048" s="11"/>
      <c r="AR1048" s="50"/>
      <c r="AS1048" s="50"/>
      <c r="AT1048" s="50"/>
      <c r="AU1048" s="11"/>
      <c r="AV1048" s="50"/>
      <c r="AW1048" s="50"/>
      <c r="AX1048" s="50"/>
      <c r="AY1048" s="50"/>
      <c r="AZ1048" s="50"/>
      <c r="BA1048" s="50"/>
      <c r="BB1048" s="50"/>
      <c r="BC1048" s="50"/>
      <c r="BD1048" s="50"/>
      <c r="BE1048" s="50"/>
      <c r="BF1048" s="50"/>
      <c r="BG1048" s="50"/>
      <c r="BH1048" s="20"/>
    </row>
    <row r="1049" spans="1:60" s="22" customFormat="1" x14ac:dyDescent="0.25">
      <c r="A1049" s="20"/>
      <c r="B1049" s="480"/>
      <c r="C1049" s="11"/>
      <c r="D1049" s="11"/>
      <c r="E1049" s="11"/>
      <c r="F1049" s="21"/>
      <c r="G1049" s="11"/>
      <c r="H1049" s="50"/>
      <c r="I1049" s="50"/>
      <c r="J1049" s="50"/>
      <c r="K1049" s="11"/>
      <c r="L1049" s="50"/>
      <c r="M1049" s="50"/>
      <c r="N1049" s="50"/>
      <c r="O1049" s="50"/>
      <c r="P1049" s="50"/>
      <c r="Q1049" s="11"/>
      <c r="R1049" s="50"/>
      <c r="S1049" s="50"/>
      <c r="T1049" s="50"/>
      <c r="U1049" s="11"/>
      <c r="V1049" s="50"/>
      <c r="W1049" s="50"/>
      <c r="X1049" s="50"/>
      <c r="Y1049" s="50"/>
      <c r="Z1049" s="50"/>
      <c r="AA1049" s="11"/>
      <c r="AB1049" s="50"/>
      <c r="AC1049" s="50"/>
      <c r="AD1049" s="50"/>
      <c r="AE1049" s="11"/>
      <c r="AF1049" s="50"/>
      <c r="AG1049" s="50"/>
      <c r="AH1049" s="50"/>
      <c r="AI1049" s="11"/>
      <c r="AJ1049" s="50"/>
      <c r="AK1049" s="50"/>
      <c r="AL1049" s="50"/>
      <c r="AM1049" s="11"/>
      <c r="AN1049" s="50"/>
      <c r="AO1049" s="50"/>
      <c r="AP1049" s="50"/>
      <c r="AQ1049" s="11"/>
      <c r="AR1049" s="50"/>
      <c r="AS1049" s="50"/>
      <c r="AT1049" s="50"/>
      <c r="AU1049" s="11"/>
      <c r="AV1049" s="50"/>
      <c r="AW1049" s="50"/>
      <c r="AX1049" s="50"/>
      <c r="AY1049" s="50"/>
      <c r="AZ1049" s="50"/>
      <c r="BA1049" s="50"/>
      <c r="BB1049" s="50"/>
      <c r="BC1049" s="50"/>
      <c r="BD1049" s="50"/>
      <c r="BE1049" s="50"/>
      <c r="BF1049" s="50"/>
      <c r="BG1049" s="50"/>
      <c r="BH1049" s="20"/>
    </row>
    <row r="1050" spans="1:60" s="22" customFormat="1" x14ac:dyDescent="0.25">
      <c r="A1050" s="20"/>
      <c r="B1050" s="480"/>
      <c r="C1050" s="11"/>
      <c r="D1050" s="11"/>
      <c r="E1050" s="11"/>
      <c r="F1050" s="21"/>
      <c r="G1050" s="11"/>
      <c r="H1050" s="50"/>
      <c r="I1050" s="50"/>
      <c r="J1050" s="50"/>
      <c r="K1050" s="11"/>
      <c r="L1050" s="50"/>
      <c r="M1050" s="50"/>
      <c r="N1050" s="50"/>
      <c r="O1050" s="50"/>
      <c r="P1050" s="50"/>
      <c r="Q1050" s="11"/>
      <c r="R1050" s="50"/>
      <c r="S1050" s="50"/>
      <c r="T1050" s="50"/>
      <c r="U1050" s="11"/>
      <c r="V1050" s="50"/>
      <c r="W1050" s="50"/>
      <c r="X1050" s="50"/>
      <c r="Y1050" s="50"/>
      <c r="Z1050" s="50"/>
      <c r="AA1050" s="11"/>
      <c r="AB1050" s="50"/>
      <c r="AC1050" s="50"/>
      <c r="AD1050" s="50"/>
      <c r="AE1050" s="11"/>
      <c r="AF1050" s="50"/>
      <c r="AG1050" s="50"/>
      <c r="AH1050" s="50"/>
      <c r="AI1050" s="11"/>
      <c r="AJ1050" s="50"/>
      <c r="AK1050" s="50"/>
      <c r="AL1050" s="50"/>
      <c r="AM1050" s="11"/>
      <c r="AN1050" s="50"/>
      <c r="AO1050" s="50"/>
      <c r="AP1050" s="50"/>
      <c r="AQ1050" s="11"/>
      <c r="AR1050" s="50"/>
      <c r="AS1050" s="50"/>
      <c r="AT1050" s="50"/>
      <c r="AU1050" s="11"/>
      <c r="AV1050" s="50"/>
      <c r="AW1050" s="50"/>
      <c r="AX1050" s="50"/>
      <c r="AY1050" s="50"/>
      <c r="AZ1050" s="50"/>
      <c r="BA1050" s="50"/>
      <c r="BB1050" s="50"/>
      <c r="BC1050" s="50"/>
      <c r="BD1050" s="50"/>
      <c r="BE1050" s="50"/>
      <c r="BF1050" s="50"/>
      <c r="BG1050" s="50"/>
      <c r="BH1050" s="20"/>
    </row>
    <row r="1051" spans="1:60" s="22" customFormat="1" x14ac:dyDescent="0.25">
      <c r="A1051" s="20"/>
      <c r="B1051" s="480"/>
      <c r="C1051" s="11"/>
      <c r="D1051" s="11"/>
      <c r="E1051" s="11"/>
      <c r="F1051" s="21"/>
      <c r="G1051" s="11"/>
      <c r="H1051" s="50"/>
      <c r="I1051" s="50"/>
      <c r="J1051" s="50"/>
      <c r="K1051" s="11"/>
      <c r="L1051" s="50"/>
      <c r="M1051" s="50"/>
      <c r="N1051" s="50"/>
      <c r="O1051" s="50"/>
      <c r="P1051" s="50"/>
      <c r="Q1051" s="11"/>
      <c r="R1051" s="50"/>
      <c r="S1051" s="50"/>
      <c r="T1051" s="50"/>
      <c r="U1051" s="11"/>
      <c r="V1051" s="50"/>
      <c r="W1051" s="50"/>
      <c r="X1051" s="50"/>
      <c r="Y1051" s="50"/>
      <c r="Z1051" s="50"/>
      <c r="AA1051" s="11"/>
      <c r="AB1051" s="50"/>
      <c r="AC1051" s="50"/>
      <c r="AD1051" s="50"/>
      <c r="AE1051" s="11"/>
      <c r="AF1051" s="50"/>
      <c r="AG1051" s="50"/>
      <c r="AH1051" s="50"/>
      <c r="AI1051" s="11"/>
      <c r="AJ1051" s="50"/>
      <c r="AK1051" s="50"/>
      <c r="AL1051" s="50"/>
      <c r="AM1051" s="11"/>
      <c r="AN1051" s="50"/>
      <c r="AO1051" s="50"/>
      <c r="AP1051" s="50"/>
      <c r="AQ1051" s="11"/>
      <c r="AR1051" s="50"/>
      <c r="AS1051" s="50"/>
      <c r="AT1051" s="50"/>
      <c r="AU1051" s="11"/>
      <c r="AV1051" s="50"/>
      <c r="AW1051" s="50"/>
      <c r="AX1051" s="50"/>
      <c r="AY1051" s="50"/>
      <c r="AZ1051" s="50"/>
      <c r="BA1051" s="50"/>
      <c r="BB1051" s="50"/>
      <c r="BC1051" s="50"/>
      <c r="BD1051" s="50"/>
      <c r="BE1051" s="50"/>
      <c r="BF1051" s="50"/>
      <c r="BG1051" s="50"/>
      <c r="BH1051" s="20"/>
    </row>
    <row r="1052" spans="1:60" s="22" customFormat="1" x14ac:dyDescent="0.25">
      <c r="A1052" s="20"/>
      <c r="B1052" s="480"/>
      <c r="C1052" s="11"/>
      <c r="D1052" s="11"/>
      <c r="E1052" s="11"/>
      <c r="F1052" s="21"/>
      <c r="G1052" s="11"/>
      <c r="H1052" s="50"/>
      <c r="I1052" s="50"/>
      <c r="J1052" s="50"/>
      <c r="K1052" s="11"/>
      <c r="L1052" s="50"/>
      <c r="M1052" s="50"/>
      <c r="N1052" s="50"/>
      <c r="O1052" s="50"/>
      <c r="P1052" s="50"/>
      <c r="Q1052" s="11"/>
      <c r="R1052" s="50"/>
      <c r="S1052" s="50"/>
      <c r="T1052" s="50"/>
      <c r="U1052" s="11"/>
      <c r="V1052" s="50"/>
      <c r="W1052" s="50"/>
      <c r="X1052" s="50"/>
      <c r="Y1052" s="50"/>
      <c r="Z1052" s="50"/>
      <c r="AA1052" s="11"/>
      <c r="AB1052" s="50"/>
      <c r="AC1052" s="50"/>
      <c r="AD1052" s="50"/>
      <c r="AE1052" s="11"/>
      <c r="AF1052" s="50"/>
      <c r="AG1052" s="50"/>
      <c r="AH1052" s="50"/>
      <c r="AI1052" s="11"/>
      <c r="AJ1052" s="50"/>
      <c r="AK1052" s="50"/>
      <c r="AL1052" s="50"/>
      <c r="AM1052" s="11"/>
      <c r="AN1052" s="50"/>
      <c r="AO1052" s="50"/>
      <c r="AP1052" s="50"/>
      <c r="AQ1052" s="11"/>
      <c r="AR1052" s="50"/>
      <c r="AS1052" s="50"/>
      <c r="AT1052" s="50"/>
      <c r="AU1052" s="11"/>
      <c r="AV1052" s="50"/>
      <c r="AW1052" s="50"/>
      <c r="AX1052" s="50"/>
      <c r="AY1052" s="50"/>
      <c r="AZ1052" s="50"/>
      <c r="BA1052" s="50"/>
      <c r="BB1052" s="50"/>
      <c r="BC1052" s="50"/>
      <c r="BD1052" s="50"/>
      <c r="BE1052" s="50"/>
      <c r="BF1052" s="50"/>
      <c r="BG1052" s="50"/>
      <c r="BH1052" s="20"/>
    </row>
    <row r="1053" spans="1:60" s="22" customFormat="1" x14ac:dyDescent="0.25">
      <c r="A1053" s="20"/>
      <c r="B1053" s="480"/>
      <c r="C1053" s="11"/>
      <c r="D1053" s="11"/>
      <c r="E1053" s="11"/>
      <c r="F1053" s="21"/>
      <c r="G1053" s="11"/>
      <c r="H1053" s="50"/>
      <c r="I1053" s="50"/>
      <c r="J1053" s="50"/>
      <c r="K1053" s="11"/>
      <c r="L1053" s="50"/>
      <c r="M1053" s="50"/>
      <c r="N1053" s="50"/>
      <c r="O1053" s="50"/>
      <c r="P1053" s="50"/>
      <c r="Q1053" s="11"/>
      <c r="R1053" s="50"/>
      <c r="S1053" s="50"/>
      <c r="T1053" s="50"/>
      <c r="U1053" s="11"/>
      <c r="V1053" s="50"/>
      <c r="W1053" s="50"/>
      <c r="X1053" s="50"/>
      <c r="Y1053" s="50"/>
      <c r="Z1053" s="50"/>
      <c r="AA1053" s="11"/>
      <c r="AB1053" s="50"/>
      <c r="AC1053" s="50"/>
      <c r="AD1053" s="50"/>
      <c r="AE1053" s="11"/>
      <c r="AF1053" s="50"/>
      <c r="AG1053" s="50"/>
      <c r="AH1053" s="50"/>
      <c r="AI1053" s="11"/>
      <c r="AJ1053" s="50"/>
      <c r="AK1053" s="50"/>
      <c r="AL1053" s="50"/>
      <c r="AM1053" s="11"/>
      <c r="AN1053" s="50"/>
      <c r="AO1053" s="50"/>
      <c r="AP1053" s="50"/>
      <c r="AQ1053" s="11"/>
      <c r="AR1053" s="50"/>
      <c r="AS1053" s="50"/>
      <c r="AT1053" s="50"/>
      <c r="AU1053" s="11"/>
      <c r="AV1053" s="50"/>
      <c r="AW1053" s="50"/>
      <c r="AX1053" s="50"/>
      <c r="AY1053" s="50"/>
      <c r="AZ1053" s="50"/>
      <c r="BA1053" s="50"/>
      <c r="BB1053" s="50"/>
      <c r="BC1053" s="50"/>
      <c r="BD1053" s="50"/>
      <c r="BE1053" s="50"/>
      <c r="BF1053" s="50"/>
      <c r="BG1053" s="50"/>
      <c r="BH1053" s="20"/>
    </row>
    <row r="1054" spans="1:60" s="22" customFormat="1" x14ac:dyDescent="0.25">
      <c r="A1054" s="20"/>
      <c r="B1054" s="480"/>
      <c r="C1054" s="11"/>
      <c r="D1054" s="11"/>
      <c r="E1054" s="11"/>
      <c r="F1054" s="21"/>
      <c r="G1054" s="11"/>
      <c r="H1054" s="50"/>
      <c r="I1054" s="50"/>
      <c r="J1054" s="50"/>
      <c r="K1054" s="11"/>
      <c r="L1054" s="50"/>
      <c r="M1054" s="50"/>
      <c r="N1054" s="50"/>
      <c r="O1054" s="50"/>
      <c r="P1054" s="50"/>
      <c r="Q1054" s="11"/>
      <c r="R1054" s="50"/>
      <c r="S1054" s="50"/>
      <c r="T1054" s="50"/>
      <c r="U1054" s="11"/>
      <c r="V1054" s="50"/>
      <c r="W1054" s="50"/>
      <c r="X1054" s="50"/>
      <c r="Y1054" s="50"/>
      <c r="Z1054" s="50"/>
      <c r="AA1054" s="11"/>
      <c r="AB1054" s="50"/>
      <c r="AC1054" s="50"/>
      <c r="AD1054" s="50"/>
      <c r="AE1054" s="11"/>
      <c r="AF1054" s="50"/>
      <c r="AG1054" s="50"/>
      <c r="AH1054" s="50"/>
      <c r="AI1054" s="11"/>
      <c r="AJ1054" s="50"/>
      <c r="AK1054" s="50"/>
      <c r="AL1054" s="50"/>
      <c r="AM1054" s="11"/>
      <c r="AN1054" s="50"/>
      <c r="AO1054" s="50"/>
      <c r="AP1054" s="50"/>
      <c r="AQ1054" s="11"/>
      <c r="AR1054" s="50"/>
      <c r="AS1054" s="50"/>
      <c r="AT1054" s="50"/>
      <c r="AU1054" s="11"/>
      <c r="AV1054" s="50"/>
      <c r="AW1054" s="50"/>
      <c r="AX1054" s="50"/>
      <c r="AY1054" s="50"/>
      <c r="AZ1054" s="50"/>
      <c r="BA1054" s="50"/>
      <c r="BB1054" s="50"/>
      <c r="BC1054" s="50"/>
      <c r="BD1054" s="50"/>
      <c r="BE1054" s="50"/>
      <c r="BF1054" s="50"/>
      <c r="BG1054" s="50"/>
      <c r="BH1054" s="20"/>
    </row>
    <row r="1055" spans="1:60" s="22" customFormat="1" x14ac:dyDescent="0.25">
      <c r="A1055" s="20"/>
      <c r="B1055" s="480"/>
      <c r="C1055" s="11"/>
      <c r="D1055" s="11"/>
      <c r="E1055" s="11"/>
      <c r="F1055" s="21"/>
      <c r="G1055" s="11"/>
      <c r="H1055" s="50"/>
      <c r="I1055" s="50"/>
      <c r="J1055" s="50"/>
      <c r="K1055" s="11"/>
      <c r="L1055" s="50"/>
      <c r="M1055" s="50"/>
      <c r="N1055" s="50"/>
      <c r="O1055" s="50"/>
      <c r="P1055" s="50"/>
      <c r="Q1055" s="11"/>
      <c r="R1055" s="50"/>
      <c r="S1055" s="50"/>
      <c r="T1055" s="50"/>
      <c r="U1055" s="11"/>
      <c r="V1055" s="50"/>
      <c r="W1055" s="50"/>
      <c r="X1055" s="50"/>
      <c r="Y1055" s="50"/>
      <c r="Z1055" s="50"/>
      <c r="AA1055" s="11"/>
      <c r="AB1055" s="50"/>
      <c r="AC1055" s="50"/>
      <c r="AD1055" s="50"/>
      <c r="AE1055" s="11"/>
      <c r="AF1055" s="50"/>
      <c r="AG1055" s="50"/>
      <c r="AH1055" s="50"/>
      <c r="AI1055" s="11"/>
      <c r="AJ1055" s="50"/>
      <c r="AK1055" s="50"/>
      <c r="AL1055" s="50"/>
      <c r="AM1055" s="11"/>
      <c r="AN1055" s="50"/>
      <c r="AO1055" s="50"/>
      <c r="AP1055" s="50"/>
      <c r="AQ1055" s="11"/>
      <c r="AR1055" s="50"/>
      <c r="AS1055" s="50"/>
      <c r="AT1055" s="50"/>
      <c r="AU1055" s="11"/>
      <c r="AV1055" s="50"/>
      <c r="AW1055" s="50"/>
      <c r="AX1055" s="50"/>
      <c r="AY1055" s="50"/>
      <c r="AZ1055" s="50"/>
      <c r="BA1055" s="50"/>
      <c r="BB1055" s="50"/>
      <c r="BC1055" s="50"/>
      <c r="BD1055" s="50"/>
      <c r="BE1055" s="50"/>
      <c r="BF1055" s="50"/>
      <c r="BG1055" s="50"/>
      <c r="BH1055" s="20"/>
    </row>
    <row r="1056" spans="1:60" s="22" customFormat="1" x14ac:dyDescent="0.25">
      <c r="A1056" s="20"/>
      <c r="B1056" s="480"/>
      <c r="C1056" s="11"/>
      <c r="D1056" s="11"/>
      <c r="E1056" s="11"/>
      <c r="F1056" s="21"/>
      <c r="G1056" s="11"/>
      <c r="H1056" s="50"/>
      <c r="I1056" s="50"/>
      <c r="J1056" s="50"/>
      <c r="K1056" s="11"/>
      <c r="L1056" s="50"/>
      <c r="M1056" s="50"/>
      <c r="N1056" s="50"/>
      <c r="O1056" s="50"/>
      <c r="P1056" s="50"/>
      <c r="Q1056" s="11"/>
      <c r="R1056" s="50"/>
      <c r="S1056" s="50"/>
      <c r="T1056" s="50"/>
      <c r="U1056" s="11"/>
      <c r="V1056" s="50"/>
      <c r="W1056" s="50"/>
      <c r="X1056" s="50"/>
      <c r="Y1056" s="50"/>
      <c r="Z1056" s="50"/>
      <c r="AA1056" s="11"/>
      <c r="AB1056" s="50"/>
      <c r="AC1056" s="50"/>
      <c r="AD1056" s="50"/>
      <c r="AE1056" s="11"/>
      <c r="AF1056" s="50"/>
      <c r="AG1056" s="50"/>
      <c r="AH1056" s="50"/>
      <c r="AI1056" s="11"/>
      <c r="AJ1056" s="50"/>
      <c r="AK1056" s="50"/>
      <c r="AL1056" s="50"/>
      <c r="AM1056" s="11"/>
      <c r="AN1056" s="50"/>
      <c r="AO1056" s="50"/>
      <c r="AP1056" s="50"/>
      <c r="AQ1056" s="11"/>
      <c r="AR1056" s="50"/>
      <c r="AS1056" s="50"/>
      <c r="AT1056" s="50"/>
      <c r="AU1056" s="11"/>
      <c r="AV1056" s="50"/>
      <c r="AW1056" s="50"/>
      <c r="AX1056" s="50"/>
      <c r="AY1056" s="50"/>
      <c r="AZ1056" s="50"/>
      <c r="BA1056" s="50"/>
      <c r="BB1056" s="50"/>
      <c r="BC1056" s="50"/>
      <c r="BD1056" s="50"/>
      <c r="BE1056" s="50"/>
      <c r="BF1056" s="50"/>
      <c r="BG1056" s="50"/>
      <c r="BH1056" s="20"/>
    </row>
    <row r="1057" spans="1:60" s="22" customFormat="1" x14ac:dyDescent="0.25">
      <c r="A1057" s="20"/>
      <c r="B1057" s="480"/>
      <c r="C1057" s="11"/>
      <c r="D1057" s="11"/>
      <c r="E1057" s="11"/>
      <c r="F1057" s="21"/>
      <c r="G1057" s="11"/>
      <c r="H1057" s="50"/>
      <c r="I1057" s="50"/>
      <c r="J1057" s="50"/>
      <c r="K1057" s="11"/>
      <c r="L1057" s="50"/>
      <c r="M1057" s="50"/>
      <c r="N1057" s="50"/>
      <c r="O1057" s="50"/>
      <c r="P1057" s="50"/>
      <c r="Q1057" s="11"/>
      <c r="R1057" s="50"/>
      <c r="S1057" s="50"/>
      <c r="T1057" s="50"/>
      <c r="U1057" s="11"/>
      <c r="V1057" s="50"/>
      <c r="W1057" s="50"/>
      <c r="X1057" s="50"/>
      <c r="Y1057" s="50"/>
      <c r="Z1057" s="50"/>
      <c r="AA1057" s="11"/>
      <c r="AB1057" s="50"/>
      <c r="AC1057" s="50"/>
      <c r="AD1057" s="50"/>
      <c r="AE1057" s="11"/>
      <c r="AF1057" s="50"/>
      <c r="AG1057" s="50"/>
      <c r="AH1057" s="50"/>
      <c r="AI1057" s="11"/>
      <c r="AJ1057" s="50"/>
      <c r="AK1057" s="50"/>
      <c r="AL1057" s="50"/>
      <c r="AM1057" s="11"/>
      <c r="AN1057" s="50"/>
      <c r="AO1057" s="50"/>
      <c r="AP1057" s="50"/>
      <c r="AQ1057" s="11"/>
      <c r="AR1057" s="50"/>
      <c r="AS1057" s="50"/>
      <c r="AT1057" s="50"/>
      <c r="AU1057" s="11"/>
      <c r="AV1057" s="50"/>
      <c r="AW1057" s="50"/>
      <c r="AX1057" s="50"/>
      <c r="AY1057" s="50"/>
      <c r="AZ1057" s="50"/>
      <c r="BA1057" s="50"/>
      <c r="BB1057" s="50"/>
      <c r="BC1057" s="50"/>
      <c r="BD1057" s="50"/>
      <c r="BE1057" s="50"/>
      <c r="BF1057" s="50"/>
      <c r="BG1057" s="50"/>
      <c r="BH1057" s="20"/>
    </row>
    <row r="1058" spans="1:60" s="22" customFormat="1" x14ac:dyDescent="0.25">
      <c r="A1058" s="20"/>
      <c r="B1058" s="480"/>
      <c r="C1058" s="11"/>
      <c r="D1058" s="11"/>
      <c r="E1058" s="11"/>
      <c r="F1058" s="21"/>
      <c r="G1058" s="11"/>
      <c r="H1058" s="50"/>
      <c r="I1058" s="50"/>
      <c r="J1058" s="50"/>
      <c r="K1058" s="11"/>
      <c r="L1058" s="50"/>
      <c r="M1058" s="50"/>
      <c r="N1058" s="50"/>
      <c r="O1058" s="50"/>
      <c r="P1058" s="50"/>
      <c r="Q1058" s="11"/>
      <c r="R1058" s="50"/>
      <c r="S1058" s="50"/>
      <c r="T1058" s="50"/>
      <c r="U1058" s="11"/>
      <c r="V1058" s="50"/>
      <c r="W1058" s="50"/>
      <c r="X1058" s="50"/>
      <c r="Y1058" s="50"/>
      <c r="Z1058" s="50"/>
      <c r="AA1058" s="11"/>
      <c r="AB1058" s="50"/>
      <c r="AC1058" s="50"/>
      <c r="AD1058" s="50"/>
      <c r="AE1058" s="11"/>
      <c r="AF1058" s="50"/>
      <c r="AG1058" s="50"/>
      <c r="AH1058" s="50"/>
      <c r="AI1058" s="11"/>
      <c r="AJ1058" s="50"/>
      <c r="AK1058" s="50"/>
      <c r="AL1058" s="50"/>
      <c r="AM1058" s="11"/>
      <c r="AN1058" s="50"/>
      <c r="AO1058" s="50"/>
      <c r="AP1058" s="50"/>
      <c r="AQ1058" s="11"/>
      <c r="AR1058" s="50"/>
      <c r="AS1058" s="50"/>
      <c r="AT1058" s="50"/>
      <c r="AU1058" s="11"/>
      <c r="AV1058" s="50"/>
      <c r="AW1058" s="50"/>
      <c r="AX1058" s="50"/>
      <c r="AY1058" s="50"/>
      <c r="AZ1058" s="50"/>
      <c r="BA1058" s="50"/>
      <c r="BB1058" s="50"/>
      <c r="BC1058" s="50"/>
      <c r="BD1058" s="50"/>
      <c r="BE1058" s="50"/>
      <c r="BF1058" s="50"/>
      <c r="BG1058" s="50"/>
      <c r="BH1058" s="20"/>
    </row>
    <row r="1059" spans="1:60" s="22" customFormat="1" x14ac:dyDescent="0.25">
      <c r="A1059" s="20"/>
      <c r="B1059" s="480"/>
      <c r="C1059" s="11"/>
      <c r="D1059" s="11"/>
      <c r="E1059" s="11"/>
      <c r="F1059" s="21"/>
      <c r="G1059" s="11"/>
      <c r="H1059" s="50"/>
      <c r="I1059" s="50"/>
      <c r="J1059" s="50"/>
      <c r="K1059" s="11"/>
      <c r="L1059" s="50"/>
      <c r="M1059" s="50"/>
      <c r="N1059" s="50"/>
      <c r="O1059" s="50"/>
      <c r="P1059" s="50"/>
      <c r="Q1059" s="11"/>
      <c r="R1059" s="50"/>
      <c r="S1059" s="50"/>
      <c r="T1059" s="50"/>
      <c r="U1059" s="11"/>
      <c r="V1059" s="50"/>
      <c r="W1059" s="50"/>
      <c r="X1059" s="50"/>
      <c r="Y1059" s="50"/>
      <c r="Z1059" s="50"/>
      <c r="AA1059" s="11"/>
      <c r="AB1059" s="50"/>
      <c r="AC1059" s="50"/>
      <c r="AD1059" s="50"/>
      <c r="AE1059" s="11"/>
      <c r="AF1059" s="50"/>
      <c r="AG1059" s="50"/>
      <c r="AH1059" s="50"/>
      <c r="AI1059" s="11"/>
      <c r="AJ1059" s="50"/>
      <c r="AK1059" s="50"/>
      <c r="AL1059" s="50"/>
      <c r="AM1059" s="11"/>
      <c r="AN1059" s="50"/>
      <c r="AO1059" s="50"/>
      <c r="AP1059" s="50"/>
      <c r="AQ1059" s="11"/>
      <c r="AR1059" s="50"/>
      <c r="AS1059" s="50"/>
      <c r="AT1059" s="50"/>
      <c r="AU1059" s="11"/>
      <c r="AV1059" s="50"/>
      <c r="AW1059" s="50"/>
      <c r="AX1059" s="50"/>
      <c r="AY1059" s="50"/>
      <c r="AZ1059" s="50"/>
      <c r="BA1059" s="50"/>
      <c r="BB1059" s="50"/>
      <c r="BC1059" s="50"/>
      <c r="BD1059" s="50"/>
      <c r="BE1059" s="50"/>
      <c r="BF1059" s="50"/>
      <c r="BG1059" s="50"/>
      <c r="BH1059" s="20"/>
    </row>
    <row r="1060" spans="1:60" s="22" customFormat="1" x14ac:dyDescent="0.25">
      <c r="A1060" s="20"/>
      <c r="B1060" s="480"/>
      <c r="C1060" s="11"/>
      <c r="D1060" s="11"/>
      <c r="E1060" s="11"/>
      <c r="F1060" s="21"/>
      <c r="G1060" s="11"/>
      <c r="H1060" s="50"/>
      <c r="I1060" s="50"/>
      <c r="J1060" s="50"/>
      <c r="K1060" s="11"/>
      <c r="L1060" s="50"/>
      <c r="M1060" s="50"/>
      <c r="N1060" s="50"/>
      <c r="O1060" s="50"/>
      <c r="P1060" s="50"/>
      <c r="Q1060" s="11"/>
      <c r="R1060" s="50"/>
      <c r="S1060" s="50"/>
      <c r="T1060" s="50"/>
      <c r="U1060" s="11"/>
      <c r="V1060" s="50"/>
      <c r="W1060" s="50"/>
      <c r="X1060" s="50"/>
      <c r="Y1060" s="50"/>
      <c r="Z1060" s="50"/>
      <c r="AA1060" s="11"/>
      <c r="AB1060" s="50"/>
      <c r="AC1060" s="50"/>
      <c r="AD1060" s="50"/>
      <c r="AE1060" s="11"/>
      <c r="AF1060" s="50"/>
      <c r="AG1060" s="50"/>
      <c r="AH1060" s="50"/>
      <c r="AI1060" s="11"/>
      <c r="AJ1060" s="50"/>
      <c r="AK1060" s="50"/>
      <c r="AL1060" s="50"/>
      <c r="AM1060" s="11"/>
      <c r="AN1060" s="50"/>
      <c r="AO1060" s="50"/>
      <c r="AP1060" s="50"/>
      <c r="AQ1060" s="11"/>
      <c r="AR1060" s="50"/>
      <c r="AS1060" s="50"/>
      <c r="AT1060" s="50"/>
      <c r="AU1060" s="11"/>
      <c r="AV1060" s="50"/>
      <c r="AW1060" s="50"/>
      <c r="AX1060" s="50"/>
      <c r="AY1060" s="50"/>
      <c r="AZ1060" s="50"/>
      <c r="BA1060" s="50"/>
      <c r="BB1060" s="50"/>
      <c r="BC1060" s="50"/>
      <c r="BD1060" s="50"/>
      <c r="BE1060" s="50"/>
      <c r="BF1060" s="50"/>
      <c r="BG1060" s="50"/>
      <c r="BH1060" s="20"/>
    </row>
    <row r="1061" spans="1:60" s="22" customFormat="1" x14ac:dyDescent="0.25">
      <c r="A1061" s="20"/>
      <c r="B1061" s="480"/>
      <c r="C1061" s="11"/>
      <c r="D1061" s="11"/>
      <c r="E1061" s="11"/>
      <c r="F1061" s="21"/>
      <c r="G1061" s="11"/>
      <c r="H1061" s="50"/>
      <c r="I1061" s="50"/>
      <c r="J1061" s="50"/>
      <c r="K1061" s="11"/>
      <c r="L1061" s="50"/>
      <c r="M1061" s="50"/>
      <c r="N1061" s="50"/>
      <c r="O1061" s="50"/>
      <c r="P1061" s="50"/>
      <c r="Q1061" s="11"/>
      <c r="R1061" s="50"/>
      <c r="S1061" s="50"/>
      <c r="T1061" s="50"/>
      <c r="U1061" s="11"/>
      <c r="V1061" s="50"/>
      <c r="W1061" s="50"/>
      <c r="X1061" s="50"/>
      <c r="Y1061" s="50"/>
      <c r="Z1061" s="50"/>
      <c r="AA1061" s="11"/>
      <c r="AB1061" s="50"/>
      <c r="AC1061" s="50"/>
      <c r="AD1061" s="50"/>
      <c r="AE1061" s="11"/>
      <c r="AF1061" s="50"/>
      <c r="AG1061" s="50"/>
      <c r="AH1061" s="50"/>
      <c r="AI1061" s="11"/>
      <c r="AJ1061" s="50"/>
      <c r="AK1061" s="50"/>
      <c r="AL1061" s="50"/>
      <c r="AM1061" s="11"/>
      <c r="AN1061" s="50"/>
      <c r="AO1061" s="50"/>
      <c r="AP1061" s="50"/>
      <c r="AQ1061" s="11"/>
      <c r="AR1061" s="50"/>
      <c r="AS1061" s="50"/>
      <c r="AT1061" s="50"/>
      <c r="AU1061" s="11"/>
      <c r="AV1061" s="50"/>
      <c r="AW1061" s="50"/>
      <c r="AX1061" s="50"/>
      <c r="AY1061" s="50"/>
      <c r="AZ1061" s="50"/>
      <c r="BA1061" s="50"/>
      <c r="BB1061" s="50"/>
      <c r="BC1061" s="50"/>
      <c r="BD1061" s="50"/>
      <c r="BE1061" s="50"/>
      <c r="BF1061" s="50"/>
      <c r="BG1061" s="50"/>
      <c r="BH1061" s="20"/>
    </row>
    <row r="1062" spans="1:60" s="22" customFormat="1" x14ac:dyDescent="0.25">
      <c r="A1062" s="20"/>
      <c r="B1062" s="480"/>
      <c r="C1062" s="11"/>
      <c r="D1062" s="11"/>
      <c r="E1062" s="11"/>
      <c r="F1062" s="21"/>
      <c r="G1062" s="11"/>
      <c r="H1062" s="50"/>
      <c r="I1062" s="50"/>
      <c r="J1062" s="50"/>
      <c r="K1062" s="11"/>
      <c r="L1062" s="50"/>
      <c r="M1062" s="50"/>
      <c r="N1062" s="50"/>
      <c r="O1062" s="50"/>
      <c r="P1062" s="50"/>
      <c r="Q1062" s="11"/>
      <c r="R1062" s="50"/>
      <c r="S1062" s="50"/>
      <c r="T1062" s="50"/>
      <c r="U1062" s="11"/>
      <c r="V1062" s="50"/>
      <c r="W1062" s="50"/>
      <c r="X1062" s="50"/>
      <c r="Y1062" s="50"/>
      <c r="Z1062" s="50"/>
      <c r="AA1062" s="11"/>
      <c r="AB1062" s="50"/>
      <c r="AC1062" s="50"/>
      <c r="AD1062" s="50"/>
      <c r="AE1062" s="11"/>
      <c r="AF1062" s="50"/>
      <c r="AG1062" s="50"/>
      <c r="AH1062" s="50"/>
      <c r="AI1062" s="11"/>
      <c r="AJ1062" s="50"/>
      <c r="AK1062" s="50"/>
      <c r="AL1062" s="50"/>
      <c r="AM1062" s="11"/>
      <c r="AN1062" s="50"/>
      <c r="AO1062" s="50"/>
      <c r="AP1062" s="50"/>
      <c r="AQ1062" s="11"/>
      <c r="AR1062" s="50"/>
      <c r="AS1062" s="50"/>
      <c r="AT1062" s="50"/>
      <c r="AU1062" s="11"/>
      <c r="AV1062" s="50"/>
      <c r="AW1062" s="50"/>
      <c r="AX1062" s="50"/>
      <c r="AY1062" s="50"/>
      <c r="AZ1062" s="50"/>
      <c r="BA1062" s="50"/>
      <c r="BB1062" s="50"/>
      <c r="BC1062" s="50"/>
      <c r="BD1062" s="50"/>
      <c r="BE1062" s="50"/>
      <c r="BF1062" s="50"/>
      <c r="BG1062" s="50"/>
      <c r="BH1062" s="20"/>
    </row>
    <row r="1063" spans="1:60" s="22" customFormat="1" x14ac:dyDescent="0.25">
      <c r="A1063" s="20"/>
      <c r="B1063" s="480"/>
      <c r="C1063" s="11"/>
      <c r="D1063" s="11"/>
      <c r="E1063" s="11"/>
      <c r="F1063" s="21"/>
      <c r="G1063" s="11"/>
      <c r="H1063" s="50"/>
      <c r="I1063" s="50"/>
      <c r="J1063" s="50"/>
      <c r="K1063" s="11"/>
      <c r="L1063" s="50"/>
      <c r="M1063" s="50"/>
      <c r="N1063" s="50"/>
      <c r="O1063" s="50"/>
      <c r="P1063" s="50"/>
      <c r="Q1063" s="11"/>
      <c r="R1063" s="50"/>
      <c r="S1063" s="50"/>
      <c r="T1063" s="50"/>
      <c r="U1063" s="11"/>
      <c r="V1063" s="50"/>
      <c r="W1063" s="50"/>
      <c r="X1063" s="50"/>
      <c r="Y1063" s="50"/>
      <c r="Z1063" s="50"/>
      <c r="AA1063" s="11"/>
      <c r="AB1063" s="50"/>
      <c r="AC1063" s="50"/>
      <c r="AD1063" s="50"/>
      <c r="AE1063" s="11"/>
      <c r="AF1063" s="50"/>
      <c r="AG1063" s="50"/>
      <c r="AH1063" s="50"/>
      <c r="AI1063" s="11"/>
      <c r="AJ1063" s="50"/>
      <c r="AK1063" s="50"/>
      <c r="AL1063" s="50"/>
      <c r="AM1063" s="11"/>
      <c r="AN1063" s="50"/>
      <c r="AO1063" s="50"/>
      <c r="AP1063" s="50"/>
      <c r="AQ1063" s="11"/>
      <c r="AR1063" s="50"/>
      <c r="AS1063" s="50"/>
      <c r="AT1063" s="50"/>
      <c r="AU1063" s="11"/>
      <c r="AV1063" s="50"/>
      <c r="AW1063" s="50"/>
      <c r="AX1063" s="50"/>
      <c r="AY1063" s="50"/>
      <c r="AZ1063" s="50"/>
      <c r="BA1063" s="50"/>
      <c r="BB1063" s="50"/>
      <c r="BC1063" s="50"/>
      <c r="BD1063" s="50"/>
      <c r="BE1063" s="50"/>
      <c r="BF1063" s="50"/>
      <c r="BG1063" s="50"/>
      <c r="BH1063" s="20"/>
    </row>
    <row r="1064" spans="1:60" s="22" customFormat="1" x14ac:dyDescent="0.25">
      <c r="A1064" s="20"/>
      <c r="B1064" s="480"/>
      <c r="C1064" s="11"/>
      <c r="D1064" s="11"/>
      <c r="E1064" s="11"/>
      <c r="F1064" s="21"/>
      <c r="G1064" s="11"/>
      <c r="H1064" s="50"/>
      <c r="I1064" s="50"/>
      <c r="J1064" s="50"/>
      <c r="K1064" s="11"/>
      <c r="L1064" s="50"/>
      <c r="M1064" s="50"/>
      <c r="N1064" s="50"/>
      <c r="O1064" s="50"/>
      <c r="P1064" s="50"/>
      <c r="Q1064" s="11"/>
      <c r="R1064" s="50"/>
      <c r="S1064" s="50"/>
      <c r="T1064" s="50"/>
      <c r="U1064" s="11"/>
      <c r="V1064" s="50"/>
      <c r="W1064" s="50"/>
      <c r="X1064" s="50"/>
      <c r="Y1064" s="50"/>
      <c r="Z1064" s="50"/>
      <c r="AA1064" s="11"/>
      <c r="AB1064" s="50"/>
      <c r="AC1064" s="50"/>
      <c r="AD1064" s="50"/>
      <c r="AE1064" s="11"/>
      <c r="AF1064" s="50"/>
      <c r="AG1064" s="50"/>
      <c r="AH1064" s="50"/>
      <c r="AI1064" s="11"/>
      <c r="AJ1064" s="50"/>
      <c r="AK1064" s="50"/>
      <c r="AL1064" s="50"/>
      <c r="AM1064" s="11"/>
      <c r="AN1064" s="50"/>
      <c r="AO1064" s="50"/>
      <c r="AP1064" s="50"/>
      <c r="AQ1064" s="11"/>
      <c r="AR1064" s="50"/>
      <c r="AS1064" s="50"/>
      <c r="AT1064" s="50"/>
      <c r="AU1064" s="11"/>
      <c r="AV1064" s="50"/>
      <c r="AW1064" s="50"/>
      <c r="AX1064" s="50"/>
      <c r="AY1064" s="50"/>
      <c r="AZ1064" s="50"/>
      <c r="BA1064" s="50"/>
      <c r="BB1064" s="50"/>
      <c r="BC1064" s="50"/>
      <c r="BD1064" s="50"/>
      <c r="BE1064" s="50"/>
      <c r="BF1064" s="50"/>
      <c r="BG1064" s="50"/>
      <c r="BH1064" s="20"/>
    </row>
    <row r="1065" spans="1:60" s="22" customFormat="1" x14ac:dyDescent="0.25">
      <c r="A1065" s="20"/>
      <c r="B1065" s="480"/>
      <c r="C1065" s="11"/>
      <c r="D1065" s="11"/>
      <c r="E1065" s="11"/>
      <c r="F1065" s="21"/>
      <c r="G1065" s="11"/>
      <c r="H1065" s="50"/>
      <c r="I1065" s="50"/>
      <c r="J1065" s="50"/>
      <c r="K1065" s="11"/>
      <c r="L1065" s="50"/>
      <c r="M1065" s="50"/>
      <c r="N1065" s="50"/>
      <c r="O1065" s="50"/>
      <c r="P1065" s="50"/>
      <c r="Q1065" s="11"/>
      <c r="R1065" s="50"/>
      <c r="S1065" s="50"/>
      <c r="T1065" s="50"/>
      <c r="U1065" s="11"/>
      <c r="V1065" s="50"/>
      <c r="W1065" s="50"/>
      <c r="X1065" s="50"/>
      <c r="Y1065" s="50"/>
      <c r="Z1065" s="50"/>
      <c r="AA1065" s="11"/>
      <c r="AB1065" s="50"/>
      <c r="AC1065" s="50"/>
      <c r="AD1065" s="50"/>
      <c r="AE1065" s="11"/>
      <c r="AF1065" s="50"/>
      <c r="AG1065" s="50"/>
      <c r="AH1065" s="50"/>
      <c r="AI1065" s="11"/>
      <c r="AJ1065" s="50"/>
      <c r="AK1065" s="50"/>
      <c r="AL1065" s="50"/>
      <c r="AM1065" s="11"/>
      <c r="AN1065" s="50"/>
      <c r="AO1065" s="50"/>
      <c r="AP1065" s="50"/>
      <c r="AQ1065" s="11"/>
      <c r="AR1065" s="50"/>
      <c r="AS1065" s="50"/>
      <c r="AT1065" s="50"/>
      <c r="AU1065" s="11"/>
      <c r="AV1065" s="50"/>
      <c r="AW1065" s="50"/>
      <c r="AX1065" s="50"/>
      <c r="AY1065" s="50"/>
      <c r="AZ1065" s="50"/>
      <c r="BA1065" s="50"/>
      <c r="BB1065" s="50"/>
      <c r="BC1065" s="50"/>
      <c r="BD1065" s="50"/>
      <c r="BE1065" s="50"/>
      <c r="BF1065" s="50"/>
      <c r="BG1065" s="50"/>
      <c r="BH1065" s="20"/>
    </row>
    <row r="1066" spans="1:60" s="22" customFormat="1" x14ac:dyDescent="0.25">
      <c r="A1066" s="20"/>
      <c r="B1066" s="480"/>
      <c r="C1066" s="11"/>
      <c r="D1066" s="11"/>
      <c r="E1066" s="11"/>
      <c r="F1066" s="21"/>
      <c r="G1066" s="11"/>
      <c r="H1066" s="50"/>
      <c r="I1066" s="50"/>
      <c r="J1066" s="50"/>
      <c r="K1066" s="11"/>
      <c r="L1066" s="50"/>
      <c r="M1066" s="50"/>
      <c r="N1066" s="50"/>
      <c r="O1066" s="50"/>
      <c r="P1066" s="50"/>
      <c r="Q1066" s="11"/>
      <c r="R1066" s="50"/>
      <c r="S1066" s="50"/>
      <c r="T1066" s="50"/>
      <c r="U1066" s="11"/>
      <c r="V1066" s="50"/>
      <c r="W1066" s="50"/>
      <c r="X1066" s="50"/>
      <c r="Y1066" s="50"/>
      <c r="Z1066" s="50"/>
      <c r="AA1066" s="11"/>
      <c r="AB1066" s="50"/>
      <c r="AC1066" s="50"/>
      <c r="AD1066" s="50"/>
      <c r="AE1066" s="11"/>
      <c r="AF1066" s="50"/>
      <c r="AG1066" s="50"/>
      <c r="AH1066" s="50"/>
      <c r="AI1066" s="11"/>
      <c r="AJ1066" s="50"/>
      <c r="AK1066" s="50"/>
      <c r="AL1066" s="50"/>
      <c r="AM1066" s="11"/>
      <c r="AN1066" s="50"/>
      <c r="AO1066" s="50"/>
      <c r="AP1066" s="50"/>
      <c r="AQ1066" s="11"/>
      <c r="AR1066" s="50"/>
      <c r="AS1066" s="50"/>
      <c r="AT1066" s="50"/>
      <c r="AU1066" s="11"/>
      <c r="AV1066" s="50"/>
      <c r="AW1066" s="50"/>
      <c r="AX1066" s="50"/>
      <c r="AY1066" s="50"/>
      <c r="AZ1066" s="50"/>
      <c r="BA1066" s="50"/>
      <c r="BB1066" s="50"/>
      <c r="BC1066" s="50"/>
      <c r="BD1066" s="50"/>
      <c r="BE1066" s="50"/>
      <c r="BF1066" s="50"/>
      <c r="BG1066" s="50"/>
      <c r="BH1066" s="20"/>
    </row>
    <row r="1067" spans="1:60" s="22" customFormat="1" x14ac:dyDescent="0.25">
      <c r="A1067" s="20"/>
      <c r="B1067" s="480"/>
      <c r="C1067" s="11"/>
      <c r="D1067" s="11"/>
      <c r="E1067" s="11"/>
      <c r="F1067" s="21"/>
      <c r="G1067" s="11"/>
      <c r="H1067" s="50"/>
      <c r="I1067" s="50"/>
      <c r="J1067" s="50"/>
      <c r="K1067" s="11"/>
      <c r="L1067" s="50"/>
      <c r="M1067" s="50"/>
      <c r="N1067" s="50"/>
      <c r="O1067" s="50"/>
      <c r="P1067" s="50"/>
      <c r="Q1067" s="11"/>
      <c r="R1067" s="50"/>
      <c r="S1067" s="50"/>
      <c r="T1067" s="50"/>
      <c r="U1067" s="11"/>
      <c r="V1067" s="50"/>
      <c r="W1067" s="50"/>
      <c r="X1067" s="50"/>
      <c r="Y1067" s="50"/>
      <c r="Z1067" s="50"/>
      <c r="AA1067" s="11"/>
      <c r="AB1067" s="50"/>
      <c r="AC1067" s="50"/>
      <c r="AD1067" s="50"/>
      <c r="AE1067" s="11"/>
      <c r="AF1067" s="50"/>
      <c r="AG1067" s="50"/>
      <c r="AH1067" s="50"/>
      <c r="AI1067" s="11"/>
      <c r="AJ1067" s="50"/>
      <c r="AK1067" s="50"/>
      <c r="AL1067" s="50"/>
      <c r="AM1067" s="11"/>
      <c r="AN1067" s="50"/>
      <c r="AO1067" s="50"/>
      <c r="AP1067" s="50"/>
      <c r="AQ1067" s="11"/>
      <c r="AR1067" s="50"/>
      <c r="AS1067" s="50"/>
      <c r="AT1067" s="50"/>
      <c r="AU1067" s="11"/>
      <c r="AV1067" s="50"/>
      <c r="AW1067" s="50"/>
      <c r="AX1067" s="50"/>
      <c r="AY1067" s="50"/>
      <c r="AZ1067" s="50"/>
      <c r="BA1067" s="50"/>
      <c r="BB1067" s="50"/>
      <c r="BC1067" s="50"/>
      <c r="BD1067" s="50"/>
      <c r="BE1067" s="50"/>
      <c r="BF1067" s="50"/>
      <c r="BG1067" s="50"/>
      <c r="BH1067" s="20"/>
    </row>
    <row r="1068" spans="1:60" s="22" customFormat="1" x14ac:dyDescent="0.25">
      <c r="A1068" s="20"/>
      <c r="B1068" s="480"/>
      <c r="C1068" s="11"/>
      <c r="D1068" s="11"/>
      <c r="E1068" s="11"/>
      <c r="F1068" s="21"/>
      <c r="G1068" s="11"/>
      <c r="H1068" s="50"/>
      <c r="I1068" s="50"/>
      <c r="J1068" s="50"/>
      <c r="K1068" s="11"/>
      <c r="L1068" s="50"/>
      <c r="M1068" s="50"/>
      <c r="N1068" s="50"/>
      <c r="O1068" s="50"/>
      <c r="P1068" s="50"/>
      <c r="Q1068" s="11"/>
      <c r="R1068" s="50"/>
      <c r="S1068" s="50"/>
      <c r="T1068" s="50"/>
      <c r="U1068" s="11"/>
      <c r="V1068" s="50"/>
      <c r="W1068" s="50"/>
      <c r="X1068" s="50"/>
      <c r="Y1068" s="50"/>
      <c r="Z1068" s="50"/>
      <c r="AA1068" s="11"/>
      <c r="AB1068" s="50"/>
      <c r="AC1068" s="50"/>
      <c r="AD1068" s="50"/>
      <c r="AE1068" s="11"/>
      <c r="AF1068" s="50"/>
      <c r="AG1068" s="50"/>
      <c r="AH1068" s="50"/>
      <c r="AI1068" s="11"/>
      <c r="AJ1068" s="50"/>
      <c r="AK1068" s="50"/>
      <c r="AL1068" s="50"/>
      <c r="AM1068" s="11"/>
      <c r="AN1068" s="50"/>
      <c r="AO1068" s="50"/>
      <c r="AP1068" s="50"/>
      <c r="AQ1068" s="11"/>
      <c r="AR1068" s="50"/>
      <c r="AS1068" s="50"/>
      <c r="AT1068" s="50"/>
      <c r="AU1068" s="11"/>
      <c r="AV1068" s="50"/>
      <c r="AW1068" s="50"/>
      <c r="AX1068" s="50"/>
      <c r="AY1068" s="50"/>
      <c r="AZ1068" s="50"/>
      <c r="BA1068" s="50"/>
      <c r="BB1068" s="50"/>
      <c r="BC1068" s="50"/>
      <c r="BD1068" s="50"/>
      <c r="BE1068" s="50"/>
      <c r="BF1068" s="50"/>
      <c r="BG1068" s="50"/>
      <c r="BH1068" s="20"/>
    </row>
    <row r="1069" spans="1:60" s="22" customFormat="1" x14ac:dyDescent="0.25">
      <c r="A1069" s="20"/>
      <c r="B1069" s="480"/>
      <c r="C1069" s="11"/>
      <c r="D1069" s="11"/>
      <c r="E1069" s="11"/>
      <c r="F1069" s="21"/>
      <c r="G1069" s="11"/>
      <c r="H1069" s="50"/>
      <c r="I1069" s="50"/>
      <c r="J1069" s="50"/>
      <c r="K1069" s="11"/>
      <c r="L1069" s="50"/>
      <c r="M1069" s="50"/>
      <c r="N1069" s="50"/>
      <c r="O1069" s="50"/>
      <c r="P1069" s="50"/>
      <c r="Q1069" s="11"/>
      <c r="R1069" s="50"/>
      <c r="S1069" s="50"/>
      <c r="T1069" s="50"/>
      <c r="U1069" s="11"/>
      <c r="V1069" s="50"/>
      <c r="W1069" s="50"/>
      <c r="X1069" s="50"/>
      <c r="Y1069" s="50"/>
      <c r="Z1069" s="50"/>
      <c r="AA1069" s="11"/>
      <c r="AB1069" s="50"/>
      <c r="AC1069" s="50"/>
      <c r="AD1069" s="50"/>
      <c r="AE1069" s="11"/>
      <c r="AF1069" s="50"/>
      <c r="AG1069" s="50"/>
      <c r="AH1069" s="50"/>
      <c r="AI1069" s="11"/>
      <c r="AJ1069" s="50"/>
      <c r="AK1069" s="50"/>
      <c r="AL1069" s="50"/>
      <c r="AM1069" s="11"/>
      <c r="AN1069" s="50"/>
      <c r="AO1069" s="50"/>
      <c r="AP1069" s="50"/>
      <c r="AQ1069" s="11"/>
      <c r="AR1069" s="50"/>
      <c r="AS1069" s="50"/>
      <c r="AT1069" s="50"/>
      <c r="AU1069" s="11"/>
      <c r="AV1069" s="50"/>
      <c r="AW1069" s="50"/>
      <c r="AX1069" s="50"/>
      <c r="AY1069" s="50"/>
      <c r="AZ1069" s="50"/>
      <c r="BA1069" s="50"/>
      <c r="BB1069" s="50"/>
      <c r="BC1069" s="50"/>
      <c r="BD1069" s="50"/>
      <c r="BE1069" s="50"/>
      <c r="BF1069" s="50"/>
      <c r="BG1069" s="50"/>
      <c r="BH1069" s="20"/>
    </row>
    <row r="1070" spans="1:60" s="22" customFormat="1" x14ac:dyDescent="0.25">
      <c r="A1070" s="20"/>
      <c r="B1070" s="480"/>
      <c r="C1070" s="11"/>
      <c r="D1070" s="11"/>
      <c r="E1070" s="11"/>
      <c r="F1070" s="21"/>
      <c r="G1070" s="11"/>
      <c r="H1070" s="50"/>
      <c r="I1070" s="50"/>
      <c r="J1070" s="50"/>
      <c r="K1070" s="11"/>
      <c r="L1070" s="50"/>
      <c r="M1070" s="50"/>
      <c r="N1070" s="50"/>
      <c r="O1070" s="50"/>
      <c r="P1070" s="50"/>
      <c r="Q1070" s="11"/>
      <c r="R1070" s="50"/>
      <c r="S1070" s="50"/>
      <c r="T1070" s="50"/>
      <c r="U1070" s="11"/>
      <c r="V1070" s="50"/>
      <c r="W1070" s="50"/>
      <c r="X1070" s="50"/>
      <c r="Y1070" s="50"/>
      <c r="Z1070" s="50"/>
      <c r="AA1070" s="11"/>
      <c r="AB1070" s="50"/>
      <c r="AC1070" s="50"/>
      <c r="AD1070" s="50"/>
      <c r="AE1070" s="11"/>
      <c r="AF1070" s="50"/>
      <c r="AG1070" s="50"/>
      <c r="AH1070" s="50"/>
      <c r="AI1070" s="11"/>
      <c r="AJ1070" s="50"/>
      <c r="AK1070" s="50"/>
      <c r="AL1070" s="50"/>
      <c r="AM1070" s="11"/>
      <c r="AN1070" s="50"/>
      <c r="AO1070" s="50"/>
      <c r="AP1070" s="50"/>
      <c r="AQ1070" s="11"/>
      <c r="AR1070" s="50"/>
      <c r="AS1070" s="50"/>
      <c r="AT1070" s="50"/>
      <c r="AU1070" s="11"/>
      <c r="AV1070" s="50"/>
      <c r="AW1070" s="50"/>
      <c r="AX1070" s="50"/>
      <c r="AY1070" s="50"/>
      <c r="AZ1070" s="50"/>
      <c r="BA1070" s="50"/>
      <c r="BB1070" s="50"/>
      <c r="BC1070" s="50"/>
      <c r="BD1070" s="50"/>
      <c r="BE1070" s="50"/>
      <c r="BF1070" s="50"/>
      <c r="BG1070" s="50"/>
      <c r="BH1070" s="20"/>
    </row>
    <row r="1071" spans="1:60" s="22" customFormat="1" x14ac:dyDescent="0.25">
      <c r="A1071" s="20"/>
      <c r="B1071" s="480"/>
      <c r="C1071" s="11"/>
      <c r="D1071" s="11"/>
      <c r="E1071" s="11"/>
      <c r="F1071" s="21"/>
      <c r="G1071" s="11"/>
      <c r="H1071" s="50"/>
      <c r="I1071" s="50"/>
      <c r="J1071" s="50"/>
      <c r="K1071" s="11"/>
      <c r="L1071" s="50"/>
      <c r="M1071" s="50"/>
      <c r="N1071" s="50"/>
      <c r="O1071" s="50"/>
      <c r="P1071" s="50"/>
      <c r="Q1071" s="11"/>
      <c r="R1071" s="50"/>
      <c r="S1071" s="50"/>
      <c r="T1071" s="50"/>
      <c r="U1071" s="11"/>
      <c r="V1071" s="50"/>
      <c r="W1071" s="50"/>
      <c r="X1071" s="50"/>
      <c r="Y1071" s="50"/>
      <c r="Z1071" s="50"/>
      <c r="AA1071" s="11"/>
      <c r="AB1071" s="50"/>
      <c r="AC1071" s="50"/>
      <c r="AD1071" s="50"/>
      <c r="AE1071" s="11"/>
      <c r="AF1071" s="50"/>
      <c r="AG1071" s="50"/>
      <c r="AH1071" s="50"/>
      <c r="AI1071" s="11"/>
      <c r="AJ1071" s="50"/>
      <c r="AK1071" s="50"/>
      <c r="AL1071" s="50"/>
      <c r="AM1071" s="11"/>
      <c r="AN1071" s="50"/>
      <c r="AO1071" s="50"/>
      <c r="AP1071" s="50"/>
      <c r="AQ1071" s="11"/>
      <c r="AR1071" s="50"/>
      <c r="AS1071" s="50"/>
      <c r="AT1071" s="50"/>
      <c r="AU1071" s="11"/>
      <c r="AV1071" s="50"/>
      <c r="AW1071" s="50"/>
      <c r="AX1071" s="50"/>
      <c r="AY1071" s="50"/>
      <c r="AZ1071" s="50"/>
      <c r="BA1071" s="50"/>
      <c r="BB1071" s="50"/>
      <c r="BC1071" s="50"/>
      <c r="BD1071" s="50"/>
      <c r="BE1071" s="50"/>
      <c r="BF1071" s="50"/>
      <c r="BG1071" s="50"/>
      <c r="BH1071" s="20"/>
    </row>
    <row r="1072" spans="1:60" s="22" customFormat="1" x14ac:dyDescent="0.25">
      <c r="A1072" s="20"/>
      <c r="B1072" s="480"/>
      <c r="C1072" s="11"/>
      <c r="D1072" s="11"/>
      <c r="E1072" s="11"/>
      <c r="F1072" s="21"/>
      <c r="G1072" s="11"/>
      <c r="H1072" s="50"/>
      <c r="I1072" s="50"/>
      <c r="J1072" s="50"/>
      <c r="K1072" s="11"/>
      <c r="L1072" s="50"/>
      <c r="M1072" s="50"/>
      <c r="N1072" s="50"/>
      <c r="O1072" s="50"/>
      <c r="P1072" s="50"/>
      <c r="Q1072" s="11"/>
      <c r="R1072" s="50"/>
      <c r="S1072" s="50"/>
      <c r="T1072" s="50"/>
      <c r="U1072" s="11"/>
      <c r="V1072" s="50"/>
      <c r="W1072" s="50"/>
      <c r="X1072" s="50"/>
      <c r="Y1072" s="50"/>
      <c r="Z1072" s="50"/>
      <c r="AA1072" s="11"/>
      <c r="AB1072" s="50"/>
      <c r="AC1072" s="50"/>
      <c r="AD1072" s="50"/>
      <c r="AE1072" s="11"/>
      <c r="AF1072" s="50"/>
      <c r="AG1072" s="50"/>
      <c r="AH1072" s="50"/>
      <c r="AI1072" s="11"/>
      <c r="AJ1072" s="50"/>
      <c r="AK1072" s="50"/>
      <c r="AL1072" s="50"/>
      <c r="AM1072" s="11"/>
      <c r="AN1072" s="50"/>
      <c r="AO1072" s="50"/>
      <c r="AP1072" s="50"/>
      <c r="AQ1072" s="11"/>
      <c r="AR1072" s="50"/>
      <c r="AS1072" s="50"/>
      <c r="AT1072" s="50"/>
      <c r="AU1072" s="11"/>
      <c r="AV1072" s="50"/>
      <c r="AW1072" s="50"/>
      <c r="AX1072" s="50"/>
      <c r="AY1072" s="50"/>
      <c r="AZ1072" s="50"/>
      <c r="BA1072" s="50"/>
      <c r="BB1072" s="50"/>
      <c r="BC1072" s="50"/>
      <c r="BD1072" s="50"/>
      <c r="BE1072" s="50"/>
      <c r="BF1072" s="50"/>
      <c r="BG1072" s="50"/>
      <c r="BH1072" s="20"/>
    </row>
    <row r="1073" spans="1:60" s="22" customFormat="1" x14ac:dyDescent="0.25">
      <c r="A1073" s="20"/>
      <c r="B1073" s="480"/>
      <c r="C1073" s="11"/>
      <c r="D1073" s="11"/>
      <c r="E1073" s="11"/>
      <c r="F1073" s="21"/>
      <c r="G1073" s="11"/>
      <c r="H1073" s="50"/>
      <c r="I1073" s="50"/>
      <c r="J1073" s="50"/>
      <c r="K1073" s="11"/>
      <c r="L1073" s="50"/>
      <c r="M1073" s="50"/>
      <c r="N1073" s="50"/>
      <c r="O1073" s="50"/>
      <c r="P1073" s="50"/>
      <c r="Q1073" s="11"/>
      <c r="R1073" s="50"/>
      <c r="S1073" s="50"/>
      <c r="T1073" s="50"/>
      <c r="U1073" s="11"/>
      <c r="V1073" s="50"/>
      <c r="W1073" s="50"/>
      <c r="X1073" s="50"/>
      <c r="Y1073" s="50"/>
      <c r="Z1073" s="50"/>
      <c r="AA1073" s="11"/>
      <c r="AB1073" s="50"/>
      <c r="AC1073" s="50"/>
      <c r="AD1073" s="50"/>
      <c r="AE1073" s="11"/>
      <c r="AF1073" s="50"/>
      <c r="AG1073" s="50"/>
      <c r="AH1073" s="50"/>
      <c r="AI1073" s="11"/>
      <c r="AJ1073" s="50"/>
      <c r="AK1073" s="50"/>
      <c r="AL1073" s="50"/>
      <c r="AM1073" s="11"/>
      <c r="AN1073" s="50"/>
      <c r="AO1073" s="50"/>
      <c r="AP1073" s="50"/>
      <c r="AQ1073" s="11"/>
      <c r="AR1073" s="50"/>
      <c r="AS1073" s="50"/>
      <c r="AT1073" s="50"/>
      <c r="AU1073" s="11"/>
      <c r="AV1073" s="50"/>
      <c r="AW1073" s="50"/>
      <c r="AX1073" s="50"/>
      <c r="AY1073" s="50"/>
      <c r="AZ1073" s="50"/>
      <c r="BA1073" s="50"/>
      <c r="BB1073" s="50"/>
      <c r="BC1073" s="50"/>
      <c r="BD1073" s="50"/>
      <c r="BE1073" s="50"/>
      <c r="BF1073" s="50"/>
      <c r="BG1073" s="50"/>
      <c r="BH1073" s="20"/>
    </row>
    <row r="1074" spans="1:60" s="22" customFormat="1" x14ac:dyDescent="0.25">
      <c r="A1074" s="20"/>
      <c r="B1074" s="480"/>
      <c r="C1074" s="11"/>
      <c r="D1074" s="11"/>
      <c r="E1074" s="11"/>
      <c r="F1074" s="21"/>
      <c r="G1074" s="11"/>
      <c r="H1074" s="50"/>
      <c r="I1074" s="50"/>
      <c r="J1074" s="50"/>
      <c r="K1074" s="11"/>
      <c r="L1074" s="50"/>
      <c r="M1074" s="50"/>
      <c r="N1074" s="50"/>
      <c r="O1074" s="50"/>
      <c r="P1074" s="50"/>
      <c r="Q1074" s="11"/>
      <c r="R1074" s="50"/>
      <c r="S1074" s="50"/>
      <c r="T1074" s="50"/>
      <c r="U1074" s="11"/>
      <c r="V1074" s="50"/>
      <c r="W1074" s="50"/>
      <c r="X1074" s="50"/>
      <c r="Y1074" s="50"/>
      <c r="Z1074" s="50"/>
      <c r="AA1074" s="11"/>
      <c r="AB1074" s="50"/>
      <c r="AC1074" s="50"/>
      <c r="AD1074" s="50"/>
      <c r="AE1074" s="11"/>
      <c r="AF1074" s="50"/>
      <c r="AG1074" s="50"/>
      <c r="AH1074" s="50"/>
      <c r="AI1074" s="11"/>
      <c r="AJ1074" s="50"/>
      <c r="AK1074" s="50"/>
      <c r="AL1074" s="50"/>
      <c r="AM1074" s="11"/>
      <c r="AN1074" s="50"/>
      <c r="AO1074" s="50"/>
      <c r="AP1074" s="50"/>
      <c r="AQ1074" s="11"/>
      <c r="AR1074" s="50"/>
      <c r="AS1074" s="50"/>
      <c r="AT1074" s="50"/>
      <c r="AU1074" s="11"/>
      <c r="AV1074" s="50"/>
      <c r="AW1074" s="50"/>
      <c r="AX1074" s="50"/>
      <c r="AY1074" s="50"/>
      <c r="AZ1074" s="50"/>
      <c r="BA1074" s="50"/>
      <c r="BB1074" s="50"/>
      <c r="BC1074" s="50"/>
      <c r="BD1074" s="50"/>
      <c r="BE1074" s="50"/>
      <c r="BF1074" s="50"/>
      <c r="BG1074" s="50"/>
      <c r="BH1074" s="20"/>
    </row>
    <row r="1075" spans="1:60" s="22" customFormat="1" x14ac:dyDescent="0.25">
      <c r="A1075" s="20"/>
      <c r="B1075" s="480"/>
      <c r="C1075" s="11"/>
      <c r="D1075" s="11"/>
      <c r="E1075" s="11"/>
      <c r="F1075" s="21"/>
      <c r="G1075" s="11"/>
      <c r="H1075" s="50"/>
      <c r="I1075" s="50"/>
      <c r="J1075" s="50"/>
      <c r="K1075" s="11"/>
      <c r="L1075" s="50"/>
      <c r="M1075" s="50"/>
      <c r="N1075" s="50"/>
      <c r="O1075" s="50"/>
      <c r="P1075" s="50"/>
      <c r="Q1075" s="11"/>
      <c r="R1075" s="50"/>
      <c r="S1075" s="50"/>
      <c r="T1075" s="50"/>
      <c r="U1075" s="11"/>
      <c r="V1075" s="50"/>
      <c r="W1075" s="50"/>
      <c r="X1075" s="50"/>
      <c r="Y1075" s="50"/>
      <c r="Z1075" s="50"/>
      <c r="AA1075" s="11"/>
      <c r="AB1075" s="50"/>
      <c r="AC1075" s="50"/>
      <c r="AD1075" s="50"/>
      <c r="AE1075" s="11"/>
      <c r="AF1075" s="50"/>
      <c r="AG1075" s="50"/>
      <c r="AH1075" s="50"/>
      <c r="AI1075" s="11"/>
      <c r="AJ1075" s="50"/>
      <c r="AK1075" s="50"/>
      <c r="AL1075" s="50"/>
      <c r="AM1075" s="11"/>
      <c r="AN1075" s="50"/>
      <c r="AO1075" s="50"/>
      <c r="AP1075" s="50"/>
      <c r="AQ1075" s="11"/>
      <c r="AR1075" s="50"/>
      <c r="AS1075" s="50"/>
      <c r="AT1075" s="50"/>
      <c r="AU1075" s="11"/>
      <c r="AV1075" s="50"/>
      <c r="AW1075" s="50"/>
      <c r="AX1075" s="50"/>
      <c r="AY1075" s="50"/>
      <c r="AZ1075" s="50"/>
      <c r="BA1075" s="50"/>
      <c r="BB1075" s="50"/>
      <c r="BC1075" s="50"/>
      <c r="BD1075" s="50"/>
      <c r="BE1075" s="50"/>
      <c r="BF1075" s="50"/>
      <c r="BG1075" s="50"/>
      <c r="BH1075" s="20"/>
    </row>
    <row r="1076" spans="1:60" s="22" customFormat="1" x14ac:dyDescent="0.25">
      <c r="A1076" s="20"/>
      <c r="B1076" s="480"/>
      <c r="C1076" s="11"/>
      <c r="D1076" s="11"/>
      <c r="E1076" s="11"/>
      <c r="F1076" s="21"/>
      <c r="G1076" s="11"/>
      <c r="H1076" s="50"/>
      <c r="I1076" s="50"/>
      <c r="J1076" s="50"/>
      <c r="K1076" s="11"/>
      <c r="L1076" s="50"/>
      <c r="M1076" s="50"/>
      <c r="N1076" s="50"/>
      <c r="O1076" s="50"/>
      <c r="P1076" s="50"/>
      <c r="Q1076" s="11"/>
      <c r="R1076" s="50"/>
      <c r="S1076" s="50"/>
      <c r="T1076" s="50"/>
      <c r="U1076" s="11"/>
      <c r="V1076" s="50"/>
      <c r="W1076" s="50"/>
      <c r="X1076" s="50"/>
      <c r="Y1076" s="50"/>
      <c r="Z1076" s="50"/>
      <c r="AA1076" s="11"/>
      <c r="AB1076" s="50"/>
      <c r="AC1076" s="50"/>
      <c r="AD1076" s="50"/>
      <c r="AE1076" s="11"/>
      <c r="AF1076" s="50"/>
      <c r="AG1076" s="50"/>
      <c r="AH1076" s="50"/>
      <c r="AI1076" s="11"/>
      <c r="AJ1076" s="50"/>
      <c r="AK1076" s="50"/>
      <c r="AL1076" s="50"/>
      <c r="AM1076" s="11"/>
      <c r="AN1076" s="50"/>
      <c r="AO1076" s="50"/>
      <c r="AP1076" s="50"/>
      <c r="AQ1076" s="11"/>
      <c r="AR1076" s="50"/>
      <c r="AS1076" s="50"/>
      <c r="AT1076" s="50"/>
      <c r="AU1076" s="11"/>
      <c r="AV1076" s="50"/>
      <c r="AW1076" s="50"/>
      <c r="AX1076" s="50"/>
      <c r="AY1076" s="50"/>
      <c r="AZ1076" s="50"/>
      <c r="BA1076" s="50"/>
      <c r="BB1076" s="50"/>
      <c r="BC1076" s="50"/>
      <c r="BD1076" s="50"/>
      <c r="BE1076" s="50"/>
      <c r="BF1076" s="50"/>
      <c r="BG1076" s="50"/>
      <c r="BH1076" s="20"/>
    </row>
    <row r="1077" spans="1:60" s="22" customFormat="1" x14ac:dyDescent="0.25">
      <c r="A1077" s="20"/>
      <c r="B1077" s="480"/>
      <c r="C1077" s="11"/>
      <c r="D1077" s="11"/>
      <c r="E1077" s="11"/>
      <c r="F1077" s="21"/>
      <c r="G1077" s="11"/>
      <c r="H1077" s="50"/>
      <c r="I1077" s="50"/>
      <c r="J1077" s="50"/>
      <c r="K1077" s="11"/>
      <c r="L1077" s="50"/>
      <c r="M1077" s="50"/>
      <c r="N1077" s="50"/>
      <c r="O1077" s="50"/>
      <c r="P1077" s="50"/>
      <c r="Q1077" s="11"/>
      <c r="R1077" s="50"/>
      <c r="S1077" s="50"/>
      <c r="T1077" s="50"/>
      <c r="U1077" s="11"/>
      <c r="V1077" s="50"/>
      <c r="W1077" s="50"/>
      <c r="X1077" s="50"/>
      <c r="Y1077" s="50"/>
      <c r="Z1077" s="50"/>
      <c r="AA1077" s="11"/>
      <c r="AB1077" s="50"/>
      <c r="AC1077" s="50"/>
      <c r="AD1077" s="50"/>
      <c r="AE1077" s="11"/>
      <c r="AF1077" s="50"/>
      <c r="AG1077" s="50"/>
      <c r="AH1077" s="50"/>
      <c r="AI1077" s="11"/>
      <c r="AJ1077" s="50"/>
      <c r="AK1077" s="50"/>
      <c r="AL1077" s="50"/>
      <c r="AM1077" s="11"/>
      <c r="AN1077" s="50"/>
      <c r="AO1077" s="50"/>
      <c r="AP1077" s="50"/>
      <c r="AQ1077" s="11"/>
      <c r="AR1077" s="50"/>
      <c r="AS1077" s="50"/>
      <c r="AT1077" s="50"/>
      <c r="AU1077" s="11"/>
      <c r="AV1077" s="50"/>
      <c r="AW1077" s="50"/>
      <c r="AX1077" s="50"/>
      <c r="AY1077" s="50"/>
      <c r="AZ1077" s="50"/>
      <c r="BA1077" s="50"/>
      <c r="BB1077" s="50"/>
      <c r="BC1077" s="50"/>
      <c r="BD1077" s="50"/>
      <c r="BE1077" s="50"/>
      <c r="BF1077" s="50"/>
      <c r="BG1077" s="50"/>
      <c r="BH1077" s="20"/>
    </row>
    <row r="1078" spans="1:60" s="22" customFormat="1" x14ac:dyDescent="0.25">
      <c r="A1078" s="20"/>
      <c r="B1078" s="480"/>
      <c r="C1078" s="11"/>
      <c r="D1078" s="11"/>
      <c r="E1078" s="11"/>
      <c r="F1078" s="21"/>
      <c r="G1078" s="11"/>
      <c r="H1078" s="50"/>
      <c r="I1078" s="50"/>
      <c r="J1078" s="50"/>
      <c r="K1078" s="11"/>
      <c r="L1078" s="50"/>
      <c r="M1078" s="50"/>
      <c r="N1078" s="50"/>
      <c r="O1078" s="50"/>
      <c r="P1078" s="50"/>
      <c r="Q1078" s="11"/>
      <c r="R1078" s="50"/>
      <c r="S1078" s="50"/>
      <c r="T1078" s="50"/>
      <c r="U1078" s="11"/>
      <c r="V1078" s="50"/>
      <c r="W1078" s="50"/>
      <c r="X1078" s="50"/>
      <c r="Y1078" s="50"/>
      <c r="Z1078" s="50"/>
      <c r="AA1078" s="11"/>
      <c r="AB1078" s="50"/>
      <c r="AC1078" s="50"/>
      <c r="AD1078" s="50"/>
      <c r="AE1078" s="11"/>
      <c r="AF1078" s="50"/>
      <c r="AG1078" s="50"/>
      <c r="AH1078" s="50"/>
      <c r="AI1078" s="11"/>
      <c r="AJ1078" s="50"/>
      <c r="AK1078" s="50"/>
      <c r="AL1078" s="50"/>
      <c r="AM1078" s="11"/>
      <c r="AN1078" s="50"/>
      <c r="AO1078" s="50"/>
      <c r="AP1078" s="50"/>
      <c r="AQ1078" s="11"/>
      <c r="AR1078" s="50"/>
      <c r="AS1078" s="50"/>
      <c r="AT1078" s="50"/>
      <c r="AU1078" s="11"/>
      <c r="AV1078" s="50"/>
      <c r="AW1078" s="50"/>
      <c r="AX1078" s="50"/>
      <c r="AY1078" s="50"/>
      <c r="AZ1078" s="50"/>
      <c r="BA1078" s="50"/>
      <c r="BB1078" s="50"/>
      <c r="BC1078" s="50"/>
      <c r="BD1078" s="50"/>
      <c r="BE1078" s="50"/>
      <c r="BF1078" s="50"/>
      <c r="BG1078" s="50"/>
      <c r="BH1078" s="20"/>
    </row>
    <row r="1079" spans="1:60" s="22" customFormat="1" x14ac:dyDescent="0.25">
      <c r="A1079" s="20"/>
      <c r="B1079" s="480"/>
      <c r="C1079" s="11"/>
      <c r="D1079" s="11"/>
      <c r="E1079" s="11"/>
      <c r="F1079" s="21"/>
      <c r="G1079" s="11"/>
      <c r="H1079" s="50"/>
      <c r="I1079" s="50"/>
      <c r="J1079" s="50"/>
      <c r="K1079" s="11"/>
      <c r="L1079" s="50"/>
      <c r="M1079" s="50"/>
      <c r="N1079" s="50"/>
      <c r="O1079" s="50"/>
      <c r="P1079" s="50"/>
      <c r="Q1079" s="11"/>
      <c r="R1079" s="50"/>
      <c r="S1079" s="50"/>
      <c r="T1079" s="50"/>
      <c r="U1079" s="11"/>
      <c r="V1079" s="50"/>
      <c r="W1079" s="50"/>
      <c r="X1079" s="50"/>
      <c r="Y1079" s="50"/>
      <c r="Z1079" s="50"/>
      <c r="AA1079" s="11"/>
      <c r="AB1079" s="50"/>
      <c r="AC1079" s="50"/>
      <c r="AD1079" s="50"/>
      <c r="AE1079" s="11"/>
      <c r="AF1079" s="50"/>
      <c r="AG1079" s="50"/>
      <c r="AH1079" s="50"/>
      <c r="AI1079" s="11"/>
      <c r="AJ1079" s="50"/>
      <c r="AK1079" s="50"/>
      <c r="AL1079" s="50"/>
      <c r="AM1079" s="11"/>
      <c r="AN1079" s="50"/>
      <c r="AO1079" s="50"/>
      <c r="AP1079" s="50"/>
      <c r="AQ1079" s="11"/>
      <c r="AR1079" s="50"/>
      <c r="AS1079" s="50"/>
      <c r="AT1079" s="50"/>
      <c r="AU1079" s="11"/>
      <c r="AV1079" s="50"/>
      <c r="AW1079" s="50"/>
      <c r="AX1079" s="50"/>
      <c r="AY1079" s="50"/>
      <c r="AZ1079" s="50"/>
      <c r="BA1079" s="50"/>
      <c r="BB1079" s="50"/>
      <c r="BC1079" s="50"/>
      <c r="BD1079" s="50"/>
      <c r="BE1079" s="50"/>
      <c r="BF1079" s="50"/>
      <c r="BG1079" s="50"/>
      <c r="BH1079" s="20"/>
    </row>
    <row r="1080" spans="1:60" s="22" customFormat="1" x14ac:dyDescent="0.25">
      <c r="A1080" s="20"/>
      <c r="B1080" s="480"/>
      <c r="C1080" s="11"/>
      <c r="D1080" s="11"/>
      <c r="E1080" s="11"/>
      <c r="F1080" s="21"/>
      <c r="G1080" s="11"/>
      <c r="H1080" s="50"/>
      <c r="I1080" s="50"/>
      <c r="J1080" s="50"/>
      <c r="K1080" s="11"/>
      <c r="L1080" s="50"/>
      <c r="M1080" s="50"/>
      <c r="N1080" s="50"/>
      <c r="O1080" s="50"/>
      <c r="P1080" s="50"/>
      <c r="Q1080" s="11"/>
      <c r="R1080" s="50"/>
      <c r="S1080" s="50"/>
      <c r="T1080" s="50"/>
      <c r="U1080" s="11"/>
      <c r="V1080" s="50"/>
      <c r="W1080" s="50"/>
      <c r="X1080" s="50"/>
      <c r="Y1080" s="50"/>
      <c r="Z1080" s="50"/>
      <c r="AA1080" s="11"/>
      <c r="AB1080" s="50"/>
      <c r="AC1080" s="50"/>
      <c r="AD1080" s="50"/>
      <c r="AE1080" s="11"/>
      <c r="AF1080" s="50"/>
      <c r="AG1080" s="50"/>
      <c r="AH1080" s="50"/>
      <c r="AI1080" s="11"/>
      <c r="AJ1080" s="50"/>
      <c r="AK1080" s="50"/>
      <c r="AL1080" s="50"/>
      <c r="AM1080" s="11"/>
      <c r="AN1080" s="50"/>
      <c r="AO1080" s="50"/>
      <c r="AP1080" s="50"/>
      <c r="AQ1080" s="11"/>
      <c r="AR1080" s="50"/>
      <c r="AS1080" s="50"/>
      <c r="AT1080" s="50"/>
      <c r="AU1080" s="11"/>
      <c r="AV1080" s="50"/>
      <c r="AW1080" s="50"/>
      <c r="AX1080" s="50"/>
      <c r="AY1080" s="50"/>
      <c r="AZ1080" s="50"/>
      <c r="BA1080" s="50"/>
      <c r="BB1080" s="50"/>
      <c r="BC1080" s="50"/>
      <c r="BD1080" s="50"/>
      <c r="BE1080" s="50"/>
      <c r="BF1080" s="50"/>
      <c r="BG1080" s="50"/>
      <c r="BH1080" s="20"/>
    </row>
    <row r="1081" spans="1:60" s="22" customFormat="1" x14ac:dyDescent="0.25">
      <c r="A1081" s="20"/>
      <c r="B1081" s="480"/>
      <c r="C1081" s="11"/>
      <c r="D1081" s="11"/>
      <c r="E1081" s="11"/>
      <c r="F1081" s="21"/>
      <c r="G1081" s="11"/>
      <c r="H1081" s="50"/>
      <c r="I1081" s="50"/>
      <c r="J1081" s="50"/>
      <c r="K1081" s="11"/>
      <c r="L1081" s="50"/>
      <c r="M1081" s="50"/>
      <c r="N1081" s="50"/>
      <c r="O1081" s="50"/>
      <c r="P1081" s="50"/>
      <c r="Q1081" s="11"/>
      <c r="R1081" s="50"/>
      <c r="S1081" s="50"/>
      <c r="T1081" s="50"/>
      <c r="U1081" s="11"/>
      <c r="V1081" s="50"/>
      <c r="W1081" s="50"/>
      <c r="X1081" s="50"/>
      <c r="Y1081" s="50"/>
      <c r="Z1081" s="50"/>
      <c r="AA1081" s="11"/>
      <c r="AB1081" s="50"/>
      <c r="AC1081" s="50"/>
      <c r="AD1081" s="50"/>
      <c r="AE1081" s="11"/>
      <c r="AF1081" s="50"/>
      <c r="AG1081" s="50"/>
      <c r="AH1081" s="50"/>
      <c r="AI1081" s="11"/>
      <c r="AJ1081" s="50"/>
      <c r="AK1081" s="50"/>
      <c r="AL1081" s="50"/>
      <c r="AM1081" s="11"/>
      <c r="AN1081" s="50"/>
      <c r="AO1081" s="50"/>
      <c r="AP1081" s="50"/>
      <c r="AQ1081" s="11"/>
      <c r="AR1081" s="50"/>
      <c r="AS1081" s="50"/>
      <c r="AT1081" s="50"/>
      <c r="AU1081" s="11"/>
      <c r="AV1081" s="50"/>
      <c r="AW1081" s="50"/>
      <c r="AX1081" s="50"/>
      <c r="AY1081" s="50"/>
      <c r="AZ1081" s="50"/>
      <c r="BA1081" s="50"/>
      <c r="BB1081" s="50"/>
      <c r="BC1081" s="50"/>
      <c r="BD1081" s="50"/>
      <c r="BE1081" s="50"/>
      <c r="BF1081" s="50"/>
      <c r="BG1081" s="50"/>
      <c r="BH1081" s="20"/>
    </row>
    <row r="1082" spans="1:60" s="22" customFormat="1" x14ac:dyDescent="0.25">
      <c r="A1082" s="20"/>
      <c r="B1082" s="480"/>
      <c r="C1082" s="11"/>
      <c r="D1082" s="11"/>
      <c r="E1082" s="11"/>
      <c r="F1082" s="21"/>
      <c r="G1082" s="11"/>
      <c r="H1082" s="50"/>
      <c r="I1082" s="50"/>
      <c r="J1082" s="50"/>
      <c r="K1082" s="11"/>
      <c r="L1082" s="50"/>
      <c r="M1082" s="50"/>
      <c r="N1082" s="50"/>
      <c r="O1082" s="50"/>
      <c r="P1082" s="50"/>
      <c r="Q1082" s="11"/>
      <c r="R1082" s="50"/>
      <c r="S1082" s="50"/>
      <c r="T1082" s="50"/>
      <c r="U1082" s="11"/>
      <c r="V1082" s="50"/>
      <c r="W1082" s="50"/>
      <c r="X1082" s="50"/>
      <c r="Y1082" s="50"/>
      <c r="Z1082" s="50"/>
      <c r="AA1082" s="11"/>
      <c r="AB1082" s="50"/>
      <c r="AC1082" s="50"/>
      <c r="AD1082" s="50"/>
      <c r="AE1082" s="11"/>
      <c r="AF1082" s="50"/>
      <c r="AG1082" s="50"/>
      <c r="AH1082" s="50"/>
      <c r="AI1082" s="11"/>
      <c r="AJ1082" s="50"/>
      <c r="AK1082" s="50"/>
      <c r="AL1082" s="50"/>
      <c r="AM1082" s="11"/>
      <c r="AN1082" s="50"/>
      <c r="AO1082" s="50"/>
      <c r="AP1082" s="50"/>
      <c r="AQ1082" s="11"/>
      <c r="AR1082" s="50"/>
      <c r="AS1082" s="50"/>
      <c r="AT1082" s="50"/>
      <c r="AU1082" s="11"/>
      <c r="AV1082" s="50"/>
      <c r="AW1082" s="50"/>
      <c r="AX1082" s="50"/>
      <c r="AY1082" s="50"/>
      <c r="AZ1082" s="50"/>
      <c r="BA1082" s="50"/>
      <c r="BB1082" s="50"/>
      <c r="BC1082" s="50"/>
      <c r="BD1082" s="50"/>
      <c r="BE1082" s="50"/>
      <c r="BF1082" s="50"/>
      <c r="BG1082" s="50"/>
      <c r="BH1082" s="20"/>
    </row>
    <row r="1083" spans="1:60" s="22" customFormat="1" x14ac:dyDescent="0.25">
      <c r="A1083" s="20"/>
      <c r="B1083" s="480"/>
      <c r="C1083" s="11"/>
      <c r="D1083" s="11"/>
      <c r="E1083" s="11"/>
      <c r="F1083" s="21"/>
      <c r="G1083" s="11"/>
      <c r="H1083" s="50"/>
      <c r="I1083" s="50"/>
      <c r="J1083" s="50"/>
      <c r="K1083" s="11"/>
      <c r="L1083" s="50"/>
      <c r="M1083" s="50"/>
      <c r="N1083" s="50"/>
      <c r="O1083" s="50"/>
      <c r="P1083" s="50"/>
      <c r="Q1083" s="11"/>
      <c r="R1083" s="50"/>
      <c r="S1083" s="50"/>
      <c r="T1083" s="50"/>
      <c r="U1083" s="11"/>
      <c r="V1083" s="50"/>
      <c r="W1083" s="50"/>
      <c r="X1083" s="50"/>
      <c r="Y1083" s="50"/>
      <c r="Z1083" s="50"/>
      <c r="AA1083" s="11"/>
      <c r="AB1083" s="50"/>
      <c r="AC1083" s="50"/>
      <c r="AD1083" s="50"/>
      <c r="AE1083" s="11"/>
      <c r="AF1083" s="50"/>
      <c r="AG1083" s="50"/>
      <c r="AH1083" s="50"/>
      <c r="AI1083" s="11"/>
      <c r="AJ1083" s="50"/>
      <c r="AK1083" s="50"/>
      <c r="AL1083" s="50"/>
      <c r="AM1083" s="11"/>
      <c r="AN1083" s="50"/>
      <c r="AO1083" s="50"/>
      <c r="AP1083" s="50"/>
      <c r="AQ1083" s="11"/>
      <c r="AR1083" s="50"/>
      <c r="AS1083" s="50"/>
      <c r="AT1083" s="50"/>
      <c r="AU1083" s="11"/>
      <c r="AV1083" s="50"/>
      <c r="AW1083" s="50"/>
      <c r="AX1083" s="50"/>
      <c r="AY1083" s="50"/>
      <c r="AZ1083" s="50"/>
      <c r="BA1083" s="50"/>
      <c r="BB1083" s="50"/>
      <c r="BC1083" s="50"/>
      <c r="BD1083" s="50"/>
      <c r="BE1083" s="50"/>
      <c r="BF1083" s="50"/>
      <c r="BG1083" s="50"/>
      <c r="BH1083" s="20"/>
    </row>
    <row r="1084" spans="1:60" s="22" customFormat="1" x14ac:dyDescent="0.25">
      <c r="A1084" s="20"/>
      <c r="B1084" s="480"/>
      <c r="C1084" s="11"/>
      <c r="D1084" s="11"/>
      <c r="E1084" s="11"/>
      <c r="F1084" s="21"/>
      <c r="G1084" s="11"/>
      <c r="H1084" s="50"/>
      <c r="I1084" s="50"/>
      <c r="J1084" s="50"/>
      <c r="K1084" s="11"/>
      <c r="L1084" s="50"/>
      <c r="M1084" s="50"/>
      <c r="N1084" s="50"/>
      <c r="O1084" s="50"/>
      <c r="P1084" s="50"/>
      <c r="Q1084" s="11"/>
      <c r="R1084" s="50"/>
      <c r="S1084" s="50"/>
      <c r="T1084" s="50"/>
      <c r="U1084" s="11"/>
      <c r="V1084" s="50"/>
      <c r="W1084" s="50"/>
      <c r="X1084" s="50"/>
      <c r="Y1084" s="50"/>
      <c r="Z1084" s="50"/>
      <c r="AA1084" s="11"/>
      <c r="AB1084" s="50"/>
      <c r="AC1084" s="50"/>
      <c r="AD1084" s="50"/>
      <c r="AE1084" s="11"/>
      <c r="AF1084" s="50"/>
      <c r="AG1084" s="50"/>
      <c r="AH1084" s="50"/>
      <c r="AI1084" s="11"/>
      <c r="AJ1084" s="50"/>
      <c r="AK1084" s="50"/>
      <c r="AL1084" s="50"/>
      <c r="AM1084" s="11"/>
      <c r="AN1084" s="50"/>
      <c r="AO1084" s="50"/>
      <c r="AP1084" s="50"/>
      <c r="AQ1084" s="11"/>
      <c r="AR1084" s="50"/>
      <c r="AS1084" s="50"/>
      <c r="AT1084" s="50"/>
      <c r="AU1084" s="11"/>
      <c r="AV1084" s="50"/>
      <c r="AW1084" s="50"/>
      <c r="AX1084" s="50"/>
      <c r="AY1084" s="50"/>
      <c r="AZ1084" s="50"/>
      <c r="BA1084" s="50"/>
      <c r="BB1084" s="50"/>
      <c r="BC1084" s="50"/>
      <c r="BD1084" s="50"/>
      <c r="BE1084" s="50"/>
      <c r="BF1084" s="50"/>
      <c r="BG1084" s="50"/>
      <c r="BH1084" s="20"/>
    </row>
    <row r="1085" spans="1:60" s="22" customFormat="1" x14ac:dyDescent="0.25">
      <c r="A1085" s="20"/>
      <c r="B1085" s="480"/>
      <c r="C1085" s="11"/>
      <c r="D1085" s="11"/>
      <c r="E1085" s="11"/>
      <c r="F1085" s="21"/>
      <c r="G1085" s="11"/>
      <c r="H1085" s="50"/>
      <c r="I1085" s="50"/>
      <c r="J1085" s="50"/>
      <c r="K1085" s="11"/>
      <c r="L1085" s="50"/>
      <c r="M1085" s="50"/>
      <c r="N1085" s="50"/>
      <c r="O1085" s="50"/>
      <c r="P1085" s="50"/>
      <c r="Q1085" s="11"/>
      <c r="R1085" s="50"/>
      <c r="S1085" s="50"/>
      <c r="T1085" s="50"/>
      <c r="U1085" s="11"/>
      <c r="V1085" s="50"/>
      <c r="W1085" s="50"/>
      <c r="X1085" s="50"/>
      <c r="Y1085" s="50"/>
      <c r="Z1085" s="50"/>
      <c r="AA1085" s="11"/>
      <c r="AB1085" s="50"/>
      <c r="AC1085" s="50"/>
      <c r="AD1085" s="50"/>
      <c r="AE1085" s="11"/>
      <c r="AF1085" s="50"/>
      <c r="AG1085" s="50"/>
      <c r="AH1085" s="50"/>
      <c r="AI1085" s="11"/>
      <c r="AJ1085" s="50"/>
      <c r="AK1085" s="50"/>
      <c r="AL1085" s="50"/>
      <c r="AM1085" s="11"/>
      <c r="AN1085" s="50"/>
      <c r="AO1085" s="50"/>
      <c r="AP1085" s="50"/>
      <c r="AQ1085" s="11"/>
      <c r="AR1085" s="50"/>
      <c r="AS1085" s="50"/>
      <c r="AT1085" s="50"/>
      <c r="AU1085" s="11"/>
      <c r="AV1085" s="50"/>
      <c r="AW1085" s="50"/>
      <c r="AX1085" s="50"/>
      <c r="AY1085" s="50"/>
      <c r="AZ1085" s="50"/>
      <c r="BA1085" s="50"/>
      <c r="BB1085" s="50"/>
      <c r="BC1085" s="50"/>
      <c r="BD1085" s="50"/>
      <c r="BE1085" s="50"/>
      <c r="BF1085" s="50"/>
      <c r="BG1085" s="50"/>
      <c r="BH1085" s="20"/>
    </row>
    <row r="1086" spans="1:60" s="22" customFormat="1" x14ac:dyDescent="0.25">
      <c r="A1086" s="20"/>
      <c r="B1086" s="480"/>
      <c r="C1086" s="11"/>
      <c r="D1086" s="11"/>
      <c r="E1086" s="11"/>
      <c r="F1086" s="21"/>
      <c r="G1086" s="11"/>
      <c r="H1086" s="50"/>
      <c r="I1086" s="50"/>
      <c r="J1086" s="50"/>
      <c r="K1086" s="11"/>
      <c r="L1086" s="50"/>
      <c r="M1086" s="50"/>
      <c r="N1086" s="50"/>
      <c r="O1086" s="50"/>
      <c r="P1086" s="50"/>
      <c r="Q1086" s="11"/>
      <c r="R1086" s="50"/>
      <c r="S1086" s="50"/>
      <c r="T1086" s="50"/>
      <c r="U1086" s="11"/>
      <c r="V1086" s="50"/>
      <c r="W1086" s="50"/>
      <c r="X1086" s="50"/>
      <c r="Y1086" s="50"/>
      <c r="Z1086" s="50"/>
      <c r="AA1086" s="11"/>
      <c r="AB1086" s="50"/>
      <c r="AC1086" s="50"/>
      <c r="AD1086" s="50"/>
      <c r="AE1086" s="11"/>
      <c r="AF1086" s="50"/>
      <c r="AG1086" s="50"/>
      <c r="AH1086" s="50"/>
      <c r="AI1086" s="11"/>
      <c r="AJ1086" s="50"/>
      <c r="AK1086" s="50"/>
      <c r="AL1086" s="50"/>
      <c r="AM1086" s="11"/>
      <c r="AN1086" s="50"/>
      <c r="AO1086" s="50"/>
      <c r="AP1086" s="50"/>
      <c r="AQ1086" s="11"/>
      <c r="AR1086" s="50"/>
      <c r="AS1086" s="50"/>
      <c r="AT1086" s="50"/>
      <c r="AU1086" s="11"/>
      <c r="AV1086" s="50"/>
      <c r="AW1086" s="50"/>
      <c r="AX1086" s="50"/>
      <c r="AY1086" s="50"/>
      <c r="AZ1086" s="50"/>
      <c r="BA1086" s="50"/>
      <c r="BB1086" s="50"/>
      <c r="BC1086" s="50"/>
      <c r="BD1086" s="50"/>
      <c r="BE1086" s="50"/>
      <c r="BF1086" s="50"/>
      <c r="BG1086" s="50"/>
      <c r="BH1086" s="20"/>
    </row>
    <row r="1087" spans="1:60" s="22" customFormat="1" x14ac:dyDescent="0.25">
      <c r="A1087" s="20"/>
      <c r="B1087" s="480"/>
      <c r="C1087" s="11"/>
      <c r="D1087" s="11"/>
      <c r="E1087" s="11"/>
      <c r="F1087" s="21"/>
      <c r="G1087" s="11"/>
      <c r="H1087" s="50"/>
      <c r="I1087" s="50"/>
      <c r="J1087" s="50"/>
      <c r="K1087" s="11"/>
      <c r="L1087" s="50"/>
      <c r="M1087" s="50"/>
      <c r="N1087" s="50"/>
      <c r="O1087" s="50"/>
      <c r="P1087" s="50"/>
      <c r="Q1087" s="11"/>
      <c r="R1087" s="50"/>
      <c r="S1087" s="50"/>
      <c r="T1087" s="50"/>
      <c r="U1087" s="11"/>
      <c r="V1087" s="50"/>
      <c r="W1087" s="50"/>
      <c r="X1087" s="50"/>
      <c r="Y1087" s="50"/>
      <c r="Z1087" s="50"/>
      <c r="AA1087" s="11"/>
      <c r="AB1087" s="50"/>
      <c r="AC1087" s="50"/>
      <c r="AD1087" s="50"/>
      <c r="AE1087" s="11"/>
      <c r="AF1087" s="50"/>
      <c r="AG1087" s="50"/>
      <c r="AH1087" s="50"/>
      <c r="AI1087" s="11"/>
      <c r="AJ1087" s="50"/>
      <c r="AK1087" s="50"/>
      <c r="AL1087" s="50"/>
      <c r="AM1087" s="11"/>
      <c r="AN1087" s="50"/>
      <c r="AO1087" s="50"/>
      <c r="AP1087" s="50"/>
      <c r="AQ1087" s="11"/>
      <c r="AR1087" s="50"/>
      <c r="AS1087" s="50"/>
      <c r="AT1087" s="50"/>
      <c r="AU1087" s="11"/>
      <c r="AV1087" s="50"/>
      <c r="AW1087" s="50"/>
      <c r="AX1087" s="50"/>
      <c r="AY1087" s="50"/>
      <c r="AZ1087" s="50"/>
      <c r="BA1087" s="50"/>
      <c r="BB1087" s="50"/>
      <c r="BC1087" s="50"/>
      <c r="BD1087" s="50"/>
      <c r="BE1087" s="50"/>
      <c r="BF1087" s="50"/>
      <c r="BG1087" s="50"/>
      <c r="BH1087" s="20"/>
    </row>
    <row r="1088" spans="1:60" s="22" customFormat="1" x14ac:dyDescent="0.25">
      <c r="A1088" s="20"/>
      <c r="B1088" s="480"/>
      <c r="C1088" s="11"/>
      <c r="D1088" s="11"/>
      <c r="E1088" s="11"/>
      <c r="F1088" s="21"/>
      <c r="G1088" s="11"/>
      <c r="H1088" s="50"/>
      <c r="I1088" s="50"/>
      <c r="J1088" s="50"/>
      <c r="K1088" s="11"/>
      <c r="L1088" s="50"/>
      <c r="M1088" s="50"/>
      <c r="N1088" s="50"/>
      <c r="O1088" s="50"/>
      <c r="P1088" s="50"/>
      <c r="Q1088" s="11"/>
      <c r="R1088" s="50"/>
      <c r="S1088" s="50"/>
      <c r="T1088" s="50"/>
      <c r="U1088" s="11"/>
      <c r="V1088" s="50"/>
      <c r="W1088" s="50"/>
      <c r="X1088" s="50"/>
      <c r="Y1088" s="50"/>
      <c r="Z1088" s="50"/>
      <c r="AA1088" s="11"/>
      <c r="AB1088" s="50"/>
      <c r="AC1088" s="50"/>
      <c r="AD1088" s="50"/>
      <c r="AE1088" s="11"/>
      <c r="AF1088" s="50"/>
      <c r="AG1088" s="50"/>
      <c r="AH1088" s="50"/>
      <c r="AI1088" s="11"/>
      <c r="AJ1088" s="50"/>
      <c r="AK1088" s="50"/>
      <c r="AL1088" s="50"/>
      <c r="AM1088" s="11"/>
      <c r="AN1088" s="50"/>
      <c r="AO1088" s="50"/>
      <c r="AP1088" s="50"/>
      <c r="AQ1088" s="11"/>
      <c r="AR1088" s="50"/>
      <c r="AS1088" s="50"/>
      <c r="AT1088" s="50"/>
      <c r="AU1088" s="11"/>
      <c r="AV1088" s="50"/>
      <c r="AW1088" s="50"/>
      <c r="AX1088" s="50"/>
      <c r="AY1088" s="50"/>
      <c r="AZ1088" s="50"/>
      <c r="BA1088" s="50"/>
      <c r="BB1088" s="50"/>
      <c r="BC1088" s="50"/>
      <c r="BD1088" s="50"/>
      <c r="BE1088" s="50"/>
      <c r="BF1088" s="50"/>
      <c r="BG1088" s="50"/>
      <c r="BH1088" s="20"/>
    </row>
    <row r="1089" spans="1:60" s="22" customFormat="1" x14ac:dyDescent="0.25">
      <c r="A1089" s="20"/>
      <c r="B1089" s="480"/>
      <c r="C1089" s="11"/>
      <c r="D1089" s="11"/>
      <c r="E1089" s="11"/>
      <c r="F1089" s="21"/>
      <c r="G1089" s="11"/>
      <c r="H1089" s="50"/>
      <c r="I1089" s="50"/>
      <c r="J1089" s="50"/>
      <c r="K1089" s="11"/>
      <c r="L1089" s="50"/>
      <c r="M1089" s="50"/>
      <c r="N1089" s="50"/>
      <c r="O1089" s="50"/>
      <c r="P1089" s="50"/>
      <c r="Q1089" s="11"/>
      <c r="R1089" s="50"/>
      <c r="S1089" s="50"/>
      <c r="T1089" s="50"/>
      <c r="U1089" s="11"/>
      <c r="V1089" s="50"/>
      <c r="W1089" s="50"/>
      <c r="X1089" s="50"/>
      <c r="Y1089" s="50"/>
      <c r="Z1089" s="50"/>
      <c r="AA1089" s="11"/>
      <c r="AB1089" s="50"/>
      <c r="AC1089" s="50"/>
      <c r="AD1089" s="50"/>
      <c r="AE1089" s="11"/>
      <c r="AF1089" s="50"/>
      <c r="AG1089" s="50"/>
      <c r="AH1089" s="50"/>
      <c r="AI1089" s="11"/>
      <c r="AJ1089" s="50"/>
      <c r="AK1089" s="50"/>
      <c r="AL1089" s="50"/>
      <c r="AM1089" s="11"/>
      <c r="AN1089" s="50"/>
      <c r="AO1089" s="50"/>
      <c r="AP1089" s="50"/>
      <c r="AQ1089" s="11"/>
      <c r="AR1089" s="50"/>
      <c r="AS1089" s="50"/>
      <c r="AT1089" s="50"/>
      <c r="AU1089" s="11"/>
      <c r="AV1089" s="50"/>
      <c r="AW1089" s="50"/>
      <c r="AX1089" s="50"/>
      <c r="AY1089" s="50"/>
      <c r="AZ1089" s="50"/>
      <c r="BA1089" s="50"/>
      <c r="BB1089" s="50"/>
      <c r="BC1089" s="50"/>
      <c r="BD1089" s="50"/>
      <c r="BE1089" s="50"/>
      <c r="BF1089" s="50"/>
      <c r="BG1089" s="50"/>
      <c r="BH1089" s="20"/>
    </row>
    <row r="1090" spans="1:60" s="22" customFormat="1" x14ac:dyDescent="0.25">
      <c r="A1090" s="20"/>
      <c r="B1090" s="480"/>
      <c r="C1090" s="11"/>
      <c r="D1090" s="11"/>
      <c r="E1090" s="11"/>
      <c r="F1090" s="21"/>
      <c r="G1090" s="11"/>
      <c r="H1090" s="50"/>
      <c r="I1090" s="50"/>
      <c r="J1090" s="50"/>
      <c r="K1090" s="11"/>
      <c r="L1090" s="50"/>
      <c r="M1090" s="50"/>
      <c r="N1090" s="50"/>
      <c r="O1090" s="50"/>
      <c r="P1090" s="50"/>
      <c r="Q1090" s="11"/>
      <c r="R1090" s="50"/>
      <c r="S1090" s="50"/>
      <c r="T1090" s="50"/>
      <c r="U1090" s="11"/>
      <c r="V1090" s="50"/>
      <c r="W1090" s="50"/>
      <c r="X1090" s="50"/>
      <c r="Y1090" s="50"/>
      <c r="Z1090" s="50"/>
      <c r="AA1090" s="11"/>
      <c r="AB1090" s="50"/>
      <c r="AC1090" s="50"/>
      <c r="AD1090" s="50"/>
      <c r="AE1090" s="11"/>
      <c r="AF1090" s="50"/>
      <c r="AG1090" s="50"/>
      <c r="AH1090" s="50"/>
      <c r="AI1090" s="11"/>
      <c r="AJ1090" s="50"/>
      <c r="AK1090" s="50"/>
      <c r="AL1090" s="50"/>
      <c r="AM1090" s="11"/>
      <c r="AN1090" s="50"/>
      <c r="AO1090" s="50"/>
      <c r="AP1090" s="50"/>
      <c r="AQ1090" s="11"/>
      <c r="AR1090" s="50"/>
      <c r="AS1090" s="50"/>
      <c r="AT1090" s="50"/>
      <c r="AU1090" s="11"/>
      <c r="AV1090" s="50"/>
      <c r="AW1090" s="50"/>
      <c r="AX1090" s="50"/>
      <c r="AY1090" s="50"/>
      <c r="AZ1090" s="50"/>
      <c r="BA1090" s="50"/>
      <c r="BB1090" s="50"/>
      <c r="BC1090" s="50"/>
      <c r="BD1090" s="50"/>
      <c r="BE1090" s="50"/>
      <c r="BF1090" s="50"/>
      <c r="BG1090" s="50"/>
      <c r="BH1090" s="20"/>
    </row>
    <row r="1091" spans="1:60" s="22" customFormat="1" x14ac:dyDescent="0.25">
      <c r="A1091" s="20"/>
      <c r="B1091" s="480"/>
      <c r="C1091" s="11"/>
      <c r="D1091" s="11"/>
      <c r="E1091" s="11"/>
      <c r="F1091" s="21"/>
      <c r="G1091" s="11"/>
      <c r="H1091" s="50"/>
      <c r="I1091" s="50"/>
      <c r="J1091" s="50"/>
      <c r="K1091" s="11"/>
      <c r="L1091" s="50"/>
      <c r="M1091" s="50"/>
      <c r="N1091" s="50"/>
      <c r="O1091" s="50"/>
      <c r="P1091" s="50"/>
      <c r="Q1091" s="11"/>
      <c r="R1091" s="50"/>
      <c r="S1091" s="50"/>
      <c r="T1091" s="50"/>
      <c r="U1091" s="11"/>
      <c r="V1091" s="50"/>
      <c r="W1091" s="50"/>
      <c r="X1091" s="50"/>
      <c r="Y1091" s="50"/>
      <c r="Z1091" s="50"/>
      <c r="AA1091" s="11"/>
      <c r="AB1091" s="50"/>
      <c r="AC1091" s="50"/>
      <c r="AD1091" s="50"/>
      <c r="AE1091" s="11"/>
      <c r="AF1091" s="50"/>
      <c r="AG1091" s="50"/>
      <c r="AH1091" s="50"/>
      <c r="AI1091" s="11"/>
      <c r="AJ1091" s="50"/>
      <c r="AK1091" s="50"/>
      <c r="AL1091" s="50"/>
      <c r="AM1091" s="11"/>
      <c r="AN1091" s="50"/>
      <c r="AO1091" s="50"/>
      <c r="AP1091" s="50"/>
      <c r="AQ1091" s="11"/>
      <c r="AR1091" s="50"/>
      <c r="AS1091" s="50"/>
      <c r="AT1091" s="50"/>
      <c r="AU1091" s="11"/>
      <c r="AV1091" s="50"/>
      <c r="AW1091" s="50"/>
      <c r="AX1091" s="50"/>
      <c r="AY1091" s="50"/>
      <c r="AZ1091" s="50"/>
      <c r="BA1091" s="50"/>
      <c r="BB1091" s="50"/>
      <c r="BC1091" s="50"/>
      <c r="BD1091" s="50"/>
      <c r="BE1091" s="50"/>
      <c r="BF1091" s="50"/>
      <c r="BG1091" s="50"/>
      <c r="BH1091" s="20"/>
    </row>
    <row r="1092" spans="1:60" s="22" customFormat="1" x14ac:dyDescent="0.25">
      <c r="A1092" s="20"/>
      <c r="B1092" s="480"/>
      <c r="C1092" s="11"/>
      <c r="D1092" s="11"/>
      <c r="E1092" s="11"/>
      <c r="F1092" s="21"/>
      <c r="G1092" s="11"/>
      <c r="H1092" s="50"/>
      <c r="I1092" s="50"/>
      <c r="J1092" s="50"/>
      <c r="K1092" s="11"/>
      <c r="L1092" s="50"/>
      <c r="M1092" s="50"/>
      <c r="N1092" s="50"/>
      <c r="O1092" s="50"/>
      <c r="P1092" s="50"/>
      <c r="Q1092" s="11"/>
      <c r="R1092" s="50"/>
      <c r="S1092" s="50"/>
      <c r="T1092" s="50"/>
      <c r="U1092" s="11"/>
      <c r="V1092" s="50"/>
      <c r="W1092" s="50"/>
      <c r="X1092" s="50"/>
      <c r="Y1092" s="50"/>
      <c r="Z1092" s="50"/>
      <c r="AA1092" s="11"/>
      <c r="AB1092" s="50"/>
      <c r="AC1092" s="50"/>
      <c r="AD1092" s="50"/>
      <c r="AE1092" s="11"/>
      <c r="AF1092" s="50"/>
      <c r="AG1092" s="50"/>
      <c r="AH1092" s="50"/>
      <c r="AI1092" s="11"/>
      <c r="AJ1092" s="50"/>
      <c r="AK1092" s="50"/>
      <c r="AL1092" s="50"/>
      <c r="AM1092" s="11"/>
      <c r="AN1092" s="50"/>
      <c r="AO1092" s="50"/>
      <c r="AP1092" s="50"/>
      <c r="AQ1092" s="11"/>
      <c r="AR1092" s="50"/>
      <c r="AS1092" s="50"/>
      <c r="AT1092" s="50"/>
      <c r="AU1092" s="11"/>
      <c r="AV1092" s="50"/>
      <c r="AW1092" s="50"/>
      <c r="AX1092" s="50"/>
      <c r="AY1092" s="50"/>
      <c r="AZ1092" s="50"/>
      <c r="BA1092" s="50"/>
      <c r="BB1092" s="50"/>
      <c r="BC1092" s="50"/>
      <c r="BD1092" s="50"/>
      <c r="BE1092" s="50"/>
      <c r="BF1092" s="50"/>
      <c r="BG1092" s="50"/>
      <c r="BH1092" s="20"/>
    </row>
    <row r="1093" spans="1:60" s="22" customFormat="1" x14ac:dyDescent="0.25">
      <c r="A1093" s="20"/>
      <c r="B1093" s="480"/>
      <c r="C1093" s="11"/>
      <c r="D1093" s="11"/>
      <c r="E1093" s="11"/>
      <c r="F1093" s="21"/>
      <c r="G1093" s="11"/>
      <c r="H1093" s="50"/>
      <c r="I1093" s="50"/>
      <c r="J1093" s="50"/>
      <c r="K1093" s="11"/>
      <c r="L1093" s="50"/>
      <c r="M1093" s="50"/>
      <c r="N1093" s="50"/>
      <c r="O1093" s="50"/>
      <c r="P1093" s="50"/>
      <c r="Q1093" s="11"/>
      <c r="R1093" s="50"/>
      <c r="S1093" s="50"/>
      <c r="T1093" s="50"/>
      <c r="U1093" s="11"/>
      <c r="V1093" s="50"/>
      <c r="W1093" s="50"/>
      <c r="X1093" s="50"/>
      <c r="Y1093" s="50"/>
      <c r="Z1093" s="50"/>
      <c r="AA1093" s="11"/>
      <c r="AB1093" s="50"/>
      <c r="AC1093" s="50"/>
      <c r="AD1093" s="50"/>
      <c r="AE1093" s="11"/>
      <c r="AF1093" s="50"/>
      <c r="AG1093" s="50"/>
      <c r="AH1093" s="50"/>
      <c r="AI1093" s="11"/>
      <c r="AJ1093" s="50"/>
      <c r="AK1093" s="50"/>
      <c r="AL1093" s="50"/>
      <c r="AM1093" s="11"/>
      <c r="AN1093" s="50"/>
      <c r="AO1093" s="50"/>
      <c r="AP1093" s="50"/>
      <c r="AQ1093" s="11"/>
      <c r="AR1093" s="50"/>
      <c r="AS1093" s="50"/>
      <c r="AT1093" s="50"/>
      <c r="AU1093" s="11"/>
      <c r="AV1093" s="50"/>
      <c r="AW1093" s="50"/>
      <c r="AX1093" s="50"/>
      <c r="AY1093" s="50"/>
      <c r="AZ1093" s="50"/>
      <c r="BA1093" s="50"/>
      <c r="BB1093" s="50"/>
      <c r="BC1093" s="50"/>
      <c r="BD1093" s="50"/>
      <c r="BE1093" s="50"/>
      <c r="BF1093" s="50"/>
      <c r="BG1093" s="50"/>
      <c r="BH1093" s="20"/>
    </row>
    <row r="1094" spans="1:60" s="22" customFormat="1" x14ac:dyDescent="0.25">
      <c r="A1094" s="20"/>
      <c r="B1094" s="480"/>
      <c r="C1094" s="11"/>
      <c r="D1094" s="11"/>
      <c r="E1094" s="11"/>
      <c r="F1094" s="21"/>
      <c r="G1094" s="11"/>
      <c r="H1094" s="50"/>
      <c r="I1094" s="50"/>
      <c r="J1094" s="50"/>
      <c r="K1094" s="11"/>
      <c r="L1094" s="50"/>
      <c r="M1094" s="50"/>
      <c r="N1094" s="50"/>
      <c r="O1094" s="50"/>
      <c r="P1094" s="50"/>
      <c r="Q1094" s="11"/>
      <c r="R1094" s="50"/>
      <c r="S1094" s="50"/>
      <c r="T1094" s="50"/>
      <c r="U1094" s="11"/>
      <c r="V1094" s="50"/>
      <c r="W1094" s="50"/>
      <c r="X1094" s="50"/>
      <c r="Y1094" s="50"/>
      <c r="Z1094" s="50"/>
      <c r="AA1094" s="11"/>
      <c r="AB1094" s="50"/>
      <c r="AC1094" s="50"/>
      <c r="AD1094" s="50"/>
      <c r="AE1094" s="11"/>
      <c r="AF1094" s="50"/>
      <c r="AG1094" s="50"/>
      <c r="AH1094" s="50"/>
      <c r="AI1094" s="11"/>
      <c r="AJ1094" s="50"/>
      <c r="AK1094" s="50"/>
      <c r="AL1094" s="50"/>
      <c r="AM1094" s="11"/>
      <c r="AN1094" s="50"/>
      <c r="AO1094" s="50"/>
      <c r="AP1094" s="50"/>
      <c r="AQ1094" s="11"/>
      <c r="AR1094" s="50"/>
      <c r="AS1094" s="50"/>
      <c r="AT1094" s="50"/>
      <c r="AU1094" s="11"/>
      <c r="AV1094" s="50"/>
      <c r="AW1094" s="50"/>
      <c r="AX1094" s="50"/>
      <c r="AY1094" s="50"/>
      <c r="AZ1094" s="50"/>
      <c r="BA1094" s="50"/>
      <c r="BB1094" s="50"/>
      <c r="BC1094" s="50"/>
      <c r="BD1094" s="50"/>
      <c r="BE1094" s="50"/>
      <c r="BF1094" s="50"/>
      <c r="BG1094" s="50"/>
      <c r="BH1094" s="20"/>
    </row>
    <row r="1095" spans="1:60" s="22" customFormat="1" x14ac:dyDescent="0.25">
      <c r="A1095" s="20"/>
      <c r="B1095" s="480"/>
      <c r="C1095" s="11"/>
      <c r="D1095" s="11"/>
      <c r="E1095" s="11"/>
      <c r="F1095" s="21"/>
      <c r="G1095" s="11"/>
      <c r="H1095" s="50"/>
      <c r="I1095" s="50"/>
      <c r="J1095" s="50"/>
      <c r="K1095" s="11"/>
      <c r="L1095" s="50"/>
      <c r="M1095" s="50"/>
      <c r="N1095" s="50"/>
      <c r="O1095" s="50"/>
      <c r="P1095" s="50"/>
      <c r="Q1095" s="11"/>
      <c r="R1095" s="50"/>
      <c r="S1095" s="50"/>
      <c r="T1095" s="50"/>
      <c r="U1095" s="11"/>
      <c r="V1095" s="50"/>
      <c r="W1095" s="50"/>
      <c r="X1095" s="50"/>
      <c r="Y1095" s="50"/>
      <c r="Z1095" s="50"/>
      <c r="AA1095" s="11"/>
      <c r="AB1095" s="50"/>
      <c r="AC1095" s="50"/>
      <c r="AD1095" s="50"/>
      <c r="AE1095" s="11"/>
      <c r="AF1095" s="50"/>
      <c r="AG1095" s="50"/>
      <c r="AH1095" s="50"/>
      <c r="AI1095" s="11"/>
      <c r="AJ1095" s="50"/>
      <c r="AK1095" s="50"/>
      <c r="AL1095" s="50"/>
      <c r="AM1095" s="11"/>
      <c r="AN1095" s="50"/>
      <c r="AO1095" s="50"/>
      <c r="AP1095" s="50"/>
      <c r="AQ1095" s="11"/>
      <c r="AR1095" s="50"/>
      <c r="AS1095" s="50"/>
      <c r="AT1095" s="50"/>
      <c r="AU1095" s="11"/>
      <c r="AV1095" s="50"/>
      <c r="AW1095" s="50"/>
      <c r="AX1095" s="50"/>
      <c r="AY1095" s="50"/>
      <c r="AZ1095" s="50"/>
      <c r="BA1095" s="50"/>
      <c r="BB1095" s="50"/>
      <c r="BC1095" s="50"/>
      <c r="BD1095" s="50"/>
      <c r="BE1095" s="50"/>
      <c r="BF1095" s="50"/>
      <c r="BG1095" s="50"/>
      <c r="BH1095" s="20"/>
    </row>
    <row r="1096" spans="1:60" s="22" customFormat="1" x14ac:dyDescent="0.25">
      <c r="A1096" s="20"/>
      <c r="B1096" s="480"/>
      <c r="C1096" s="11"/>
      <c r="D1096" s="11"/>
      <c r="E1096" s="11"/>
      <c r="F1096" s="21"/>
      <c r="G1096" s="11"/>
      <c r="H1096" s="50"/>
      <c r="I1096" s="50"/>
      <c r="J1096" s="50"/>
      <c r="K1096" s="11"/>
      <c r="L1096" s="50"/>
      <c r="M1096" s="50"/>
      <c r="N1096" s="50"/>
      <c r="O1096" s="50"/>
      <c r="P1096" s="50"/>
      <c r="Q1096" s="11"/>
      <c r="R1096" s="50"/>
      <c r="S1096" s="50"/>
      <c r="T1096" s="50"/>
      <c r="U1096" s="11"/>
      <c r="V1096" s="50"/>
      <c r="W1096" s="50"/>
      <c r="X1096" s="50"/>
      <c r="Y1096" s="50"/>
      <c r="Z1096" s="50"/>
      <c r="AA1096" s="11"/>
      <c r="AB1096" s="50"/>
      <c r="AC1096" s="50"/>
      <c r="AD1096" s="50"/>
      <c r="AE1096" s="11"/>
      <c r="AF1096" s="50"/>
      <c r="AG1096" s="50"/>
      <c r="AH1096" s="50"/>
      <c r="AI1096" s="11"/>
      <c r="AJ1096" s="50"/>
      <c r="AK1096" s="50"/>
      <c r="AL1096" s="50"/>
      <c r="AM1096" s="11"/>
      <c r="AN1096" s="50"/>
      <c r="AO1096" s="50"/>
      <c r="AP1096" s="50"/>
      <c r="AQ1096" s="11"/>
      <c r="AR1096" s="50"/>
      <c r="AS1096" s="50"/>
      <c r="AT1096" s="50"/>
      <c r="AU1096" s="11"/>
      <c r="AV1096" s="50"/>
      <c r="AW1096" s="50"/>
      <c r="AX1096" s="50"/>
      <c r="AY1096" s="50"/>
      <c r="AZ1096" s="50"/>
      <c r="BA1096" s="50"/>
      <c r="BB1096" s="50"/>
      <c r="BC1096" s="50"/>
      <c r="BD1096" s="50"/>
      <c r="BE1096" s="50"/>
      <c r="BF1096" s="50"/>
      <c r="BG1096" s="50"/>
      <c r="BH1096" s="20"/>
    </row>
    <row r="1097" spans="1:60" s="22" customFormat="1" x14ac:dyDescent="0.25">
      <c r="A1097" s="20"/>
      <c r="B1097" s="480"/>
      <c r="C1097" s="11"/>
      <c r="D1097" s="11"/>
      <c r="E1097" s="11"/>
      <c r="F1097" s="21"/>
      <c r="G1097" s="11"/>
      <c r="H1097" s="50"/>
      <c r="I1097" s="50"/>
      <c r="J1097" s="50"/>
      <c r="K1097" s="11"/>
      <c r="L1097" s="50"/>
      <c r="M1097" s="50"/>
      <c r="N1097" s="50"/>
      <c r="O1097" s="50"/>
      <c r="P1097" s="50"/>
      <c r="Q1097" s="11"/>
      <c r="R1097" s="50"/>
      <c r="S1097" s="50"/>
      <c r="T1097" s="50"/>
      <c r="U1097" s="11"/>
      <c r="V1097" s="50"/>
      <c r="W1097" s="50"/>
      <c r="X1097" s="50"/>
      <c r="Y1097" s="50"/>
      <c r="Z1097" s="50"/>
      <c r="AA1097" s="11"/>
      <c r="AB1097" s="50"/>
      <c r="AC1097" s="50"/>
      <c r="AD1097" s="50"/>
      <c r="AE1097" s="11"/>
      <c r="AF1097" s="50"/>
      <c r="AG1097" s="50"/>
      <c r="AH1097" s="50"/>
      <c r="AI1097" s="11"/>
      <c r="AJ1097" s="50"/>
      <c r="AK1097" s="50"/>
      <c r="AL1097" s="50"/>
      <c r="AM1097" s="11"/>
      <c r="AN1097" s="50"/>
      <c r="AO1097" s="50"/>
      <c r="AP1097" s="50"/>
      <c r="AQ1097" s="11"/>
      <c r="AR1097" s="50"/>
      <c r="AS1097" s="50"/>
      <c r="AT1097" s="50"/>
      <c r="AU1097" s="11"/>
      <c r="AV1097" s="50"/>
      <c r="AW1097" s="50"/>
      <c r="AX1097" s="50"/>
      <c r="AY1097" s="50"/>
      <c r="AZ1097" s="50"/>
      <c r="BA1097" s="50"/>
      <c r="BB1097" s="50"/>
      <c r="BC1097" s="50"/>
      <c r="BD1097" s="50"/>
      <c r="BE1097" s="50"/>
      <c r="BF1097" s="50"/>
      <c r="BG1097" s="50"/>
      <c r="BH1097" s="20"/>
    </row>
    <row r="1098" spans="1:60" s="22" customFormat="1" x14ac:dyDescent="0.25">
      <c r="A1098" s="20"/>
      <c r="B1098" s="480"/>
      <c r="C1098" s="11"/>
      <c r="D1098" s="11"/>
      <c r="E1098" s="11"/>
      <c r="F1098" s="21"/>
      <c r="G1098" s="11"/>
      <c r="H1098" s="50"/>
      <c r="I1098" s="50"/>
      <c r="J1098" s="50"/>
      <c r="K1098" s="11"/>
      <c r="L1098" s="50"/>
      <c r="M1098" s="50"/>
      <c r="N1098" s="50"/>
      <c r="O1098" s="50"/>
      <c r="P1098" s="50"/>
      <c r="Q1098" s="11"/>
      <c r="R1098" s="50"/>
      <c r="S1098" s="50"/>
      <c r="T1098" s="50"/>
      <c r="U1098" s="11"/>
      <c r="V1098" s="50"/>
      <c r="W1098" s="50"/>
      <c r="X1098" s="50"/>
      <c r="Y1098" s="50"/>
      <c r="Z1098" s="50"/>
      <c r="AA1098" s="11"/>
      <c r="AB1098" s="50"/>
      <c r="AC1098" s="50"/>
      <c r="AD1098" s="50"/>
      <c r="AE1098" s="11"/>
      <c r="AF1098" s="50"/>
      <c r="AG1098" s="50"/>
      <c r="AH1098" s="50"/>
      <c r="AI1098" s="11"/>
      <c r="AJ1098" s="50"/>
      <c r="AK1098" s="50"/>
      <c r="AL1098" s="50"/>
      <c r="AM1098" s="11"/>
      <c r="AN1098" s="50"/>
      <c r="AO1098" s="50"/>
      <c r="AP1098" s="50"/>
      <c r="AQ1098" s="11"/>
      <c r="AR1098" s="50"/>
      <c r="AS1098" s="50"/>
      <c r="AT1098" s="50"/>
      <c r="AU1098" s="11"/>
      <c r="AV1098" s="50"/>
      <c r="AW1098" s="50"/>
      <c r="AX1098" s="50"/>
      <c r="AY1098" s="50"/>
      <c r="AZ1098" s="50"/>
      <c r="BA1098" s="50"/>
      <c r="BB1098" s="50"/>
      <c r="BC1098" s="50"/>
      <c r="BD1098" s="50"/>
      <c r="BE1098" s="50"/>
      <c r="BF1098" s="50"/>
      <c r="BG1098" s="50"/>
      <c r="BH1098" s="20"/>
    </row>
    <row r="1099" spans="1:60" s="22" customFormat="1" x14ac:dyDescent="0.25">
      <c r="A1099" s="20"/>
      <c r="B1099" s="480"/>
      <c r="C1099" s="11"/>
      <c r="D1099" s="11"/>
      <c r="E1099" s="11"/>
      <c r="F1099" s="21"/>
      <c r="G1099" s="11"/>
      <c r="H1099" s="50"/>
      <c r="I1099" s="50"/>
      <c r="J1099" s="50"/>
      <c r="K1099" s="11"/>
      <c r="L1099" s="50"/>
      <c r="M1099" s="50"/>
      <c r="N1099" s="50"/>
      <c r="O1099" s="50"/>
      <c r="P1099" s="50"/>
      <c r="Q1099" s="11"/>
      <c r="R1099" s="50"/>
      <c r="S1099" s="50"/>
      <c r="T1099" s="50"/>
      <c r="U1099" s="11"/>
      <c r="V1099" s="50"/>
      <c r="W1099" s="50"/>
      <c r="X1099" s="50"/>
      <c r="Y1099" s="50"/>
      <c r="Z1099" s="50"/>
      <c r="AA1099" s="11"/>
      <c r="AB1099" s="50"/>
      <c r="AC1099" s="50"/>
      <c r="AD1099" s="50"/>
      <c r="AE1099" s="11"/>
      <c r="AF1099" s="50"/>
      <c r="AG1099" s="50"/>
      <c r="AH1099" s="50"/>
      <c r="AI1099" s="11"/>
      <c r="AJ1099" s="50"/>
      <c r="AK1099" s="50"/>
      <c r="AL1099" s="50"/>
      <c r="AM1099" s="11"/>
      <c r="AN1099" s="50"/>
      <c r="AO1099" s="50"/>
      <c r="AP1099" s="50"/>
      <c r="AQ1099" s="11"/>
      <c r="AR1099" s="50"/>
      <c r="AS1099" s="50"/>
      <c r="AT1099" s="50"/>
      <c r="AU1099" s="11"/>
      <c r="AV1099" s="50"/>
      <c r="AW1099" s="50"/>
      <c r="AX1099" s="50"/>
      <c r="AY1099" s="50"/>
      <c r="AZ1099" s="50"/>
      <c r="BA1099" s="50"/>
      <c r="BB1099" s="50"/>
      <c r="BC1099" s="50"/>
      <c r="BD1099" s="50"/>
      <c r="BE1099" s="50"/>
      <c r="BF1099" s="50"/>
      <c r="BG1099" s="50"/>
      <c r="BH1099" s="20"/>
    </row>
    <row r="1100" spans="1:60" s="22" customFormat="1" x14ac:dyDescent="0.25">
      <c r="A1100" s="20"/>
      <c r="B1100" s="480"/>
      <c r="C1100" s="11"/>
      <c r="D1100" s="11"/>
      <c r="E1100" s="11"/>
      <c r="F1100" s="21"/>
      <c r="G1100" s="11"/>
      <c r="H1100" s="50"/>
      <c r="I1100" s="50"/>
      <c r="J1100" s="50"/>
      <c r="K1100" s="11"/>
      <c r="L1100" s="50"/>
      <c r="M1100" s="50"/>
      <c r="N1100" s="50"/>
      <c r="O1100" s="50"/>
      <c r="P1100" s="50"/>
      <c r="Q1100" s="11"/>
      <c r="R1100" s="50"/>
      <c r="S1100" s="50"/>
      <c r="T1100" s="50"/>
      <c r="U1100" s="11"/>
      <c r="V1100" s="50"/>
      <c r="W1100" s="50"/>
      <c r="X1100" s="50"/>
      <c r="Y1100" s="50"/>
      <c r="Z1100" s="50"/>
      <c r="AA1100" s="11"/>
      <c r="AB1100" s="50"/>
      <c r="AC1100" s="50"/>
      <c r="AD1100" s="50"/>
      <c r="AE1100" s="11"/>
      <c r="AF1100" s="50"/>
      <c r="AG1100" s="50"/>
      <c r="AH1100" s="50"/>
      <c r="AI1100" s="11"/>
      <c r="AJ1100" s="50"/>
      <c r="AK1100" s="50"/>
      <c r="AL1100" s="50"/>
      <c r="AM1100" s="11"/>
      <c r="AN1100" s="50"/>
      <c r="AO1100" s="50"/>
      <c r="AP1100" s="50"/>
      <c r="AQ1100" s="11"/>
      <c r="AR1100" s="50"/>
      <c r="AS1100" s="50"/>
      <c r="AT1100" s="50"/>
      <c r="AU1100" s="11"/>
      <c r="AV1100" s="50"/>
      <c r="AW1100" s="50"/>
      <c r="AX1100" s="50"/>
      <c r="AY1100" s="50"/>
      <c r="AZ1100" s="50"/>
      <c r="BA1100" s="50"/>
      <c r="BB1100" s="50"/>
      <c r="BC1100" s="50"/>
      <c r="BD1100" s="50"/>
      <c r="BE1100" s="50"/>
      <c r="BF1100" s="50"/>
      <c r="BG1100" s="50"/>
      <c r="BH1100" s="20"/>
    </row>
    <row r="1101" spans="1:60" s="22" customFormat="1" x14ac:dyDescent="0.25">
      <c r="A1101" s="20"/>
      <c r="B1101" s="480"/>
      <c r="C1101" s="11"/>
      <c r="D1101" s="11"/>
      <c r="E1101" s="11"/>
      <c r="F1101" s="21"/>
      <c r="G1101" s="11"/>
      <c r="H1101" s="50"/>
      <c r="I1101" s="50"/>
      <c r="J1101" s="50"/>
      <c r="K1101" s="11"/>
      <c r="L1101" s="50"/>
      <c r="M1101" s="50"/>
      <c r="N1101" s="50"/>
      <c r="O1101" s="50"/>
      <c r="P1101" s="50"/>
      <c r="Q1101" s="11"/>
      <c r="R1101" s="50"/>
      <c r="S1101" s="50"/>
      <c r="T1101" s="50"/>
      <c r="U1101" s="11"/>
      <c r="V1101" s="50"/>
      <c r="W1101" s="50"/>
      <c r="X1101" s="50"/>
      <c r="Y1101" s="50"/>
      <c r="Z1101" s="50"/>
      <c r="AA1101" s="11"/>
      <c r="AB1101" s="50"/>
      <c r="AC1101" s="50"/>
      <c r="AD1101" s="50"/>
      <c r="AE1101" s="11"/>
      <c r="AF1101" s="50"/>
      <c r="AG1101" s="50"/>
      <c r="AH1101" s="50"/>
      <c r="AI1101" s="11"/>
      <c r="AJ1101" s="50"/>
      <c r="AK1101" s="50"/>
      <c r="AL1101" s="50"/>
      <c r="AM1101" s="11"/>
      <c r="AN1101" s="50"/>
      <c r="AO1101" s="50"/>
      <c r="AP1101" s="50"/>
      <c r="AQ1101" s="11"/>
      <c r="AR1101" s="50"/>
      <c r="AS1101" s="50"/>
      <c r="AT1101" s="50"/>
      <c r="AU1101" s="11"/>
      <c r="AV1101" s="50"/>
      <c r="AW1101" s="50"/>
      <c r="AX1101" s="50"/>
      <c r="AY1101" s="50"/>
      <c r="AZ1101" s="50"/>
      <c r="BA1101" s="50"/>
      <c r="BB1101" s="50"/>
      <c r="BC1101" s="50"/>
      <c r="BD1101" s="50"/>
      <c r="BE1101" s="50"/>
      <c r="BF1101" s="50"/>
      <c r="BG1101" s="50"/>
      <c r="BH1101" s="20"/>
    </row>
    <row r="1102" spans="1:60" s="22" customFormat="1" x14ac:dyDescent="0.25">
      <c r="A1102" s="20"/>
      <c r="B1102" s="480"/>
      <c r="C1102" s="11"/>
      <c r="D1102" s="11"/>
      <c r="E1102" s="11"/>
      <c r="F1102" s="21"/>
      <c r="G1102" s="11"/>
      <c r="H1102" s="50"/>
      <c r="I1102" s="50"/>
      <c r="J1102" s="50"/>
      <c r="K1102" s="11"/>
      <c r="L1102" s="50"/>
      <c r="M1102" s="50"/>
      <c r="N1102" s="50"/>
      <c r="O1102" s="50"/>
      <c r="P1102" s="50"/>
      <c r="Q1102" s="11"/>
      <c r="R1102" s="50"/>
      <c r="S1102" s="50"/>
      <c r="T1102" s="50"/>
      <c r="U1102" s="11"/>
      <c r="V1102" s="50"/>
      <c r="W1102" s="50"/>
      <c r="X1102" s="50"/>
      <c r="Y1102" s="50"/>
      <c r="Z1102" s="50"/>
      <c r="AA1102" s="11"/>
      <c r="AB1102" s="50"/>
      <c r="AC1102" s="50"/>
      <c r="AD1102" s="50"/>
      <c r="AE1102" s="11"/>
      <c r="AF1102" s="50"/>
      <c r="AG1102" s="50"/>
      <c r="AH1102" s="50"/>
      <c r="AI1102" s="11"/>
      <c r="AJ1102" s="50"/>
      <c r="AK1102" s="50"/>
      <c r="AL1102" s="50"/>
      <c r="AM1102" s="11"/>
      <c r="AN1102" s="50"/>
      <c r="AO1102" s="50"/>
      <c r="AP1102" s="50"/>
      <c r="AQ1102" s="11"/>
      <c r="AR1102" s="50"/>
      <c r="AS1102" s="50"/>
      <c r="AT1102" s="50"/>
      <c r="AU1102" s="11"/>
      <c r="AV1102" s="50"/>
      <c r="AW1102" s="50"/>
      <c r="AX1102" s="50"/>
      <c r="AY1102" s="50"/>
      <c r="AZ1102" s="50"/>
      <c r="BA1102" s="50"/>
      <c r="BB1102" s="50"/>
      <c r="BC1102" s="50"/>
      <c r="BD1102" s="50"/>
      <c r="BE1102" s="50"/>
      <c r="BF1102" s="50"/>
      <c r="BG1102" s="50"/>
      <c r="BH1102" s="20"/>
    </row>
    <row r="1103" spans="1:60" s="22" customFormat="1" x14ac:dyDescent="0.25">
      <c r="A1103" s="20"/>
      <c r="B1103" s="480"/>
      <c r="C1103" s="11"/>
      <c r="D1103" s="11"/>
      <c r="E1103" s="11"/>
      <c r="F1103" s="21"/>
      <c r="G1103" s="11"/>
      <c r="H1103" s="50"/>
      <c r="I1103" s="50"/>
      <c r="J1103" s="50"/>
      <c r="K1103" s="11"/>
      <c r="L1103" s="50"/>
      <c r="M1103" s="50"/>
      <c r="N1103" s="50"/>
      <c r="O1103" s="50"/>
      <c r="P1103" s="50"/>
      <c r="Q1103" s="11"/>
      <c r="R1103" s="50"/>
      <c r="S1103" s="50"/>
      <c r="T1103" s="50"/>
      <c r="U1103" s="11"/>
      <c r="V1103" s="50"/>
      <c r="W1103" s="50"/>
      <c r="X1103" s="50"/>
      <c r="Y1103" s="50"/>
      <c r="Z1103" s="50"/>
      <c r="AA1103" s="11"/>
      <c r="AB1103" s="50"/>
      <c r="AC1103" s="50"/>
      <c r="AD1103" s="50"/>
      <c r="AE1103" s="11"/>
      <c r="AF1103" s="50"/>
      <c r="AG1103" s="50"/>
      <c r="AH1103" s="50"/>
      <c r="AI1103" s="11"/>
      <c r="AJ1103" s="50"/>
      <c r="AK1103" s="50"/>
      <c r="AL1103" s="50"/>
      <c r="AM1103" s="11"/>
      <c r="AN1103" s="50"/>
      <c r="AO1103" s="50"/>
      <c r="AP1103" s="50"/>
      <c r="AQ1103" s="11"/>
      <c r="AR1103" s="50"/>
      <c r="AS1103" s="50"/>
      <c r="AT1103" s="50"/>
      <c r="AU1103" s="11"/>
      <c r="AV1103" s="50"/>
      <c r="AW1103" s="50"/>
      <c r="AX1103" s="50"/>
      <c r="AY1103" s="50"/>
      <c r="AZ1103" s="50"/>
      <c r="BA1103" s="50"/>
      <c r="BB1103" s="50"/>
      <c r="BC1103" s="50"/>
      <c r="BD1103" s="50"/>
      <c r="BE1103" s="50"/>
      <c r="BF1103" s="50"/>
      <c r="BG1103" s="50"/>
      <c r="BH1103" s="20"/>
    </row>
    <row r="1104" spans="1:60" s="22" customFormat="1" x14ac:dyDescent="0.25">
      <c r="A1104" s="20"/>
      <c r="B1104" s="480"/>
      <c r="C1104" s="11"/>
      <c r="D1104" s="11"/>
      <c r="E1104" s="11"/>
      <c r="F1104" s="21"/>
      <c r="G1104" s="11"/>
      <c r="H1104" s="50"/>
      <c r="I1104" s="50"/>
      <c r="J1104" s="50"/>
      <c r="K1104" s="11"/>
      <c r="L1104" s="50"/>
      <c r="M1104" s="50"/>
      <c r="N1104" s="50"/>
      <c r="O1104" s="50"/>
      <c r="P1104" s="50"/>
      <c r="Q1104" s="11"/>
      <c r="R1104" s="50"/>
      <c r="S1104" s="50"/>
      <c r="T1104" s="50"/>
      <c r="U1104" s="11"/>
      <c r="V1104" s="50"/>
      <c r="W1104" s="50"/>
      <c r="X1104" s="50"/>
      <c r="Y1104" s="50"/>
      <c r="Z1104" s="50"/>
      <c r="AA1104" s="11"/>
      <c r="AB1104" s="50"/>
      <c r="AC1104" s="50"/>
      <c r="AD1104" s="50"/>
      <c r="AE1104" s="11"/>
      <c r="AF1104" s="50"/>
      <c r="AG1104" s="50"/>
      <c r="AH1104" s="50"/>
      <c r="AI1104" s="11"/>
      <c r="AJ1104" s="50"/>
      <c r="AK1104" s="50"/>
      <c r="AL1104" s="50"/>
      <c r="AM1104" s="11"/>
      <c r="AN1104" s="50"/>
      <c r="AO1104" s="50"/>
      <c r="AP1104" s="50"/>
      <c r="AQ1104" s="11"/>
      <c r="AR1104" s="50"/>
      <c r="AS1104" s="50"/>
      <c r="AT1104" s="50"/>
      <c r="AU1104" s="11"/>
      <c r="AV1104" s="50"/>
      <c r="AW1104" s="50"/>
      <c r="AX1104" s="50"/>
      <c r="AY1104" s="50"/>
      <c r="AZ1104" s="50"/>
      <c r="BA1104" s="50"/>
      <c r="BB1104" s="50"/>
      <c r="BC1104" s="50"/>
      <c r="BD1104" s="50"/>
      <c r="BE1104" s="50"/>
      <c r="BF1104" s="50"/>
      <c r="BG1104" s="50"/>
      <c r="BH1104" s="20"/>
    </row>
    <row r="1105" spans="1:60" s="22" customFormat="1" x14ac:dyDescent="0.25">
      <c r="A1105" s="20"/>
      <c r="B1105" s="480"/>
      <c r="C1105" s="11"/>
      <c r="D1105" s="11"/>
      <c r="E1105" s="11"/>
      <c r="F1105" s="21"/>
      <c r="G1105" s="11"/>
      <c r="H1105" s="50"/>
      <c r="I1105" s="50"/>
      <c r="J1105" s="50"/>
      <c r="K1105" s="11"/>
      <c r="L1105" s="50"/>
      <c r="M1105" s="50"/>
      <c r="N1105" s="50"/>
      <c r="O1105" s="50"/>
      <c r="P1105" s="50"/>
      <c r="Q1105" s="11"/>
      <c r="R1105" s="50"/>
      <c r="S1105" s="50"/>
      <c r="T1105" s="50"/>
      <c r="U1105" s="11"/>
      <c r="V1105" s="50"/>
      <c r="W1105" s="50"/>
      <c r="X1105" s="50"/>
      <c r="Y1105" s="50"/>
      <c r="Z1105" s="50"/>
      <c r="AA1105" s="11"/>
      <c r="AB1105" s="50"/>
      <c r="AC1105" s="50"/>
      <c r="AD1105" s="50"/>
      <c r="AE1105" s="11"/>
      <c r="AF1105" s="50"/>
      <c r="AG1105" s="50"/>
      <c r="AH1105" s="50"/>
      <c r="AI1105" s="11"/>
      <c r="AJ1105" s="50"/>
      <c r="AK1105" s="50"/>
      <c r="AL1105" s="50"/>
      <c r="AM1105" s="11"/>
      <c r="AN1105" s="50"/>
      <c r="AO1105" s="50"/>
      <c r="AP1105" s="50"/>
      <c r="AQ1105" s="11"/>
      <c r="AR1105" s="50"/>
      <c r="AS1105" s="50"/>
      <c r="AT1105" s="50"/>
      <c r="AU1105" s="11"/>
      <c r="AV1105" s="50"/>
      <c r="AW1105" s="50"/>
      <c r="AX1105" s="50"/>
      <c r="AY1105" s="50"/>
      <c r="AZ1105" s="50"/>
      <c r="BA1105" s="50"/>
      <c r="BB1105" s="50"/>
      <c r="BC1105" s="50"/>
      <c r="BD1105" s="50"/>
      <c r="BE1105" s="50"/>
      <c r="BF1105" s="50"/>
      <c r="BG1105" s="50"/>
      <c r="BH1105" s="20"/>
    </row>
    <row r="1106" spans="1:60" s="22" customFormat="1" x14ac:dyDescent="0.25">
      <c r="A1106" s="20"/>
      <c r="B1106" s="480"/>
      <c r="C1106" s="11"/>
      <c r="D1106" s="11"/>
      <c r="E1106" s="11"/>
      <c r="F1106" s="21"/>
      <c r="G1106" s="11"/>
      <c r="H1106" s="50"/>
      <c r="I1106" s="50"/>
      <c r="J1106" s="50"/>
      <c r="K1106" s="11"/>
      <c r="L1106" s="50"/>
      <c r="M1106" s="50"/>
      <c r="N1106" s="50"/>
      <c r="O1106" s="50"/>
      <c r="P1106" s="50"/>
      <c r="Q1106" s="11"/>
      <c r="R1106" s="50"/>
      <c r="S1106" s="50"/>
      <c r="T1106" s="50"/>
      <c r="U1106" s="11"/>
      <c r="V1106" s="50"/>
      <c r="W1106" s="50"/>
      <c r="X1106" s="50"/>
      <c r="Y1106" s="50"/>
      <c r="Z1106" s="50"/>
      <c r="AA1106" s="11"/>
      <c r="AB1106" s="50"/>
      <c r="AC1106" s="50"/>
      <c r="AD1106" s="50"/>
      <c r="AE1106" s="11"/>
      <c r="AF1106" s="50"/>
      <c r="AG1106" s="50"/>
      <c r="AH1106" s="50"/>
      <c r="AI1106" s="11"/>
      <c r="AJ1106" s="50"/>
      <c r="AK1106" s="50"/>
      <c r="AL1106" s="50"/>
      <c r="AM1106" s="11"/>
      <c r="AN1106" s="50"/>
      <c r="AO1106" s="50"/>
      <c r="AP1106" s="50"/>
      <c r="AQ1106" s="11"/>
      <c r="AR1106" s="50"/>
      <c r="AS1106" s="50"/>
      <c r="AT1106" s="50"/>
      <c r="AU1106" s="11"/>
      <c r="AV1106" s="50"/>
      <c r="AW1106" s="50"/>
      <c r="AX1106" s="50"/>
      <c r="AY1106" s="50"/>
      <c r="AZ1106" s="50"/>
      <c r="BA1106" s="50"/>
      <c r="BB1106" s="50"/>
      <c r="BC1106" s="50"/>
      <c r="BD1106" s="50"/>
      <c r="BE1106" s="50"/>
      <c r="BF1106" s="50"/>
      <c r="BG1106" s="50"/>
      <c r="BH1106" s="20"/>
    </row>
    <row r="1107" spans="1:60" s="22" customFormat="1" x14ac:dyDescent="0.25">
      <c r="A1107" s="20"/>
      <c r="B1107" s="480"/>
      <c r="C1107" s="11"/>
      <c r="D1107" s="11"/>
      <c r="E1107" s="11"/>
      <c r="F1107" s="21"/>
      <c r="G1107" s="11"/>
      <c r="H1107" s="50"/>
      <c r="I1107" s="50"/>
      <c r="J1107" s="50"/>
      <c r="K1107" s="11"/>
      <c r="L1107" s="50"/>
      <c r="M1107" s="50"/>
      <c r="N1107" s="50"/>
      <c r="O1107" s="50"/>
      <c r="P1107" s="50"/>
      <c r="Q1107" s="11"/>
      <c r="R1107" s="50"/>
      <c r="S1107" s="50"/>
      <c r="T1107" s="50"/>
      <c r="U1107" s="11"/>
      <c r="V1107" s="50"/>
      <c r="W1107" s="50"/>
      <c r="X1107" s="50"/>
      <c r="Y1107" s="50"/>
      <c r="Z1107" s="50"/>
      <c r="AA1107" s="11"/>
      <c r="AB1107" s="50"/>
      <c r="AC1107" s="50"/>
      <c r="AD1107" s="50"/>
      <c r="AE1107" s="11"/>
      <c r="AF1107" s="50"/>
      <c r="AG1107" s="50"/>
      <c r="AH1107" s="50"/>
      <c r="AI1107" s="11"/>
      <c r="AJ1107" s="50"/>
      <c r="AK1107" s="50"/>
      <c r="AL1107" s="50"/>
      <c r="AM1107" s="11"/>
      <c r="AN1107" s="50"/>
      <c r="AO1107" s="50"/>
      <c r="AP1107" s="50"/>
      <c r="AQ1107" s="11"/>
      <c r="AR1107" s="50"/>
      <c r="AS1107" s="50"/>
      <c r="AT1107" s="50"/>
      <c r="AU1107" s="11"/>
      <c r="AV1107" s="50"/>
      <c r="AW1107" s="50"/>
      <c r="AX1107" s="50"/>
      <c r="AY1107" s="50"/>
      <c r="AZ1107" s="50"/>
      <c r="BA1107" s="50"/>
      <c r="BB1107" s="50"/>
      <c r="BC1107" s="50"/>
      <c r="BD1107" s="50"/>
      <c r="BE1107" s="50"/>
      <c r="BF1107" s="50"/>
      <c r="BG1107" s="50"/>
      <c r="BH1107" s="20"/>
    </row>
    <row r="1108" spans="1:60" s="22" customFormat="1" x14ac:dyDescent="0.25">
      <c r="A1108" s="20"/>
      <c r="B1108" s="480"/>
      <c r="C1108" s="11"/>
      <c r="D1108" s="11"/>
      <c r="E1108" s="11"/>
      <c r="F1108" s="21"/>
      <c r="G1108" s="11"/>
      <c r="H1108" s="50"/>
      <c r="I1108" s="50"/>
      <c r="J1108" s="50"/>
      <c r="K1108" s="11"/>
      <c r="L1108" s="50"/>
      <c r="M1108" s="50"/>
      <c r="N1108" s="50"/>
      <c r="O1108" s="50"/>
      <c r="P1108" s="50"/>
      <c r="Q1108" s="11"/>
      <c r="R1108" s="50"/>
      <c r="S1108" s="50"/>
      <c r="T1108" s="50"/>
      <c r="U1108" s="11"/>
      <c r="V1108" s="50"/>
      <c r="W1108" s="50"/>
      <c r="X1108" s="50"/>
      <c r="Y1108" s="50"/>
      <c r="Z1108" s="50"/>
      <c r="AA1108" s="11"/>
      <c r="AB1108" s="50"/>
      <c r="AC1108" s="50"/>
      <c r="AD1108" s="50"/>
      <c r="AE1108" s="11"/>
      <c r="AF1108" s="50"/>
      <c r="AG1108" s="50"/>
      <c r="AH1108" s="50"/>
      <c r="AI1108" s="11"/>
      <c r="AJ1108" s="50"/>
      <c r="AK1108" s="50"/>
      <c r="AL1108" s="50"/>
      <c r="AM1108" s="11"/>
      <c r="AN1108" s="50"/>
      <c r="AO1108" s="50"/>
      <c r="AP1108" s="50"/>
      <c r="AQ1108" s="11"/>
      <c r="AR1108" s="50"/>
      <c r="AS1108" s="50"/>
      <c r="AT1108" s="50"/>
      <c r="AU1108" s="11"/>
      <c r="AV1108" s="50"/>
      <c r="AW1108" s="50"/>
      <c r="AX1108" s="50"/>
      <c r="AY1108" s="50"/>
      <c r="AZ1108" s="50"/>
      <c r="BA1108" s="50"/>
      <c r="BB1108" s="50"/>
      <c r="BC1108" s="50"/>
      <c r="BD1108" s="50"/>
      <c r="BE1108" s="50"/>
      <c r="BF1108" s="50"/>
      <c r="BG1108" s="50"/>
      <c r="BH1108" s="20"/>
    </row>
    <row r="1109" spans="1:60" s="22" customFormat="1" x14ac:dyDescent="0.25">
      <c r="A1109" s="20"/>
      <c r="B1109" s="480"/>
      <c r="C1109" s="11"/>
      <c r="D1109" s="11"/>
      <c r="E1109" s="11"/>
      <c r="F1109" s="21"/>
      <c r="G1109" s="11"/>
      <c r="H1109" s="50"/>
      <c r="I1109" s="50"/>
      <c r="J1109" s="50"/>
      <c r="K1109" s="11"/>
      <c r="L1109" s="50"/>
      <c r="M1109" s="50"/>
      <c r="N1109" s="50"/>
      <c r="O1109" s="50"/>
      <c r="P1109" s="50"/>
      <c r="Q1109" s="11"/>
      <c r="R1109" s="50"/>
      <c r="S1109" s="50"/>
      <c r="T1109" s="50"/>
      <c r="U1109" s="11"/>
      <c r="V1109" s="50"/>
      <c r="W1109" s="50"/>
      <c r="X1109" s="50"/>
      <c r="Y1109" s="50"/>
      <c r="Z1109" s="50"/>
      <c r="AA1109" s="11"/>
      <c r="AB1109" s="50"/>
      <c r="AC1109" s="50"/>
      <c r="AD1109" s="50"/>
      <c r="AE1109" s="11"/>
      <c r="AF1109" s="50"/>
      <c r="AG1109" s="50"/>
      <c r="AH1109" s="50"/>
      <c r="AI1109" s="11"/>
      <c r="AJ1109" s="50"/>
      <c r="AK1109" s="50"/>
      <c r="AL1109" s="50"/>
      <c r="AM1109" s="11"/>
      <c r="AN1109" s="50"/>
      <c r="AO1109" s="50"/>
      <c r="AP1109" s="50"/>
      <c r="AQ1109" s="11"/>
      <c r="AR1109" s="50"/>
      <c r="AS1109" s="50"/>
      <c r="AT1109" s="50"/>
      <c r="AU1109" s="11"/>
      <c r="AV1109" s="50"/>
      <c r="AW1109" s="50"/>
      <c r="AX1109" s="50"/>
      <c r="AY1109" s="50"/>
      <c r="AZ1109" s="50"/>
      <c r="BA1109" s="50"/>
      <c r="BB1109" s="50"/>
      <c r="BC1109" s="50"/>
      <c r="BD1109" s="50"/>
      <c r="BE1109" s="50"/>
      <c r="BF1109" s="50"/>
      <c r="BG1109" s="50"/>
      <c r="BH1109" s="20"/>
    </row>
    <row r="1110" spans="1:60" s="22" customFormat="1" x14ac:dyDescent="0.25">
      <c r="A1110" s="20"/>
      <c r="B1110" s="480"/>
      <c r="C1110" s="11"/>
      <c r="D1110" s="11"/>
      <c r="E1110" s="11"/>
      <c r="F1110" s="21"/>
      <c r="G1110" s="11"/>
      <c r="H1110" s="50"/>
      <c r="I1110" s="50"/>
      <c r="J1110" s="50"/>
      <c r="K1110" s="11"/>
      <c r="L1110" s="50"/>
      <c r="M1110" s="50"/>
      <c r="N1110" s="50"/>
      <c r="O1110" s="50"/>
      <c r="P1110" s="50"/>
      <c r="Q1110" s="11"/>
      <c r="R1110" s="50"/>
      <c r="S1110" s="50"/>
      <c r="T1110" s="50"/>
      <c r="U1110" s="11"/>
      <c r="V1110" s="50"/>
      <c r="W1110" s="50"/>
      <c r="X1110" s="50"/>
      <c r="Y1110" s="50"/>
      <c r="Z1110" s="50"/>
      <c r="AA1110" s="11"/>
      <c r="AB1110" s="50"/>
      <c r="AC1110" s="50"/>
      <c r="AD1110" s="50"/>
      <c r="AE1110" s="11"/>
      <c r="AF1110" s="50"/>
      <c r="AG1110" s="50"/>
      <c r="AH1110" s="50"/>
      <c r="AI1110" s="11"/>
      <c r="AJ1110" s="50"/>
      <c r="AK1110" s="50"/>
      <c r="AL1110" s="50"/>
      <c r="AM1110" s="11"/>
      <c r="AN1110" s="50"/>
      <c r="AO1110" s="50"/>
      <c r="AP1110" s="50"/>
      <c r="AQ1110" s="11"/>
      <c r="AR1110" s="50"/>
      <c r="AS1110" s="50"/>
      <c r="AT1110" s="50"/>
      <c r="AU1110" s="11"/>
      <c r="AV1110" s="50"/>
      <c r="AW1110" s="50"/>
      <c r="AX1110" s="50"/>
      <c r="AY1110" s="50"/>
      <c r="AZ1110" s="50"/>
      <c r="BA1110" s="50"/>
      <c r="BB1110" s="50"/>
      <c r="BC1110" s="50"/>
      <c r="BD1110" s="50"/>
      <c r="BE1110" s="50"/>
      <c r="BF1110" s="50"/>
      <c r="BG1110" s="50"/>
      <c r="BH1110" s="20"/>
    </row>
    <row r="1111" spans="1:60" s="22" customFormat="1" x14ac:dyDescent="0.25">
      <c r="A1111" s="20"/>
      <c r="B1111" s="480"/>
      <c r="C1111" s="11"/>
      <c r="D1111" s="11"/>
      <c r="E1111" s="11"/>
      <c r="F1111" s="21"/>
      <c r="G1111" s="11"/>
      <c r="H1111" s="50"/>
      <c r="I1111" s="50"/>
      <c r="J1111" s="50"/>
      <c r="K1111" s="11"/>
      <c r="L1111" s="50"/>
      <c r="M1111" s="50"/>
      <c r="N1111" s="50"/>
      <c r="O1111" s="50"/>
      <c r="P1111" s="50"/>
      <c r="Q1111" s="11"/>
      <c r="R1111" s="50"/>
      <c r="S1111" s="50"/>
      <c r="T1111" s="50"/>
      <c r="U1111" s="11"/>
      <c r="V1111" s="50"/>
      <c r="W1111" s="50"/>
      <c r="X1111" s="50"/>
      <c r="Y1111" s="50"/>
      <c r="Z1111" s="50"/>
      <c r="AA1111" s="11"/>
      <c r="AB1111" s="50"/>
      <c r="AC1111" s="50"/>
      <c r="AD1111" s="50"/>
      <c r="AE1111" s="11"/>
      <c r="AF1111" s="50"/>
      <c r="AG1111" s="50"/>
      <c r="AH1111" s="50"/>
      <c r="AI1111" s="11"/>
      <c r="AJ1111" s="50"/>
      <c r="AK1111" s="50"/>
      <c r="AL1111" s="50"/>
      <c r="AM1111" s="11"/>
      <c r="AN1111" s="50"/>
      <c r="AO1111" s="50"/>
      <c r="AP1111" s="50"/>
      <c r="AQ1111" s="11"/>
      <c r="AR1111" s="50"/>
      <c r="AS1111" s="50"/>
      <c r="AT1111" s="50"/>
      <c r="AU1111" s="11"/>
      <c r="AV1111" s="50"/>
      <c r="AW1111" s="50"/>
      <c r="AX1111" s="50"/>
      <c r="AY1111" s="50"/>
      <c r="AZ1111" s="50"/>
      <c r="BA1111" s="50"/>
      <c r="BB1111" s="50"/>
      <c r="BC1111" s="50"/>
      <c r="BD1111" s="50"/>
      <c r="BE1111" s="50"/>
      <c r="BF1111" s="50"/>
      <c r="BG1111" s="50"/>
      <c r="BH1111" s="20"/>
    </row>
    <row r="1112" spans="1:60" s="22" customFormat="1" x14ac:dyDescent="0.25">
      <c r="A1112" s="20"/>
      <c r="B1112" s="480"/>
      <c r="C1112" s="11"/>
      <c r="D1112" s="11"/>
      <c r="E1112" s="11"/>
      <c r="F1112" s="21"/>
      <c r="G1112" s="11"/>
      <c r="H1112" s="50"/>
      <c r="I1112" s="50"/>
      <c r="J1112" s="50"/>
      <c r="K1112" s="11"/>
      <c r="L1112" s="50"/>
      <c r="M1112" s="50"/>
      <c r="N1112" s="50"/>
      <c r="O1112" s="50"/>
      <c r="P1112" s="50"/>
      <c r="Q1112" s="11"/>
      <c r="R1112" s="50"/>
      <c r="S1112" s="50"/>
      <c r="T1112" s="50"/>
      <c r="U1112" s="11"/>
      <c r="V1112" s="50"/>
      <c r="W1112" s="50"/>
      <c r="X1112" s="50"/>
      <c r="Y1112" s="50"/>
      <c r="Z1112" s="50"/>
      <c r="AA1112" s="11"/>
      <c r="AB1112" s="50"/>
      <c r="AC1112" s="50"/>
      <c r="AD1112" s="50"/>
      <c r="AE1112" s="11"/>
      <c r="AF1112" s="50"/>
      <c r="AG1112" s="50"/>
      <c r="AH1112" s="50"/>
      <c r="AI1112" s="11"/>
      <c r="AJ1112" s="50"/>
      <c r="AK1112" s="50"/>
      <c r="AL1112" s="50"/>
      <c r="AM1112" s="11"/>
      <c r="AN1112" s="50"/>
      <c r="AO1112" s="50"/>
      <c r="AP1112" s="50"/>
      <c r="AQ1112" s="11"/>
      <c r="AR1112" s="50"/>
      <c r="AS1112" s="50"/>
      <c r="AT1112" s="50"/>
      <c r="AU1112" s="11"/>
      <c r="AV1112" s="50"/>
      <c r="AW1112" s="50"/>
      <c r="AX1112" s="50"/>
      <c r="AY1112" s="50"/>
      <c r="AZ1112" s="50"/>
      <c r="BA1112" s="50"/>
      <c r="BB1112" s="50"/>
      <c r="BC1112" s="50"/>
      <c r="BD1112" s="50"/>
      <c r="BE1112" s="50"/>
      <c r="BF1112" s="50"/>
      <c r="BG1112" s="50"/>
      <c r="BH1112" s="20"/>
    </row>
    <row r="1113" spans="1:60" s="22" customFormat="1" x14ac:dyDescent="0.25">
      <c r="A1113" s="20"/>
      <c r="B1113" s="480"/>
      <c r="C1113" s="11"/>
      <c r="D1113" s="11"/>
      <c r="E1113" s="11"/>
      <c r="F1113" s="21"/>
      <c r="G1113" s="11"/>
      <c r="H1113" s="50"/>
      <c r="I1113" s="50"/>
      <c r="J1113" s="50"/>
      <c r="K1113" s="11"/>
      <c r="L1113" s="50"/>
      <c r="M1113" s="50"/>
      <c r="N1113" s="50"/>
      <c r="O1113" s="50"/>
      <c r="P1113" s="50"/>
      <c r="Q1113" s="11"/>
      <c r="R1113" s="50"/>
      <c r="S1113" s="50"/>
      <c r="T1113" s="50"/>
      <c r="U1113" s="11"/>
      <c r="V1113" s="50"/>
      <c r="W1113" s="50"/>
      <c r="X1113" s="50"/>
      <c r="Y1113" s="50"/>
      <c r="Z1113" s="50"/>
      <c r="AA1113" s="11"/>
      <c r="AB1113" s="50"/>
      <c r="AC1113" s="50"/>
      <c r="AD1113" s="50"/>
      <c r="AE1113" s="11"/>
      <c r="AF1113" s="50"/>
      <c r="AG1113" s="50"/>
      <c r="AH1113" s="50"/>
      <c r="AI1113" s="11"/>
      <c r="AJ1113" s="50"/>
      <c r="AK1113" s="50"/>
      <c r="AL1113" s="50"/>
      <c r="AM1113" s="11"/>
      <c r="AN1113" s="50"/>
      <c r="AO1113" s="50"/>
      <c r="AP1113" s="50"/>
      <c r="AQ1113" s="11"/>
      <c r="AR1113" s="50"/>
      <c r="AS1113" s="50"/>
      <c r="AT1113" s="50"/>
      <c r="AU1113" s="11"/>
      <c r="AV1113" s="50"/>
      <c r="AW1113" s="50"/>
      <c r="AX1113" s="50"/>
      <c r="AY1113" s="50"/>
      <c r="AZ1113" s="50"/>
      <c r="BA1113" s="50"/>
      <c r="BB1113" s="50"/>
      <c r="BC1113" s="50"/>
      <c r="BD1113" s="50"/>
      <c r="BE1113" s="50"/>
      <c r="BF1113" s="50"/>
      <c r="BG1113" s="50"/>
      <c r="BH1113" s="20"/>
    </row>
    <row r="1114" spans="1:60" s="22" customFormat="1" x14ac:dyDescent="0.25">
      <c r="A1114" s="20"/>
      <c r="B1114" s="480"/>
      <c r="C1114" s="11"/>
      <c r="D1114" s="11"/>
      <c r="E1114" s="11"/>
      <c r="F1114" s="21"/>
      <c r="G1114" s="11"/>
      <c r="H1114" s="50"/>
      <c r="I1114" s="50"/>
      <c r="J1114" s="50"/>
      <c r="K1114" s="11"/>
      <c r="L1114" s="50"/>
      <c r="M1114" s="50"/>
      <c r="N1114" s="50"/>
      <c r="O1114" s="50"/>
      <c r="P1114" s="50"/>
      <c r="Q1114" s="11"/>
      <c r="R1114" s="50"/>
      <c r="S1114" s="50"/>
      <c r="T1114" s="50"/>
      <c r="U1114" s="11"/>
      <c r="V1114" s="50"/>
      <c r="W1114" s="50"/>
      <c r="X1114" s="50"/>
      <c r="Y1114" s="50"/>
      <c r="Z1114" s="50"/>
      <c r="AA1114" s="11"/>
      <c r="AB1114" s="50"/>
      <c r="AC1114" s="50"/>
      <c r="AD1114" s="50"/>
      <c r="AE1114" s="11"/>
      <c r="AF1114" s="50"/>
      <c r="AG1114" s="50"/>
      <c r="AH1114" s="50"/>
      <c r="AI1114" s="11"/>
      <c r="AJ1114" s="50"/>
      <c r="AK1114" s="50"/>
      <c r="AL1114" s="50"/>
      <c r="AM1114" s="11"/>
      <c r="AN1114" s="50"/>
      <c r="AO1114" s="50"/>
      <c r="AP1114" s="50"/>
      <c r="AQ1114" s="11"/>
      <c r="AR1114" s="50"/>
      <c r="AS1114" s="50"/>
      <c r="AT1114" s="50"/>
      <c r="AU1114" s="11"/>
      <c r="AV1114" s="50"/>
      <c r="AW1114" s="50"/>
      <c r="AX1114" s="50"/>
      <c r="AY1114" s="50"/>
      <c r="AZ1114" s="50"/>
      <c r="BA1114" s="50"/>
      <c r="BB1114" s="50"/>
      <c r="BC1114" s="50"/>
      <c r="BD1114" s="50"/>
      <c r="BE1114" s="50"/>
      <c r="BF1114" s="50"/>
      <c r="BG1114" s="50"/>
      <c r="BH1114" s="20"/>
    </row>
    <row r="1115" spans="1:60" s="22" customFormat="1" x14ac:dyDescent="0.25">
      <c r="A1115" s="20"/>
      <c r="B1115" s="480"/>
      <c r="C1115" s="11"/>
      <c r="D1115" s="11"/>
      <c r="E1115" s="11"/>
      <c r="F1115" s="21"/>
      <c r="G1115" s="11"/>
      <c r="H1115" s="50"/>
      <c r="I1115" s="50"/>
      <c r="J1115" s="50"/>
      <c r="K1115" s="11"/>
      <c r="L1115" s="50"/>
      <c r="M1115" s="50"/>
      <c r="N1115" s="50"/>
      <c r="O1115" s="50"/>
      <c r="P1115" s="50"/>
      <c r="Q1115" s="11"/>
      <c r="R1115" s="50"/>
      <c r="S1115" s="50"/>
      <c r="T1115" s="50"/>
      <c r="U1115" s="11"/>
      <c r="V1115" s="50"/>
      <c r="W1115" s="50"/>
      <c r="X1115" s="50"/>
      <c r="Y1115" s="50"/>
      <c r="Z1115" s="50"/>
      <c r="AA1115" s="11"/>
      <c r="AB1115" s="50"/>
      <c r="AC1115" s="50"/>
      <c r="AD1115" s="50"/>
      <c r="AE1115" s="11"/>
      <c r="AF1115" s="50"/>
      <c r="AG1115" s="50"/>
      <c r="AH1115" s="50"/>
      <c r="AI1115" s="11"/>
      <c r="AJ1115" s="50"/>
      <c r="AK1115" s="50"/>
      <c r="AL1115" s="50"/>
      <c r="AM1115" s="11"/>
      <c r="AN1115" s="50"/>
      <c r="AO1115" s="50"/>
      <c r="AP1115" s="50"/>
      <c r="AQ1115" s="11"/>
      <c r="AR1115" s="50"/>
      <c r="AS1115" s="50"/>
      <c r="AT1115" s="50"/>
      <c r="AU1115" s="11"/>
      <c r="AV1115" s="50"/>
      <c r="AW1115" s="50"/>
      <c r="AX1115" s="50"/>
      <c r="AY1115" s="50"/>
      <c r="AZ1115" s="50"/>
      <c r="BA1115" s="50"/>
      <c r="BB1115" s="50"/>
      <c r="BC1115" s="50"/>
      <c r="BD1115" s="50"/>
      <c r="BE1115" s="50"/>
      <c r="BF1115" s="50"/>
      <c r="BG1115" s="50"/>
      <c r="BH1115" s="20"/>
    </row>
    <row r="1116" spans="1:60" s="22" customFormat="1" x14ac:dyDescent="0.25">
      <c r="A1116" s="20"/>
      <c r="B1116" s="480"/>
      <c r="C1116" s="11"/>
      <c r="D1116" s="11"/>
      <c r="E1116" s="11"/>
      <c r="F1116" s="21"/>
      <c r="G1116" s="11"/>
      <c r="H1116" s="50"/>
      <c r="I1116" s="50"/>
      <c r="J1116" s="50"/>
      <c r="K1116" s="11"/>
      <c r="L1116" s="50"/>
      <c r="M1116" s="50"/>
      <c r="N1116" s="50"/>
      <c r="O1116" s="50"/>
      <c r="P1116" s="50"/>
      <c r="Q1116" s="11"/>
      <c r="R1116" s="50"/>
      <c r="S1116" s="50"/>
      <c r="T1116" s="50"/>
      <c r="U1116" s="11"/>
      <c r="V1116" s="50"/>
      <c r="W1116" s="50"/>
      <c r="X1116" s="50"/>
      <c r="Y1116" s="50"/>
      <c r="Z1116" s="50"/>
      <c r="AA1116" s="11"/>
      <c r="AB1116" s="50"/>
      <c r="AC1116" s="50"/>
      <c r="AD1116" s="50"/>
      <c r="AE1116" s="11"/>
      <c r="AF1116" s="50"/>
      <c r="AG1116" s="50"/>
      <c r="AH1116" s="50"/>
      <c r="AI1116" s="11"/>
      <c r="AJ1116" s="50"/>
      <c r="AK1116" s="50"/>
      <c r="AL1116" s="50"/>
      <c r="AM1116" s="11"/>
      <c r="AN1116" s="50"/>
      <c r="AO1116" s="50"/>
      <c r="AP1116" s="50"/>
      <c r="AQ1116" s="11"/>
      <c r="AR1116" s="50"/>
      <c r="AS1116" s="50"/>
      <c r="AT1116" s="50"/>
      <c r="AU1116" s="11"/>
      <c r="AV1116" s="50"/>
      <c r="AW1116" s="50"/>
      <c r="AX1116" s="50"/>
      <c r="AY1116" s="50"/>
      <c r="AZ1116" s="50"/>
      <c r="BA1116" s="50"/>
      <c r="BB1116" s="50"/>
      <c r="BC1116" s="50"/>
      <c r="BD1116" s="50"/>
      <c r="BE1116" s="50"/>
      <c r="BF1116" s="50"/>
      <c r="BG1116" s="50"/>
      <c r="BH1116" s="20"/>
    </row>
    <row r="1117" spans="1:60" s="22" customFormat="1" x14ac:dyDescent="0.25">
      <c r="A1117" s="20"/>
      <c r="B1117" s="480"/>
      <c r="C1117" s="11"/>
      <c r="D1117" s="11"/>
      <c r="E1117" s="11"/>
      <c r="F1117" s="21"/>
      <c r="G1117" s="11"/>
      <c r="H1117" s="50"/>
      <c r="I1117" s="50"/>
      <c r="J1117" s="50"/>
      <c r="K1117" s="11"/>
      <c r="L1117" s="50"/>
      <c r="M1117" s="50"/>
      <c r="N1117" s="50"/>
      <c r="O1117" s="50"/>
      <c r="P1117" s="50"/>
      <c r="Q1117" s="11"/>
      <c r="R1117" s="50"/>
      <c r="S1117" s="50"/>
      <c r="T1117" s="50"/>
      <c r="U1117" s="11"/>
      <c r="V1117" s="50"/>
      <c r="W1117" s="50"/>
      <c r="X1117" s="50"/>
      <c r="Y1117" s="50"/>
      <c r="Z1117" s="50"/>
      <c r="AA1117" s="11"/>
      <c r="AB1117" s="50"/>
      <c r="AC1117" s="50"/>
      <c r="AD1117" s="50"/>
      <c r="AE1117" s="11"/>
      <c r="AF1117" s="50"/>
      <c r="AG1117" s="50"/>
      <c r="AH1117" s="50"/>
      <c r="AI1117" s="11"/>
      <c r="AJ1117" s="50"/>
      <c r="AK1117" s="50"/>
      <c r="AL1117" s="50"/>
      <c r="AM1117" s="11"/>
      <c r="AN1117" s="50"/>
      <c r="AO1117" s="50"/>
      <c r="AP1117" s="50"/>
      <c r="AQ1117" s="11"/>
      <c r="AR1117" s="50"/>
      <c r="AS1117" s="50"/>
      <c r="AT1117" s="50"/>
      <c r="AU1117" s="11"/>
      <c r="AV1117" s="50"/>
      <c r="AW1117" s="50"/>
      <c r="AX1117" s="50"/>
      <c r="AY1117" s="50"/>
      <c r="AZ1117" s="50"/>
      <c r="BA1117" s="50"/>
      <c r="BB1117" s="50"/>
      <c r="BC1117" s="50"/>
      <c r="BD1117" s="50"/>
      <c r="BE1117" s="50"/>
      <c r="BF1117" s="50"/>
      <c r="BG1117" s="50"/>
      <c r="BH1117" s="20"/>
    </row>
    <row r="1118" spans="1:60" s="22" customFormat="1" x14ac:dyDescent="0.25">
      <c r="A1118" s="20"/>
      <c r="B1118" s="480"/>
      <c r="C1118" s="11"/>
      <c r="D1118" s="11"/>
      <c r="E1118" s="11"/>
      <c r="F1118" s="21"/>
      <c r="G1118" s="11"/>
      <c r="H1118" s="50"/>
      <c r="I1118" s="50"/>
      <c r="J1118" s="50"/>
      <c r="K1118" s="11"/>
      <c r="L1118" s="50"/>
      <c r="M1118" s="50"/>
      <c r="N1118" s="50"/>
      <c r="O1118" s="50"/>
      <c r="P1118" s="50"/>
      <c r="Q1118" s="11"/>
      <c r="R1118" s="50"/>
      <c r="S1118" s="50"/>
      <c r="T1118" s="50"/>
      <c r="U1118" s="11"/>
      <c r="V1118" s="50"/>
      <c r="W1118" s="50"/>
      <c r="X1118" s="50"/>
      <c r="Y1118" s="50"/>
      <c r="Z1118" s="50"/>
      <c r="AA1118" s="11"/>
      <c r="AB1118" s="50"/>
      <c r="AC1118" s="50"/>
      <c r="AD1118" s="50"/>
      <c r="AE1118" s="11"/>
      <c r="AF1118" s="50"/>
      <c r="AG1118" s="50"/>
      <c r="AH1118" s="50"/>
      <c r="AI1118" s="11"/>
      <c r="AJ1118" s="50"/>
      <c r="AK1118" s="50"/>
      <c r="AL1118" s="50"/>
      <c r="AM1118" s="11"/>
      <c r="AN1118" s="50"/>
      <c r="AO1118" s="50"/>
      <c r="AP1118" s="50"/>
      <c r="AQ1118" s="11"/>
      <c r="AR1118" s="50"/>
      <c r="AS1118" s="50"/>
      <c r="AT1118" s="50"/>
      <c r="AU1118" s="11"/>
      <c r="AV1118" s="50"/>
      <c r="AW1118" s="50"/>
      <c r="AX1118" s="50"/>
      <c r="AY1118" s="50"/>
      <c r="AZ1118" s="50"/>
      <c r="BA1118" s="50"/>
      <c r="BB1118" s="50"/>
      <c r="BC1118" s="50"/>
      <c r="BD1118" s="50"/>
      <c r="BE1118" s="50"/>
      <c r="BF1118" s="50"/>
      <c r="BG1118" s="50"/>
      <c r="BH1118" s="20"/>
    </row>
    <row r="1119" spans="1:60" s="22" customFormat="1" x14ac:dyDescent="0.25">
      <c r="A1119" s="20"/>
      <c r="B1119" s="480"/>
      <c r="C1119" s="11"/>
      <c r="D1119" s="11"/>
      <c r="E1119" s="11"/>
      <c r="F1119" s="21"/>
      <c r="G1119" s="11"/>
      <c r="H1119" s="50"/>
      <c r="I1119" s="50"/>
      <c r="J1119" s="50"/>
      <c r="K1119" s="11"/>
      <c r="L1119" s="50"/>
      <c r="M1119" s="50"/>
      <c r="N1119" s="50"/>
      <c r="O1119" s="50"/>
      <c r="P1119" s="50"/>
      <c r="Q1119" s="11"/>
      <c r="R1119" s="50"/>
      <c r="S1119" s="50"/>
      <c r="T1119" s="50"/>
      <c r="U1119" s="11"/>
      <c r="V1119" s="50"/>
      <c r="W1119" s="50"/>
      <c r="X1119" s="50"/>
      <c r="Y1119" s="50"/>
      <c r="Z1119" s="50"/>
      <c r="AA1119" s="11"/>
      <c r="AB1119" s="50"/>
      <c r="AC1119" s="50"/>
      <c r="AD1119" s="50"/>
      <c r="AE1119" s="11"/>
      <c r="AF1119" s="50"/>
      <c r="AG1119" s="50"/>
      <c r="AH1119" s="50"/>
      <c r="AI1119" s="11"/>
      <c r="AJ1119" s="50"/>
      <c r="AK1119" s="50"/>
      <c r="AL1119" s="50"/>
      <c r="AM1119" s="11"/>
      <c r="AN1119" s="50"/>
      <c r="AO1119" s="50"/>
      <c r="AP1119" s="50"/>
      <c r="AQ1119" s="11"/>
      <c r="AR1119" s="50"/>
      <c r="AS1119" s="50"/>
      <c r="AT1119" s="50"/>
      <c r="AU1119" s="11"/>
      <c r="AV1119" s="50"/>
      <c r="AW1119" s="50"/>
      <c r="AX1119" s="50"/>
      <c r="AY1119" s="50"/>
      <c r="AZ1119" s="50"/>
      <c r="BA1119" s="50"/>
      <c r="BB1119" s="50"/>
      <c r="BC1119" s="50"/>
      <c r="BD1119" s="50"/>
      <c r="BE1119" s="50"/>
      <c r="BF1119" s="50"/>
      <c r="BG1119" s="50"/>
      <c r="BH1119" s="20"/>
    </row>
    <row r="1120" spans="1:60" s="22" customFormat="1" x14ac:dyDescent="0.25">
      <c r="A1120" s="20"/>
      <c r="B1120" s="480"/>
      <c r="C1120" s="11"/>
      <c r="D1120" s="11"/>
      <c r="E1120" s="11"/>
      <c r="F1120" s="21"/>
      <c r="G1120" s="11"/>
      <c r="H1120" s="50"/>
      <c r="I1120" s="50"/>
      <c r="J1120" s="50"/>
      <c r="K1120" s="11"/>
      <c r="L1120" s="50"/>
      <c r="M1120" s="50"/>
      <c r="N1120" s="50"/>
      <c r="O1120" s="50"/>
      <c r="P1120" s="50"/>
      <c r="Q1120" s="11"/>
      <c r="R1120" s="50"/>
      <c r="S1120" s="50"/>
      <c r="T1120" s="50"/>
      <c r="U1120" s="11"/>
      <c r="V1120" s="50"/>
      <c r="W1120" s="50"/>
      <c r="X1120" s="50"/>
      <c r="Y1120" s="50"/>
      <c r="Z1120" s="50"/>
      <c r="AA1120" s="11"/>
      <c r="AB1120" s="50"/>
      <c r="AC1120" s="50"/>
      <c r="AD1120" s="50"/>
      <c r="AE1120" s="11"/>
      <c r="AF1120" s="50"/>
      <c r="AG1120" s="50"/>
      <c r="AH1120" s="50"/>
      <c r="AI1120" s="11"/>
      <c r="AJ1120" s="50"/>
      <c r="AK1120" s="50"/>
      <c r="AL1120" s="50"/>
      <c r="AM1120" s="11"/>
      <c r="AN1120" s="50"/>
      <c r="AO1120" s="50"/>
      <c r="AP1120" s="50"/>
      <c r="AQ1120" s="11"/>
      <c r="AR1120" s="50"/>
      <c r="AS1120" s="50"/>
      <c r="AT1120" s="50"/>
      <c r="AU1120" s="11"/>
      <c r="AV1120" s="50"/>
      <c r="AW1120" s="50"/>
      <c r="AX1120" s="50"/>
      <c r="AY1120" s="50"/>
      <c r="AZ1120" s="50"/>
      <c r="BA1120" s="50"/>
      <c r="BB1120" s="50"/>
      <c r="BC1120" s="50"/>
      <c r="BD1120" s="50"/>
      <c r="BE1120" s="50"/>
      <c r="BF1120" s="50"/>
      <c r="BG1120" s="50"/>
      <c r="BH1120" s="20"/>
    </row>
    <row r="1121" spans="1:60" s="22" customFormat="1" x14ac:dyDescent="0.25">
      <c r="A1121" s="20"/>
      <c r="B1121" s="480"/>
      <c r="C1121" s="11"/>
      <c r="D1121" s="11"/>
      <c r="E1121" s="11"/>
      <c r="F1121" s="21"/>
      <c r="G1121" s="11"/>
      <c r="H1121" s="50"/>
      <c r="I1121" s="50"/>
      <c r="J1121" s="50"/>
      <c r="K1121" s="11"/>
      <c r="L1121" s="50"/>
      <c r="M1121" s="50"/>
      <c r="N1121" s="50"/>
      <c r="O1121" s="50"/>
      <c r="P1121" s="50"/>
      <c r="Q1121" s="11"/>
      <c r="R1121" s="50"/>
      <c r="S1121" s="50"/>
      <c r="T1121" s="50"/>
      <c r="U1121" s="11"/>
      <c r="V1121" s="50"/>
      <c r="W1121" s="50"/>
      <c r="X1121" s="50"/>
      <c r="Y1121" s="50"/>
      <c r="Z1121" s="50"/>
      <c r="AA1121" s="11"/>
      <c r="AB1121" s="50"/>
      <c r="AC1121" s="50"/>
      <c r="AD1121" s="50"/>
      <c r="AE1121" s="11"/>
      <c r="AF1121" s="50"/>
      <c r="AG1121" s="50"/>
      <c r="AH1121" s="50"/>
      <c r="AI1121" s="11"/>
      <c r="AJ1121" s="50"/>
      <c r="AK1121" s="50"/>
      <c r="AL1121" s="50"/>
      <c r="AM1121" s="11"/>
      <c r="AN1121" s="50"/>
      <c r="AO1121" s="50"/>
      <c r="AP1121" s="50"/>
      <c r="AQ1121" s="11"/>
      <c r="AR1121" s="50"/>
      <c r="AS1121" s="50"/>
      <c r="AT1121" s="50"/>
      <c r="AU1121" s="11"/>
      <c r="AV1121" s="50"/>
      <c r="AW1121" s="50"/>
      <c r="AX1121" s="50"/>
      <c r="AY1121" s="50"/>
      <c r="AZ1121" s="50"/>
      <c r="BA1121" s="50"/>
      <c r="BB1121" s="50"/>
      <c r="BC1121" s="50"/>
      <c r="BD1121" s="50"/>
      <c r="BE1121" s="50"/>
      <c r="BF1121" s="50"/>
      <c r="BG1121" s="50"/>
      <c r="BH1121" s="20"/>
    </row>
    <row r="1122" spans="1:60" s="22" customFormat="1" x14ac:dyDescent="0.25">
      <c r="A1122" s="20"/>
      <c r="B1122" s="480"/>
      <c r="C1122" s="11"/>
      <c r="D1122" s="11"/>
      <c r="E1122" s="11"/>
      <c r="F1122" s="21"/>
      <c r="G1122" s="11"/>
      <c r="H1122" s="50"/>
      <c r="I1122" s="50"/>
      <c r="J1122" s="50"/>
      <c r="K1122" s="11"/>
      <c r="L1122" s="50"/>
      <c r="M1122" s="50"/>
      <c r="N1122" s="50"/>
      <c r="O1122" s="50"/>
      <c r="P1122" s="50"/>
      <c r="Q1122" s="11"/>
      <c r="R1122" s="50"/>
      <c r="S1122" s="50"/>
      <c r="T1122" s="50"/>
      <c r="U1122" s="11"/>
      <c r="V1122" s="50"/>
      <c r="W1122" s="50"/>
      <c r="X1122" s="50"/>
      <c r="Y1122" s="50"/>
      <c r="Z1122" s="50"/>
      <c r="AA1122" s="11"/>
      <c r="AB1122" s="50"/>
      <c r="AC1122" s="50"/>
      <c r="AD1122" s="50"/>
      <c r="AE1122" s="11"/>
      <c r="AF1122" s="50"/>
      <c r="AG1122" s="50"/>
      <c r="AH1122" s="50"/>
      <c r="AI1122" s="11"/>
      <c r="AJ1122" s="50"/>
      <c r="AK1122" s="50"/>
      <c r="AL1122" s="50"/>
      <c r="AM1122" s="11"/>
      <c r="AN1122" s="50"/>
      <c r="AO1122" s="50"/>
      <c r="AP1122" s="50"/>
      <c r="AQ1122" s="11"/>
      <c r="AR1122" s="50"/>
      <c r="AS1122" s="50"/>
      <c r="AT1122" s="50"/>
      <c r="AU1122" s="11"/>
      <c r="AV1122" s="50"/>
      <c r="AW1122" s="50"/>
      <c r="AX1122" s="50"/>
      <c r="AY1122" s="50"/>
      <c r="AZ1122" s="50"/>
      <c r="BA1122" s="50"/>
      <c r="BB1122" s="50"/>
      <c r="BC1122" s="50"/>
      <c r="BD1122" s="50"/>
      <c r="BE1122" s="50"/>
      <c r="BF1122" s="50"/>
      <c r="BG1122" s="50"/>
      <c r="BH1122" s="20"/>
    </row>
    <row r="1123" spans="1:60" s="22" customFormat="1" x14ac:dyDescent="0.25">
      <c r="A1123" s="20"/>
      <c r="B1123" s="480"/>
      <c r="C1123" s="11"/>
      <c r="D1123" s="11"/>
      <c r="E1123" s="11"/>
      <c r="F1123" s="21"/>
      <c r="G1123" s="11"/>
      <c r="H1123" s="50"/>
      <c r="I1123" s="50"/>
      <c r="J1123" s="50"/>
      <c r="K1123" s="11"/>
      <c r="L1123" s="50"/>
      <c r="M1123" s="50"/>
      <c r="N1123" s="50"/>
      <c r="O1123" s="50"/>
      <c r="P1123" s="50"/>
      <c r="Q1123" s="11"/>
      <c r="R1123" s="50"/>
      <c r="S1123" s="50"/>
      <c r="T1123" s="50"/>
      <c r="U1123" s="11"/>
      <c r="V1123" s="50"/>
      <c r="W1123" s="50"/>
      <c r="X1123" s="50"/>
      <c r="Y1123" s="50"/>
      <c r="Z1123" s="50"/>
      <c r="AA1123" s="11"/>
      <c r="AB1123" s="50"/>
      <c r="AC1123" s="50"/>
      <c r="AD1123" s="50"/>
      <c r="AE1123" s="11"/>
      <c r="AF1123" s="50"/>
      <c r="AG1123" s="50"/>
      <c r="AH1123" s="50"/>
      <c r="AI1123" s="11"/>
      <c r="AJ1123" s="50"/>
      <c r="AK1123" s="50"/>
      <c r="AL1123" s="50"/>
      <c r="AM1123" s="11"/>
      <c r="AN1123" s="50"/>
      <c r="AO1123" s="50"/>
      <c r="AP1123" s="50"/>
      <c r="AQ1123" s="11"/>
      <c r="AR1123" s="50"/>
      <c r="AS1123" s="50"/>
      <c r="AT1123" s="50"/>
      <c r="AU1123" s="11"/>
      <c r="AV1123" s="50"/>
      <c r="AW1123" s="50"/>
      <c r="AX1123" s="50"/>
      <c r="AY1123" s="50"/>
      <c r="AZ1123" s="50"/>
      <c r="BA1123" s="50"/>
      <c r="BB1123" s="50"/>
      <c r="BC1123" s="50"/>
      <c r="BD1123" s="50"/>
      <c r="BE1123" s="50"/>
      <c r="BF1123" s="50"/>
      <c r="BG1123" s="50"/>
      <c r="BH1123" s="20"/>
    </row>
    <row r="1124" spans="1:60" s="22" customFormat="1" x14ac:dyDescent="0.25">
      <c r="A1124" s="20"/>
      <c r="B1124" s="480"/>
      <c r="C1124" s="11"/>
      <c r="D1124" s="11"/>
      <c r="E1124" s="11"/>
      <c r="F1124" s="21"/>
      <c r="G1124" s="11"/>
      <c r="H1124" s="50"/>
      <c r="I1124" s="50"/>
      <c r="J1124" s="50"/>
      <c r="K1124" s="11"/>
      <c r="L1124" s="50"/>
      <c r="M1124" s="50"/>
      <c r="N1124" s="50"/>
      <c r="O1124" s="50"/>
      <c r="P1124" s="50"/>
      <c r="Q1124" s="11"/>
      <c r="R1124" s="50"/>
      <c r="S1124" s="50"/>
      <c r="T1124" s="50"/>
      <c r="U1124" s="11"/>
      <c r="V1124" s="50"/>
      <c r="W1124" s="50"/>
      <c r="X1124" s="50"/>
      <c r="Y1124" s="50"/>
      <c r="Z1124" s="50"/>
      <c r="AA1124" s="11"/>
      <c r="AB1124" s="50"/>
      <c r="AC1124" s="50"/>
      <c r="AD1124" s="50"/>
      <c r="AE1124" s="11"/>
      <c r="AF1124" s="50"/>
      <c r="AG1124" s="50"/>
      <c r="AH1124" s="50"/>
      <c r="AI1124" s="11"/>
      <c r="AJ1124" s="50"/>
      <c r="AK1124" s="50"/>
      <c r="AL1124" s="50"/>
      <c r="AM1124" s="11"/>
      <c r="AN1124" s="50"/>
      <c r="AO1124" s="50"/>
      <c r="AP1124" s="50"/>
      <c r="AQ1124" s="11"/>
      <c r="AR1124" s="50"/>
      <c r="AS1124" s="50"/>
      <c r="AT1124" s="50"/>
      <c r="AU1124" s="11"/>
      <c r="AV1124" s="50"/>
      <c r="AW1124" s="50"/>
      <c r="AX1124" s="50"/>
      <c r="AY1124" s="50"/>
      <c r="AZ1124" s="50"/>
      <c r="BA1124" s="50"/>
      <c r="BB1124" s="50"/>
      <c r="BC1124" s="50"/>
      <c r="BD1124" s="50"/>
      <c r="BE1124" s="50"/>
      <c r="BF1124" s="50"/>
      <c r="BG1124" s="50"/>
      <c r="BH1124" s="20"/>
    </row>
    <row r="1125" spans="1:60" s="22" customFormat="1" x14ac:dyDescent="0.25">
      <c r="A1125" s="20"/>
      <c r="B1125" s="480"/>
      <c r="C1125" s="11"/>
      <c r="D1125" s="11"/>
      <c r="E1125" s="11"/>
      <c r="F1125" s="21"/>
      <c r="G1125" s="11"/>
      <c r="H1125" s="50"/>
      <c r="I1125" s="50"/>
      <c r="J1125" s="50"/>
      <c r="K1125" s="11"/>
      <c r="L1125" s="50"/>
      <c r="M1125" s="50"/>
      <c r="N1125" s="50"/>
      <c r="O1125" s="50"/>
      <c r="P1125" s="50"/>
      <c r="Q1125" s="11"/>
      <c r="R1125" s="50"/>
      <c r="S1125" s="50"/>
      <c r="T1125" s="50"/>
      <c r="U1125" s="11"/>
      <c r="V1125" s="50"/>
      <c r="W1125" s="50"/>
      <c r="X1125" s="50"/>
      <c r="Y1125" s="50"/>
      <c r="Z1125" s="50"/>
      <c r="AA1125" s="11"/>
      <c r="AB1125" s="50"/>
      <c r="AC1125" s="50"/>
      <c r="AD1125" s="50"/>
      <c r="AE1125" s="11"/>
      <c r="AF1125" s="50"/>
      <c r="AG1125" s="50"/>
      <c r="AH1125" s="50"/>
      <c r="AI1125" s="11"/>
      <c r="AJ1125" s="50"/>
      <c r="AK1125" s="50"/>
      <c r="AL1125" s="50"/>
      <c r="AM1125" s="11"/>
      <c r="AN1125" s="50"/>
      <c r="AO1125" s="50"/>
      <c r="AP1125" s="50"/>
      <c r="AQ1125" s="11"/>
      <c r="AR1125" s="50"/>
      <c r="AS1125" s="50"/>
      <c r="AT1125" s="50"/>
      <c r="AU1125" s="11"/>
      <c r="AV1125" s="50"/>
      <c r="AW1125" s="50"/>
      <c r="AX1125" s="50"/>
      <c r="AY1125" s="50"/>
      <c r="AZ1125" s="50"/>
      <c r="BA1125" s="50"/>
      <c r="BB1125" s="50"/>
      <c r="BC1125" s="50"/>
      <c r="BD1125" s="50"/>
      <c r="BE1125" s="50"/>
      <c r="BF1125" s="50"/>
      <c r="BG1125" s="50"/>
      <c r="BH1125" s="20"/>
    </row>
    <row r="1126" spans="1:60" s="22" customFormat="1" x14ac:dyDescent="0.25">
      <c r="A1126" s="20"/>
      <c r="B1126" s="480"/>
      <c r="C1126" s="11"/>
      <c r="D1126" s="11"/>
      <c r="E1126" s="11"/>
      <c r="F1126" s="21"/>
      <c r="G1126" s="11"/>
      <c r="H1126" s="50"/>
      <c r="I1126" s="50"/>
      <c r="J1126" s="50"/>
      <c r="K1126" s="11"/>
      <c r="L1126" s="50"/>
      <c r="M1126" s="50"/>
      <c r="N1126" s="50"/>
      <c r="O1126" s="50"/>
      <c r="P1126" s="50"/>
      <c r="Q1126" s="11"/>
      <c r="R1126" s="50"/>
      <c r="S1126" s="50"/>
      <c r="T1126" s="50"/>
      <c r="U1126" s="11"/>
      <c r="V1126" s="50"/>
      <c r="W1126" s="50"/>
      <c r="X1126" s="50"/>
      <c r="Y1126" s="50"/>
      <c r="Z1126" s="50"/>
      <c r="AA1126" s="11"/>
      <c r="AB1126" s="50"/>
      <c r="AC1126" s="50"/>
      <c r="AD1126" s="50"/>
      <c r="AE1126" s="11"/>
      <c r="AF1126" s="50"/>
      <c r="AG1126" s="50"/>
      <c r="AH1126" s="50"/>
      <c r="AI1126" s="11"/>
      <c r="AJ1126" s="50"/>
      <c r="AK1126" s="50"/>
      <c r="AL1126" s="50"/>
      <c r="AM1126" s="11"/>
      <c r="AN1126" s="50"/>
      <c r="AO1126" s="50"/>
      <c r="AP1126" s="50"/>
      <c r="AQ1126" s="11"/>
      <c r="AR1126" s="50"/>
      <c r="AS1126" s="50"/>
      <c r="AT1126" s="50"/>
      <c r="AU1126" s="11"/>
      <c r="AV1126" s="50"/>
      <c r="AW1126" s="50"/>
      <c r="AX1126" s="50"/>
      <c r="AY1126" s="50"/>
      <c r="AZ1126" s="50"/>
      <c r="BA1126" s="50"/>
      <c r="BB1126" s="50"/>
      <c r="BC1126" s="50"/>
      <c r="BD1126" s="50"/>
      <c r="BE1126" s="50"/>
      <c r="BF1126" s="50"/>
      <c r="BG1126" s="50"/>
      <c r="BH1126" s="20"/>
    </row>
    <row r="1127" spans="1:60" s="22" customFormat="1" x14ac:dyDescent="0.25">
      <c r="A1127" s="20"/>
      <c r="B1127" s="480"/>
      <c r="C1127" s="11"/>
      <c r="D1127" s="11"/>
      <c r="E1127" s="11"/>
      <c r="F1127" s="21"/>
      <c r="G1127" s="11"/>
      <c r="H1127" s="50"/>
      <c r="I1127" s="50"/>
      <c r="J1127" s="50"/>
      <c r="K1127" s="11"/>
      <c r="L1127" s="50"/>
      <c r="M1127" s="50"/>
      <c r="N1127" s="50"/>
      <c r="O1127" s="50"/>
      <c r="P1127" s="50"/>
      <c r="Q1127" s="11"/>
      <c r="R1127" s="50"/>
      <c r="S1127" s="50"/>
      <c r="T1127" s="50"/>
      <c r="U1127" s="11"/>
      <c r="V1127" s="50"/>
      <c r="W1127" s="50"/>
      <c r="X1127" s="50"/>
      <c r="Y1127" s="50"/>
      <c r="Z1127" s="50"/>
      <c r="AA1127" s="11"/>
      <c r="AB1127" s="50"/>
      <c r="AC1127" s="50"/>
      <c r="AD1127" s="50"/>
      <c r="AE1127" s="11"/>
      <c r="AF1127" s="50"/>
      <c r="AG1127" s="50"/>
      <c r="AH1127" s="50"/>
      <c r="AI1127" s="11"/>
      <c r="AJ1127" s="50"/>
      <c r="AK1127" s="50"/>
      <c r="AL1127" s="50"/>
      <c r="AM1127" s="11"/>
      <c r="AN1127" s="50"/>
      <c r="AO1127" s="50"/>
      <c r="AP1127" s="50"/>
      <c r="AQ1127" s="11"/>
      <c r="AR1127" s="50"/>
      <c r="AS1127" s="50"/>
      <c r="AT1127" s="50"/>
      <c r="AU1127" s="11"/>
      <c r="AV1127" s="50"/>
      <c r="AW1127" s="50"/>
      <c r="AX1127" s="50"/>
      <c r="AY1127" s="50"/>
      <c r="AZ1127" s="50"/>
      <c r="BA1127" s="50"/>
      <c r="BB1127" s="50"/>
      <c r="BC1127" s="50"/>
      <c r="BD1127" s="50"/>
      <c r="BE1127" s="50"/>
      <c r="BF1127" s="50"/>
      <c r="BG1127" s="50"/>
      <c r="BH1127" s="20"/>
    </row>
    <row r="1128" spans="1:60" s="22" customFormat="1" x14ac:dyDescent="0.25">
      <c r="A1128" s="20"/>
      <c r="B1128" s="480"/>
      <c r="C1128" s="11"/>
      <c r="D1128" s="11"/>
      <c r="E1128" s="11"/>
      <c r="F1128" s="21"/>
      <c r="G1128" s="11"/>
      <c r="H1128" s="50"/>
      <c r="I1128" s="50"/>
      <c r="J1128" s="50"/>
      <c r="K1128" s="11"/>
      <c r="L1128" s="50"/>
      <c r="M1128" s="50"/>
      <c r="N1128" s="50"/>
      <c r="O1128" s="50"/>
      <c r="P1128" s="50"/>
      <c r="Q1128" s="11"/>
      <c r="R1128" s="50"/>
      <c r="S1128" s="50"/>
      <c r="T1128" s="50"/>
      <c r="U1128" s="11"/>
      <c r="V1128" s="50"/>
      <c r="W1128" s="50"/>
      <c r="X1128" s="50"/>
      <c r="Y1128" s="50"/>
      <c r="Z1128" s="50"/>
      <c r="AA1128" s="11"/>
      <c r="AB1128" s="50"/>
      <c r="AC1128" s="50"/>
      <c r="AD1128" s="50"/>
      <c r="AE1128" s="11"/>
      <c r="AF1128" s="50"/>
      <c r="AG1128" s="50"/>
      <c r="AH1128" s="50"/>
      <c r="AI1128" s="11"/>
      <c r="AJ1128" s="50"/>
      <c r="AK1128" s="50"/>
      <c r="AL1128" s="50"/>
      <c r="AM1128" s="11"/>
      <c r="AN1128" s="50"/>
      <c r="AO1128" s="50"/>
      <c r="AP1128" s="50"/>
      <c r="AQ1128" s="11"/>
      <c r="AR1128" s="50"/>
      <c r="AS1128" s="50"/>
      <c r="AT1128" s="50"/>
      <c r="AU1128" s="11"/>
      <c r="AV1128" s="50"/>
      <c r="AW1128" s="50"/>
      <c r="AX1128" s="50"/>
      <c r="AY1128" s="50"/>
      <c r="AZ1128" s="50"/>
      <c r="BA1128" s="50"/>
      <c r="BB1128" s="50"/>
      <c r="BC1128" s="50"/>
      <c r="BD1128" s="50"/>
      <c r="BE1128" s="50"/>
      <c r="BF1128" s="50"/>
      <c r="BG1128" s="50"/>
      <c r="BH1128" s="20"/>
    </row>
    <row r="1129" spans="1:60" s="22" customFormat="1" x14ac:dyDescent="0.25">
      <c r="A1129" s="20"/>
      <c r="B1129" s="480"/>
      <c r="C1129" s="11"/>
      <c r="D1129" s="11"/>
      <c r="E1129" s="11"/>
      <c r="F1129" s="21"/>
      <c r="G1129" s="11"/>
      <c r="H1129" s="50"/>
      <c r="I1129" s="50"/>
      <c r="J1129" s="50"/>
      <c r="K1129" s="11"/>
      <c r="L1129" s="50"/>
      <c r="M1129" s="50"/>
      <c r="N1129" s="50"/>
      <c r="O1129" s="50"/>
      <c r="P1129" s="50"/>
      <c r="Q1129" s="11"/>
      <c r="R1129" s="50"/>
      <c r="S1129" s="50"/>
      <c r="T1129" s="50"/>
      <c r="U1129" s="11"/>
      <c r="V1129" s="50"/>
      <c r="W1129" s="50"/>
      <c r="X1129" s="50"/>
      <c r="Y1129" s="50"/>
      <c r="Z1129" s="50"/>
      <c r="AA1129" s="11"/>
      <c r="AB1129" s="50"/>
      <c r="AC1129" s="50"/>
      <c r="AD1129" s="50"/>
      <c r="AE1129" s="11"/>
      <c r="AF1129" s="50"/>
      <c r="AG1129" s="50"/>
      <c r="AH1129" s="50"/>
      <c r="AI1129" s="11"/>
      <c r="AJ1129" s="50"/>
      <c r="AK1129" s="50"/>
      <c r="AL1129" s="50"/>
      <c r="AM1129" s="11"/>
      <c r="AN1129" s="50"/>
      <c r="AO1129" s="50"/>
      <c r="AP1129" s="50"/>
      <c r="AQ1129" s="11"/>
      <c r="AR1129" s="50"/>
      <c r="AS1129" s="50"/>
      <c r="AT1129" s="50"/>
      <c r="AU1129" s="11"/>
      <c r="AV1129" s="50"/>
      <c r="AW1129" s="50"/>
      <c r="AX1129" s="50"/>
      <c r="AY1129" s="50"/>
      <c r="AZ1129" s="50"/>
      <c r="BA1129" s="50"/>
      <c r="BB1129" s="50"/>
      <c r="BC1129" s="50"/>
      <c r="BD1129" s="50"/>
      <c r="BE1129" s="50"/>
      <c r="BF1129" s="50"/>
      <c r="BG1129" s="50"/>
      <c r="BH1129" s="20"/>
    </row>
    <row r="1130" spans="1:60" s="22" customFormat="1" x14ac:dyDescent="0.25">
      <c r="A1130" s="20"/>
      <c r="B1130" s="480"/>
      <c r="C1130" s="11"/>
      <c r="D1130" s="11"/>
      <c r="E1130" s="11"/>
      <c r="F1130" s="21"/>
      <c r="G1130" s="11"/>
      <c r="H1130" s="50"/>
      <c r="I1130" s="50"/>
      <c r="J1130" s="50"/>
      <c r="K1130" s="11"/>
      <c r="L1130" s="50"/>
      <c r="M1130" s="50"/>
      <c r="N1130" s="50"/>
      <c r="O1130" s="50"/>
      <c r="P1130" s="50"/>
      <c r="Q1130" s="11"/>
      <c r="R1130" s="50"/>
      <c r="S1130" s="50"/>
      <c r="T1130" s="50"/>
      <c r="U1130" s="11"/>
      <c r="V1130" s="50"/>
      <c r="W1130" s="50"/>
      <c r="X1130" s="50"/>
      <c r="Y1130" s="50"/>
      <c r="Z1130" s="50"/>
      <c r="AA1130" s="11"/>
      <c r="AB1130" s="50"/>
      <c r="AC1130" s="50"/>
      <c r="AD1130" s="50"/>
      <c r="AE1130" s="11"/>
      <c r="AF1130" s="50"/>
      <c r="AG1130" s="50"/>
      <c r="AH1130" s="50"/>
      <c r="AI1130" s="11"/>
      <c r="AJ1130" s="50"/>
      <c r="AK1130" s="50"/>
      <c r="AL1130" s="50"/>
      <c r="AM1130" s="11"/>
      <c r="AN1130" s="50"/>
      <c r="AO1130" s="50"/>
      <c r="AP1130" s="50"/>
      <c r="AQ1130" s="11"/>
      <c r="AR1130" s="50"/>
      <c r="AS1130" s="50"/>
      <c r="AT1130" s="50"/>
      <c r="AU1130" s="11"/>
      <c r="AV1130" s="50"/>
      <c r="AW1130" s="50"/>
      <c r="AX1130" s="50"/>
      <c r="AY1130" s="50"/>
      <c r="AZ1130" s="50"/>
      <c r="BA1130" s="50"/>
      <c r="BB1130" s="50"/>
      <c r="BC1130" s="50"/>
      <c r="BD1130" s="50"/>
      <c r="BE1130" s="50"/>
      <c r="BF1130" s="50"/>
      <c r="BG1130" s="50"/>
      <c r="BH1130" s="20"/>
    </row>
    <row r="1131" spans="1:60" s="22" customFormat="1" x14ac:dyDescent="0.25">
      <c r="A1131" s="20"/>
      <c r="B1131" s="480"/>
      <c r="C1131" s="11"/>
      <c r="D1131" s="11"/>
      <c r="E1131" s="11"/>
      <c r="F1131" s="21"/>
      <c r="G1131" s="11"/>
      <c r="H1131" s="50"/>
      <c r="I1131" s="50"/>
      <c r="J1131" s="50"/>
      <c r="K1131" s="11"/>
      <c r="L1131" s="50"/>
      <c r="M1131" s="50"/>
      <c r="N1131" s="50"/>
      <c r="O1131" s="50"/>
      <c r="P1131" s="50"/>
      <c r="Q1131" s="11"/>
      <c r="R1131" s="50"/>
      <c r="S1131" s="50"/>
      <c r="T1131" s="50"/>
      <c r="U1131" s="11"/>
      <c r="V1131" s="50"/>
      <c r="W1131" s="50"/>
      <c r="X1131" s="50"/>
      <c r="Y1131" s="50"/>
      <c r="Z1131" s="50"/>
      <c r="AA1131" s="11"/>
      <c r="AB1131" s="50"/>
      <c r="AC1131" s="50"/>
      <c r="AD1131" s="50"/>
      <c r="AE1131" s="11"/>
      <c r="AF1131" s="50"/>
      <c r="AG1131" s="50"/>
      <c r="AH1131" s="50"/>
      <c r="AI1131" s="11"/>
      <c r="AJ1131" s="50"/>
      <c r="AK1131" s="50"/>
      <c r="AL1131" s="50"/>
      <c r="AM1131" s="11"/>
      <c r="AN1131" s="50"/>
      <c r="AO1131" s="50"/>
      <c r="AP1131" s="50"/>
      <c r="AQ1131" s="11"/>
      <c r="AR1131" s="50"/>
      <c r="AS1131" s="50"/>
      <c r="AT1131" s="50"/>
      <c r="AU1131" s="11"/>
      <c r="AV1131" s="50"/>
      <c r="AW1131" s="50"/>
      <c r="AX1131" s="50"/>
      <c r="AY1131" s="50"/>
      <c r="AZ1131" s="50"/>
      <c r="BA1131" s="50"/>
      <c r="BB1131" s="50"/>
      <c r="BC1131" s="50"/>
      <c r="BD1131" s="50"/>
      <c r="BE1131" s="50"/>
      <c r="BF1131" s="50"/>
      <c r="BG1131" s="50"/>
      <c r="BH1131" s="20"/>
    </row>
    <row r="1132" spans="1:60" s="22" customFormat="1" x14ac:dyDescent="0.25">
      <c r="A1132" s="20"/>
      <c r="B1132" s="480"/>
      <c r="C1132" s="11"/>
      <c r="D1132" s="11"/>
      <c r="E1132" s="11"/>
      <c r="F1132" s="21"/>
      <c r="G1132" s="11"/>
      <c r="H1132" s="50"/>
      <c r="I1132" s="50"/>
      <c r="J1132" s="50"/>
      <c r="K1132" s="11"/>
      <c r="L1132" s="50"/>
      <c r="M1132" s="50"/>
      <c r="N1132" s="50"/>
      <c r="O1132" s="50"/>
      <c r="P1132" s="50"/>
      <c r="Q1132" s="11"/>
      <c r="R1132" s="50"/>
      <c r="S1132" s="50"/>
      <c r="T1132" s="50"/>
      <c r="U1132" s="11"/>
      <c r="V1132" s="50"/>
      <c r="W1132" s="50"/>
      <c r="X1132" s="50"/>
      <c r="Y1132" s="50"/>
      <c r="Z1132" s="50"/>
      <c r="AA1132" s="11"/>
      <c r="AB1132" s="50"/>
      <c r="AC1132" s="50"/>
      <c r="AD1132" s="50"/>
      <c r="AE1132" s="11"/>
      <c r="AF1132" s="50"/>
      <c r="AG1132" s="50"/>
      <c r="AH1132" s="50"/>
      <c r="AI1132" s="11"/>
      <c r="AJ1132" s="50"/>
      <c r="AK1132" s="50"/>
      <c r="AL1132" s="50"/>
      <c r="AM1132" s="11"/>
      <c r="AN1132" s="50"/>
      <c r="AO1132" s="50"/>
      <c r="AP1132" s="50"/>
      <c r="AQ1132" s="11"/>
      <c r="AR1132" s="50"/>
      <c r="AS1132" s="50"/>
      <c r="AT1132" s="50"/>
      <c r="AU1132" s="11"/>
      <c r="AV1132" s="50"/>
      <c r="AW1132" s="50"/>
      <c r="AX1132" s="50"/>
      <c r="AY1132" s="50"/>
      <c r="AZ1132" s="50"/>
      <c r="BA1132" s="50"/>
      <c r="BB1132" s="50"/>
      <c r="BC1132" s="50"/>
      <c r="BD1132" s="50"/>
      <c r="BE1132" s="50"/>
      <c r="BF1132" s="50"/>
      <c r="BG1132" s="50"/>
      <c r="BH1132" s="20"/>
    </row>
    <row r="1133" spans="1:60" s="22" customFormat="1" x14ac:dyDescent="0.25">
      <c r="A1133" s="20"/>
      <c r="B1133" s="480"/>
      <c r="C1133" s="11"/>
      <c r="D1133" s="11"/>
      <c r="E1133" s="11"/>
      <c r="F1133" s="21"/>
      <c r="G1133" s="11"/>
      <c r="H1133" s="50"/>
      <c r="I1133" s="50"/>
      <c r="J1133" s="50"/>
      <c r="K1133" s="11"/>
      <c r="L1133" s="50"/>
      <c r="M1133" s="50"/>
      <c r="N1133" s="50"/>
      <c r="O1133" s="50"/>
      <c r="P1133" s="50"/>
      <c r="Q1133" s="11"/>
      <c r="R1133" s="50"/>
      <c r="S1133" s="50"/>
      <c r="T1133" s="50"/>
      <c r="U1133" s="11"/>
      <c r="V1133" s="50"/>
      <c r="W1133" s="50"/>
      <c r="X1133" s="50"/>
      <c r="Y1133" s="50"/>
      <c r="Z1133" s="50"/>
      <c r="AA1133" s="11"/>
      <c r="AB1133" s="50"/>
      <c r="AC1133" s="50"/>
      <c r="AD1133" s="50"/>
      <c r="AE1133" s="11"/>
      <c r="AF1133" s="50"/>
      <c r="AG1133" s="50"/>
      <c r="AH1133" s="50"/>
      <c r="AI1133" s="11"/>
      <c r="AJ1133" s="50"/>
      <c r="AK1133" s="50"/>
      <c r="AL1133" s="50"/>
      <c r="AM1133" s="11"/>
      <c r="AN1133" s="50"/>
      <c r="AO1133" s="50"/>
      <c r="AP1133" s="50"/>
      <c r="AQ1133" s="11"/>
      <c r="AR1133" s="50"/>
      <c r="AS1133" s="50"/>
      <c r="AT1133" s="50"/>
      <c r="AU1133" s="11"/>
      <c r="AV1133" s="50"/>
      <c r="AW1133" s="50"/>
      <c r="AX1133" s="50"/>
      <c r="AY1133" s="50"/>
      <c r="AZ1133" s="50"/>
      <c r="BA1133" s="50"/>
      <c r="BB1133" s="50"/>
      <c r="BC1133" s="50"/>
      <c r="BD1133" s="50"/>
      <c r="BE1133" s="50"/>
      <c r="BF1133" s="50"/>
      <c r="BG1133" s="50"/>
      <c r="BH1133" s="20"/>
    </row>
    <row r="1134" spans="1:60" s="22" customFormat="1" x14ac:dyDescent="0.25">
      <c r="A1134" s="20"/>
      <c r="B1134" s="480"/>
      <c r="C1134" s="11"/>
      <c r="D1134" s="11"/>
      <c r="E1134" s="11"/>
      <c r="F1134" s="21"/>
      <c r="G1134" s="11"/>
      <c r="H1134" s="50"/>
      <c r="I1134" s="50"/>
      <c r="J1134" s="50"/>
      <c r="K1134" s="11"/>
      <c r="L1134" s="50"/>
      <c r="M1134" s="50"/>
      <c r="N1134" s="50"/>
      <c r="O1134" s="50"/>
      <c r="P1134" s="50"/>
      <c r="Q1134" s="11"/>
      <c r="R1134" s="50"/>
      <c r="S1134" s="50"/>
      <c r="T1134" s="50"/>
      <c r="U1134" s="11"/>
      <c r="V1134" s="50"/>
      <c r="W1134" s="50"/>
      <c r="X1134" s="50"/>
      <c r="Y1134" s="50"/>
      <c r="Z1134" s="50"/>
      <c r="AA1134" s="11"/>
      <c r="AB1134" s="50"/>
      <c r="AC1134" s="50"/>
      <c r="AD1134" s="50"/>
      <c r="AE1134" s="11"/>
      <c r="AF1134" s="50"/>
      <c r="AG1134" s="50"/>
      <c r="AH1134" s="50"/>
      <c r="AI1134" s="11"/>
      <c r="AJ1134" s="50"/>
      <c r="AK1134" s="50"/>
      <c r="AL1134" s="50"/>
      <c r="AM1134" s="11"/>
      <c r="AN1134" s="50"/>
      <c r="AO1134" s="50"/>
      <c r="AP1134" s="50"/>
      <c r="AQ1134" s="11"/>
      <c r="AR1134" s="50"/>
      <c r="AS1134" s="50"/>
      <c r="AT1134" s="50"/>
      <c r="AU1134" s="11"/>
      <c r="AV1134" s="50"/>
      <c r="AW1134" s="50"/>
      <c r="AX1134" s="50"/>
      <c r="AY1134" s="50"/>
      <c r="AZ1134" s="50"/>
      <c r="BA1134" s="50"/>
      <c r="BB1134" s="50"/>
      <c r="BC1134" s="50"/>
      <c r="BD1134" s="50"/>
      <c r="BE1134" s="50"/>
      <c r="BF1134" s="50"/>
      <c r="BG1134" s="50"/>
      <c r="BH1134" s="20"/>
    </row>
    <row r="1135" spans="1:60" s="22" customFormat="1" x14ac:dyDescent="0.25">
      <c r="A1135" s="20"/>
      <c r="B1135" s="480"/>
      <c r="C1135" s="11"/>
      <c r="D1135" s="11"/>
      <c r="E1135" s="11"/>
      <c r="F1135" s="21"/>
      <c r="G1135" s="11"/>
      <c r="H1135" s="50"/>
      <c r="I1135" s="50"/>
      <c r="J1135" s="50"/>
      <c r="K1135" s="11"/>
      <c r="L1135" s="50"/>
      <c r="M1135" s="50"/>
      <c r="N1135" s="50"/>
      <c r="O1135" s="50"/>
      <c r="P1135" s="50"/>
      <c r="Q1135" s="11"/>
      <c r="R1135" s="50"/>
      <c r="S1135" s="50"/>
      <c r="T1135" s="50"/>
      <c r="U1135" s="11"/>
      <c r="V1135" s="50"/>
      <c r="W1135" s="50"/>
      <c r="X1135" s="50"/>
      <c r="Y1135" s="50"/>
      <c r="Z1135" s="50"/>
      <c r="AA1135" s="11"/>
      <c r="AB1135" s="50"/>
      <c r="AC1135" s="50"/>
      <c r="AD1135" s="50"/>
      <c r="AE1135" s="11"/>
      <c r="AF1135" s="50"/>
      <c r="AG1135" s="50"/>
      <c r="AH1135" s="50"/>
      <c r="AI1135" s="11"/>
      <c r="AJ1135" s="50"/>
      <c r="AK1135" s="50"/>
      <c r="AL1135" s="50"/>
      <c r="AM1135" s="11"/>
      <c r="AN1135" s="50"/>
      <c r="AO1135" s="50"/>
      <c r="AP1135" s="50"/>
      <c r="AQ1135" s="11"/>
      <c r="AR1135" s="50"/>
      <c r="AS1135" s="50"/>
      <c r="AT1135" s="50"/>
      <c r="AU1135" s="11"/>
      <c r="AV1135" s="50"/>
      <c r="AW1135" s="50"/>
      <c r="AX1135" s="50"/>
      <c r="AY1135" s="50"/>
      <c r="AZ1135" s="50"/>
      <c r="BA1135" s="50"/>
      <c r="BB1135" s="50"/>
      <c r="BC1135" s="50"/>
      <c r="BD1135" s="50"/>
      <c r="BE1135" s="50"/>
      <c r="BF1135" s="50"/>
      <c r="BG1135" s="50"/>
      <c r="BH1135" s="20"/>
    </row>
    <row r="1136" spans="1:60" s="22" customFormat="1" x14ac:dyDescent="0.25">
      <c r="A1136" s="20"/>
      <c r="B1136" s="480"/>
      <c r="C1136" s="11"/>
      <c r="D1136" s="11"/>
      <c r="E1136" s="11"/>
      <c r="F1136" s="21"/>
      <c r="G1136" s="11"/>
      <c r="H1136" s="50"/>
      <c r="I1136" s="50"/>
      <c r="J1136" s="50"/>
      <c r="K1136" s="11"/>
      <c r="L1136" s="50"/>
      <c r="M1136" s="50"/>
      <c r="N1136" s="50"/>
      <c r="O1136" s="50"/>
      <c r="P1136" s="50"/>
      <c r="Q1136" s="11"/>
      <c r="R1136" s="50"/>
      <c r="S1136" s="50"/>
      <c r="T1136" s="50"/>
      <c r="U1136" s="11"/>
      <c r="V1136" s="50"/>
      <c r="W1136" s="50"/>
      <c r="X1136" s="50"/>
      <c r="Y1136" s="50"/>
      <c r="Z1136" s="50"/>
      <c r="AA1136" s="11"/>
      <c r="AB1136" s="50"/>
      <c r="AC1136" s="50"/>
      <c r="AD1136" s="50"/>
      <c r="AE1136" s="11"/>
      <c r="AF1136" s="50"/>
      <c r="AG1136" s="50"/>
      <c r="AH1136" s="50"/>
      <c r="AI1136" s="11"/>
      <c r="AJ1136" s="50"/>
      <c r="AK1136" s="50"/>
      <c r="AL1136" s="50"/>
      <c r="AM1136" s="11"/>
      <c r="AN1136" s="50"/>
      <c r="AO1136" s="50"/>
      <c r="AP1136" s="50"/>
      <c r="AQ1136" s="11"/>
      <c r="AR1136" s="50"/>
      <c r="AS1136" s="50"/>
      <c r="AT1136" s="50"/>
      <c r="AU1136" s="11"/>
      <c r="AV1136" s="50"/>
      <c r="AW1136" s="50"/>
      <c r="AX1136" s="50"/>
      <c r="AY1136" s="50"/>
      <c r="AZ1136" s="50"/>
      <c r="BA1136" s="50"/>
      <c r="BB1136" s="50"/>
      <c r="BC1136" s="50"/>
      <c r="BD1136" s="50"/>
      <c r="BE1136" s="50"/>
      <c r="BF1136" s="50"/>
      <c r="BG1136" s="50"/>
      <c r="BH1136" s="20"/>
    </row>
    <row r="1137" spans="1:60" s="22" customFormat="1" x14ac:dyDescent="0.25">
      <c r="A1137" s="20"/>
      <c r="B1137" s="480"/>
      <c r="C1137" s="11"/>
      <c r="D1137" s="11"/>
      <c r="E1137" s="11"/>
      <c r="F1137" s="21"/>
      <c r="G1137" s="11"/>
      <c r="H1137" s="50"/>
      <c r="I1137" s="50"/>
      <c r="J1137" s="50"/>
      <c r="K1137" s="11"/>
      <c r="L1137" s="50"/>
      <c r="M1137" s="50"/>
      <c r="N1137" s="50"/>
      <c r="O1137" s="50"/>
      <c r="P1137" s="50"/>
      <c r="Q1137" s="11"/>
      <c r="R1137" s="50"/>
      <c r="S1137" s="50"/>
      <c r="T1137" s="50"/>
      <c r="U1137" s="11"/>
      <c r="V1137" s="50"/>
      <c r="W1137" s="50"/>
      <c r="X1137" s="50"/>
      <c r="Y1137" s="50"/>
      <c r="Z1137" s="50"/>
      <c r="AA1137" s="11"/>
      <c r="AB1137" s="50"/>
      <c r="AC1137" s="50"/>
      <c r="AD1137" s="50"/>
      <c r="AE1137" s="11"/>
      <c r="AF1137" s="50"/>
      <c r="AG1137" s="50"/>
      <c r="AH1137" s="50"/>
      <c r="AI1137" s="11"/>
      <c r="AJ1137" s="50"/>
      <c r="AK1137" s="50"/>
      <c r="AL1137" s="50"/>
      <c r="AM1137" s="11"/>
      <c r="AN1137" s="50"/>
      <c r="AO1137" s="50"/>
      <c r="AP1137" s="50"/>
      <c r="AQ1137" s="11"/>
      <c r="AR1137" s="50"/>
      <c r="AS1137" s="50"/>
      <c r="AT1137" s="50"/>
      <c r="AU1137" s="11"/>
      <c r="AV1137" s="50"/>
      <c r="AW1137" s="50"/>
      <c r="AX1137" s="50"/>
      <c r="AY1137" s="50"/>
      <c r="AZ1137" s="50"/>
      <c r="BA1137" s="50"/>
      <c r="BB1137" s="50"/>
      <c r="BC1137" s="50"/>
      <c r="BD1137" s="50"/>
      <c r="BE1137" s="50"/>
      <c r="BF1137" s="50"/>
      <c r="BG1137" s="50"/>
      <c r="BH1137" s="20"/>
    </row>
    <row r="1138" spans="1:60" s="22" customFormat="1" x14ac:dyDescent="0.25">
      <c r="A1138" s="20"/>
      <c r="B1138" s="480"/>
      <c r="C1138" s="11"/>
      <c r="D1138" s="11"/>
      <c r="E1138" s="11"/>
      <c r="F1138" s="21"/>
      <c r="G1138" s="11"/>
      <c r="H1138" s="50"/>
      <c r="I1138" s="50"/>
      <c r="J1138" s="50"/>
      <c r="K1138" s="11"/>
      <c r="L1138" s="50"/>
      <c r="M1138" s="50"/>
      <c r="N1138" s="50"/>
      <c r="O1138" s="50"/>
      <c r="P1138" s="50"/>
      <c r="Q1138" s="11"/>
      <c r="R1138" s="50"/>
      <c r="S1138" s="50"/>
      <c r="T1138" s="50"/>
      <c r="U1138" s="11"/>
      <c r="V1138" s="50"/>
      <c r="W1138" s="50"/>
      <c r="X1138" s="50"/>
      <c r="Y1138" s="50"/>
      <c r="Z1138" s="50"/>
      <c r="AA1138" s="11"/>
      <c r="AB1138" s="50"/>
      <c r="AC1138" s="50"/>
      <c r="AD1138" s="50"/>
      <c r="AE1138" s="11"/>
      <c r="AF1138" s="50"/>
      <c r="AG1138" s="50"/>
      <c r="AH1138" s="50"/>
      <c r="AI1138" s="11"/>
      <c r="AJ1138" s="50"/>
      <c r="AK1138" s="50"/>
      <c r="AL1138" s="50"/>
      <c r="AM1138" s="11"/>
      <c r="AN1138" s="50"/>
      <c r="AO1138" s="50"/>
      <c r="AP1138" s="50"/>
      <c r="AQ1138" s="11"/>
      <c r="AR1138" s="50"/>
      <c r="AS1138" s="50"/>
      <c r="AT1138" s="50"/>
      <c r="AU1138" s="11"/>
      <c r="AV1138" s="50"/>
      <c r="AW1138" s="50"/>
      <c r="AX1138" s="50"/>
      <c r="AY1138" s="50"/>
      <c r="AZ1138" s="50"/>
      <c r="BA1138" s="50"/>
      <c r="BB1138" s="50"/>
      <c r="BC1138" s="50"/>
      <c r="BD1138" s="50"/>
      <c r="BE1138" s="50"/>
      <c r="BF1138" s="50"/>
      <c r="BG1138" s="50"/>
      <c r="BH1138" s="20"/>
    </row>
    <row r="1139" spans="1:60" s="22" customFormat="1" x14ac:dyDescent="0.25">
      <c r="A1139" s="20"/>
      <c r="B1139" s="480"/>
      <c r="C1139" s="11"/>
      <c r="D1139" s="11"/>
      <c r="E1139" s="11"/>
      <c r="F1139" s="21"/>
      <c r="G1139" s="11"/>
      <c r="H1139" s="50"/>
      <c r="I1139" s="50"/>
      <c r="J1139" s="50"/>
      <c r="K1139" s="11"/>
      <c r="L1139" s="50"/>
      <c r="M1139" s="50"/>
      <c r="N1139" s="50"/>
      <c r="O1139" s="50"/>
      <c r="P1139" s="50"/>
      <c r="Q1139" s="11"/>
      <c r="R1139" s="50"/>
      <c r="S1139" s="50"/>
      <c r="T1139" s="50"/>
      <c r="U1139" s="11"/>
      <c r="V1139" s="50"/>
      <c r="W1139" s="50"/>
      <c r="X1139" s="50"/>
      <c r="Y1139" s="50"/>
      <c r="Z1139" s="50"/>
      <c r="AA1139" s="11"/>
      <c r="AB1139" s="50"/>
      <c r="AC1139" s="50"/>
      <c r="AD1139" s="50"/>
      <c r="AE1139" s="11"/>
      <c r="AF1139" s="50"/>
      <c r="AG1139" s="50"/>
      <c r="AH1139" s="50"/>
      <c r="AI1139" s="11"/>
      <c r="AJ1139" s="50"/>
      <c r="AK1139" s="50"/>
      <c r="AL1139" s="50"/>
      <c r="AM1139" s="11"/>
      <c r="AN1139" s="50"/>
      <c r="AO1139" s="50"/>
      <c r="AP1139" s="50"/>
      <c r="AQ1139" s="11"/>
      <c r="AR1139" s="50"/>
      <c r="AS1139" s="50"/>
      <c r="AT1139" s="50"/>
      <c r="AU1139" s="11"/>
      <c r="AV1139" s="50"/>
      <c r="AW1139" s="50"/>
      <c r="AX1139" s="50"/>
      <c r="AY1139" s="50"/>
      <c r="AZ1139" s="50"/>
      <c r="BA1139" s="50"/>
      <c r="BB1139" s="50"/>
      <c r="BC1139" s="50"/>
      <c r="BD1139" s="50"/>
      <c r="BE1139" s="50"/>
      <c r="BF1139" s="50"/>
      <c r="BG1139" s="50"/>
      <c r="BH1139" s="20"/>
    </row>
    <row r="1140" spans="1:60" s="22" customFormat="1" x14ac:dyDescent="0.25">
      <c r="A1140" s="20"/>
      <c r="B1140" s="480"/>
      <c r="C1140" s="11"/>
      <c r="D1140" s="11"/>
      <c r="E1140" s="11"/>
      <c r="F1140" s="21"/>
      <c r="G1140" s="11"/>
      <c r="H1140" s="50"/>
      <c r="I1140" s="50"/>
      <c r="J1140" s="50"/>
      <c r="K1140" s="11"/>
      <c r="L1140" s="50"/>
      <c r="M1140" s="50"/>
      <c r="N1140" s="50"/>
      <c r="O1140" s="50"/>
      <c r="P1140" s="50"/>
      <c r="Q1140" s="11"/>
      <c r="R1140" s="50"/>
      <c r="S1140" s="50"/>
      <c r="T1140" s="50"/>
      <c r="U1140" s="11"/>
      <c r="V1140" s="50"/>
      <c r="W1140" s="50"/>
      <c r="X1140" s="50"/>
      <c r="Y1140" s="50"/>
      <c r="Z1140" s="50"/>
      <c r="AA1140" s="11"/>
      <c r="AB1140" s="50"/>
      <c r="AC1140" s="50"/>
      <c r="AD1140" s="50"/>
      <c r="AE1140" s="11"/>
      <c r="AF1140" s="50"/>
      <c r="AG1140" s="50"/>
      <c r="AH1140" s="50"/>
      <c r="AI1140" s="11"/>
      <c r="AJ1140" s="50"/>
      <c r="AK1140" s="50"/>
      <c r="AL1140" s="50"/>
      <c r="AM1140" s="11"/>
      <c r="AN1140" s="50"/>
      <c r="AO1140" s="50"/>
      <c r="AP1140" s="50"/>
      <c r="AQ1140" s="11"/>
      <c r="AR1140" s="50"/>
      <c r="AS1140" s="50"/>
      <c r="AT1140" s="50"/>
      <c r="AU1140" s="11"/>
      <c r="AV1140" s="50"/>
      <c r="AW1140" s="50"/>
      <c r="AX1140" s="50"/>
      <c r="AY1140" s="50"/>
      <c r="AZ1140" s="50"/>
      <c r="BA1140" s="50"/>
      <c r="BB1140" s="50"/>
      <c r="BC1140" s="50"/>
      <c r="BD1140" s="50"/>
      <c r="BE1140" s="50"/>
      <c r="BF1140" s="50"/>
      <c r="BG1140" s="50"/>
      <c r="BH1140" s="20"/>
    </row>
    <row r="1141" spans="1:60" s="22" customFormat="1" x14ac:dyDescent="0.25">
      <c r="A1141" s="20"/>
      <c r="B1141" s="480"/>
      <c r="C1141" s="11"/>
      <c r="D1141" s="11"/>
      <c r="E1141" s="11"/>
      <c r="F1141" s="21"/>
      <c r="G1141" s="11"/>
      <c r="H1141" s="50"/>
      <c r="I1141" s="50"/>
      <c r="J1141" s="50"/>
      <c r="K1141" s="11"/>
      <c r="L1141" s="50"/>
      <c r="M1141" s="50"/>
      <c r="N1141" s="50"/>
      <c r="O1141" s="50"/>
      <c r="P1141" s="50"/>
      <c r="Q1141" s="11"/>
      <c r="R1141" s="50"/>
      <c r="S1141" s="50"/>
      <c r="T1141" s="50"/>
      <c r="U1141" s="11"/>
      <c r="V1141" s="50"/>
      <c r="W1141" s="50"/>
      <c r="X1141" s="50"/>
      <c r="Y1141" s="50"/>
      <c r="Z1141" s="50"/>
      <c r="AA1141" s="11"/>
      <c r="AB1141" s="50"/>
      <c r="AC1141" s="50"/>
      <c r="AD1141" s="50"/>
      <c r="AE1141" s="11"/>
      <c r="AF1141" s="50"/>
      <c r="AG1141" s="50"/>
      <c r="AH1141" s="50"/>
      <c r="AI1141" s="11"/>
      <c r="AJ1141" s="50"/>
      <c r="AK1141" s="50"/>
      <c r="AL1141" s="50"/>
      <c r="AM1141" s="11"/>
      <c r="AN1141" s="50"/>
      <c r="AO1141" s="50"/>
      <c r="AP1141" s="50"/>
      <c r="AQ1141" s="11"/>
      <c r="AR1141" s="50"/>
      <c r="AS1141" s="50"/>
      <c r="AT1141" s="50"/>
      <c r="AU1141" s="11"/>
      <c r="AV1141" s="50"/>
      <c r="AW1141" s="50"/>
      <c r="AX1141" s="50"/>
      <c r="AY1141" s="50"/>
      <c r="AZ1141" s="50"/>
      <c r="BA1141" s="50"/>
      <c r="BB1141" s="50"/>
      <c r="BC1141" s="50"/>
      <c r="BD1141" s="50"/>
      <c r="BE1141" s="50"/>
      <c r="BF1141" s="50"/>
      <c r="BG1141" s="50"/>
      <c r="BH1141" s="20"/>
    </row>
    <row r="1142" spans="1:60" s="22" customFormat="1" x14ac:dyDescent="0.25">
      <c r="A1142" s="20"/>
      <c r="B1142" s="480"/>
      <c r="C1142" s="11"/>
      <c r="D1142" s="11"/>
      <c r="E1142" s="11"/>
      <c r="F1142" s="21"/>
      <c r="G1142" s="11"/>
      <c r="H1142" s="50"/>
      <c r="I1142" s="50"/>
      <c r="J1142" s="50"/>
      <c r="K1142" s="11"/>
      <c r="L1142" s="50"/>
      <c r="M1142" s="50"/>
      <c r="N1142" s="50"/>
      <c r="O1142" s="50"/>
      <c r="P1142" s="50"/>
      <c r="Q1142" s="11"/>
      <c r="R1142" s="50"/>
      <c r="S1142" s="50"/>
      <c r="T1142" s="50"/>
      <c r="U1142" s="11"/>
      <c r="V1142" s="50"/>
      <c r="W1142" s="50"/>
      <c r="X1142" s="50"/>
      <c r="Y1142" s="50"/>
      <c r="Z1142" s="50"/>
      <c r="AA1142" s="11"/>
      <c r="AB1142" s="50"/>
      <c r="AC1142" s="50"/>
      <c r="AD1142" s="50"/>
      <c r="AE1142" s="11"/>
      <c r="AF1142" s="50"/>
      <c r="AG1142" s="50"/>
      <c r="AH1142" s="50"/>
      <c r="AI1142" s="11"/>
      <c r="AJ1142" s="50"/>
      <c r="AK1142" s="50"/>
      <c r="AL1142" s="50"/>
      <c r="AM1142" s="11"/>
      <c r="AN1142" s="50"/>
      <c r="AO1142" s="50"/>
      <c r="AP1142" s="50"/>
      <c r="AQ1142" s="11"/>
      <c r="AR1142" s="50"/>
      <c r="AS1142" s="50"/>
      <c r="AT1142" s="50"/>
      <c r="AU1142" s="11"/>
      <c r="AV1142" s="50"/>
      <c r="AW1142" s="50"/>
      <c r="AX1142" s="50"/>
      <c r="AY1142" s="50"/>
      <c r="AZ1142" s="50"/>
      <c r="BA1142" s="50"/>
      <c r="BB1142" s="50"/>
      <c r="BC1142" s="50"/>
      <c r="BD1142" s="50"/>
      <c r="BE1142" s="50"/>
      <c r="BF1142" s="50"/>
      <c r="BG1142" s="50"/>
      <c r="BH1142" s="20"/>
    </row>
    <row r="1143" spans="1:60" s="22" customFormat="1" x14ac:dyDescent="0.25">
      <c r="A1143" s="20"/>
      <c r="B1143" s="480"/>
      <c r="C1143" s="11"/>
      <c r="D1143" s="11"/>
      <c r="E1143" s="11"/>
      <c r="F1143" s="21"/>
      <c r="G1143" s="11"/>
      <c r="H1143" s="50"/>
      <c r="I1143" s="50"/>
      <c r="J1143" s="50"/>
      <c r="K1143" s="11"/>
      <c r="L1143" s="50"/>
      <c r="M1143" s="50"/>
      <c r="N1143" s="50"/>
      <c r="O1143" s="50"/>
      <c r="P1143" s="50"/>
      <c r="Q1143" s="11"/>
      <c r="R1143" s="50"/>
      <c r="S1143" s="50"/>
      <c r="T1143" s="50"/>
      <c r="U1143" s="11"/>
      <c r="V1143" s="50"/>
      <c r="W1143" s="50"/>
      <c r="X1143" s="50"/>
      <c r="Y1143" s="50"/>
      <c r="Z1143" s="50"/>
      <c r="AA1143" s="11"/>
      <c r="AB1143" s="50"/>
      <c r="AC1143" s="50"/>
      <c r="AD1143" s="50"/>
      <c r="AE1143" s="11"/>
      <c r="AF1143" s="50"/>
      <c r="AG1143" s="50"/>
      <c r="AH1143" s="50"/>
      <c r="AI1143" s="11"/>
      <c r="AJ1143" s="50"/>
      <c r="AK1143" s="50"/>
      <c r="AL1143" s="50"/>
      <c r="AM1143" s="11"/>
      <c r="AN1143" s="50"/>
      <c r="AO1143" s="50"/>
      <c r="AP1143" s="50"/>
      <c r="AQ1143" s="11"/>
      <c r="AR1143" s="50"/>
      <c r="AS1143" s="50"/>
      <c r="AT1143" s="50"/>
      <c r="AU1143" s="11"/>
      <c r="AV1143" s="50"/>
      <c r="AW1143" s="50"/>
      <c r="AX1143" s="50"/>
      <c r="AY1143" s="50"/>
      <c r="AZ1143" s="50"/>
      <c r="BA1143" s="50"/>
      <c r="BB1143" s="50"/>
      <c r="BC1143" s="50"/>
      <c r="BD1143" s="50"/>
      <c r="BE1143" s="50"/>
      <c r="BF1143" s="50"/>
      <c r="BG1143" s="50"/>
      <c r="BH1143" s="20"/>
    </row>
    <row r="1144" spans="1:60" s="22" customFormat="1" x14ac:dyDescent="0.25">
      <c r="A1144" s="20"/>
      <c r="B1144" s="480"/>
      <c r="C1144" s="11"/>
      <c r="D1144" s="11"/>
      <c r="E1144" s="11"/>
      <c r="F1144" s="21"/>
      <c r="G1144" s="11"/>
      <c r="H1144" s="50"/>
      <c r="I1144" s="50"/>
      <c r="J1144" s="50"/>
      <c r="K1144" s="11"/>
      <c r="L1144" s="50"/>
      <c r="M1144" s="50"/>
      <c r="N1144" s="50"/>
      <c r="O1144" s="50"/>
      <c r="P1144" s="50"/>
      <c r="Q1144" s="11"/>
      <c r="R1144" s="50"/>
      <c r="S1144" s="50"/>
      <c r="T1144" s="50"/>
      <c r="U1144" s="11"/>
      <c r="V1144" s="50"/>
      <c r="W1144" s="50"/>
      <c r="X1144" s="50"/>
      <c r="Y1144" s="50"/>
      <c r="Z1144" s="50"/>
      <c r="AA1144" s="11"/>
      <c r="AB1144" s="50"/>
      <c r="AC1144" s="50"/>
      <c r="AD1144" s="50"/>
      <c r="AE1144" s="11"/>
      <c r="AF1144" s="50"/>
      <c r="AG1144" s="50"/>
      <c r="AH1144" s="50"/>
      <c r="AI1144" s="11"/>
      <c r="AJ1144" s="50"/>
      <c r="AK1144" s="50"/>
      <c r="AL1144" s="50"/>
      <c r="AM1144" s="11"/>
      <c r="AN1144" s="50"/>
      <c r="AO1144" s="50"/>
      <c r="AP1144" s="50"/>
      <c r="AQ1144" s="11"/>
      <c r="AR1144" s="50"/>
      <c r="AS1144" s="50"/>
      <c r="AT1144" s="50"/>
      <c r="AU1144" s="11"/>
      <c r="AV1144" s="50"/>
      <c r="AW1144" s="50"/>
      <c r="AX1144" s="50"/>
      <c r="AY1144" s="50"/>
      <c r="AZ1144" s="50"/>
      <c r="BA1144" s="50"/>
      <c r="BB1144" s="50"/>
      <c r="BC1144" s="50"/>
      <c r="BD1144" s="50"/>
      <c r="BE1144" s="50"/>
      <c r="BF1144" s="50"/>
      <c r="BG1144" s="50"/>
      <c r="BH1144" s="20"/>
    </row>
    <row r="1145" spans="1:60" s="22" customFormat="1" x14ac:dyDescent="0.25">
      <c r="A1145" s="20"/>
      <c r="B1145" s="480"/>
      <c r="C1145" s="11"/>
      <c r="D1145" s="11"/>
      <c r="E1145" s="11"/>
      <c r="F1145" s="21"/>
      <c r="G1145" s="11"/>
      <c r="H1145" s="50"/>
      <c r="I1145" s="50"/>
      <c r="J1145" s="50"/>
      <c r="K1145" s="11"/>
      <c r="L1145" s="50"/>
      <c r="M1145" s="50"/>
      <c r="N1145" s="50"/>
      <c r="O1145" s="50"/>
      <c r="P1145" s="50"/>
      <c r="Q1145" s="11"/>
      <c r="R1145" s="50"/>
      <c r="S1145" s="50"/>
      <c r="T1145" s="50"/>
      <c r="U1145" s="11"/>
      <c r="V1145" s="50"/>
      <c r="W1145" s="50"/>
      <c r="X1145" s="50"/>
      <c r="Y1145" s="50"/>
      <c r="Z1145" s="50"/>
      <c r="AA1145" s="11"/>
      <c r="AB1145" s="50"/>
      <c r="AC1145" s="50"/>
      <c r="AD1145" s="50"/>
      <c r="AE1145" s="11"/>
      <c r="AF1145" s="50"/>
      <c r="AG1145" s="50"/>
      <c r="AH1145" s="50"/>
      <c r="AI1145" s="11"/>
      <c r="AJ1145" s="50"/>
      <c r="AK1145" s="50"/>
      <c r="AL1145" s="50"/>
      <c r="AM1145" s="11"/>
      <c r="AN1145" s="50"/>
      <c r="AO1145" s="50"/>
      <c r="AP1145" s="50"/>
      <c r="AQ1145" s="11"/>
      <c r="AR1145" s="50"/>
      <c r="AS1145" s="50"/>
      <c r="AT1145" s="50"/>
      <c r="AU1145" s="11"/>
      <c r="AV1145" s="50"/>
      <c r="AW1145" s="50"/>
      <c r="AX1145" s="50"/>
      <c r="AY1145" s="50"/>
      <c r="AZ1145" s="50"/>
      <c r="BA1145" s="50"/>
      <c r="BB1145" s="50"/>
      <c r="BC1145" s="50"/>
      <c r="BD1145" s="50"/>
      <c r="BE1145" s="50"/>
      <c r="BF1145" s="50"/>
      <c r="BG1145" s="50"/>
      <c r="BH1145" s="20"/>
    </row>
    <row r="1146" spans="1:60" s="22" customFormat="1" x14ac:dyDescent="0.25">
      <c r="A1146" s="20"/>
      <c r="B1146" s="480"/>
      <c r="C1146" s="11"/>
      <c r="D1146" s="11"/>
      <c r="E1146" s="11"/>
      <c r="F1146" s="21"/>
      <c r="G1146" s="11"/>
      <c r="H1146" s="50"/>
      <c r="I1146" s="50"/>
      <c r="J1146" s="50"/>
      <c r="K1146" s="11"/>
      <c r="L1146" s="50"/>
      <c r="M1146" s="50"/>
      <c r="N1146" s="50"/>
      <c r="O1146" s="50"/>
      <c r="P1146" s="50"/>
      <c r="Q1146" s="11"/>
      <c r="R1146" s="50"/>
      <c r="S1146" s="50"/>
      <c r="T1146" s="50"/>
      <c r="U1146" s="11"/>
      <c r="V1146" s="50"/>
      <c r="W1146" s="50"/>
      <c r="X1146" s="50"/>
      <c r="Y1146" s="50"/>
      <c r="Z1146" s="50"/>
      <c r="AA1146" s="11"/>
      <c r="AB1146" s="50"/>
      <c r="AC1146" s="50"/>
      <c r="AD1146" s="50"/>
      <c r="AE1146" s="11"/>
      <c r="AF1146" s="50"/>
      <c r="AG1146" s="50"/>
      <c r="AH1146" s="50"/>
      <c r="AI1146" s="11"/>
      <c r="AJ1146" s="50"/>
      <c r="AK1146" s="50"/>
      <c r="AL1146" s="50"/>
      <c r="AM1146" s="11"/>
      <c r="AN1146" s="50"/>
      <c r="AO1146" s="50"/>
      <c r="AP1146" s="50"/>
      <c r="AQ1146" s="11"/>
      <c r="AR1146" s="50"/>
      <c r="AS1146" s="50"/>
      <c r="AT1146" s="50"/>
      <c r="AU1146" s="11"/>
      <c r="AV1146" s="50"/>
      <c r="AW1146" s="50"/>
      <c r="AX1146" s="50"/>
      <c r="AY1146" s="50"/>
      <c r="AZ1146" s="50"/>
      <c r="BA1146" s="50"/>
      <c r="BB1146" s="50"/>
      <c r="BC1146" s="50"/>
      <c r="BD1146" s="50"/>
      <c r="BE1146" s="50"/>
      <c r="BF1146" s="50"/>
      <c r="BG1146" s="50"/>
      <c r="BH1146" s="20"/>
    </row>
    <row r="1147" spans="1:60" s="22" customFormat="1" x14ac:dyDescent="0.25">
      <c r="A1147" s="20"/>
      <c r="B1147" s="480"/>
      <c r="C1147" s="11"/>
      <c r="D1147" s="11"/>
      <c r="E1147" s="11"/>
      <c r="F1147" s="21"/>
      <c r="G1147" s="11"/>
      <c r="H1147" s="50"/>
      <c r="I1147" s="50"/>
      <c r="J1147" s="50"/>
      <c r="K1147" s="11"/>
      <c r="L1147" s="50"/>
      <c r="M1147" s="50"/>
      <c r="N1147" s="50"/>
      <c r="O1147" s="50"/>
      <c r="P1147" s="50"/>
      <c r="Q1147" s="11"/>
      <c r="R1147" s="50"/>
      <c r="S1147" s="50"/>
      <c r="T1147" s="50"/>
      <c r="U1147" s="11"/>
      <c r="V1147" s="50"/>
      <c r="W1147" s="50"/>
      <c r="X1147" s="50"/>
      <c r="Y1147" s="50"/>
      <c r="Z1147" s="50"/>
      <c r="AA1147" s="11"/>
      <c r="AB1147" s="50"/>
      <c r="AC1147" s="50"/>
      <c r="AD1147" s="50"/>
      <c r="AE1147" s="11"/>
      <c r="AF1147" s="50"/>
      <c r="AG1147" s="50"/>
      <c r="AH1147" s="50"/>
      <c r="AI1147" s="11"/>
      <c r="AJ1147" s="50"/>
      <c r="AK1147" s="50"/>
      <c r="AL1147" s="50"/>
      <c r="AM1147" s="11"/>
      <c r="AN1147" s="50"/>
      <c r="AO1147" s="50"/>
      <c r="AP1147" s="50"/>
      <c r="AQ1147" s="11"/>
      <c r="AR1147" s="50"/>
      <c r="AS1147" s="50"/>
      <c r="AT1147" s="50"/>
      <c r="AU1147" s="11"/>
      <c r="AV1147" s="50"/>
      <c r="AW1147" s="50"/>
      <c r="AX1147" s="50"/>
      <c r="AY1147" s="50"/>
      <c r="AZ1147" s="50"/>
      <c r="BA1147" s="50"/>
      <c r="BB1147" s="50"/>
      <c r="BC1147" s="50"/>
      <c r="BD1147" s="50"/>
      <c r="BE1147" s="50"/>
      <c r="BF1147" s="50"/>
      <c r="BG1147" s="50"/>
      <c r="BH1147" s="20"/>
    </row>
    <row r="1148" spans="1:60" s="22" customFormat="1" x14ac:dyDescent="0.25">
      <c r="A1148" s="20"/>
      <c r="B1148" s="480"/>
      <c r="C1148" s="11"/>
      <c r="D1148" s="11"/>
      <c r="E1148" s="11"/>
      <c r="F1148" s="21"/>
      <c r="G1148" s="11"/>
      <c r="H1148" s="50"/>
      <c r="I1148" s="50"/>
      <c r="J1148" s="50"/>
      <c r="K1148" s="11"/>
      <c r="L1148" s="50"/>
      <c r="M1148" s="50"/>
      <c r="N1148" s="50"/>
      <c r="O1148" s="50"/>
      <c r="P1148" s="50"/>
      <c r="Q1148" s="11"/>
      <c r="R1148" s="50"/>
      <c r="S1148" s="50"/>
      <c r="T1148" s="50"/>
      <c r="U1148" s="11"/>
      <c r="V1148" s="50"/>
      <c r="W1148" s="50"/>
      <c r="X1148" s="50"/>
      <c r="Y1148" s="50"/>
      <c r="Z1148" s="50"/>
      <c r="AA1148" s="11"/>
      <c r="AB1148" s="50"/>
      <c r="AC1148" s="50"/>
      <c r="AD1148" s="50"/>
      <c r="AE1148" s="11"/>
      <c r="AF1148" s="50"/>
      <c r="AG1148" s="50"/>
      <c r="AH1148" s="50"/>
      <c r="AI1148" s="11"/>
      <c r="AJ1148" s="50"/>
      <c r="AK1148" s="50"/>
      <c r="AL1148" s="50"/>
      <c r="AM1148" s="11"/>
      <c r="AN1148" s="50"/>
      <c r="AO1148" s="50"/>
      <c r="AP1148" s="50"/>
      <c r="AQ1148" s="11"/>
      <c r="AR1148" s="50"/>
      <c r="AS1148" s="50"/>
      <c r="AT1148" s="50"/>
      <c r="AU1148" s="11"/>
      <c r="AV1148" s="50"/>
      <c r="AW1148" s="50"/>
      <c r="AX1148" s="50"/>
      <c r="AY1148" s="50"/>
      <c r="AZ1148" s="50"/>
      <c r="BA1148" s="50"/>
      <c r="BB1148" s="50"/>
      <c r="BC1148" s="50"/>
      <c r="BD1148" s="50"/>
      <c r="BE1148" s="50"/>
      <c r="BF1148" s="50"/>
      <c r="BG1148" s="50"/>
      <c r="BH1148" s="20"/>
    </row>
    <row r="1149" spans="1:60" s="22" customFormat="1" x14ac:dyDescent="0.25">
      <c r="A1149" s="20"/>
      <c r="B1149" s="480"/>
      <c r="C1149" s="11"/>
      <c r="D1149" s="11"/>
      <c r="E1149" s="11"/>
      <c r="F1149" s="21"/>
      <c r="G1149" s="11"/>
      <c r="H1149" s="50"/>
      <c r="I1149" s="50"/>
      <c r="J1149" s="50"/>
      <c r="K1149" s="11"/>
      <c r="L1149" s="50"/>
      <c r="M1149" s="50"/>
      <c r="N1149" s="50"/>
      <c r="O1149" s="50"/>
      <c r="P1149" s="50"/>
      <c r="Q1149" s="11"/>
      <c r="R1149" s="50"/>
      <c r="S1149" s="50"/>
      <c r="T1149" s="50"/>
      <c r="U1149" s="11"/>
      <c r="V1149" s="50"/>
      <c r="W1149" s="50"/>
      <c r="X1149" s="50"/>
      <c r="Y1149" s="50"/>
      <c r="Z1149" s="50"/>
      <c r="AA1149" s="11"/>
      <c r="AB1149" s="50"/>
      <c r="AC1149" s="50"/>
      <c r="AD1149" s="50"/>
      <c r="AE1149" s="11"/>
      <c r="AF1149" s="50"/>
      <c r="AG1149" s="50"/>
      <c r="AH1149" s="50"/>
      <c r="AI1149" s="11"/>
      <c r="AJ1149" s="50"/>
      <c r="AK1149" s="50"/>
      <c r="AL1149" s="50"/>
      <c r="AM1149" s="11"/>
      <c r="AN1149" s="50"/>
      <c r="AO1149" s="50"/>
      <c r="AP1149" s="50"/>
      <c r="AQ1149" s="11"/>
      <c r="AR1149" s="50"/>
      <c r="AS1149" s="50"/>
      <c r="AT1149" s="50"/>
      <c r="AU1149" s="11"/>
      <c r="AV1149" s="50"/>
      <c r="AW1149" s="50"/>
      <c r="AX1149" s="50"/>
      <c r="AY1149" s="50"/>
      <c r="AZ1149" s="50"/>
      <c r="BA1149" s="50"/>
      <c r="BB1149" s="50"/>
      <c r="BC1149" s="50"/>
      <c r="BD1149" s="50"/>
      <c r="BE1149" s="50"/>
      <c r="BF1149" s="50"/>
      <c r="BG1149" s="50"/>
      <c r="BH1149" s="20"/>
    </row>
    <row r="1150" spans="1:60" s="22" customFormat="1" x14ac:dyDescent="0.25">
      <c r="A1150" s="20"/>
      <c r="B1150" s="480"/>
      <c r="C1150" s="11"/>
      <c r="D1150" s="11"/>
      <c r="E1150" s="11"/>
      <c r="F1150" s="21"/>
      <c r="G1150" s="11"/>
      <c r="H1150" s="50"/>
      <c r="I1150" s="50"/>
      <c r="J1150" s="50"/>
      <c r="K1150" s="11"/>
      <c r="L1150" s="50"/>
      <c r="M1150" s="50"/>
      <c r="N1150" s="50"/>
      <c r="O1150" s="50"/>
      <c r="P1150" s="50"/>
      <c r="Q1150" s="11"/>
      <c r="R1150" s="50"/>
      <c r="S1150" s="50"/>
      <c r="T1150" s="50"/>
      <c r="U1150" s="11"/>
      <c r="V1150" s="50"/>
      <c r="W1150" s="50"/>
      <c r="X1150" s="50"/>
      <c r="Y1150" s="50"/>
      <c r="Z1150" s="50"/>
      <c r="AA1150" s="11"/>
      <c r="AB1150" s="50"/>
      <c r="AC1150" s="50"/>
      <c r="AD1150" s="50"/>
      <c r="AE1150" s="11"/>
      <c r="AF1150" s="50"/>
      <c r="AG1150" s="50"/>
      <c r="AH1150" s="50"/>
      <c r="AI1150" s="11"/>
      <c r="AJ1150" s="50"/>
      <c r="AK1150" s="50"/>
      <c r="AL1150" s="50"/>
      <c r="AM1150" s="11"/>
      <c r="AN1150" s="50"/>
      <c r="AO1150" s="50"/>
      <c r="AP1150" s="50"/>
      <c r="AQ1150" s="11"/>
      <c r="AR1150" s="50"/>
      <c r="AS1150" s="50"/>
      <c r="AT1150" s="50"/>
      <c r="AU1150" s="11"/>
      <c r="AV1150" s="50"/>
      <c r="AW1150" s="50"/>
      <c r="AX1150" s="50"/>
      <c r="AY1150" s="50"/>
      <c r="AZ1150" s="50"/>
      <c r="BA1150" s="50"/>
      <c r="BB1150" s="50"/>
      <c r="BC1150" s="50"/>
      <c r="BD1150" s="50"/>
      <c r="BE1150" s="50"/>
      <c r="BF1150" s="50"/>
      <c r="BG1150" s="50"/>
      <c r="BH1150" s="20"/>
    </row>
    <row r="1151" spans="1:60" s="22" customFormat="1" x14ac:dyDescent="0.25">
      <c r="A1151" s="20"/>
      <c r="B1151" s="480"/>
      <c r="C1151" s="11"/>
      <c r="D1151" s="11"/>
      <c r="E1151" s="11"/>
      <c r="F1151" s="21"/>
      <c r="G1151" s="11"/>
      <c r="H1151" s="50"/>
      <c r="I1151" s="50"/>
      <c r="J1151" s="50"/>
      <c r="K1151" s="11"/>
      <c r="L1151" s="50"/>
      <c r="M1151" s="50"/>
      <c r="N1151" s="50"/>
      <c r="O1151" s="50"/>
      <c r="P1151" s="50"/>
      <c r="Q1151" s="11"/>
      <c r="R1151" s="50"/>
      <c r="S1151" s="50"/>
      <c r="T1151" s="50"/>
      <c r="U1151" s="11"/>
      <c r="V1151" s="50"/>
      <c r="W1151" s="50"/>
      <c r="X1151" s="50"/>
      <c r="Y1151" s="50"/>
      <c r="Z1151" s="50"/>
      <c r="AA1151" s="11"/>
      <c r="AB1151" s="50"/>
      <c r="AC1151" s="50"/>
      <c r="AD1151" s="50"/>
      <c r="AE1151" s="11"/>
      <c r="AF1151" s="50"/>
      <c r="AG1151" s="50"/>
      <c r="AH1151" s="50"/>
      <c r="AI1151" s="11"/>
      <c r="AJ1151" s="50"/>
      <c r="AK1151" s="50"/>
      <c r="AL1151" s="50"/>
      <c r="AM1151" s="11"/>
      <c r="AN1151" s="50"/>
      <c r="AO1151" s="50"/>
      <c r="AP1151" s="50"/>
      <c r="AQ1151" s="11"/>
      <c r="AR1151" s="50"/>
      <c r="AS1151" s="50"/>
      <c r="AT1151" s="50"/>
      <c r="AU1151" s="11"/>
      <c r="AV1151" s="50"/>
      <c r="AW1151" s="50"/>
      <c r="AX1151" s="50"/>
      <c r="AY1151" s="50"/>
      <c r="AZ1151" s="50"/>
      <c r="BA1151" s="50"/>
      <c r="BB1151" s="50"/>
      <c r="BC1151" s="50"/>
      <c r="BD1151" s="50"/>
      <c r="BE1151" s="50"/>
      <c r="BF1151" s="50"/>
      <c r="BG1151" s="50"/>
      <c r="BH1151" s="20"/>
    </row>
    <row r="1152" spans="1:60" s="22" customFormat="1" x14ac:dyDescent="0.25">
      <c r="A1152" s="20"/>
      <c r="B1152" s="480"/>
      <c r="C1152" s="11"/>
      <c r="D1152" s="11"/>
      <c r="E1152" s="11"/>
      <c r="F1152" s="21"/>
      <c r="G1152" s="11"/>
      <c r="H1152" s="50"/>
      <c r="I1152" s="50"/>
      <c r="J1152" s="50"/>
      <c r="K1152" s="11"/>
      <c r="L1152" s="50"/>
      <c r="M1152" s="50"/>
      <c r="N1152" s="50"/>
      <c r="O1152" s="50"/>
      <c r="P1152" s="50"/>
      <c r="Q1152" s="11"/>
      <c r="R1152" s="50"/>
      <c r="S1152" s="50"/>
      <c r="T1152" s="50"/>
      <c r="U1152" s="11"/>
      <c r="V1152" s="50"/>
      <c r="W1152" s="50"/>
      <c r="X1152" s="50"/>
      <c r="Y1152" s="50"/>
      <c r="Z1152" s="50"/>
      <c r="AA1152" s="11"/>
      <c r="AB1152" s="50"/>
      <c r="AC1152" s="50"/>
      <c r="AD1152" s="50"/>
      <c r="AE1152" s="11"/>
      <c r="AF1152" s="50"/>
      <c r="AG1152" s="50"/>
      <c r="AH1152" s="50"/>
      <c r="AI1152" s="11"/>
      <c r="AJ1152" s="50"/>
      <c r="AK1152" s="50"/>
      <c r="AL1152" s="50"/>
      <c r="AM1152" s="11"/>
      <c r="AN1152" s="50"/>
      <c r="AO1152" s="50"/>
      <c r="AP1152" s="50"/>
      <c r="AQ1152" s="11"/>
      <c r="AR1152" s="50"/>
      <c r="AS1152" s="50"/>
      <c r="AT1152" s="50"/>
      <c r="AU1152" s="11"/>
      <c r="AV1152" s="50"/>
      <c r="AW1152" s="50"/>
      <c r="AX1152" s="50"/>
      <c r="AY1152" s="50"/>
      <c r="AZ1152" s="50"/>
      <c r="BA1152" s="50"/>
      <c r="BB1152" s="50"/>
      <c r="BC1152" s="50"/>
      <c r="BD1152" s="50"/>
      <c r="BE1152" s="50"/>
      <c r="BF1152" s="50"/>
      <c r="BG1152" s="50"/>
      <c r="BH1152" s="20"/>
    </row>
    <row r="1153" spans="1:60" s="22" customFormat="1" x14ac:dyDescent="0.25">
      <c r="A1153" s="20"/>
      <c r="B1153" s="480"/>
      <c r="C1153" s="11"/>
      <c r="D1153" s="11"/>
      <c r="E1153" s="11"/>
      <c r="F1153" s="21"/>
      <c r="G1153" s="11"/>
      <c r="H1153" s="50"/>
      <c r="I1153" s="50"/>
      <c r="J1153" s="50"/>
      <c r="K1153" s="11"/>
      <c r="L1153" s="50"/>
      <c r="M1153" s="50"/>
      <c r="N1153" s="50"/>
      <c r="O1153" s="50"/>
      <c r="P1153" s="50"/>
      <c r="Q1153" s="11"/>
      <c r="R1153" s="50"/>
      <c r="S1153" s="50"/>
      <c r="T1153" s="50"/>
      <c r="U1153" s="11"/>
      <c r="V1153" s="50"/>
      <c r="W1153" s="50"/>
      <c r="X1153" s="50"/>
      <c r="Y1153" s="50"/>
      <c r="Z1153" s="50"/>
      <c r="AA1153" s="11"/>
      <c r="AB1153" s="50"/>
      <c r="AC1153" s="50"/>
      <c r="AD1153" s="50"/>
      <c r="AE1153" s="11"/>
      <c r="AF1153" s="50"/>
      <c r="AG1153" s="50"/>
      <c r="AH1153" s="50"/>
      <c r="AI1153" s="11"/>
      <c r="AJ1153" s="50"/>
      <c r="AK1153" s="50"/>
      <c r="AL1153" s="50"/>
      <c r="AM1153" s="11"/>
      <c r="AN1153" s="50"/>
      <c r="AO1153" s="50"/>
      <c r="AP1153" s="50"/>
      <c r="AQ1153" s="11"/>
      <c r="AR1153" s="50"/>
      <c r="AS1153" s="50"/>
      <c r="AT1153" s="50"/>
      <c r="AU1153" s="11"/>
      <c r="AV1153" s="50"/>
      <c r="AW1153" s="50"/>
      <c r="AX1153" s="50"/>
      <c r="AY1153" s="50"/>
      <c r="AZ1153" s="50"/>
      <c r="BA1153" s="50"/>
      <c r="BB1153" s="50"/>
      <c r="BC1153" s="50"/>
      <c r="BD1153" s="50"/>
      <c r="BE1153" s="50"/>
      <c r="BF1153" s="50"/>
      <c r="BG1153" s="50"/>
      <c r="BH1153" s="20"/>
    </row>
    <row r="1154" spans="1:60" s="22" customFormat="1" x14ac:dyDescent="0.25">
      <c r="A1154" s="20"/>
      <c r="B1154" s="480"/>
      <c r="C1154" s="11"/>
      <c r="D1154" s="11"/>
      <c r="E1154" s="11"/>
      <c r="F1154" s="21"/>
      <c r="G1154" s="11"/>
      <c r="H1154" s="50"/>
      <c r="I1154" s="50"/>
      <c r="J1154" s="50"/>
      <c r="K1154" s="11"/>
      <c r="L1154" s="50"/>
      <c r="M1154" s="50"/>
      <c r="N1154" s="50"/>
      <c r="O1154" s="50"/>
      <c r="P1154" s="50"/>
      <c r="Q1154" s="11"/>
      <c r="R1154" s="50"/>
      <c r="S1154" s="50"/>
      <c r="T1154" s="50"/>
      <c r="U1154" s="11"/>
      <c r="V1154" s="50"/>
      <c r="W1154" s="50"/>
      <c r="X1154" s="50"/>
      <c r="Y1154" s="50"/>
      <c r="Z1154" s="50"/>
      <c r="AA1154" s="11"/>
      <c r="AB1154" s="50"/>
      <c r="AC1154" s="50"/>
      <c r="AD1154" s="50"/>
      <c r="AE1154" s="11"/>
      <c r="AF1154" s="50"/>
      <c r="AG1154" s="50"/>
      <c r="AH1154" s="50"/>
      <c r="AI1154" s="11"/>
      <c r="AJ1154" s="50"/>
      <c r="AK1154" s="50"/>
      <c r="AL1154" s="50"/>
      <c r="AM1154" s="11"/>
      <c r="AN1154" s="50"/>
      <c r="AO1154" s="50"/>
      <c r="AP1154" s="50"/>
      <c r="AQ1154" s="11"/>
      <c r="AR1154" s="50"/>
      <c r="AS1154" s="50"/>
      <c r="AT1154" s="50"/>
      <c r="AU1154" s="11"/>
      <c r="AV1154" s="50"/>
      <c r="AW1154" s="50"/>
      <c r="AX1154" s="50"/>
      <c r="AY1154" s="50"/>
      <c r="AZ1154" s="50"/>
      <c r="BA1154" s="50"/>
      <c r="BB1154" s="50"/>
      <c r="BC1154" s="50"/>
      <c r="BD1154" s="50"/>
      <c r="BE1154" s="50"/>
      <c r="BF1154" s="50"/>
      <c r="BG1154" s="50"/>
      <c r="BH1154" s="20"/>
    </row>
    <row r="1155" spans="1:60" s="22" customFormat="1" x14ac:dyDescent="0.25">
      <c r="A1155" s="20"/>
      <c r="B1155" s="480"/>
      <c r="C1155" s="11"/>
      <c r="D1155" s="11"/>
      <c r="E1155" s="11"/>
      <c r="F1155" s="21"/>
      <c r="G1155" s="11"/>
      <c r="H1155" s="50"/>
      <c r="I1155" s="50"/>
      <c r="J1155" s="50"/>
      <c r="K1155" s="11"/>
      <c r="L1155" s="50"/>
      <c r="M1155" s="50"/>
      <c r="N1155" s="50"/>
      <c r="O1155" s="50"/>
      <c r="P1155" s="50"/>
      <c r="Q1155" s="11"/>
      <c r="R1155" s="50"/>
      <c r="S1155" s="50"/>
      <c r="T1155" s="50"/>
      <c r="U1155" s="11"/>
      <c r="V1155" s="50"/>
      <c r="W1155" s="50"/>
      <c r="X1155" s="50"/>
      <c r="Y1155" s="50"/>
      <c r="Z1155" s="50"/>
      <c r="AA1155" s="11"/>
      <c r="AB1155" s="50"/>
      <c r="AC1155" s="50"/>
      <c r="AD1155" s="50"/>
      <c r="AE1155" s="11"/>
      <c r="AF1155" s="50"/>
      <c r="AG1155" s="50"/>
      <c r="AH1155" s="50"/>
      <c r="AI1155" s="11"/>
      <c r="AJ1155" s="50"/>
      <c r="AK1155" s="50"/>
      <c r="AL1155" s="50"/>
      <c r="AM1155" s="11"/>
      <c r="AN1155" s="50"/>
      <c r="AO1155" s="50"/>
      <c r="AP1155" s="50"/>
      <c r="AQ1155" s="11"/>
      <c r="AR1155" s="50"/>
      <c r="AS1155" s="50"/>
      <c r="AT1155" s="50"/>
      <c r="AU1155" s="11"/>
      <c r="AV1155" s="50"/>
      <c r="AW1155" s="50"/>
      <c r="AX1155" s="50"/>
      <c r="AY1155" s="50"/>
      <c r="AZ1155" s="50"/>
      <c r="BA1155" s="50"/>
      <c r="BB1155" s="50"/>
      <c r="BC1155" s="50"/>
      <c r="BD1155" s="50"/>
      <c r="BE1155" s="50"/>
      <c r="BF1155" s="50"/>
      <c r="BG1155" s="50"/>
      <c r="BH1155" s="20"/>
    </row>
    <row r="1156" spans="1:60" s="22" customFormat="1" x14ac:dyDescent="0.25">
      <c r="A1156" s="20"/>
      <c r="B1156" s="480"/>
      <c r="C1156" s="11"/>
      <c r="D1156" s="11"/>
      <c r="E1156" s="11"/>
      <c r="F1156" s="21"/>
      <c r="G1156" s="11"/>
      <c r="H1156" s="50"/>
      <c r="I1156" s="50"/>
      <c r="J1156" s="50"/>
      <c r="K1156" s="11"/>
      <c r="L1156" s="50"/>
      <c r="M1156" s="50"/>
      <c r="N1156" s="50"/>
      <c r="O1156" s="50"/>
      <c r="P1156" s="50"/>
      <c r="Q1156" s="11"/>
      <c r="R1156" s="50"/>
      <c r="S1156" s="50"/>
      <c r="T1156" s="50"/>
      <c r="U1156" s="11"/>
      <c r="V1156" s="50"/>
      <c r="W1156" s="50"/>
      <c r="X1156" s="50"/>
      <c r="Y1156" s="50"/>
      <c r="Z1156" s="50"/>
      <c r="AA1156" s="11"/>
      <c r="AB1156" s="50"/>
      <c r="AC1156" s="50"/>
      <c r="AD1156" s="50"/>
      <c r="AE1156" s="11"/>
      <c r="AF1156" s="50"/>
      <c r="AG1156" s="50"/>
      <c r="AH1156" s="50"/>
      <c r="AI1156" s="11"/>
      <c r="AJ1156" s="50"/>
      <c r="AK1156" s="50"/>
      <c r="AL1156" s="50"/>
      <c r="AM1156" s="11"/>
      <c r="AN1156" s="50"/>
      <c r="AO1156" s="50"/>
      <c r="AP1156" s="50"/>
      <c r="AQ1156" s="11"/>
      <c r="AR1156" s="50"/>
      <c r="AS1156" s="50"/>
      <c r="AT1156" s="50"/>
      <c r="AU1156" s="11"/>
      <c r="AV1156" s="50"/>
      <c r="AW1156" s="50"/>
      <c r="AX1156" s="50"/>
      <c r="AY1156" s="50"/>
      <c r="AZ1156" s="50"/>
      <c r="BA1156" s="50"/>
      <c r="BB1156" s="50"/>
      <c r="BC1156" s="50"/>
      <c r="BD1156" s="50"/>
      <c r="BE1156" s="50"/>
      <c r="BF1156" s="50"/>
      <c r="BG1156" s="50"/>
      <c r="BH1156" s="20"/>
    </row>
    <row r="1157" spans="1:60" s="22" customFormat="1" x14ac:dyDescent="0.25">
      <c r="A1157" s="20"/>
      <c r="B1157" s="480"/>
      <c r="C1157" s="11"/>
      <c r="D1157" s="11"/>
      <c r="E1157" s="11"/>
      <c r="F1157" s="21"/>
      <c r="G1157" s="11"/>
      <c r="H1157" s="50"/>
      <c r="I1157" s="50"/>
      <c r="J1157" s="50"/>
      <c r="K1157" s="11"/>
      <c r="L1157" s="50"/>
      <c r="M1157" s="50"/>
      <c r="N1157" s="50"/>
      <c r="O1157" s="50"/>
      <c r="P1157" s="50"/>
      <c r="Q1157" s="11"/>
      <c r="R1157" s="50"/>
      <c r="S1157" s="50"/>
      <c r="T1157" s="50"/>
      <c r="U1157" s="11"/>
      <c r="V1157" s="50"/>
      <c r="W1157" s="50"/>
      <c r="X1157" s="50"/>
      <c r="Y1157" s="50"/>
      <c r="Z1157" s="50"/>
      <c r="AA1157" s="11"/>
      <c r="AB1157" s="50"/>
      <c r="AC1157" s="50"/>
      <c r="AD1157" s="50"/>
      <c r="AE1157" s="11"/>
      <c r="AF1157" s="50"/>
      <c r="AG1157" s="50"/>
      <c r="AH1157" s="50"/>
      <c r="AI1157" s="11"/>
      <c r="AJ1157" s="50"/>
      <c r="AK1157" s="50"/>
      <c r="AL1157" s="50"/>
      <c r="AM1157" s="11"/>
      <c r="AN1157" s="50"/>
      <c r="AO1157" s="50"/>
      <c r="AP1157" s="50"/>
      <c r="AQ1157" s="11"/>
      <c r="AR1157" s="50"/>
      <c r="AS1157" s="50"/>
      <c r="AT1157" s="50"/>
      <c r="AU1157" s="11"/>
      <c r="AV1157" s="50"/>
      <c r="AW1157" s="50"/>
      <c r="AX1157" s="50"/>
      <c r="AY1157" s="50"/>
      <c r="AZ1157" s="50"/>
      <c r="BA1157" s="50"/>
      <c r="BB1157" s="50"/>
      <c r="BC1157" s="50"/>
      <c r="BD1157" s="50"/>
      <c r="BE1157" s="50"/>
      <c r="BF1157" s="50"/>
      <c r="BG1157" s="50"/>
      <c r="BH1157" s="20"/>
    </row>
    <row r="1158" spans="1:60" s="22" customFormat="1" x14ac:dyDescent="0.25">
      <c r="A1158" s="20"/>
      <c r="B1158" s="480"/>
      <c r="C1158" s="11"/>
      <c r="D1158" s="11"/>
      <c r="E1158" s="11"/>
      <c r="F1158" s="21"/>
      <c r="G1158" s="11"/>
      <c r="H1158" s="50"/>
      <c r="I1158" s="50"/>
      <c r="J1158" s="50"/>
      <c r="K1158" s="11"/>
      <c r="L1158" s="50"/>
      <c r="M1158" s="50"/>
      <c r="N1158" s="50"/>
      <c r="O1158" s="50"/>
      <c r="P1158" s="50"/>
      <c r="Q1158" s="11"/>
      <c r="R1158" s="50"/>
      <c r="S1158" s="50"/>
      <c r="T1158" s="50"/>
      <c r="U1158" s="11"/>
      <c r="V1158" s="50"/>
      <c r="W1158" s="50"/>
      <c r="X1158" s="50"/>
      <c r="Y1158" s="50"/>
      <c r="Z1158" s="50"/>
      <c r="AA1158" s="11"/>
      <c r="AB1158" s="50"/>
      <c r="AC1158" s="50"/>
      <c r="AD1158" s="50"/>
      <c r="AE1158" s="11"/>
      <c r="AF1158" s="50"/>
      <c r="AG1158" s="50"/>
      <c r="AH1158" s="50"/>
      <c r="AI1158" s="11"/>
      <c r="AJ1158" s="50"/>
      <c r="AK1158" s="50"/>
      <c r="AL1158" s="50"/>
      <c r="AM1158" s="11"/>
      <c r="AN1158" s="50"/>
      <c r="AO1158" s="50"/>
      <c r="AP1158" s="50"/>
      <c r="AQ1158" s="11"/>
      <c r="AR1158" s="50"/>
      <c r="AS1158" s="50"/>
      <c r="AT1158" s="50"/>
      <c r="AU1158" s="11"/>
      <c r="AV1158" s="50"/>
      <c r="AW1158" s="50"/>
      <c r="AX1158" s="50"/>
      <c r="AY1158" s="50"/>
      <c r="AZ1158" s="50"/>
      <c r="BA1158" s="50"/>
      <c r="BB1158" s="50"/>
      <c r="BC1158" s="50"/>
      <c r="BD1158" s="50"/>
      <c r="BE1158" s="50"/>
      <c r="BF1158" s="50"/>
      <c r="BG1158" s="50"/>
      <c r="BH1158" s="20"/>
    </row>
    <row r="1159" spans="1:60" s="22" customFormat="1" x14ac:dyDescent="0.25">
      <c r="A1159" s="20"/>
      <c r="B1159" s="480"/>
      <c r="C1159" s="11"/>
      <c r="D1159" s="11"/>
      <c r="E1159" s="11"/>
      <c r="F1159" s="21"/>
      <c r="G1159" s="11"/>
      <c r="H1159" s="50"/>
      <c r="I1159" s="50"/>
      <c r="J1159" s="50"/>
      <c r="K1159" s="11"/>
      <c r="L1159" s="50"/>
      <c r="M1159" s="50"/>
      <c r="N1159" s="50"/>
      <c r="O1159" s="50"/>
      <c r="P1159" s="50"/>
      <c r="Q1159" s="11"/>
      <c r="R1159" s="50"/>
      <c r="S1159" s="50"/>
      <c r="T1159" s="50"/>
      <c r="U1159" s="11"/>
      <c r="V1159" s="50"/>
      <c r="W1159" s="50"/>
      <c r="X1159" s="50"/>
      <c r="Y1159" s="50"/>
      <c r="Z1159" s="50"/>
      <c r="AA1159" s="11"/>
      <c r="AB1159" s="50"/>
      <c r="AC1159" s="50"/>
      <c r="AD1159" s="50"/>
      <c r="AE1159" s="11"/>
      <c r="AF1159" s="50"/>
      <c r="AG1159" s="50"/>
      <c r="AH1159" s="50"/>
      <c r="AI1159" s="11"/>
      <c r="AJ1159" s="50"/>
      <c r="AK1159" s="50"/>
      <c r="AL1159" s="50"/>
      <c r="AM1159" s="11"/>
      <c r="AN1159" s="50"/>
      <c r="AO1159" s="50"/>
      <c r="AP1159" s="50"/>
      <c r="AQ1159" s="11"/>
      <c r="AR1159" s="50"/>
      <c r="AS1159" s="50"/>
      <c r="AT1159" s="50"/>
      <c r="AU1159" s="11"/>
      <c r="AV1159" s="50"/>
      <c r="AW1159" s="50"/>
      <c r="AX1159" s="50"/>
      <c r="AY1159" s="50"/>
      <c r="AZ1159" s="50"/>
      <c r="BA1159" s="50"/>
      <c r="BB1159" s="50"/>
      <c r="BC1159" s="50"/>
      <c r="BD1159" s="50"/>
      <c r="BE1159" s="50"/>
      <c r="BF1159" s="50"/>
      <c r="BG1159" s="50"/>
      <c r="BH1159" s="20"/>
    </row>
    <row r="1160" spans="1:60" s="22" customFormat="1" x14ac:dyDescent="0.25">
      <c r="A1160" s="20"/>
      <c r="B1160" s="480"/>
      <c r="C1160" s="11"/>
      <c r="D1160" s="11"/>
      <c r="E1160" s="11"/>
      <c r="F1160" s="21"/>
      <c r="G1160" s="11"/>
      <c r="H1160" s="50"/>
      <c r="I1160" s="50"/>
      <c r="J1160" s="50"/>
      <c r="K1160" s="11"/>
      <c r="L1160" s="50"/>
      <c r="M1160" s="50"/>
      <c r="N1160" s="50"/>
      <c r="O1160" s="50"/>
      <c r="P1160" s="50"/>
      <c r="Q1160" s="11"/>
      <c r="R1160" s="50"/>
      <c r="S1160" s="50"/>
      <c r="T1160" s="50"/>
      <c r="U1160" s="11"/>
      <c r="V1160" s="50"/>
      <c r="W1160" s="50"/>
      <c r="X1160" s="50"/>
      <c r="Y1160" s="50"/>
      <c r="Z1160" s="50"/>
      <c r="AA1160" s="11"/>
      <c r="AB1160" s="50"/>
      <c r="AC1160" s="50"/>
      <c r="AD1160" s="50"/>
      <c r="AE1160" s="11"/>
      <c r="AF1160" s="50"/>
      <c r="AG1160" s="50"/>
      <c r="AH1160" s="50"/>
      <c r="AI1160" s="11"/>
      <c r="AJ1160" s="50"/>
      <c r="AK1160" s="50"/>
      <c r="AL1160" s="50"/>
      <c r="AM1160" s="11"/>
      <c r="AN1160" s="50"/>
      <c r="AO1160" s="50"/>
      <c r="AP1160" s="50"/>
      <c r="AQ1160" s="11"/>
      <c r="AR1160" s="50"/>
      <c r="AS1160" s="50"/>
      <c r="AT1160" s="50"/>
      <c r="AU1160" s="11"/>
      <c r="AV1160" s="50"/>
      <c r="AW1160" s="50"/>
      <c r="AX1160" s="50"/>
      <c r="AY1160" s="50"/>
      <c r="AZ1160" s="50"/>
      <c r="BA1160" s="50"/>
      <c r="BB1160" s="50"/>
      <c r="BC1160" s="50"/>
      <c r="BD1160" s="50"/>
      <c r="BE1160" s="50"/>
      <c r="BF1160" s="50"/>
      <c r="BG1160" s="50"/>
      <c r="BH1160" s="20"/>
    </row>
    <row r="1161" spans="1:60" s="22" customFormat="1" x14ac:dyDescent="0.25">
      <c r="A1161" s="20"/>
      <c r="B1161" s="480"/>
      <c r="C1161" s="11"/>
      <c r="D1161" s="11"/>
      <c r="E1161" s="11"/>
      <c r="F1161" s="21"/>
      <c r="G1161" s="11"/>
      <c r="H1161" s="50"/>
      <c r="I1161" s="50"/>
      <c r="J1161" s="50"/>
      <c r="K1161" s="11"/>
      <c r="L1161" s="50"/>
      <c r="M1161" s="50"/>
      <c r="N1161" s="50"/>
      <c r="O1161" s="50"/>
      <c r="P1161" s="50"/>
      <c r="Q1161" s="11"/>
      <c r="R1161" s="50"/>
      <c r="S1161" s="50"/>
      <c r="T1161" s="50"/>
      <c r="U1161" s="11"/>
      <c r="V1161" s="50"/>
      <c r="W1161" s="50"/>
      <c r="X1161" s="50"/>
      <c r="Y1161" s="50"/>
      <c r="Z1161" s="50"/>
      <c r="AA1161" s="11"/>
      <c r="AB1161" s="50"/>
      <c r="AC1161" s="50"/>
      <c r="AD1161" s="50"/>
      <c r="AE1161" s="11"/>
      <c r="AF1161" s="50"/>
      <c r="AG1161" s="50"/>
      <c r="AH1161" s="50"/>
      <c r="AI1161" s="11"/>
      <c r="AJ1161" s="50"/>
      <c r="AK1161" s="50"/>
      <c r="AL1161" s="50"/>
      <c r="AM1161" s="11"/>
      <c r="AN1161" s="50"/>
      <c r="AO1161" s="50"/>
      <c r="AP1161" s="50"/>
      <c r="AQ1161" s="11"/>
      <c r="AR1161" s="50"/>
      <c r="AS1161" s="50"/>
      <c r="AT1161" s="50"/>
      <c r="AU1161" s="11"/>
      <c r="AV1161" s="50"/>
      <c r="AW1161" s="50"/>
      <c r="AX1161" s="50"/>
      <c r="AY1161" s="50"/>
      <c r="AZ1161" s="50"/>
      <c r="BA1161" s="50"/>
      <c r="BB1161" s="50"/>
      <c r="BC1161" s="50"/>
      <c r="BD1161" s="50"/>
      <c r="BE1161" s="50"/>
      <c r="BF1161" s="50"/>
      <c r="BG1161" s="50"/>
      <c r="BH1161" s="20"/>
    </row>
    <row r="1162" spans="1:60" s="22" customFormat="1" x14ac:dyDescent="0.25">
      <c r="A1162" s="20"/>
      <c r="B1162" s="480"/>
      <c r="C1162" s="11"/>
      <c r="D1162" s="11"/>
      <c r="E1162" s="11"/>
      <c r="F1162" s="21"/>
      <c r="G1162" s="11"/>
      <c r="H1162" s="50"/>
      <c r="I1162" s="50"/>
      <c r="J1162" s="50"/>
      <c r="K1162" s="11"/>
      <c r="L1162" s="50"/>
      <c r="M1162" s="50"/>
      <c r="N1162" s="50"/>
      <c r="O1162" s="50"/>
      <c r="P1162" s="50"/>
      <c r="Q1162" s="11"/>
      <c r="R1162" s="50"/>
      <c r="S1162" s="50"/>
      <c r="T1162" s="50"/>
      <c r="U1162" s="11"/>
      <c r="V1162" s="50"/>
      <c r="W1162" s="50"/>
      <c r="X1162" s="50"/>
      <c r="Y1162" s="50"/>
      <c r="Z1162" s="50"/>
      <c r="AA1162" s="11"/>
      <c r="AB1162" s="50"/>
      <c r="AC1162" s="50"/>
      <c r="AD1162" s="50"/>
      <c r="AE1162" s="11"/>
      <c r="AF1162" s="50"/>
      <c r="AG1162" s="50"/>
      <c r="AH1162" s="50"/>
      <c r="AI1162" s="11"/>
      <c r="AJ1162" s="50"/>
      <c r="AK1162" s="50"/>
      <c r="AL1162" s="50"/>
      <c r="AM1162" s="11"/>
      <c r="AN1162" s="50"/>
      <c r="AO1162" s="50"/>
      <c r="AP1162" s="50"/>
      <c r="AQ1162" s="11"/>
      <c r="AR1162" s="50"/>
      <c r="AS1162" s="50"/>
      <c r="AT1162" s="50"/>
      <c r="AU1162" s="11"/>
      <c r="AV1162" s="50"/>
      <c r="AW1162" s="50"/>
      <c r="AX1162" s="50"/>
      <c r="AY1162" s="50"/>
      <c r="AZ1162" s="50"/>
      <c r="BA1162" s="50"/>
      <c r="BB1162" s="50"/>
      <c r="BC1162" s="50"/>
      <c r="BD1162" s="50"/>
      <c r="BE1162" s="50"/>
      <c r="BF1162" s="50"/>
      <c r="BG1162" s="50"/>
      <c r="BH1162" s="20"/>
    </row>
    <row r="1163" spans="1:60" s="22" customFormat="1" x14ac:dyDescent="0.25">
      <c r="A1163" s="20"/>
      <c r="B1163" s="480"/>
      <c r="C1163" s="11"/>
      <c r="D1163" s="11"/>
      <c r="E1163" s="11"/>
      <c r="F1163" s="21"/>
      <c r="G1163" s="11"/>
      <c r="H1163" s="50"/>
      <c r="I1163" s="50"/>
      <c r="J1163" s="50"/>
      <c r="K1163" s="11"/>
      <c r="L1163" s="50"/>
      <c r="M1163" s="50"/>
      <c r="N1163" s="50"/>
      <c r="O1163" s="50"/>
      <c r="P1163" s="50"/>
      <c r="Q1163" s="11"/>
      <c r="R1163" s="50"/>
      <c r="S1163" s="50"/>
      <c r="T1163" s="50"/>
      <c r="U1163" s="11"/>
      <c r="V1163" s="50"/>
      <c r="W1163" s="50"/>
      <c r="X1163" s="50"/>
      <c r="Y1163" s="50"/>
      <c r="Z1163" s="50"/>
      <c r="AA1163" s="11"/>
      <c r="AB1163" s="50"/>
      <c r="AC1163" s="50"/>
      <c r="AD1163" s="50"/>
      <c r="AE1163" s="11"/>
      <c r="AF1163" s="50"/>
      <c r="AG1163" s="50"/>
      <c r="AH1163" s="50"/>
      <c r="AI1163" s="11"/>
      <c r="AJ1163" s="50"/>
      <c r="AK1163" s="50"/>
      <c r="AL1163" s="50"/>
      <c r="AM1163" s="11"/>
      <c r="AN1163" s="50"/>
      <c r="AO1163" s="50"/>
      <c r="AP1163" s="50"/>
      <c r="AQ1163" s="11"/>
      <c r="AR1163" s="50"/>
      <c r="AS1163" s="50"/>
      <c r="AT1163" s="50"/>
      <c r="AU1163" s="11"/>
      <c r="AV1163" s="50"/>
      <c r="AW1163" s="50"/>
      <c r="AX1163" s="50"/>
      <c r="AY1163" s="50"/>
      <c r="AZ1163" s="50"/>
      <c r="BA1163" s="50"/>
      <c r="BB1163" s="50"/>
      <c r="BC1163" s="50"/>
      <c r="BD1163" s="50"/>
      <c r="BE1163" s="50"/>
      <c r="BF1163" s="50"/>
      <c r="BG1163" s="50"/>
      <c r="BH1163" s="20"/>
    </row>
    <row r="1164" spans="1:60" s="22" customFormat="1" x14ac:dyDescent="0.25">
      <c r="A1164" s="20"/>
      <c r="B1164" s="480"/>
      <c r="C1164" s="11"/>
      <c r="D1164" s="11"/>
      <c r="E1164" s="11"/>
      <c r="F1164" s="21"/>
      <c r="G1164" s="11"/>
      <c r="H1164" s="50"/>
      <c r="I1164" s="50"/>
      <c r="J1164" s="50"/>
      <c r="K1164" s="11"/>
      <c r="L1164" s="50"/>
      <c r="M1164" s="50"/>
      <c r="N1164" s="50"/>
      <c r="O1164" s="50"/>
      <c r="P1164" s="50"/>
      <c r="Q1164" s="11"/>
      <c r="R1164" s="50"/>
      <c r="S1164" s="50"/>
      <c r="T1164" s="50"/>
      <c r="U1164" s="11"/>
      <c r="V1164" s="50"/>
      <c r="W1164" s="50"/>
      <c r="X1164" s="50"/>
      <c r="Y1164" s="50"/>
      <c r="Z1164" s="50"/>
      <c r="AA1164" s="11"/>
      <c r="AB1164" s="50"/>
      <c r="AC1164" s="50"/>
      <c r="AD1164" s="50"/>
      <c r="AE1164" s="11"/>
      <c r="AF1164" s="50"/>
      <c r="AG1164" s="50"/>
      <c r="AH1164" s="50"/>
      <c r="AI1164" s="11"/>
      <c r="AJ1164" s="50"/>
      <c r="AK1164" s="50"/>
      <c r="AL1164" s="50"/>
      <c r="AM1164" s="11"/>
      <c r="AN1164" s="50"/>
      <c r="AO1164" s="50"/>
      <c r="AP1164" s="50"/>
      <c r="AQ1164" s="11"/>
      <c r="AR1164" s="50"/>
      <c r="AS1164" s="50"/>
      <c r="AT1164" s="50"/>
      <c r="AU1164" s="11"/>
      <c r="AV1164" s="50"/>
      <c r="AW1164" s="50"/>
      <c r="AX1164" s="50"/>
      <c r="AY1164" s="50"/>
      <c r="AZ1164" s="50"/>
      <c r="BA1164" s="50"/>
      <c r="BB1164" s="50"/>
      <c r="BC1164" s="50"/>
      <c r="BD1164" s="50"/>
      <c r="BE1164" s="50"/>
      <c r="BF1164" s="50"/>
      <c r="BG1164" s="50"/>
      <c r="BH1164" s="20"/>
    </row>
    <row r="1165" spans="1:60" s="22" customFormat="1" x14ac:dyDescent="0.25">
      <c r="A1165" s="20"/>
      <c r="B1165" s="480"/>
      <c r="C1165" s="11"/>
      <c r="D1165" s="11"/>
      <c r="E1165" s="11"/>
      <c r="F1165" s="21"/>
      <c r="G1165" s="11"/>
      <c r="H1165" s="50"/>
      <c r="I1165" s="50"/>
      <c r="J1165" s="50"/>
      <c r="K1165" s="11"/>
      <c r="L1165" s="50"/>
      <c r="M1165" s="50"/>
      <c r="N1165" s="50"/>
      <c r="O1165" s="50"/>
      <c r="P1165" s="50"/>
      <c r="Q1165" s="11"/>
      <c r="R1165" s="50"/>
      <c r="S1165" s="50"/>
      <c r="T1165" s="50"/>
      <c r="U1165" s="11"/>
      <c r="V1165" s="50"/>
      <c r="W1165" s="50"/>
      <c r="X1165" s="50"/>
      <c r="Y1165" s="50"/>
      <c r="Z1165" s="50"/>
      <c r="AA1165" s="11"/>
      <c r="AB1165" s="50"/>
      <c r="AC1165" s="50"/>
      <c r="AD1165" s="50"/>
      <c r="AE1165" s="11"/>
      <c r="AF1165" s="50"/>
      <c r="AG1165" s="50"/>
      <c r="AH1165" s="50"/>
      <c r="AI1165" s="11"/>
      <c r="AJ1165" s="50"/>
      <c r="AK1165" s="50"/>
      <c r="AL1165" s="50"/>
      <c r="AM1165" s="11"/>
      <c r="AN1165" s="50"/>
      <c r="AO1165" s="50"/>
      <c r="AP1165" s="50"/>
      <c r="AQ1165" s="11"/>
      <c r="AR1165" s="50"/>
      <c r="AS1165" s="50"/>
      <c r="AT1165" s="50"/>
      <c r="AU1165" s="11"/>
      <c r="AV1165" s="50"/>
      <c r="AW1165" s="50"/>
      <c r="AX1165" s="50"/>
      <c r="AY1165" s="50"/>
      <c r="AZ1165" s="50"/>
      <c r="BA1165" s="50"/>
      <c r="BB1165" s="50"/>
      <c r="BC1165" s="50"/>
      <c r="BD1165" s="50"/>
      <c r="BE1165" s="50"/>
      <c r="BF1165" s="50"/>
      <c r="BG1165" s="50"/>
      <c r="BH1165" s="20"/>
    </row>
    <row r="1166" spans="1:60" s="22" customFormat="1" x14ac:dyDescent="0.25">
      <c r="A1166" s="20"/>
      <c r="B1166" s="480"/>
      <c r="C1166" s="11"/>
      <c r="D1166" s="11"/>
      <c r="E1166" s="11"/>
      <c r="F1166" s="21"/>
      <c r="G1166" s="11"/>
      <c r="H1166" s="50"/>
      <c r="I1166" s="50"/>
      <c r="J1166" s="50"/>
      <c r="K1166" s="11"/>
      <c r="L1166" s="50"/>
      <c r="M1166" s="50"/>
      <c r="N1166" s="50"/>
      <c r="O1166" s="50"/>
      <c r="P1166" s="50"/>
      <c r="Q1166" s="11"/>
      <c r="R1166" s="50"/>
      <c r="S1166" s="50"/>
      <c r="T1166" s="50"/>
      <c r="U1166" s="11"/>
      <c r="V1166" s="50"/>
      <c r="W1166" s="50"/>
      <c r="X1166" s="50"/>
      <c r="Y1166" s="50"/>
      <c r="Z1166" s="50"/>
      <c r="AA1166" s="11"/>
      <c r="AB1166" s="50"/>
      <c r="AC1166" s="50"/>
      <c r="AD1166" s="50"/>
      <c r="AE1166" s="11"/>
      <c r="AF1166" s="50"/>
      <c r="AG1166" s="50"/>
      <c r="AH1166" s="50"/>
      <c r="AI1166" s="11"/>
      <c r="AJ1166" s="50"/>
      <c r="AK1166" s="50"/>
      <c r="AL1166" s="50"/>
      <c r="AM1166" s="11"/>
      <c r="AN1166" s="50"/>
      <c r="AO1166" s="50"/>
      <c r="AP1166" s="50"/>
      <c r="AQ1166" s="11"/>
      <c r="AR1166" s="50"/>
      <c r="AS1166" s="50"/>
      <c r="AT1166" s="50"/>
      <c r="AU1166" s="11"/>
      <c r="AV1166" s="50"/>
      <c r="AW1166" s="50"/>
      <c r="AX1166" s="50"/>
      <c r="AY1166" s="50"/>
      <c r="AZ1166" s="50"/>
      <c r="BA1166" s="50"/>
      <c r="BB1166" s="50"/>
      <c r="BC1166" s="50"/>
      <c r="BD1166" s="50"/>
      <c r="BE1166" s="50"/>
      <c r="BF1166" s="50"/>
      <c r="BG1166" s="50"/>
      <c r="BH1166" s="20"/>
    </row>
    <row r="1167" spans="1:60" s="22" customFormat="1" x14ac:dyDescent="0.25">
      <c r="A1167" s="20"/>
      <c r="B1167" s="480"/>
      <c r="C1167" s="11"/>
      <c r="D1167" s="11"/>
      <c r="E1167" s="11"/>
      <c r="F1167" s="21"/>
      <c r="G1167" s="11"/>
      <c r="H1167" s="50"/>
      <c r="I1167" s="50"/>
      <c r="J1167" s="50"/>
      <c r="K1167" s="11"/>
      <c r="L1167" s="50"/>
      <c r="M1167" s="50"/>
      <c r="N1167" s="50"/>
      <c r="O1167" s="50"/>
      <c r="P1167" s="50"/>
      <c r="Q1167" s="11"/>
      <c r="R1167" s="50"/>
      <c r="S1167" s="50"/>
      <c r="T1167" s="50"/>
      <c r="U1167" s="11"/>
      <c r="V1167" s="50"/>
      <c r="W1167" s="50"/>
      <c r="X1167" s="50"/>
      <c r="Y1167" s="50"/>
      <c r="Z1167" s="50"/>
      <c r="AA1167" s="11"/>
      <c r="AB1167" s="50"/>
      <c r="AC1167" s="50"/>
      <c r="AD1167" s="50"/>
      <c r="AE1167" s="11"/>
      <c r="AF1167" s="50"/>
      <c r="AG1167" s="50"/>
      <c r="AH1167" s="50"/>
      <c r="AI1167" s="11"/>
      <c r="AJ1167" s="50"/>
      <c r="AK1167" s="50"/>
      <c r="AL1167" s="50"/>
      <c r="AM1167" s="11"/>
      <c r="AN1167" s="50"/>
      <c r="AO1167" s="50"/>
      <c r="AP1167" s="50"/>
      <c r="AQ1167" s="11"/>
      <c r="AR1167" s="50"/>
      <c r="AS1167" s="50"/>
      <c r="AT1167" s="50"/>
      <c r="AU1167" s="11"/>
      <c r="AV1167" s="50"/>
      <c r="AW1167" s="50"/>
      <c r="AX1167" s="50"/>
      <c r="AY1167" s="50"/>
      <c r="AZ1167" s="50"/>
      <c r="BA1167" s="50"/>
      <c r="BB1167" s="50"/>
      <c r="BC1167" s="50"/>
      <c r="BD1167" s="50"/>
      <c r="BE1167" s="50"/>
      <c r="BF1167" s="50"/>
      <c r="BG1167" s="50"/>
      <c r="BH1167" s="20"/>
    </row>
    <row r="1168" spans="1:60" s="22" customFormat="1" x14ac:dyDescent="0.25">
      <c r="A1168" s="20"/>
      <c r="B1168" s="480"/>
      <c r="C1168" s="11"/>
      <c r="D1168" s="11"/>
      <c r="E1168" s="11"/>
      <c r="F1168" s="21"/>
      <c r="G1168" s="11"/>
      <c r="H1168" s="50"/>
      <c r="I1168" s="50"/>
      <c r="J1168" s="50"/>
      <c r="K1168" s="11"/>
      <c r="L1168" s="50"/>
      <c r="M1168" s="50"/>
      <c r="N1168" s="50"/>
      <c r="O1168" s="50"/>
      <c r="P1168" s="50"/>
      <c r="Q1168" s="11"/>
      <c r="R1168" s="50"/>
      <c r="S1168" s="50"/>
      <c r="T1168" s="50"/>
      <c r="U1168" s="11"/>
      <c r="V1168" s="50"/>
      <c r="W1168" s="50"/>
      <c r="X1168" s="50"/>
      <c r="Y1168" s="50"/>
      <c r="Z1168" s="50"/>
      <c r="AA1168" s="11"/>
      <c r="AB1168" s="50"/>
      <c r="AC1168" s="50"/>
      <c r="AD1168" s="50"/>
      <c r="AE1168" s="11"/>
      <c r="AF1168" s="50"/>
      <c r="AG1168" s="50"/>
      <c r="AH1168" s="50"/>
      <c r="AI1168" s="11"/>
      <c r="AJ1168" s="50"/>
      <c r="AK1168" s="50"/>
      <c r="AL1168" s="50"/>
      <c r="AM1168" s="11"/>
      <c r="AN1168" s="50"/>
      <c r="AO1168" s="50"/>
      <c r="AP1168" s="50"/>
      <c r="AQ1168" s="11"/>
      <c r="AR1168" s="50"/>
      <c r="AS1168" s="50"/>
      <c r="AT1168" s="50"/>
      <c r="AU1168" s="11"/>
      <c r="AV1168" s="50"/>
      <c r="AW1168" s="50"/>
      <c r="AX1168" s="50"/>
      <c r="AY1168" s="50"/>
      <c r="AZ1168" s="50"/>
      <c r="BA1168" s="50"/>
      <c r="BB1168" s="50"/>
      <c r="BC1168" s="50"/>
      <c r="BD1168" s="50"/>
      <c r="BE1168" s="50"/>
      <c r="BF1168" s="50"/>
      <c r="BG1168" s="50"/>
      <c r="BH1168" s="20"/>
    </row>
    <row r="1169" spans="1:60" s="22" customFormat="1" x14ac:dyDescent="0.25">
      <c r="A1169" s="20"/>
      <c r="B1169" s="480"/>
      <c r="C1169" s="11"/>
      <c r="D1169" s="11"/>
      <c r="E1169" s="11"/>
      <c r="F1169" s="21"/>
      <c r="G1169" s="11"/>
      <c r="H1169" s="50"/>
      <c r="I1169" s="50"/>
      <c r="J1169" s="50"/>
      <c r="K1169" s="11"/>
      <c r="L1169" s="50"/>
      <c r="M1169" s="50"/>
      <c r="N1169" s="50"/>
      <c r="O1169" s="50"/>
      <c r="P1169" s="50"/>
      <c r="Q1169" s="11"/>
      <c r="R1169" s="50"/>
      <c r="S1169" s="50"/>
      <c r="T1169" s="50"/>
      <c r="U1169" s="11"/>
      <c r="V1169" s="50"/>
      <c r="W1169" s="50"/>
      <c r="X1169" s="50"/>
      <c r="Y1169" s="50"/>
      <c r="Z1169" s="50"/>
      <c r="AA1169" s="11"/>
      <c r="AB1169" s="50"/>
      <c r="AC1169" s="50"/>
      <c r="AD1169" s="50"/>
      <c r="AE1169" s="11"/>
      <c r="AF1169" s="50"/>
      <c r="AG1169" s="50"/>
      <c r="AH1169" s="50"/>
      <c r="AI1169" s="11"/>
      <c r="AJ1169" s="50"/>
      <c r="AK1169" s="50"/>
      <c r="AL1169" s="50"/>
      <c r="AM1169" s="11"/>
      <c r="AN1169" s="50"/>
      <c r="AO1169" s="50"/>
      <c r="AP1169" s="50"/>
      <c r="AQ1169" s="11"/>
      <c r="AR1169" s="50"/>
      <c r="AS1169" s="50"/>
      <c r="AT1169" s="50"/>
      <c r="AU1169" s="11"/>
      <c r="AV1169" s="50"/>
      <c r="AW1169" s="50"/>
      <c r="AX1169" s="50"/>
      <c r="AY1169" s="50"/>
      <c r="AZ1169" s="50"/>
      <c r="BA1169" s="50"/>
      <c r="BB1169" s="50"/>
      <c r="BC1169" s="50"/>
      <c r="BD1169" s="50"/>
      <c r="BE1169" s="50"/>
      <c r="BF1169" s="50"/>
      <c r="BG1169" s="50"/>
      <c r="BH1169" s="20"/>
    </row>
    <row r="1170" spans="1:60" s="22" customFormat="1" x14ac:dyDescent="0.25">
      <c r="A1170" s="20"/>
      <c r="B1170" s="480"/>
      <c r="C1170" s="11"/>
      <c r="D1170" s="11"/>
      <c r="E1170" s="11"/>
      <c r="F1170" s="21"/>
      <c r="G1170" s="11"/>
      <c r="H1170" s="50"/>
      <c r="I1170" s="50"/>
      <c r="J1170" s="50"/>
      <c r="K1170" s="11"/>
      <c r="L1170" s="50"/>
      <c r="M1170" s="50"/>
      <c r="N1170" s="50"/>
      <c r="O1170" s="50"/>
      <c r="P1170" s="50"/>
      <c r="Q1170" s="11"/>
      <c r="R1170" s="50"/>
      <c r="S1170" s="50"/>
      <c r="T1170" s="50"/>
      <c r="U1170" s="11"/>
      <c r="V1170" s="50"/>
      <c r="W1170" s="50"/>
      <c r="X1170" s="50"/>
      <c r="Y1170" s="50"/>
      <c r="Z1170" s="50"/>
      <c r="AA1170" s="11"/>
      <c r="AB1170" s="50"/>
      <c r="AC1170" s="50"/>
      <c r="AD1170" s="50"/>
      <c r="AE1170" s="11"/>
      <c r="AF1170" s="50"/>
      <c r="AG1170" s="50"/>
      <c r="AH1170" s="50"/>
      <c r="AI1170" s="11"/>
      <c r="AJ1170" s="50"/>
      <c r="AK1170" s="50"/>
      <c r="AL1170" s="50"/>
      <c r="AM1170" s="11"/>
      <c r="AN1170" s="50"/>
      <c r="AO1170" s="50"/>
      <c r="AP1170" s="50"/>
      <c r="AQ1170" s="11"/>
      <c r="AR1170" s="50"/>
      <c r="AS1170" s="50"/>
      <c r="AT1170" s="50"/>
      <c r="AU1170" s="11"/>
      <c r="AV1170" s="50"/>
      <c r="AW1170" s="50"/>
      <c r="AX1170" s="50"/>
      <c r="AY1170" s="50"/>
      <c r="AZ1170" s="50"/>
      <c r="BA1170" s="50"/>
      <c r="BB1170" s="50"/>
      <c r="BC1170" s="50"/>
      <c r="BD1170" s="50"/>
      <c r="BE1170" s="50"/>
      <c r="BF1170" s="50"/>
      <c r="BG1170" s="50"/>
      <c r="BH1170" s="20"/>
    </row>
    <row r="1171" spans="1:60" s="22" customFormat="1" x14ac:dyDescent="0.25">
      <c r="A1171" s="20"/>
      <c r="B1171" s="480"/>
      <c r="C1171" s="11"/>
      <c r="D1171" s="11"/>
      <c r="E1171" s="11"/>
      <c r="F1171" s="21"/>
      <c r="G1171" s="11"/>
      <c r="H1171" s="50"/>
      <c r="I1171" s="50"/>
      <c r="J1171" s="50"/>
      <c r="K1171" s="11"/>
      <c r="L1171" s="50"/>
      <c r="M1171" s="50"/>
      <c r="N1171" s="50"/>
      <c r="O1171" s="50"/>
      <c r="P1171" s="50"/>
      <c r="Q1171" s="11"/>
      <c r="R1171" s="50"/>
      <c r="S1171" s="50"/>
      <c r="T1171" s="50"/>
      <c r="U1171" s="11"/>
      <c r="V1171" s="50"/>
      <c r="W1171" s="50"/>
      <c r="X1171" s="50"/>
      <c r="Y1171" s="50"/>
      <c r="Z1171" s="50"/>
      <c r="AA1171" s="11"/>
      <c r="AB1171" s="50"/>
      <c r="AC1171" s="50"/>
      <c r="AD1171" s="50"/>
      <c r="AE1171" s="11"/>
      <c r="AF1171" s="50"/>
      <c r="AG1171" s="50"/>
      <c r="AH1171" s="50"/>
      <c r="AI1171" s="11"/>
      <c r="AJ1171" s="50"/>
      <c r="AK1171" s="50"/>
      <c r="AL1171" s="50"/>
      <c r="AM1171" s="11"/>
      <c r="AN1171" s="50"/>
      <c r="AO1171" s="50"/>
      <c r="AP1171" s="50"/>
      <c r="AQ1171" s="11"/>
      <c r="AR1171" s="50"/>
      <c r="AS1171" s="50"/>
      <c r="AT1171" s="50"/>
      <c r="AU1171" s="11"/>
      <c r="AV1171" s="50"/>
      <c r="AW1171" s="50"/>
      <c r="AX1171" s="50"/>
      <c r="AY1171" s="50"/>
      <c r="AZ1171" s="50"/>
      <c r="BA1171" s="50"/>
      <c r="BB1171" s="50"/>
      <c r="BC1171" s="50"/>
      <c r="BD1171" s="50"/>
      <c r="BE1171" s="50"/>
      <c r="BF1171" s="50"/>
      <c r="BG1171" s="50"/>
      <c r="BH1171" s="20"/>
    </row>
    <row r="1172" spans="1:60" s="22" customFormat="1" x14ac:dyDescent="0.25">
      <c r="A1172" s="20"/>
      <c r="B1172" s="480"/>
      <c r="C1172" s="11"/>
      <c r="D1172" s="11"/>
      <c r="E1172" s="11"/>
      <c r="F1172" s="21"/>
      <c r="G1172" s="11"/>
      <c r="H1172" s="50"/>
      <c r="I1172" s="50"/>
      <c r="J1172" s="50"/>
      <c r="K1172" s="11"/>
      <c r="L1172" s="50"/>
      <c r="M1172" s="50"/>
      <c r="N1172" s="50"/>
      <c r="O1172" s="50"/>
      <c r="P1172" s="50"/>
      <c r="Q1172" s="11"/>
      <c r="R1172" s="50"/>
      <c r="S1172" s="50"/>
      <c r="T1172" s="50"/>
      <c r="U1172" s="11"/>
      <c r="V1172" s="50"/>
      <c r="W1172" s="50"/>
      <c r="X1172" s="50"/>
      <c r="Y1172" s="50"/>
      <c r="Z1172" s="50"/>
      <c r="AA1172" s="11"/>
      <c r="AB1172" s="50"/>
      <c r="AC1172" s="50"/>
      <c r="AD1172" s="50"/>
      <c r="AE1172" s="11"/>
      <c r="AF1172" s="50"/>
      <c r="AG1172" s="50"/>
      <c r="AH1172" s="50"/>
      <c r="AI1172" s="11"/>
      <c r="AJ1172" s="50"/>
      <c r="AK1172" s="50"/>
      <c r="AL1172" s="50"/>
      <c r="AM1172" s="11"/>
      <c r="AN1172" s="50"/>
      <c r="AO1172" s="50"/>
      <c r="AP1172" s="50"/>
      <c r="AQ1172" s="11"/>
      <c r="AR1172" s="50"/>
      <c r="AS1172" s="50"/>
      <c r="AT1172" s="50"/>
      <c r="AU1172" s="11"/>
      <c r="AV1172" s="50"/>
      <c r="AW1172" s="50"/>
      <c r="AX1172" s="50"/>
      <c r="AY1172" s="50"/>
      <c r="AZ1172" s="50"/>
      <c r="BA1172" s="50"/>
      <c r="BB1172" s="50"/>
      <c r="BC1172" s="50"/>
      <c r="BD1172" s="50"/>
      <c r="BE1172" s="50"/>
      <c r="BF1172" s="50"/>
      <c r="BG1172" s="50"/>
      <c r="BH1172" s="20"/>
    </row>
    <row r="1173" spans="1:60" s="22" customFormat="1" x14ac:dyDescent="0.25">
      <c r="A1173" s="20"/>
      <c r="B1173" s="480"/>
      <c r="C1173" s="11"/>
      <c r="D1173" s="11"/>
      <c r="E1173" s="11"/>
      <c r="F1173" s="21"/>
      <c r="G1173" s="11"/>
      <c r="H1173" s="50"/>
      <c r="I1173" s="50"/>
      <c r="J1173" s="50"/>
      <c r="K1173" s="11"/>
      <c r="L1173" s="50"/>
      <c r="M1173" s="50"/>
      <c r="N1173" s="50"/>
      <c r="O1173" s="50"/>
      <c r="P1173" s="50"/>
      <c r="Q1173" s="11"/>
      <c r="R1173" s="50"/>
      <c r="S1173" s="50"/>
      <c r="T1173" s="50"/>
      <c r="U1173" s="11"/>
      <c r="V1173" s="50"/>
      <c r="W1173" s="50"/>
      <c r="X1173" s="50"/>
      <c r="Y1173" s="50"/>
      <c r="Z1173" s="50"/>
      <c r="AA1173" s="11"/>
      <c r="AB1173" s="50"/>
      <c r="AC1173" s="50"/>
      <c r="AD1173" s="50"/>
      <c r="AE1173" s="11"/>
      <c r="AF1173" s="50"/>
      <c r="AG1173" s="50"/>
      <c r="AH1173" s="50"/>
      <c r="AI1173" s="11"/>
      <c r="AJ1173" s="50"/>
      <c r="AK1173" s="50"/>
      <c r="AL1173" s="50"/>
      <c r="AM1173" s="11"/>
      <c r="AN1173" s="50"/>
      <c r="AO1173" s="50"/>
      <c r="AP1173" s="50"/>
      <c r="AQ1173" s="11"/>
      <c r="AR1173" s="50"/>
      <c r="AS1173" s="50"/>
      <c r="AT1173" s="50"/>
      <c r="AU1173" s="11"/>
      <c r="AV1173" s="50"/>
      <c r="AW1173" s="50"/>
      <c r="AX1173" s="50"/>
      <c r="AY1173" s="50"/>
      <c r="AZ1173" s="50"/>
      <c r="BA1173" s="50"/>
      <c r="BB1173" s="50"/>
      <c r="BC1173" s="50"/>
      <c r="BD1173" s="50"/>
      <c r="BE1173" s="50"/>
      <c r="BF1173" s="50"/>
      <c r="BG1173" s="50"/>
      <c r="BH1173" s="20"/>
    </row>
    <row r="1174" spans="1:60" s="22" customFormat="1" x14ac:dyDescent="0.25">
      <c r="A1174" s="20"/>
      <c r="B1174" s="480"/>
      <c r="C1174" s="11"/>
      <c r="D1174" s="11"/>
      <c r="E1174" s="11"/>
      <c r="F1174" s="21"/>
      <c r="G1174" s="11"/>
      <c r="H1174" s="50"/>
      <c r="I1174" s="50"/>
      <c r="J1174" s="50"/>
      <c r="K1174" s="11"/>
      <c r="L1174" s="50"/>
      <c r="M1174" s="50"/>
      <c r="N1174" s="50"/>
      <c r="O1174" s="50"/>
      <c r="P1174" s="50"/>
      <c r="Q1174" s="11"/>
      <c r="R1174" s="50"/>
      <c r="S1174" s="50"/>
      <c r="T1174" s="50"/>
      <c r="U1174" s="11"/>
      <c r="V1174" s="50"/>
      <c r="W1174" s="50"/>
      <c r="X1174" s="50"/>
      <c r="Y1174" s="50"/>
      <c r="Z1174" s="50"/>
      <c r="AA1174" s="11"/>
      <c r="AB1174" s="50"/>
      <c r="AC1174" s="50"/>
      <c r="AD1174" s="50"/>
      <c r="AE1174" s="11"/>
      <c r="AF1174" s="50"/>
      <c r="AG1174" s="50"/>
      <c r="AH1174" s="50"/>
      <c r="AI1174" s="11"/>
      <c r="AJ1174" s="50"/>
      <c r="AK1174" s="50"/>
      <c r="AL1174" s="50"/>
      <c r="AM1174" s="11"/>
      <c r="AN1174" s="50"/>
      <c r="AO1174" s="50"/>
      <c r="AP1174" s="50"/>
      <c r="AQ1174" s="11"/>
      <c r="AR1174" s="50"/>
      <c r="AS1174" s="50"/>
      <c r="AT1174" s="50"/>
      <c r="AU1174" s="11"/>
      <c r="AV1174" s="50"/>
      <c r="AW1174" s="50"/>
      <c r="AX1174" s="50"/>
      <c r="AY1174" s="50"/>
      <c r="AZ1174" s="50"/>
      <c r="BA1174" s="50"/>
      <c r="BB1174" s="50"/>
      <c r="BC1174" s="50"/>
      <c r="BD1174" s="50"/>
      <c r="BE1174" s="50"/>
      <c r="BF1174" s="50"/>
      <c r="BG1174" s="50"/>
      <c r="BH1174" s="20"/>
    </row>
    <row r="1175" spans="1:60" s="22" customFormat="1" x14ac:dyDescent="0.25">
      <c r="A1175" s="20"/>
      <c r="B1175" s="480"/>
      <c r="C1175" s="11"/>
      <c r="D1175" s="11"/>
      <c r="E1175" s="11"/>
      <c r="F1175" s="21"/>
      <c r="G1175" s="11"/>
      <c r="H1175" s="50"/>
      <c r="I1175" s="50"/>
      <c r="J1175" s="50"/>
      <c r="K1175" s="11"/>
      <c r="L1175" s="50"/>
      <c r="M1175" s="50"/>
      <c r="N1175" s="50"/>
      <c r="O1175" s="50"/>
      <c r="P1175" s="50"/>
      <c r="Q1175" s="11"/>
      <c r="R1175" s="50"/>
      <c r="S1175" s="50"/>
      <c r="T1175" s="50"/>
      <c r="U1175" s="11"/>
      <c r="V1175" s="50"/>
      <c r="W1175" s="50"/>
      <c r="X1175" s="50"/>
      <c r="Y1175" s="50"/>
      <c r="Z1175" s="50"/>
      <c r="AA1175" s="11"/>
      <c r="AB1175" s="50"/>
      <c r="AC1175" s="50"/>
      <c r="AD1175" s="50"/>
      <c r="AE1175" s="11"/>
      <c r="AF1175" s="50"/>
      <c r="AG1175" s="50"/>
      <c r="AH1175" s="50"/>
      <c r="AI1175" s="11"/>
      <c r="AJ1175" s="50"/>
      <c r="AK1175" s="50"/>
      <c r="AL1175" s="50"/>
      <c r="AM1175" s="11"/>
      <c r="AN1175" s="50"/>
      <c r="AO1175" s="50"/>
      <c r="AP1175" s="50"/>
      <c r="AQ1175" s="11"/>
      <c r="AR1175" s="50"/>
      <c r="AS1175" s="50"/>
      <c r="AT1175" s="50"/>
      <c r="AU1175" s="11"/>
      <c r="AV1175" s="50"/>
      <c r="AW1175" s="50"/>
      <c r="AX1175" s="50"/>
      <c r="AY1175" s="50"/>
      <c r="AZ1175" s="50"/>
      <c r="BA1175" s="50"/>
      <c r="BB1175" s="50"/>
      <c r="BC1175" s="50"/>
      <c r="BD1175" s="50"/>
      <c r="BE1175" s="50"/>
      <c r="BF1175" s="50"/>
      <c r="BG1175" s="50"/>
      <c r="BH1175" s="20"/>
    </row>
    <row r="1176" spans="1:60" s="22" customFormat="1" x14ac:dyDescent="0.25">
      <c r="A1176" s="20"/>
      <c r="B1176" s="480"/>
      <c r="C1176" s="11"/>
      <c r="D1176" s="11"/>
      <c r="E1176" s="11"/>
      <c r="F1176" s="21"/>
      <c r="G1176" s="11"/>
      <c r="H1176" s="50"/>
      <c r="I1176" s="50"/>
      <c r="J1176" s="50"/>
      <c r="K1176" s="11"/>
      <c r="L1176" s="50"/>
      <c r="M1176" s="50"/>
      <c r="N1176" s="50"/>
      <c r="O1176" s="50"/>
      <c r="P1176" s="50"/>
      <c r="Q1176" s="11"/>
      <c r="R1176" s="50"/>
      <c r="S1176" s="50"/>
      <c r="T1176" s="50"/>
      <c r="U1176" s="11"/>
      <c r="V1176" s="50"/>
      <c r="W1176" s="50"/>
      <c r="X1176" s="50"/>
      <c r="Y1176" s="50"/>
      <c r="Z1176" s="50"/>
      <c r="AA1176" s="11"/>
      <c r="AB1176" s="50"/>
      <c r="AC1176" s="50"/>
      <c r="AD1176" s="50"/>
      <c r="AE1176" s="11"/>
      <c r="AF1176" s="50"/>
      <c r="AG1176" s="50"/>
      <c r="AH1176" s="50"/>
      <c r="AI1176" s="11"/>
      <c r="AJ1176" s="50"/>
      <c r="AK1176" s="50"/>
      <c r="AL1176" s="50"/>
      <c r="AM1176" s="11"/>
      <c r="AN1176" s="50"/>
      <c r="AO1176" s="50"/>
      <c r="AP1176" s="50"/>
      <c r="AQ1176" s="11"/>
      <c r="AR1176" s="50"/>
      <c r="AS1176" s="50"/>
      <c r="AT1176" s="50"/>
      <c r="AU1176" s="11"/>
      <c r="AV1176" s="50"/>
      <c r="AW1176" s="50"/>
      <c r="AX1176" s="50"/>
      <c r="AY1176" s="50"/>
      <c r="AZ1176" s="50"/>
      <c r="BA1176" s="50"/>
      <c r="BB1176" s="50"/>
      <c r="BC1176" s="50"/>
      <c r="BD1176" s="50"/>
      <c r="BE1176" s="50"/>
      <c r="BF1176" s="50"/>
      <c r="BG1176" s="50"/>
      <c r="BH1176" s="20"/>
    </row>
    <row r="1177" spans="1:60" s="22" customFormat="1" x14ac:dyDescent="0.25">
      <c r="A1177" s="20"/>
      <c r="B1177" s="480"/>
      <c r="C1177" s="11"/>
      <c r="D1177" s="11"/>
      <c r="E1177" s="11"/>
      <c r="F1177" s="21"/>
      <c r="G1177" s="11"/>
      <c r="H1177" s="50"/>
      <c r="I1177" s="50"/>
      <c r="J1177" s="50"/>
      <c r="K1177" s="11"/>
      <c r="L1177" s="50"/>
      <c r="M1177" s="50"/>
      <c r="N1177" s="50"/>
      <c r="O1177" s="50"/>
      <c r="P1177" s="50"/>
      <c r="Q1177" s="11"/>
      <c r="R1177" s="50"/>
      <c r="S1177" s="50"/>
      <c r="T1177" s="50"/>
      <c r="U1177" s="11"/>
      <c r="V1177" s="50"/>
      <c r="W1177" s="50"/>
      <c r="X1177" s="50"/>
      <c r="Y1177" s="50"/>
      <c r="Z1177" s="50"/>
      <c r="AA1177" s="11"/>
      <c r="AB1177" s="50"/>
      <c r="AC1177" s="50"/>
      <c r="AD1177" s="50"/>
      <c r="AE1177" s="11"/>
      <c r="AF1177" s="50"/>
      <c r="AG1177" s="50"/>
      <c r="AH1177" s="50"/>
      <c r="AI1177" s="11"/>
      <c r="AJ1177" s="50"/>
      <c r="AK1177" s="50"/>
      <c r="AL1177" s="50"/>
      <c r="AM1177" s="11"/>
      <c r="AN1177" s="50"/>
      <c r="AO1177" s="50"/>
      <c r="AP1177" s="50"/>
      <c r="AQ1177" s="11"/>
      <c r="AR1177" s="50"/>
      <c r="AS1177" s="50"/>
      <c r="AT1177" s="50"/>
      <c r="AU1177" s="11"/>
      <c r="AV1177" s="50"/>
      <c r="AW1177" s="50"/>
      <c r="AX1177" s="50"/>
      <c r="AY1177" s="50"/>
      <c r="AZ1177" s="50"/>
      <c r="BA1177" s="50"/>
      <c r="BB1177" s="50"/>
      <c r="BC1177" s="50"/>
      <c r="BD1177" s="50"/>
      <c r="BE1177" s="50"/>
      <c r="BF1177" s="50"/>
      <c r="BG1177" s="50"/>
      <c r="BH1177" s="20"/>
    </row>
    <row r="1178" spans="1:60" s="22" customFormat="1" x14ac:dyDescent="0.25">
      <c r="A1178" s="20"/>
      <c r="B1178" s="480"/>
      <c r="C1178" s="11"/>
      <c r="D1178" s="11"/>
      <c r="E1178" s="11"/>
      <c r="F1178" s="21"/>
      <c r="G1178" s="11"/>
      <c r="H1178" s="50"/>
      <c r="I1178" s="50"/>
      <c r="J1178" s="50"/>
      <c r="K1178" s="11"/>
      <c r="L1178" s="50"/>
      <c r="M1178" s="50"/>
      <c r="N1178" s="50"/>
      <c r="O1178" s="50"/>
      <c r="P1178" s="50"/>
      <c r="Q1178" s="11"/>
      <c r="R1178" s="50"/>
      <c r="S1178" s="50"/>
      <c r="T1178" s="50"/>
      <c r="U1178" s="11"/>
      <c r="V1178" s="50"/>
      <c r="W1178" s="50"/>
      <c r="X1178" s="50"/>
      <c r="Y1178" s="50"/>
      <c r="Z1178" s="50"/>
      <c r="AA1178" s="11"/>
      <c r="AB1178" s="50"/>
      <c r="AC1178" s="50"/>
      <c r="AD1178" s="50"/>
      <c r="AE1178" s="11"/>
      <c r="AF1178" s="50"/>
      <c r="AG1178" s="50"/>
      <c r="AH1178" s="50"/>
      <c r="AI1178" s="11"/>
      <c r="AJ1178" s="50"/>
      <c r="AK1178" s="50"/>
      <c r="AL1178" s="50"/>
      <c r="AM1178" s="11"/>
      <c r="AN1178" s="50"/>
      <c r="AO1178" s="50"/>
      <c r="AP1178" s="50"/>
      <c r="AQ1178" s="11"/>
      <c r="AR1178" s="50"/>
      <c r="AS1178" s="50"/>
      <c r="AT1178" s="50"/>
      <c r="AU1178" s="11"/>
      <c r="AV1178" s="50"/>
      <c r="AW1178" s="50"/>
      <c r="AX1178" s="50"/>
      <c r="AY1178" s="50"/>
      <c r="AZ1178" s="50"/>
      <c r="BA1178" s="50"/>
      <c r="BB1178" s="50"/>
      <c r="BC1178" s="50"/>
      <c r="BD1178" s="50"/>
      <c r="BE1178" s="50"/>
      <c r="BF1178" s="50"/>
      <c r="BG1178" s="50"/>
      <c r="BH1178" s="20"/>
    </row>
    <row r="1179" spans="1:60" s="22" customFormat="1" x14ac:dyDescent="0.25">
      <c r="A1179" s="20"/>
      <c r="B1179" s="480"/>
      <c r="C1179" s="11"/>
      <c r="D1179" s="11"/>
      <c r="E1179" s="11"/>
      <c r="F1179" s="21"/>
      <c r="G1179" s="11"/>
      <c r="H1179" s="50"/>
      <c r="I1179" s="50"/>
      <c r="J1179" s="50"/>
      <c r="K1179" s="11"/>
      <c r="L1179" s="50"/>
      <c r="M1179" s="50"/>
      <c r="N1179" s="50"/>
      <c r="O1179" s="50"/>
      <c r="P1179" s="50"/>
      <c r="Q1179" s="11"/>
      <c r="R1179" s="50"/>
      <c r="S1179" s="50"/>
      <c r="T1179" s="50"/>
      <c r="U1179" s="11"/>
      <c r="V1179" s="50"/>
      <c r="W1179" s="50"/>
      <c r="X1179" s="50"/>
      <c r="Y1179" s="50"/>
      <c r="Z1179" s="50"/>
      <c r="AA1179" s="11"/>
      <c r="AB1179" s="50"/>
      <c r="AC1179" s="50"/>
      <c r="AD1179" s="50"/>
      <c r="AE1179" s="11"/>
      <c r="AF1179" s="50"/>
      <c r="AG1179" s="50"/>
      <c r="AH1179" s="50"/>
      <c r="AI1179" s="11"/>
      <c r="AJ1179" s="50"/>
      <c r="AK1179" s="50"/>
      <c r="AL1179" s="50"/>
      <c r="AM1179" s="11"/>
      <c r="AN1179" s="50"/>
      <c r="AO1179" s="50"/>
      <c r="AP1179" s="50"/>
      <c r="AQ1179" s="11"/>
      <c r="AR1179" s="50"/>
      <c r="AS1179" s="50"/>
      <c r="AT1179" s="50"/>
      <c r="AU1179" s="11"/>
      <c r="AV1179" s="50"/>
      <c r="AW1179" s="50"/>
      <c r="AX1179" s="50"/>
      <c r="AY1179" s="50"/>
      <c r="AZ1179" s="50"/>
      <c r="BA1179" s="50"/>
      <c r="BB1179" s="50"/>
      <c r="BC1179" s="50"/>
      <c r="BD1179" s="50"/>
      <c r="BE1179" s="50"/>
      <c r="BF1179" s="50"/>
      <c r="BG1179" s="50"/>
      <c r="BH1179" s="20"/>
    </row>
    <row r="1180" spans="1:60" s="22" customFormat="1" x14ac:dyDescent="0.25">
      <c r="A1180" s="20"/>
      <c r="B1180" s="480"/>
      <c r="C1180" s="11"/>
      <c r="D1180" s="11"/>
      <c r="E1180" s="11"/>
      <c r="F1180" s="21"/>
      <c r="G1180" s="11"/>
      <c r="H1180" s="50"/>
      <c r="I1180" s="50"/>
      <c r="J1180" s="50"/>
      <c r="K1180" s="11"/>
      <c r="L1180" s="50"/>
      <c r="M1180" s="50"/>
      <c r="N1180" s="50"/>
      <c r="O1180" s="50"/>
      <c r="P1180" s="50"/>
      <c r="Q1180" s="11"/>
      <c r="R1180" s="50"/>
      <c r="S1180" s="50"/>
      <c r="T1180" s="50"/>
      <c r="U1180" s="11"/>
      <c r="V1180" s="50"/>
      <c r="W1180" s="50"/>
      <c r="X1180" s="50"/>
      <c r="Y1180" s="50"/>
      <c r="Z1180" s="50"/>
      <c r="AA1180" s="11"/>
      <c r="AB1180" s="50"/>
      <c r="AC1180" s="50"/>
      <c r="AD1180" s="50"/>
      <c r="AE1180" s="11"/>
      <c r="AF1180" s="50"/>
      <c r="AG1180" s="50"/>
      <c r="AH1180" s="50"/>
      <c r="AI1180" s="11"/>
      <c r="AJ1180" s="50"/>
      <c r="AK1180" s="50"/>
      <c r="AL1180" s="50"/>
      <c r="AM1180" s="11"/>
      <c r="AN1180" s="50"/>
      <c r="AO1180" s="50"/>
      <c r="AP1180" s="50"/>
      <c r="AQ1180" s="11"/>
      <c r="AR1180" s="50"/>
      <c r="AS1180" s="50"/>
      <c r="AT1180" s="50"/>
      <c r="AU1180" s="11"/>
      <c r="AV1180" s="50"/>
      <c r="AW1180" s="50"/>
      <c r="AX1180" s="50"/>
      <c r="AY1180" s="50"/>
      <c r="AZ1180" s="50"/>
      <c r="BA1180" s="50"/>
      <c r="BB1180" s="50"/>
      <c r="BC1180" s="50"/>
      <c r="BD1180" s="50"/>
      <c r="BE1180" s="50"/>
      <c r="BF1180" s="50"/>
      <c r="BG1180" s="50"/>
      <c r="BH1180" s="20"/>
    </row>
    <row r="1181" spans="1:60" s="22" customFormat="1" x14ac:dyDescent="0.25">
      <c r="A1181" s="20"/>
      <c r="B1181" s="480"/>
      <c r="C1181" s="11"/>
      <c r="D1181" s="11"/>
      <c r="E1181" s="11"/>
      <c r="F1181" s="21"/>
      <c r="G1181" s="11"/>
      <c r="H1181" s="50"/>
      <c r="I1181" s="50"/>
      <c r="J1181" s="50"/>
      <c r="K1181" s="11"/>
      <c r="L1181" s="50"/>
      <c r="M1181" s="50"/>
      <c r="N1181" s="50"/>
      <c r="O1181" s="50"/>
      <c r="P1181" s="50"/>
      <c r="Q1181" s="11"/>
      <c r="R1181" s="50"/>
      <c r="S1181" s="50"/>
      <c r="T1181" s="50"/>
      <c r="U1181" s="11"/>
      <c r="V1181" s="50"/>
      <c r="W1181" s="50"/>
      <c r="X1181" s="50"/>
      <c r="Y1181" s="50"/>
      <c r="Z1181" s="50"/>
      <c r="AA1181" s="11"/>
      <c r="AB1181" s="50"/>
      <c r="AC1181" s="50"/>
      <c r="AD1181" s="50"/>
      <c r="AE1181" s="11"/>
      <c r="AF1181" s="50"/>
      <c r="AG1181" s="50"/>
      <c r="AH1181" s="50"/>
      <c r="AI1181" s="11"/>
      <c r="AJ1181" s="50"/>
      <c r="AK1181" s="50"/>
      <c r="AL1181" s="50"/>
      <c r="AM1181" s="11"/>
      <c r="AN1181" s="50"/>
      <c r="AO1181" s="50"/>
      <c r="AP1181" s="50"/>
      <c r="AQ1181" s="11"/>
      <c r="AR1181" s="50"/>
      <c r="AS1181" s="50"/>
      <c r="AT1181" s="50"/>
      <c r="AU1181" s="11"/>
      <c r="AV1181" s="50"/>
      <c r="AW1181" s="50"/>
      <c r="AX1181" s="50"/>
      <c r="AY1181" s="50"/>
      <c r="AZ1181" s="50"/>
      <c r="BA1181" s="50"/>
      <c r="BB1181" s="50"/>
      <c r="BC1181" s="50"/>
      <c r="BD1181" s="50"/>
      <c r="BE1181" s="50"/>
      <c r="BF1181" s="50"/>
      <c r="BG1181" s="50"/>
      <c r="BH1181" s="20"/>
    </row>
    <row r="1182" spans="1:60" s="22" customFormat="1" x14ac:dyDescent="0.25">
      <c r="A1182" s="20"/>
      <c r="B1182" s="480"/>
      <c r="C1182" s="11"/>
      <c r="D1182" s="11"/>
      <c r="E1182" s="11"/>
      <c r="F1182" s="21"/>
      <c r="G1182" s="11"/>
      <c r="H1182" s="50"/>
      <c r="I1182" s="50"/>
      <c r="J1182" s="50"/>
      <c r="K1182" s="11"/>
      <c r="L1182" s="50"/>
      <c r="M1182" s="50"/>
      <c r="N1182" s="50"/>
      <c r="O1182" s="50"/>
      <c r="P1182" s="50"/>
      <c r="Q1182" s="11"/>
      <c r="R1182" s="50"/>
      <c r="S1182" s="50"/>
      <c r="T1182" s="50"/>
      <c r="U1182" s="11"/>
      <c r="V1182" s="50"/>
      <c r="W1182" s="50"/>
      <c r="X1182" s="50"/>
      <c r="Y1182" s="50"/>
      <c r="Z1182" s="50"/>
      <c r="AA1182" s="11"/>
      <c r="AB1182" s="50"/>
      <c r="AC1182" s="50"/>
      <c r="AD1182" s="50"/>
      <c r="AE1182" s="11"/>
      <c r="AF1182" s="50"/>
      <c r="AG1182" s="50"/>
      <c r="AH1182" s="50"/>
      <c r="AI1182" s="11"/>
      <c r="AJ1182" s="50"/>
      <c r="AK1182" s="50"/>
      <c r="AL1182" s="50"/>
      <c r="AM1182" s="11"/>
      <c r="AN1182" s="50"/>
      <c r="AO1182" s="50"/>
      <c r="AP1182" s="50"/>
      <c r="AQ1182" s="11"/>
      <c r="AR1182" s="50"/>
      <c r="AS1182" s="50"/>
      <c r="AT1182" s="50"/>
      <c r="AU1182" s="11"/>
      <c r="AV1182" s="50"/>
      <c r="AW1182" s="50"/>
      <c r="AX1182" s="50"/>
      <c r="AY1182" s="50"/>
      <c r="AZ1182" s="50"/>
      <c r="BA1182" s="50"/>
      <c r="BB1182" s="50"/>
      <c r="BC1182" s="50"/>
      <c r="BD1182" s="50"/>
      <c r="BE1182" s="50"/>
      <c r="BF1182" s="50"/>
      <c r="BG1182" s="50"/>
      <c r="BH1182" s="20"/>
    </row>
    <row r="1183" spans="1:60" s="22" customFormat="1" x14ac:dyDescent="0.25">
      <c r="A1183" s="20"/>
      <c r="B1183" s="480"/>
      <c r="C1183" s="11"/>
      <c r="D1183" s="11"/>
      <c r="E1183" s="11"/>
      <c r="F1183" s="21"/>
      <c r="G1183" s="11"/>
      <c r="H1183" s="50"/>
      <c r="I1183" s="50"/>
      <c r="J1183" s="50"/>
      <c r="K1183" s="11"/>
      <c r="L1183" s="50"/>
      <c r="M1183" s="50"/>
      <c r="N1183" s="50"/>
      <c r="O1183" s="50"/>
      <c r="P1183" s="50"/>
      <c r="Q1183" s="11"/>
      <c r="R1183" s="50"/>
      <c r="S1183" s="50"/>
      <c r="T1183" s="50"/>
      <c r="U1183" s="11"/>
      <c r="V1183" s="50"/>
      <c r="W1183" s="50"/>
      <c r="X1183" s="50"/>
      <c r="Y1183" s="50"/>
      <c r="Z1183" s="50"/>
      <c r="AA1183" s="11"/>
      <c r="AB1183" s="50"/>
      <c r="AC1183" s="50"/>
      <c r="AD1183" s="50"/>
      <c r="AE1183" s="11"/>
      <c r="AF1183" s="50"/>
      <c r="AG1183" s="50"/>
      <c r="AH1183" s="50"/>
      <c r="AI1183" s="11"/>
      <c r="AJ1183" s="50"/>
      <c r="AK1183" s="50"/>
      <c r="AL1183" s="50"/>
      <c r="AM1183" s="11"/>
      <c r="AN1183" s="50"/>
      <c r="AO1183" s="50"/>
      <c r="AP1183" s="50"/>
      <c r="AQ1183" s="11"/>
      <c r="AR1183" s="50"/>
      <c r="AS1183" s="50"/>
      <c r="AT1183" s="50"/>
      <c r="AU1183" s="11"/>
      <c r="AV1183" s="50"/>
      <c r="AW1183" s="50"/>
      <c r="AX1183" s="50"/>
      <c r="AY1183" s="50"/>
      <c r="AZ1183" s="50"/>
      <c r="BA1183" s="50"/>
      <c r="BB1183" s="50"/>
      <c r="BC1183" s="50"/>
      <c r="BD1183" s="50"/>
      <c r="BE1183" s="50"/>
      <c r="BF1183" s="50"/>
      <c r="BG1183" s="50"/>
      <c r="BH1183" s="20"/>
    </row>
    <row r="1184" spans="1:60" s="22" customFormat="1" x14ac:dyDescent="0.25">
      <c r="A1184" s="20"/>
      <c r="B1184" s="480"/>
      <c r="C1184" s="11"/>
      <c r="D1184" s="11"/>
      <c r="E1184" s="11"/>
      <c r="F1184" s="21"/>
      <c r="G1184" s="11"/>
      <c r="H1184" s="50"/>
      <c r="I1184" s="50"/>
      <c r="J1184" s="50"/>
      <c r="K1184" s="11"/>
      <c r="L1184" s="50"/>
      <c r="M1184" s="50"/>
      <c r="N1184" s="50"/>
      <c r="O1184" s="50"/>
      <c r="P1184" s="50"/>
      <c r="Q1184" s="11"/>
      <c r="R1184" s="50"/>
      <c r="S1184" s="50"/>
      <c r="T1184" s="50"/>
      <c r="U1184" s="11"/>
      <c r="V1184" s="50"/>
      <c r="W1184" s="50"/>
      <c r="X1184" s="50"/>
      <c r="Y1184" s="50"/>
      <c r="Z1184" s="50"/>
      <c r="AA1184" s="11"/>
      <c r="AB1184" s="50"/>
      <c r="AC1184" s="50"/>
      <c r="AD1184" s="50"/>
      <c r="AE1184" s="11"/>
      <c r="AF1184" s="50"/>
      <c r="AG1184" s="50"/>
      <c r="AH1184" s="50"/>
      <c r="AI1184" s="11"/>
      <c r="AJ1184" s="50"/>
      <c r="AK1184" s="50"/>
      <c r="AL1184" s="50"/>
      <c r="AM1184" s="11"/>
      <c r="AN1184" s="50"/>
      <c r="AO1184" s="50"/>
      <c r="AP1184" s="50"/>
      <c r="AQ1184" s="11"/>
      <c r="AR1184" s="50"/>
      <c r="AS1184" s="50"/>
      <c r="AT1184" s="50"/>
      <c r="AU1184" s="11"/>
      <c r="AV1184" s="50"/>
      <c r="AW1184" s="50"/>
      <c r="AX1184" s="50"/>
      <c r="AY1184" s="50"/>
      <c r="AZ1184" s="50"/>
      <c r="BA1184" s="50"/>
      <c r="BB1184" s="50"/>
      <c r="BC1184" s="50"/>
      <c r="BD1184" s="50"/>
      <c r="BE1184" s="50"/>
      <c r="BF1184" s="50"/>
      <c r="BG1184" s="50"/>
      <c r="BH1184" s="20"/>
    </row>
    <row r="1185" spans="1:60" s="22" customFormat="1" x14ac:dyDescent="0.25">
      <c r="A1185" s="20"/>
      <c r="B1185" s="480"/>
      <c r="C1185" s="11"/>
      <c r="D1185" s="11"/>
      <c r="E1185" s="11"/>
      <c r="F1185" s="21"/>
      <c r="G1185" s="11"/>
      <c r="H1185" s="50"/>
      <c r="I1185" s="50"/>
      <c r="J1185" s="50"/>
      <c r="K1185" s="11"/>
      <c r="L1185" s="50"/>
      <c r="M1185" s="50"/>
      <c r="N1185" s="50"/>
      <c r="O1185" s="50"/>
      <c r="P1185" s="50"/>
      <c r="Q1185" s="11"/>
      <c r="R1185" s="50"/>
      <c r="S1185" s="50"/>
      <c r="T1185" s="50"/>
      <c r="U1185" s="11"/>
      <c r="V1185" s="50"/>
      <c r="W1185" s="50"/>
      <c r="X1185" s="50"/>
      <c r="Y1185" s="50"/>
      <c r="Z1185" s="50"/>
      <c r="AA1185" s="11"/>
      <c r="AB1185" s="50"/>
      <c r="AC1185" s="50"/>
      <c r="AD1185" s="50"/>
      <c r="AE1185" s="11"/>
      <c r="AF1185" s="50"/>
      <c r="AG1185" s="50"/>
      <c r="AH1185" s="50"/>
      <c r="AI1185" s="11"/>
      <c r="AJ1185" s="50"/>
      <c r="AK1185" s="50"/>
      <c r="AL1185" s="50"/>
      <c r="AM1185" s="11"/>
      <c r="AN1185" s="50"/>
      <c r="AO1185" s="50"/>
      <c r="AP1185" s="50"/>
      <c r="AQ1185" s="11"/>
      <c r="AR1185" s="50"/>
      <c r="AS1185" s="50"/>
      <c r="AT1185" s="50"/>
      <c r="AU1185" s="11"/>
      <c r="AV1185" s="50"/>
      <c r="AW1185" s="50"/>
      <c r="AX1185" s="50"/>
      <c r="AY1185" s="50"/>
      <c r="AZ1185" s="50"/>
      <c r="BA1185" s="50"/>
      <c r="BB1185" s="50"/>
      <c r="BC1185" s="50"/>
      <c r="BD1185" s="50"/>
      <c r="BE1185" s="50"/>
      <c r="BF1185" s="50"/>
      <c r="BG1185" s="50"/>
      <c r="BH1185" s="20"/>
    </row>
    <row r="1186" spans="1:60" s="22" customFormat="1" x14ac:dyDescent="0.25">
      <c r="A1186" s="20"/>
      <c r="B1186" s="480"/>
      <c r="C1186" s="11"/>
      <c r="D1186" s="11"/>
      <c r="E1186" s="11"/>
      <c r="F1186" s="21"/>
      <c r="G1186" s="11"/>
      <c r="H1186" s="50"/>
      <c r="I1186" s="50"/>
      <c r="J1186" s="50"/>
      <c r="K1186" s="11"/>
      <c r="L1186" s="50"/>
      <c r="M1186" s="50"/>
      <c r="N1186" s="50"/>
      <c r="O1186" s="50"/>
      <c r="P1186" s="50"/>
      <c r="Q1186" s="11"/>
      <c r="R1186" s="50"/>
      <c r="S1186" s="50"/>
      <c r="T1186" s="50"/>
      <c r="U1186" s="11"/>
      <c r="V1186" s="50"/>
      <c r="W1186" s="50"/>
      <c r="X1186" s="50"/>
      <c r="Y1186" s="50"/>
      <c r="Z1186" s="50"/>
      <c r="AA1186" s="11"/>
      <c r="AB1186" s="50"/>
      <c r="AC1186" s="50"/>
      <c r="AD1186" s="50"/>
      <c r="AE1186" s="11"/>
      <c r="AF1186" s="50"/>
      <c r="AG1186" s="50"/>
      <c r="AH1186" s="50"/>
      <c r="AI1186" s="11"/>
      <c r="AJ1186" s="50"/>
      <c r="AK1186" s="50"/>
      <c r="AL1186" s="50"/>
      <c r="AM1186" s="11"/>
      <c r="AN1186" s="50"/>
      <c r="AO1186" s="50"/>
      <c r="AP1186" s="50"/>
      <c r="AQ1186" s="11"/>
      <c r="AR1186" s="50"/>
      <c r="AS1186" s="50"/>
      <c r="AT1186" s="50"/>
      <c r="AU1186" s="11"/>
      <c r="AV1186" s="50"/>
      <c r="AW1186" s="50"/>
      <c r="AX1186" s="50"/>
      <c r="AY1186" s="50"/>
      <c r="AZ1186" s="50"/>
      <c r="BA1186" s="50"/>
      <c r="BB1186" s="50"/>
      <c r="BC1186" s="50"/>
      <c r="BD1186" s="50"/>
      <c r="BE1186" s="50"/>
      <c r="BF1186" s="50"/>
      <c r="BG1186" s="50"/>
      <c r="BH1186" s="20"/>
    </row>
    <row r="1187" spans="1:60" s="22" customFormat="1" x14ac:dyDescent="0.25">
      <c r="A1187" s="20"/>
      <c r="B1187" s="480"/>
      <c r="C1187" s="11"/>
      <c r="D1187" s="11"/>
      <c r="E1187" s="11"/>
      <c r="F1187" s="21"/>
      <c r="G1187" s="11"/>
      <c r="H1187" s="50"/>
      <c r="I1187" s="50"/>
      <c r="J1187" s="50"/>
      <c r="K1187" s="11"/>
      <c r="L1187" s="50"/>
      <c r="M1187" s="50"/>
      <c r="N1187" s="50"/>
      <c r="O1187" s="50"/>
      <c r="P1187" s="50"/>
      <c r="Q1187" s="11"/>
      <c r="R1187" s="50"/>
      <c r="S1187" s="50"/>
      <c r="T1187" s="50"/>
      <c r="U1187" s="11"/>
      <c r="V1187" s="50"/>
      <c r="W1187" s="50"/>
      <c r="X1187" s="50"/>
      <c r="Y1187" s="50"/>
      <c r="Z1187" s="50"/>
      <c r="AA1187" s="11"/>
      <c r="AB1187" s="50"/>
      <c r="AC1187" s="50"/>
      <c r="AD1187" s="50"/>
      <c r="AE1187" s="11"/>
      <c r="AF1187" s="50"/>
      <c r="AG1187" s="50"/>
      <c r="AH1187" s="50"/>
      <c r="AI1187" s="11"/>
      <c r="AJ1187" s="50"/>
      <c r="AK1187" s="50"/>
      <c r="AL1187" s="50"/>
      <c r="AM1187" s="11"/>
      <c r="AN1187" s="50"/>
      <c r="AO1187" s="50"/>
      <c r="AP1187" s="50"/>
      <c r="AQ1187" s="11"/>
      <c r="AR1187" s="50"/>
      <c r="AS1187" s="50"/>
      <c r="AT1187" s="50"/>
      <c r="AU1187" s="11"/>
      <c r="AV1187" s="50"/>
      <c r="AW1187" s="50"/>
      <c r="AX1187" s="50"/>
      <c r="AY1187" s="50"/>
      <c r="AZ1187" s="50"/>
      <c r="BA1187" s="50"/>
      <c r="BB1187" s="50"/>
      <c r="BC1187" s="50"/>
      <c r="BD1187" s="50"/>
      <c r="BE1187" s="50"/>
      <c r="BF1187" s="50"/>
      <c r="BG1187" s="50"/>
      <c r="BH1187" s="20"/>
    </row>
    <row r="1188" spans="1:60" s="22" customFormat="1" x14ac:dyDescent="0.25">
      <c r="A1188" s="20"/>
      <c r="B1188" s="480"/>
      <c r="C1188" s="11"/>
      <c r="D1188" s="11"/>
      <c r="E1188" s="11"/>
      <c r="F1188" s="21"/>
      <c r="G1188" s="11"/>
      <c r="H1188" s="50"/>
      <c r="I1188" s="50"/>
      <c r="J1188" s="50"/>
      <c r="K1188" s="11"/>
      <c r="L1188" s="50"/>
      <c r="M1188" s="50"/>
      <c r="N1188" s="50"/>
      <c r="O1188" s="50"/>
      <c r="P1188" s="50"/>
      <c r="Q1188" s="11"/>
      <c r="R1188" s="50"/>
      <c r="S1188" s="50"/>
      <c r="T1188" s="50"/>
      <c r="U1188" s="11"/>
      <c r="V1188" s="50"/>
      <c r="W1188" s="50"/>
      <c r="X1188" s="50"/>
      <c r="Y1188" s="50"/>
      <c r="Z1188" s="50"/>
      <c r="AA1188" s="11"/>
      <c r="AB1188" s="50"/>
      <c r="AC1188" s="50"/>
      <c r="AD1188" s="50"/>
      <c r="AE1188" s="11"/>
      <c r="AF1188" s="50"/>
      <c r="AG1188" s="50"/>
      <c r="AH1188" s="50"/>
      <c r="AI1188" s="11"/>
      <c r="AJ1188" s="50"/>
      <c r="AK1188" s="50"/>
      <c r="AL1188" s="50"/>
      <c r="AM1188" s="11"/>
      <c r="AN1188" s="50"/>
      <c r="AO1188" s="50"/>
      <c r="AP1188" s="50"/>
      <c r="AQ1188" s="11"/>
      <c r="AR1188" s="50"/>
      <c r="AS1188" s="50"/>
      <c r="AT1188" s="50"/>
      <c r="AU1188" s="11"/>
      <c r="AV1188" s="50"/>
      <c r="AW1188" s="50"/>
      <c r="AX1188" s="50"/>
      <c r="AY1188" s="50"/>
      <c r="AZ1188" s="50"/>
      <c r="BA1188" s="50"/>
      <c r="BB1188" s="50"/>
      <c r="BC1188" s="50"/>
      <c r="BD1188" s="50"/>
      <c r="BE1188" s="50"/>
      <c r="BF1188" s="50"/>
      <c r="BG1188" s="50"/>
      <c r="BH1188" s="20"/>
    </row>
    <row r="1189" spans="1:60" s="22" customFormat="1" x14ac:dyDescent="0.25">
      <c r="A1189" s="20"/>
      <c r="B1189" s="480"/>
      <c r="C1189" s="11"/>
      <c r="D1189" s="11"/>
      <c r="E1189" s="11"/>
      <c r="F1189" s="21"/>
      <c r="G1189" s="11"/>
      <c r="H1189" s="50"/>
      <c r="I1189" s="50"/>
      <c r="J1189" s="50"/>
      <c r="K1189" s="11"/>
      <c r="L1189" s="50"/>
      <c r="M1189" s="50"/>
      <c r="N1189" s="50"/>
      <c r="O1189" s="50"/>
      <c r="P1189" s="50"/>
      <c r="Q1189" s="11"/>
      <c r="R1189" s="50"/>
      <c r="S1189" s="50"/>
      <c r="T1189" s="50"/>
      <c r="U1189" s="11"/>
      <c r="V1189" s="50"/>
      <c r="W1189" s="50"/>
      <c r="X1189" s="50"/>
      <c r="Y1189" s="50"/>
      <c r="Z1189" s="50"/>
      <c r="AA1189" s="11"/>
      <c r="AB1189" s="50"/>
      <c r="AC1189" s="50"/>
      <c r="AD1189" s="50"/>
      <c r="AE1189" s="11"/>
      <c r="AF1189" s="50"/>
      <c r="AG1189" s="50"/>
      <c r="AH1189" s="50"/>
      <c r="AI1189" s="11"/>
      <c r="AJ1189" s="50"/>
      <c r="AK1189" s="50"/>
      <c r="AL1189" s="50"/>
      <c r="AM1189" s="11"/>
      <c r="AN1189" s="50"/>
      <c r="AO1189" s="50"/>
      <c r="AP1189" s="50"/>
      <c r="AQ1189" s="11"/>
      <c r="AR1189" s="50"/>
      <c r="AS1189" s="50"/>
      <c r="AT1189" s="50"/>
      <c r="AU1189" s="11"/>
      <c r="AV1189" s="50"/>
      <c r="AW1189" s="50"/>
      <c r="AX1189" s="50"/>
      <c r="AY1189" s="50"/>
      <c r="AZ1189" s="50"/>
      <c r="BA1189" s="50"/>
      <c r="BB1189" s="50"/>
      <c r="BC1189" s="50"/>
      <c r="BD1189" s="50"/>
      <c r="BE1189" s="50"/>
      <c r="BF1189" s="50"/>
      <c r="BG1189" s="50"/>
      <c r="BH1189" s="20"/>
    </row>
    <row r="1190" spans="1:60" s="22" customFormat="1" x14ac:dyDescent="0.25">
      <c r="A1190" s="20"/>
      <c r="B1190" s="480"/>
      <c r="C1190" s="11"/>
      <c r="D1190" s="11"/>
      <c r="E1190" s="11"/>
      <c r="F1190" s="21"/>
      <c r="G1190" s="11"/>
      <c r="H1190" s="50"/>
      <c r="I1190" s="50"/>
      <c r="J1190" s="50"/>
      <c r="K1190" s="11"/>
      <c r="L1190" s="50"/>
      <c r="M1190" s="50"/>
      <c r="N1190" s="50"/>
      <c r="O1190" s="50"/>
      <c r="P1190" s="50"/>
      <c r="Q1190" s="11"/>
      <c r="R1190" s="50"/>
      <c r="S1190" s="50"/>
      <c r="T1190" s="50"/>
      <c r="U1190" s="11"/>
      <c r="V1190" s="50"/>
      <c r="W1190" s="50"/>
      <c r="X1190" s="50"/>
      <c r="Y1190" s="50"/>
      <c r="Z1190" s="50"/>
      <c r="AA1190" s="11"/>
      <c r="AB1190" s="50"/>
      <c r="AC1190" s="50"/>
      <c r="AD1190" s="50"/>
      <c r="AE1190" s="11"/>
      <c r="AF1190" s="50"/>
      <c r="AG1190" s="50"/>
      <c r="AH1190" s="50"/>
      <c r="AI1190" s="11"/>
      <c r="AJ1190" s="50"/>
      <c r="AK1190" s="50"/>
      <c r="AL1190" s="50"/>
      <c r="AM1190" s="11"/>
      <c r="AN1190" s="50"/>
      <c r="AO1190" s="50"/>
      <c r="AP1190" s="50"/>
      <c r="AQ1190" s="11"/>
      <c r="AR1190" s="50"/>
      <c r="AS1190" s="50"/>
      <c r="AT1190" s="50"/>
      <c r="AU1190" s="11"/>
      <c r="AV1190" s="50"/>
      <c r="AW1190" s="50"/>
      <c r="AX1190" s="50"/>
      <c r="AY1190" s="50"/>
      <c r="AZ1190" s="50"/>
      <c r="BA1190" s="50"/>
      <c r="BB1190" s="50"/>
      <c r="BC1190" s="50"/>
      <c r="BD1190" s="50"/>
      <c r="BE1190" s="50"/>
      <c r="BF1190" s="50"/>
      <c r="BG1190" s="50"/>
      <c r="BH1190" s="20"/>
    </row>
    <row r="1191" spans="1:60" s="22" customFormat="1" x14ac:dyDescent="0.25">
      <c r="A1191" s="20"/>
      <c r="B1191" s="480"/>
      <c r="C1191" s="11"/>
      <c r="D1191" s="11"/>
      <c r="E1191" s="11"/>
      <c r="F1191" s="21"/>
      <c r="G1191" s="11"/>
      <c r="H1191" s="50"/>
      <c r="I1191" s="50"/>
      <c r="J1191" s="50"/>
      <c r="K1191" s="11"/>
      <c r="L1191" s="50"/>
      <c r="M1191" s="50"/>
      <c r="N1191" s="50"/>
      <c r="O1191" s="50"/>
      <c r="P1191" s="50"/>
      <c r="Q1191" s="11"/>
      <c r="R1191" s="50"/>
      <c r="S1191" s="50"/>
      <c r="T1191" s="50"/>
      <c r="U1191" s="11"/>
      <c r="V1191" s="50"/>
      <c r="W1191" s="50"/>
      <c r="X1191" s="50"/>
      <c r="Y1191" s="50"/>
      <c r="Z1191" s="50"/>
      <c r="AA1191" s="11"/>
      <c r="AB1191" s="50"/>
      <c r="AC1191" s="50"/>
      <c r="AD1191" s="50"/>
      <c r="AE1191" s="11"/>
      <c r="AF1191" s="50"/>
      <c r="AG1191" s="50"/>
      <c r="AH1191" s="50"/>
      <c r="AI1191" s="11"/>
      <c r="AJ1191" s="50"/>
      <c r="AK1191" s="50"/>
      <c r="AL1191" s="50"/>
      <c r="AM1191" s="11"/>
      <c r="AN1191" s="50"/>
      <c r="AO1191" s="50"/>
      <c r="AP1191" s="50"/>
      <c r="AQ1191" s="11"/>
      <c r="AR1191" s="50"/>
      <c r="AS1191" s="50"/>
      <c r="AT1191" s="50"/>
      <c r="AU1191" s="11"/>
      <c r="AV1191" s="50"/>
      <c r="AW1191" s="50"/>
      <c r="AX1191" s="50"/>
      <c r="AY1191" s="50"/>
      <c r="AZ1191" s="50"/>
      <c r="BA1191" s="50"/>
      <c r="BB1191" s="50"/>
      <c r="BC1191" s="50"/>
      <c r="BD1191" s="50"/>
      <c r="BE1191" s="50"/>
      <c r="BF1191" s="50"/>
      <c r="BG1191" s="50"/>
      <c r="BH1191" s="20"/>
    </row>
    <row r="1192" spans="1:60" s="22" customFormat="1" x14ac:dyDescent="0.25">
      <c r="A1192" s="20"/>
      <c r="B1192" s="480"/>
      <c r="C1192" s="11"/>
      <c r="D1192" s="11"/>
      <c r="E1192" s="11"/>
      <c r="F1192" s="21"/>
      <c r="G1192" s="11"/>
      <c r="H1192" s="50"/>
      <c r="I1192" s="50"/>
      <c r="J1192" s="50"/>
      <c r="K1192" s="11"/>
      <c r="L1192" s="50"/>
      <c r="M1192" s="50"/>
      <c r="N1192" s="50"/>
      <c r="O1192" s="50"/>
      <c r="P1192" s="50"/>
      <c r="Q1192" s="11"/>
      <c r="R1192" s="50"/>
      <c r="S1192" s="50"/>
      <c r="T1192" s="50"/>
      <c r="U1192" s="11"/>
      <c r="V1192" s="50"/>
      <c r="W1192" s="50"/>
      <c r="X1192" s="50"/>
      <c r="Y1192" s="50"/>
      <c r="Z1192" s="50"/>
      <c r="AA1192" s="11"/>
      <c r="AB1192" s="50"/>
      <c r="AC1192" s="50"/>
      <c r="AD1192" s="50"/>
      <c r="AE1192" s="11"/>
      <c r="AF1192" s="50"/>
      <c r="AG1192" s="50"/>
      <c r="AH1192" s="50"/>
      <c r="AI1192" s="11"/>
      <c r="AJ1192" s="50"/>
      <c r="AK1192" s="50"/>
      <c r="AL1192" s="50"/>
      <c r="AM1192" s="11"/>
      <c r="AN1192" s="50"/>
      <c r="AO1192" s="50"/>
      <c r="AP1192" s="50"/>
      <c r="AQ1192" s="11"/>
      <c r="AR1192" s="50"/>
      <c r="AS1192" s="50"/>
      <c r="AT1192" s="50"/>
      <c r="AU1192" s="11"/>
      <c r="AV1192" s="50"/>
      <c r="AW1192" s="50"/>
      <c r="AX1192" s="50"/>
      <c r="AY1192" s="50"/>
      <c r="AZ1192" s="50"/>
      <c r="BA1192" s="50"/>
      <c r="BB1192" s="50"/>
      <c r="BC1192" s="50"/>
      <c r="BD1192" s="50"/>
      <c r="BE1192" s="50"/>
      <c r="BF1192" s="50"/>
      <c r="BG1192" s="50"/>
      <c r="BH1192" s="20"/>
    </row>
    <row r="1193" spans="1:60" s="22" customFormat="1" x14ac:dyDescent="0.25">
      <c r="A1193" s="20"/>
      <c r="B1193" s="480"/>
      <c r="C1193" s="11"/>
      <c r="D1193" s="11"/>
      <c r="E1193" s="11"/>
      <c r="F1193" s="21"/>
      <c r="G1193" s="11"/>
      <c r="H1193" s="50"/>
      <c r="I1193" s="50"/>
      <c r="J1193" s="50"/>
      <c r="K1193" s="11"/>
      <c r="L1193" s="50"/>
      <c r="M1193" s="50"/>
      <c r="N1193" s="50"/>
      <c r="O1193" s="50"/>
      <c r="P1193" s="50"/>
      <c r="Q1193" s="11"/>
      <c r="R1193" s="50"/>
      <c r="S1193" s="50"/>
      <c r="T1193" s="50"/>
      <c r="U1193" s="11"/>
      <c r="V1193" s="50"/>
      <c r="W1193" s="50"/>
      <c r="X1193" s="50"/>
      <c r="Y1193" s="50"/>
      <c r="Z1193" s="50"/>
      <c r="AA1193" s="11"/>
      <c r="AB1193" s="50"/>
      <c r="AC1193" s="50"/>
      <c r="AD1193" s="50"/>
      <c r="AE1193" s="11"/>
      <c r="AF1193" s="50"/>
      <c r="AG1193" s="50"/>
      <c r="AH1193" s="50"/>
      <c r="AI1193" s="11"/>
      <c r="AJ1193" s="50"/>
      <c r="AK1193" s="50"/>
      <c r="AL1193" s="50"/>
      <c r="AM1193" s="11"/>
      <c r="AN1193" s="50"/>
      <c r="AO1193" s="50"/>
      <c r="AP1193" s="50"/>
      <c r="AQ1193" s="11"/>
      <c r="AR1193" s="50"/>
      <c r="AS1193" s="50"/>
      <c r="AT1193" s="50"/>
      <c r="AU1193" s="11"/>
      <c r="AV1193" s="50"/>
      <c r="AW1193" s="50"/>
      <c r="AX1193" s="50"/>
      <c r="AY1193" s="50"/>
      <c r="AZ1193" s="50"/>
      <c r="BA1193" s="50"/>
      <c r="BB1193" s="50"/>
      <c r="BC1193" s="50"/>
      <c r="BD1193" s="50"/>
      <c r="BE1193" s="50"/>
      <c r="BF1193" s="50"/>
      <c r="BG1193" s="50"/>
      <c r="BH1193" s="20"/>
    </row>
    <row r="1194" spans="1:60" s="22" customFormat="1" x14ac:dyDescent="0.25">
      <c r="A1194" s="20"/>
      <c r="B1194" s="480"/>
      <c r="C1194" s="11"/>
      <c r="D1194" s="11"/>
      <c r="E1194" s="11"/>
      <c r="F1194" s="21"/>
      <c r="G1194" s="11"/>
      <c r="H1194" s="50"/>
      <c r="I1194" s="50"/>
      <c r="J1194" s="50"/>
      <c r="K1194" s="11"/>
      <c r="L1194" s="50"/>
      <c r="M1194" s="50"/>
      <c r="N1194" s="50"/>
      <c r="O1194" s="50"/>
      <c r="P1194" s="50"/>
      <c r="Q1194" s="11"/>
      <c r="R1194" s="50"/>
      <c r="S1194" s="50"/>
      <c r="T1194" s="50"/>
      <c r="U1194" s="11"/>
      <c r="V1194" s="50"/>
      <c r="W1194" s="50"/>
      <c r="X1194" s="50"/>
      <c r="Y1194" s="50"/>
      <c r="Z1194" s="50"/>
      <c r="AA1194" s="11"/>
      <c r="AB1194" s="50"/>
      <c r="AC1194" s="50"/>
      <c r="AD1194" s="50"/>
      <c r="AE1194" s="11"/>
      <c r="AF1194" s="50"/>
      <c r="AG1194" s="50"/>
      <c r="AH1194" s="50"/>
      <c r="AI1194" s="11"/>
      <c r="AJ1194" s="50"/>
      <c r="AK1194" s="50"/>
      <c r="AL1194" s="50"/>
      <c r="AM1194" s="11"/>
      <c r="AN1194" s="50"/>
      <c r="AO1194" s="50"/>
      <c r="AP1194" s="50"/>
      <c r="AQ1194" s="11"/>
      <c r="AR1194" s="50"/>
      <c r="AS1194" s="50"/>
      <c r="AT1194" s="50"/>
      <c r="AU1194" s="11"/>
      <c r="AV1194" s="50"/>
      <c r="AW1194" s="50"/>
      <c r="AX1194" s="50"/>
      <c r="AY1194" s="50"/>
      <c r="AZ1194" s="50"/>
      <c r="BA1194" s="50"/>
      <c r="BB1194" s="50"/>
      <c r="BC1194" s="50"/>
      <c r="BD1194" s="50"/>
      <c r="BE1194" s="50"/>
      <c r="BF1194" s="50"/>
      <c r="BG1194" s="50"/>
      <c r="BH1194" s="20"/>
    </row>
    <row r="1195" spans="1:60" s="22" customFormat="1" x14ac:dyDescent="0.25">
      <c r="A1195" s="20"/>
      <c r="B1195" s="480"/>
      <c r="C1195" s="11"/>
      <c r="D1195" s="11"/>
      <c r="E1195" s="11"/>
      <c r="F1195" s="21"/>
      <c r="G1195" s="11"/>
      <c r="H1195" s="50"/>
      <c r="I1195" s="50"/>
      <c r="J1195" s="50"/>
      <c r="K1195" s="11"/>
      <c r="L1195" s="50"/>
      <c r="M1195" s="50"/>
      <c r="N1195" s="50"/>
      <c r="O1195" s="50"/>
      <c r="P1195" s="50"/>
      <c r="Q1195" s="11"/>
      <c r="R1195" s="50"/>
      <c r="S1195" s="50"/>
      <c r="T1195" s="50"/>
      <c r="U1195" s="11"/>
      <c r="V1195" s="50"/>
      <c r="W1195" s="50"/>
      <c r="X1195" s="50"/>
      <c r="Y1195" s="50"/>
      <c r="Z1195" s="50"/>
      <c r="AA1195" s="11"/>
      <c r="AB1195" s="50"/>
      <c r="AC1195" s="50"/>
      <c r="AD1195" s="50"/>
      <c r="AE1195" s="11"/>
      <c r="AF1195" s="50"/>
      <c r="AG1195" s="50"/>
      <c r="AH1195" s="50"/>
      <c r="AI1195" s="11"/>
      <c r="AJ1195" s="50"/>
      <c r="AK1195" s="50"/>
      <c r="AL1195" s="50"/>
      <c r="AM1195" s="11"/>
      <c r="AN1195" s="50"/>
      <c r="AO1195" s="50"/>
      <c r="AP1195" s="50"/>
      <c r="AQ1195" s="11"/>
      <c r="AR1195" s="50"/>
      <c r="AS1195" s="50"/>
      <c r="AT1195" s="50"/>
      <c r="AU1195" s="11"/>
      <c r="AV1195" s="50"/>
      <c r="AW1195" s="50"/>
      <c r="AX1195" s="50"/>
      <c r="AY1195" s="50"/>
      <c r="AZ1195" s="50"/>
      <c r="BA1195" s="50"/>
      <c r="BB1195" s="50"/>
      <c r="BC1195" s="50"/>
      <c r="BD1195" s="50"/>
      <c r="BE1195" s="50"/>
      <c r="BF1195" s="50"/>
      <c r="BG1195" s="50"/>
      <c r="BH1195" s="20"/>
    </row>
    <row r="1196" spans="1:60" s="22" customFormat="1" x14ac:dyDescent="0.25">
      <c r="A1196" s="20"/>
      <c r="B1196" s="480"/>
      <c r="C1196" s="11"/>
      <c r="D1196" s="11"/>
      <c r="E1196" s="11"/>
      <c r="F1196" s="21"/>
      <c r="G1196" s="11"/>
      <c r="H1196" s="50"/>
      <c r="I1196" s="50"/>
      <c r="J1196" s="50"/>
      <c r="K1196" s="11"/>
      <c r="L1196" s="50"/>
      <c r="M1196" s="50"/>
      <c r="N1196" s="50"/>
      <c r="O1196" s="50"/>
      <c r="P1196" s="50"/>
      <c r="Q1196" s="11"/>
      <c r="R1196" s="50"/>
      <c r="S1196" s="50"/>
      <c r="T1196" s="50"/>
      <c r="U1196" s="11"/>
      <c r="V1196" s="50"/>
      <c r="W1196" s="50"/>
      <c r="X1196" s="50"/>
      <c r="Y1196" s="50"/>
      <c r="Z1196" s="50"/>
      <c r="AA1196" s="11"/>
      <c r="AB1196" s="50"/>
      <c r="AC1196" s="50"/>
      <c r="AD1196" s="50"/>
      <c r="AE1196" s="11"/>
      <c r="AF1196" s="50"/>
      <c r="AG1196" s="50"/>
      <c r="AH1196" s="50"/>
      <c r="AI1196" s="11"/>
      <c r="AJ1196" s="50"/>
      <c r="AK1196" s="50"/>
      <c r="AL1196" s="50"/>
      <c r="AM1196" s="11"/>
      <c r="AN1196" s="50"/>
      <c r="AO1196" s="50"/>
      <c r="AP1196" s="50"/>
      <c r="AQ1196" s="11"/>
      <c r="AR1196" s="50"/>
      <c r="AS1196" s="50"/>
      <c r="AT1196" s="50"/>
      <c r="AU1196" s="11"/>
      <c r="AV1196" s="50"/>
      <c r="AW1196" s="50"/>
      <c r="AX1196" s="50"/>
      <c r="AY1196" s="50"/>
      <c r="AZ1196" s="50"/>
      <c r="BA1196" s="50"/>
      <c r="BB1196" s="50"/>
      <c r="BC1196" s="50"/>
      <c r="BD1196" s="50"/>
      <c r="BE1196" s="50"/>
      <c r="BF1196" s="50"/>
      <c r="BG1196" s="50"/>
      <c r="BH1196" s="20"/>
    </row>
    <row r="1197" spans="1:60" s="22" customFormat="1" x14ac:dyDescent="0.25">
      <c r="A1197" s="20"/>
      <c r="B1197" s="480"/>
      <c r="C1197" s="11"/>
      <c r="D1197" s="11"/>
      <c r="E1197" s="11"/>
      <c r="F1197" s="21"/>
      <c r="G1197" s="11"/>
      <c r="H1197" s="50"/>
      <c r="I1197" s="50"/>
      <c r="J1197" s="50"/>
      <c r="K1197" s="11"/>
      <c r="L1197" s="50"/>
      <c r="M1197" s="50"/>
      <c r="N1197" s="50"/>
      <c r="O1197" s="50"/>
      <c r="P1197" s="50"/>
      <c r="Q1197" s="11"/>
      <c r="R1197" s="50"/>
      <c r="S1197" s="50"/>
      <c r="T1197" s="50"/>
      <c r="U1197" s="11"/>
      <c r="V1197" s="50"/>
      <c r="W1197" s="50"/>
      <c r="X1197" s="50"/>
      <c r="Y1197" s="50"/>
      <c r="Z1197" s="50"/>
      <c r="AA1197" s="11"/>
      <c r="AB1197" s="50"/>
      <c r="AC1197" s="50"/>
      <c r="AD1197" s="50"/>
      <c r="AE1197" s="11"/>
      <c r="AF1197" s="50"/>
      <c r="AG1197" s="50"/>
      <c r="AH1197" s="50"/>
      <c r="AI1197" s="11"/>
      <c r="AJ1197" s="50"/>
      <c r="AK1197" s="50"/>
      <c r="AL1197" s="50"/>
      <c r="AM1197" s="11"/>
      <c r="AN1197" s="50"/>
      <c r="AO1197" s="50"/>
      <c r="AP1197" s="50"/>
      <c r="AQ1197" s="11"/>
      <c r="AR1197" s="50"/>
      <c r="AS1197" s="50"/>
      <c r="AT1197" s="50"/>
      <c r="AU1197" s="11"/>
      <c r="AV1197" s="50"/>
      <c r="AW1197" s="50"/>
      <c r="AX1197" s="50"/>
      <c r="AY1197" s="50"/>
      <c r="AZ1197" s="50"/>
      <c r="BA1197" s="50"/>
      <c r="BB1197" s="50"/>
      <c r="BC1197" s="50"/>
      <c r="BD1197" s="50"/>
      <c r="BE1197" s="50"/>
      <c r="BF1197" s="50"/>
      <c r="BG1197" s="50"/>
      <c r="BH1197" s="20"/>
    </row>
    <row r="1198" spans="1:60" s="22" customFormat="1" x14ac:dyDescent="0.25">
      <c r="A1198" s="20"/>
      <c r="B1198" s="480"/>
      <c r="C1198" s="11"/>
      <c r="D1198" s="11"/>
      <c r="E1198" s="11"/>
      <c r="F1198" s="21"/>
      <c r="G1198" s="11"/>
      <c r="H1198" s="50"/>
      <c r="I1198" s="50"/>
      <c r="J1198" s="50"/>
      <c r="K1198" s="11"/>
      <c r="L1198" s="50"/>
      <c r="M1198" s="50"/>
      <c r="N1198" s="50"/>
      <c r="O1198" s="50"/>
      <c r="P1198" s="50"/>
      <c r="Q1198" s="11"/>
      <c r="R1198" s="50"/>
      <c r="S1198" s="50"/>
      <c r="T1198" s="50"/>
      <c r="U1198" s="11"/>
      <c r="V1198" s="50"/>
      <c r="W1198" s="50"/>
      <c r="X1198" s="50"/>
      <c r="Y1198" s="50"/>
      <c r="Z1198" s="50"/>
      <c r="AA1198" s="11"/>
      <c r="AB1198" s="50"/>
      <c r="AC1198" s="50"/>
      <c r="AD1198" s="50"/>
      <c r="AE1198" s="11"/>
      <c r="AF1198" s="50"/>
      <c r="AG1198" s="50"/>
      <c r="AH1198" s="50"/>
      <c r="AI1198" s="11"/>
      <c r="AJ1198" s="50"/>
      <c r="AK1198" s="50"/>
      <c r="AL1198" s="50"/>
      <c r="AM1198" s="11"/>
      <c r="AN1198" s="50"/>
      <c r="AO1198" s="50"/>
      <c r="AP1198" s="50"/>
      <c r="AQ1198" s="11"/>
      <c r="AR1198" s="50"/>
      <c r="AS1198" s="50"/>
      <c r="AT1198" s="50"/>
      <c r="AU1198" s="11"/>
      <c r="AV1198" s="50"/>
      <c r="AW1198" s="50"/>
      <c r="AX1198" s="50"/>
      <c r="AY1198" s="50"/>
      <c r="AZ1198" s="50"/>
      <c r="BA1198" s="50"/>
      <c r="BB1198" s="50"/>
      <c r="BC1198" s="50"/>
      <c r="BD1198" s="50"/>
      <c r="BE1198" s="50"/>
      <c r="BF1198" s="50"/>
      <c r="BG1198" s="50"/>
      <c r="BH1198" s="20"/>
    </row>
    <row r="1199" spans="1:60" s="22" customFormat="1" x14ac:dyDescent="0.25">
      <c r="A1199" s="20"/>
      <c r="B1199" s="480"/>
      <c r="C1199" s="11"/>
      <c r="D1199" s="11"/>
      <c r="E1199" s="11"/>
      <c r="F1199" s="21"/>
      <c r="G1199" s="11"/>
      <c r="H1199" s="50"/>
      <c r="I1199" s="50"/>
      <c r="J1199" s="50"/>
      <c r="K1199" s="11"/>
      <c r="L1199" s="50"/>
      <c r="M1199" s="50"/>
      <c r="N1199" s="50"/>
      <c r="O1199" s="50"/>
      <c r="P1199" s="50"/>
      <c r="Q1199" s="11"/>
      <c r="R1199" s="50"/>
      <c r="S1199" s="50"/>
      <c r="T1199" s="50"/>
      <c r="U1199" s="11"/>
      <c r="V1199" s="50"/>
      <c r="W1199" s="50"/>
      <c r="X1199" s="50"/>
      <c r="Y1199" s="50"/>
      <c r="Z1199" s="50"/>
      <c r="AA1199" s="11"/>
      <c r="AB1199" s="50"/>
      <c r="AC1199" s="50"/>
      <c r="AD1199" s="50"/>
      <c r="AE1199" s="11"/>
      <c r="AF1199" s="50"/>
      <c r="AG1199" s="50"/>
      <c r="AH1199" s="50"/>
      <c r="AI1199" s="11"/>
      <c r="AJ1199" s="50"/>
      <c r="AK1199" s="50"/>
      <c r="AL1199" s="50"/>
      <c r="AM1199" s="11"/>
      <c r="AN1199" s="50"/>
      <c r="AO1199" s="50"/>
      <c r="AP1199" s="50"/>
      <c r="AQ1199" s="11"/>
      <c r="AR1199" s="50"/>
      <c r="AS1199" s="50"/>
      <c r="AT1199" s="50"/>
      <c r="AU1199" s="11"/>
      <c r="AV1199" s="50"/>
      <c r="AW1199" s="50"/>
      <c r="AX1199" s="50"/>
      <c r="AY1199" s="50"/>
      <c r="AZ1199" s="50"/>
      <c r="BA1199" s="50"/>
      <c r="BB1199" s="50"/>
      <c r="BC1199" s="50"/>
      <c r="BD1199" s="50"/>
      <c r="BE1199" s="50"/>
      <c r="BF1199" s="50"/>
      <c r="BG1199" s="50"/>
      <c r="BH1199" s="20"/>
    </row>
    <row r="1200" spans="1:60" s="22" customFormat="1" x14ac:dyDescent="0.25">
      <c r="A1200" s="20"/>
      <c r="B1200" s="480"/>
      <c r="C1200" s="11"/>
      <c r="D1200" s="11"/>
      <c r="E1200" s="11"/>
      <c r="F1200" s="21"/>
      <c r="G1200" s="11"/>
      <c r="H1200" s="50"/>
      <c r="I1200" s="50"/>
      <c r="J1200" s="50"/>
      <c r="K1200" s="11"/>
      <c r="L1200" s="50"/>
      <c r="M1200" s="50"/>
      <c r="N1200" s="50"/>
      <c r="O1200" s="50"/>
      <c r="P1200" s="50"/>
      <c r="Q1200" s="11"/>
      <c r="R1200" s="50"/>
      <c r="S1200" s="50"/>
      <c r="T1200" s="50"/>
      <c r="U1200" s="11"/>
      <c r="V1200" s="50"/>
      <c r="W1200" s="50"/>
      <c r="X1200" s="50"/>
      <c r="Y1200" s="50"/>
      <c r="Z1200" s="50"/>
      <c r="AA1200" s="11"/>
      <c r="AB1200" s="50"/>
      <c r="AC1200" s="50"/>
      <c r="AD1200" s="50"/>
      <c r="AE1200" s="11"/>
      <c r="AF1200" s="50"/>
      <c r="AG1200" s="50"/>
      <c r="AH1200" s="50"/>
      <c r="AI1200" s="11"/>
      <c r="AJ1200" s="50"/>
      <c r="AK1200" s="50"/>
      <c r="AL1200" s="50"/>
      <c r="AM1200" s="11"/>
      <c r="AN1200" s="50"/>
      <c r="AO1200" s="50"/>
      <c r="AP1200" s="50"/>
      <c r="AQ1200" s="11"/>
      <c r="AR1200" s="50"/>
      <c r="AS1200" s="50"/>
      <c r="AT1200" s="50"/>
      <c r="AU1200" s="11"/>
      <c r="AV1200" s="50"/>
      <c r="AW1200" s="50"/>
      <c r="AX1200" s="50"/>
      <c r="AY1200" s="50"/>
      <c r="AZ1200" s="50"/>
      <c r="BA1200" s="50"/>
      <c r="BB1200" s="50"/>
      <c r="BC1200" s="50"/>
      <c r="BD1200" s="50"/>
      <c r="BE1200" s="50"/>
      <c r="BF1200" s="50"/>
      <c r="BG1200" s="50"/>
      <c r="BH1200" s="20"/>
    </row>
    <row r="1201" spans="1:60" s="22" customFormat="1" x14ac:dyDescent="0.25">
      <c r="A1201" s="20"/>
      <c r="B1201" s="480"/>
      <c r="C1201" s="11"/>
      <c r="D1201" s="11"/>
      <c r="E1201" s="11"/>
      <c r="F1201" s="21"/>
      <c r="G1201" s="11"/>
      <c r="H1201" s="50"/>
      <c r="I1201" s="50"/>
      <c r="J1201" s="50"/>
      <c r="K1201" s="11"/>
      <c r="L1201" s="50"/>
      <c r="M1201" s="50"/>
      <c r="N1201" s="50"/>
      <c r="O1201" s="50"/>
      <c r="P1201" s="50"/>
      <c r="Q1201" s="11"/>
      <c r="R1201" s="50"/>
      <c r="S1201" s="50"/>
      <c r="T1201" s="50"/>
      <c r="U1201" s="11"/>
      <c r="V1201" s="50"/>
      <c r="W1201" s="50"/>
      <c r="X1201" s="50"/>
      <c r="Y1201" s="50"/>
      <c r="Z1201" s="50"/>
      <c r="AA1201" s="11"/>
      <c r="AB1201" s="50"/>
      <c r="AC1201" s="50"/>
      <c r="AD1201" s="50"/>
      <c r="AE1201" s="11"/>
      <c r="AF1201" s="50"/>
      <c r="AG1201" s="50"/>
      <c r="AH1201" s="50"/>
      <c r="AI1201" s="11"/>
      <c r="AJ1201" s="50"/>
      <c r="AK1201" s="50"/>
      <c r="AL1201" s="50"/>
      <c r="AM1201" s="11"/>
      <c r="AN1201" s="50"/>
      <c r="AO1201" s="50"/>
      <c r="AP1201" s="50"/>
      <c r="AQ1201" s="11"/>
      <c r="AR1201" s="50"/>
      <c r="AS1201" s="50"/>
      <c r="AT1201" s="50"/>
      <c r="AU1201" s="11"/>
      <c r="AV1201" s="50"/>
      <c r="AW1201" s="50"/>
      <c r="AX1201" s="50"/>
      <c r="AY1201" s="50"/>
      <c r="AZ1201" s="50"/>
      <c r="BA1201" s="50"/>
      <c r="BB1201" s="50"/>
      <c r="BC1201" s="50"/>
      <c r="BD1201" s="50"/>
      <c r="BE1201" s="50"/>
      <c r="BF1201" s="50"/>
      <c r="BG1201" s="50"/>
      <c r="BH1201" s="20"/>
    </row>
    <row r="1202" spans="1:60" s="22" customFormat="1" x14ac:dyDescent="0.25">
      <c r="A1202" s="20"/>
      <c r="B1202" s="480"/>
      <c r="C1202" s="11"/>
      <c r="D1202" s="11"/>
      <c r="E1202" s="11"/>
      <c r="F1202" s="21"/>
      <c r="G1202" s="11"/>
      <c r="H1202" s="50"/>
      <c r="I1202" s="50"/>
      <c r="J1202" s="50"/>
      <c r="K1202" s="11"/>
      <c r="L1202" s="50"/>
      <c r="M1202" s="50"/>
      <c r="N1202" s="50"/>
      <c r="O1202" s="50"/>
      <c r="P1202" s="50"/>
      <c r="Q1202" s="11"/>
      <c r="R1202" s="50"/>
      <c r="S1202" s="50"/>
      <c r="T1202" s="50"/>
      <c r="U1202" s="11"/>
      <c r="V1202" s="50"/>
      <c r="W1202" s="50"/>
      <c r="X1202" s="50"/>
      <c r="Y1202" s="50"/>
      <c r="Z1202" s="50"/>
      <c r="AA1202" s="11"/>
      <c r="AB1202" s="50"/>
      <c r="AC1202" s="50"/>
      <c r="AD1202" s="50"/>
      <c r="AE1202" s="11"/>
      <c r="AF1202" s="50"/>
      <c r="AG1202" s="50"/>
      <c r="AH1202" s="50"/>
      <c r="AI1202" s="11"/>
      <c r="AJ1202" s="50"/>
      <c r="AK1202" s="50"/>
      <c r="AL1202" s="50"/>
      <c r="AM1202" s="11"/>
      <c r="AN1202" s="50"/>
      <c r="AO1202" s="50"/>
      <c r="AP1202" s="50"/>
      <c r="AQ1202" s="11"/>
      <c r="AR1202" s="50"/>
      <c r="AS1202" s="50"/>
      <c r="AT1202" s="50"/>
      <c r="AU1202" s="11"/>
      <c r="AV1202" s="50"/>
      <c r="AW1202" s="50"/>
      <c r="AX1202" s="50"/>
      <c r="AY1202" s="50"/>
      <c r="AZ1202" s="50"/>
      <c r="BA1202" s="50"/>
      <c r="BB1202" s="50"/>
      <c r="BC1202" s="50"/>
      <c r="BD1202" s="50"/>
      <c r="BE1202" s="50"/>
      <c r="BF1202" s="50"/>
      <c r="BG1202" s="50"/>
      <c r="BH1202" s="20"/>
    </row>
    <row r="1203" spans="1:60" s="22" customFormat="1" x14ac:dyDescent="0.25">
      <c r="A1203" s="20"/>
      <c r="B1203" s="480"/>
      <c r="C1203" s="11"/>
      <c r="D1203" s="11"/>
      <c r="E1203" s="11"/>
      <c r="F1203" s="21"/>
      <c r="G1203" s="11"/>
      <c r="H1203" s="50"/>
      <c r="I1203" s="50"/>
      <c r="J1203" s="50"/>
      <c r="K1203" s="11"/>
      <c r="L1203" s="50"/>
      <c r="M1203" s="50"/>
      <c r="N1203" s="50"/>
      <c r="O1203" s="50"/>
      <c r="P1203" s="50"/>
      <c r="Q1203" s="11"/>
      <c r="R1203" s="50"/>
      <c r="S1203" s="50"/>
      <c r="T1203" s="50"/>
      <c r="U1203" s="11"/>
      <c r="V1203" s="50"/>
      <c r="W1203" s="50"/>
      <c r="X1203" s="50"/>
      <c r="Y1203" s="50"/>
      <c r="Z1203" s="50"/>
      <c r="AA1203" s="11"/>
      <c r="AB1203" s="50"/>
      <c r="AC1203" s="50"/>
      <c r="AD1203" s="50"/>
      <c r="AE1203" s="11"/>
      <c r="AF1203" s="50"/>
      <c r="AG1203" s="50"/>
      <c r="AH1203" s="50"/>
      <c r="AI1203" s="11"/>
      <c r="AJ1203" s="50"/>
      <c r="AK1203" s="50"/>
      <c r="AL1203" s="50"/>
      <c r="AM1203" s="11"/>
      <c r="AN1203" s="50"/>
      <c r="AO1203" s="50"/>
      <c r="AP1203" s="50"/>
      <c r="AQ1203" s="11"/>
      <c r="AR1203" s="50"/>
      <c r="AS1203" s="50"/>
      <c r="AT1203" s="50"/>
      <c r="AU1203" s="11"/>
      <c r="AV1203" s="50"/>
      <c r="AW1203" s="50"/>
      <c r="AX1203" s="50"/>
      <c r="AY1203" s="50"/>
      <c r="AZ1203" s="50"/>
      <c r="BA1203" s="50"/>
      <c r="BB1203" s="50"/>
      <c r="BC1203" s="50"/>
      <c r="BD1203" s="50"/>
      <c r="BE1203" s="50"/>
      <c r="BF1203" s="50"/>
      <c r="BG1203" s="50"/>
      <c r="BH1203" s="20"/>
    </row>
    <row r="1204" spans="1:60" s="22" customFormat="1" x14ac:dyDescent="0.25">
      <c r="A1204" s="20"/>
      <c r="B1204" s="480"/>
      <c r="C1204" s="11"/>
      <c r="D1204" s="11"/>
      <c r="E1204" s="11"/>
      <c r="F1204" s="21"/>
      <c r="G1204" s="11"/>
      <c r="H1204" s="50"/>
      <c r="I1204" s="50"/>
      <c r="J1204" s="50"/>
      <c r="K1204" s="11"/>
      <c r="L1204" s="50"/>
      <c r="M1204" s="50"/>
      <c r="N1204" s="50"/>
      <c r="O1204" s="50"/>
      <c r="P1204" s="50"/>
      <c r="Q1204" s="11"/>
      <c r="R1204" s="50"/>
      <c r="S1204" s="50"/>
      <c r="T1204" s="50"/>
      <c r="U1204" s="11"/>
      <c r="V1204" s="50"/>
      <c r="W1204" s="50"/>
      <c r="X1204" s="50"/>
      <c r="Y1204" s="50"/>
      <c r="Z1204" s="50"/>
      <c r="AA1204" s="11"/>
      <c r="AB1204" s="50"/>
      <c r="AC1204" s="50"/>
      <c r="AD1204" s="50"/>
      <c r="AE1204" s="11"/>
      <c r="AF1204" s="50"/>
      <c r="AG1204" s="50"/>
      <c r="AH1204" s="50"/>
      <c r="AI1204" s="11"/>
      <c r="AJ1204" s="50"/>
      <c r="AK1204" s="50"/>
      <c r="AL1204" s="50"/>
      <c r="AM1204" s="11"/>
      <c r="AN1204" s="50"/>
      <c r="AO1204" s="50"/>
      <c r="AP1204" s="50"/>
      <c r="AQ1204" s="11"/>
      <c r="AR1204" s="50"/>
      <c r="AS1204" s="50"/>
      <c r="AT1204" s="50"/>
      <c r="AU1204" s="11"/>
      <c r="AV1204" s="50"/>
      <c r="AW1204" s="50"/>
      <c r="AX1204" s="50"/>
      <c r="AY1204" s="50"/>
      <c r="AZ1204" s="50"/>
      <c r="BA1204" s="50"/>
      <c r="BB1204" s="50"/>
      <c r="BC1204" s="50"/>
      <c r="BD1204" s="50"/>
      <c r="BE1204" s="50"/>
      <c r="BF1204" s="50"/>
      <c r="BG1204" s="50"/>
      <c r="BH1204" s="20"/>
    </row>
    <row r="1205" spans="1:60" s="22" customFormat="1" x14ac:dyDescent="0.25">
      <c r="A1205" s="20"/>
      <c r="B1205" s="480"/>
      <c r="C1205" s="11"/>
      <c r="D1205" s="11"/>
      <c r="E1205" s="11"/>
      <c r="F1205" s="21"/>
      <c r="G1205" s="11"/>
      <c r="H1205" s="50"/>
      <c r="I1205" s="50"/>
      <c r="J1205" s="50"/>
      <c r="K1205" s="11"/>
      <c r="L1205" s="50"/>
      <c r="M1205" s="50"/>
      <c r="N1205" s="50"/>
      <c r="O1205" s="50"/>
      <c r="P1205" s="50"/>
      <c r="Q1205" s="11"/>
      <c r="R1205" s="50"/>
      <c r="S1205" s="50"/>
      <c r="T1205" s="50"/>
      <c r="U1205" s="11"/>
      <c r="V1205" s="50"/>
      <c r="W1205" s="50"/>
      <c r="X1205" s="50"/>
      <c r="Y1205" s="50"/>
      <c r="Z1205" s="50"/>
      <c r="AA1205" s="11"/>
      <c r="AB1205" s="50"/>
      <c r="AC1205" s="50"/>
      <c r="AD1205" s="50"/>
      <c r="AE1205" s="11"/>
      <c r="AF1205" s="50"/>
      <c r="AG1205" s="50"/>
      <c r="AH1205" s="50"/>
      <c r="AI1205" s="11"/>
      <c r="AJ1205" s="50"/>
      <c r="AK1205" s="50"/>
      <c r="AL1205" s="50"/>
      <c r="AM1205" s="11"/>
      <c r="AN1205" s="50"/>
      <c r="AO1205" s="50"/>
      <c r="AP1205" s="50"/>
      <c r="AQ1205" s="11"/>
      <c r="AR1205" s="50"/>
      <c r="AS1205" s="50"/>
      <c r="AT1205" s="50"/>
      <c r="AU1205" s="11"/>
      <c r="AV1205" s="50"/>
      <c r="AW1205" s="50"/>
      <c r="AX1205" s="50"/>
      <c r="AY1205" s="50"/>
      <c r="AZ1205" s="50"/>
      <c r="BA1205" s="50"/>
      <c r="BB1205" s="50"/>
      <c r="BC1205" s="50"/>
      <c r="BD1205" s="50"/>
      <c r="BE1205" s="50"/>
      <c r="BF1205" s="50"/>
      <c r="BG1205" s="50"/>
      <c r="BH1205" s="20"/>
    </row>
    <row r="1206" spans="1:60" s="22" customFormat="1" x14ac:dyDescent="0.25">
      <c r="A1206" s="20"/>
      <c r="B1206" s="480"/>
      <c r="C1206" s="11"/>
      <c r="D1206" s="11"/>
      <c r="E1206" s="11"/>
      <c r="F1206" s="21"/>
      <c r="G1206" s="11"/>
      <c r="H1206" s="50"/>
      <c r="I1206" s="50"/>
      <c r="J1206" s="50"/>
      <c r="K1206" s="11"/>
      <c r="L1206" s="50"/>
      <c r="M1206" s="50"/>
      <c r="N1206" s="50"/>
      <c r="O1206" s="50"/>
      <c r="P1206" s="50"/>
      <c r="Q1206" s="11"/>
      <c r="R1206" s="50"/>
      <c r="S1206" s="50"/>
      <c r="T1206" s="50"/>
      <c r="U1206" s="11"/>
      <c r="V1206" s="50"/>
      <c r="W1206" s="50"/>
      <c r="X1206" s="50"/>
      <c r="Y1206" s="50"/>
      <c r="Z1206" s="50"/>
      <c r="AA1206" s="11"/>
      <c r="AB1206" s="50"/>
      <c r="AC1206" s="50"/>
      <c r="AD1206" s="50"/>
      <c r="AE1206" s="11"/>
      <c r="AF1206" s="50"/>
      <c r="AG1206" s="50"/>
      <c r="AH1206" s="50"/>
      <c r="AI1206" s="11"/>
      <c r="AJ1206" s="50"/>
      <c r="AK1206" s="50"/>
      <c r="AL1206" s="50"/>
      <c r="AM1206" s="11"/>
      <c r="AN1206" s="50"/>
      <c r="AO1206" s="50"/>
      <c r="AP1206" s="50"/>
      <c r="AQ1206" s="11"/>
      <c r="AR1206" s="50"/>
      <c r="AS1206" s="50"/>
      <c r="AT1206" s="50"/>
      <c r="AU1206" s="11"/>
      <c r="AV1206" s="50"/>
      <c r="AW1206" s="50"/>
      <c r="AX1206" s="50"/>
      <c r="AY1206" s="50"/>
      <c r="AZ1206" s="50"/>
      <c r="BA1206" s="50"/>
      <c r="BB1206" s="50"/>
      <c r="BC1206" s="50"/>
      <c r="BD1206" s="50"/>
      <c r="BE1206" s="50"/>
      <c r="BF1206" s="50"/>
      <c r="BG1206" s="50"/>
      <c r="BH1206" s="20"/>
    </row>
    <row r="1207" spans="1:60" s="22" customFormat="1" x14ac:dyDescent="0.25">
      <c r="A1207" s="20"/>
      <c r="B1207" s="480"/>
      <c r="C1207" s="11"/>
      <c r="D1207" s="11"/>
      <c r="E1207" s="11"/>
      <c r="F1207" s="21"/>
      <c r="G1207" s="11"/>
      <c r="H1207" s="50"/>
      <c r="I1207" s="50"/>
      <c r="J1207" s="50"/>
      <c r="K1207" s="11"/>
      <c r="L1207" s="50"/>
      <c r="M1207" s="50"/>
      <c r="N1207" s="50"/>
      <c r="O1207" s="50"/>
      <c r="P1207" s="50"/>
      <c r="Q1207" s="11"/>
      <c r="R1207" s="50"/>
      <c r="S1207" s="50"/>
      <c r="T1207" s="50"/>
      <c r="U1207" s="11"/>
      <c r="V1207" s="50"/>
      <c r="W1207" s="50"/>
      <c r="X1207" s="50"/>
      <c r="Y1207" s="50"/>
      <c r="Z1207" s="50"/>
      <c r="AA1207" s="11"/>
      <c r="AB1207" s="50"/>
      <c r="AC1207" s="50"/>
      <c r="AD1207" s="50"/>
      <c r="AE1207" s="11"/>
      <c r="AF1207" s="50"/>
      <c r="AG1207" s="50"/>
      <c r="AH1207" s="50"/>
      <c r="AI1207" s="11"/>
      <c r="AJ1207" s="50"/>
      <c r="AK1207" s="50"/>
      <c r="AL1207" s="50"/>
      <c r="AM1207" s="11"/>
      <c r="AN1207" s="50"/>
      <c r="AO1207" s="50"/>
      <c r="AP1207" s="50"/>
      <c r="AQ1207" s="11"/>
      <c r="AR1207" s="50"/>
      <c r="AS1207" s="50"/>
      <c r="AT1207" s="50"/>
      <c r="AU1207" s="11"/>
      <c r="AV1207" s="50"/>
      <c r="AW1207" s="50"/>
      <c r="AX1207" s="50"/>
      <c r="AY1207" s="50"/>
      <c r="AZ1207" s="50"/>
      <c r="BA1207" s="50"/>
      <c r="BB1207" s="50"/>
      <c r="BC1207" s="50"/>
      <c r="BD1207" s="50"/>
      <c r="BE1207" s="50"/>
      <c r="BF1207" s="50"/>
      <c r="BG1207" s="50"/>
      <c r="BH1207" s="20"/>
    </row>
    <row r="1208" spans="1:60" s="22" customFormat="1" x14ac:dyDescent="0.25">
      <c r="A1208" s="20"/>
      <c r="B1208" s="480"/>
      <c r="C1208" s="11"/>
      <c r="D1208" s="11"/>
      <c r="E1208" s="11"/>
      <c r="F1208" s="21"/>
      <c r="G1208" s="11"/>
      <c r="H1208" s="50"/>
      <c r="I1208" s="50"/>
      <c r="J1208" s="50"/>
      <c r="K1208" s="11"/>
      <c r="L1208" s="50"/>
      <c r="M1208" s="50"/>
      <c r="N1208" s="50"/>
      <c r="O1208" s="50"/>
      <c r="P1208" s="50"/>
      <c r="Q1208" s="11"/>
      <c r="R1208" s="50"/>
      <c r="S1208" s="50"/>
      <c r="T1208" s="50"/>
      <c r="U1208" s="11"/>
      <c r="V1208" s="50"/>
      <c r="W1208" s="50"/>
      <c r="X1208" s="50"/>
      <c r="Y1208" s="50"/>
      <c r="Z1208" s="50"/>
      <c r="AA1208" s="11"/>
      <c r="AB1208" s="50"/>
      <c r="AC1208" s="50"/>
      <c r="AD1208" s="50"/>
      <c r="AE1208" s="11"/>
      <c r="AF1208" s="50"/>
      <c r="AG1208" s="50"/>
      <c r="AH1208" s="50"/>
      <c r="AI1208" s="11"/>
      <c r="AJ1208" s="50"/>
      <c r="AK1208" s="50"/>
      <c r="AL1208" s="50"/>
      <c r="AM1208" s="11"/>
      <c r="AN1208" s="50"/>
      <c r="AO1208" s="50"/>
      <c r="AP1208" s="50"/>
      <c r="AQ1208" s="11"/>
      <c r="AR1208" s="50"/>
      <c r="AS1208" s="50"/>
      <c r="AT1208" s="50"/>
      <c r="AU1208" s="11"/>
      <c r="AV1208" s="50"/>
      <c r="AW1208" s="50"/>
      <c r="AX1208" s="50"/>
      <c r="AY1208" s="50"/>
      <c r="AZ1208" s="50"/>
      <c r="BA1208" s="50"/>
      <c r="BB1208" s="50"/>
      <c r="BC1208" s="50"/>
      <c r="BD1208" s="50"/>
      <c r="BE1208" s="50"/>
      <c r="BF1208" s="50"/>
      <c r="BG1208" s="50"/>
      <c r="BH1208" s="20"/>
    </row>
    <row r="1209" spans="1:60" s="22" customFormat="1" x14ac:dyDescent="0.25">
      <c r="A1209" s="20"/>
      <c r="B1209" s="480"/>
      <c r="C1209" s="11"/>
      <c r="D1209" s="11"/>
      <c r="E1209" s="11"/>
      <c r="F1209" s="21"/>
      <c r="G1209" s="11"/>
      <c r="H1209" s="50"/>
      <c r="I1209" s="50"/>
      <c r="J1209" s="50"/>
      <c r="K1209" s="11"/>
      <c r="L1209" s="50"/>
      <c r="M1209" s="50"/>
      <c r="N1209" s="50"/>
      <c r="O1209" s="50"/>
      <c r="P1209" s="50"/>
      <c r="Q1209" s="11"/>
      <c r="R1209" s="50"/>
      <c r="S1209" s="50"/>
      <c r="T1209" s="50"/>
      <c r="U1209" s="11"/>
      <c r="V1209" s="50"/>
      <c r="W1209" s="50"/>
      <c r="X1209" s="50"/>
      <c r="Y1209" s="50"/>
      <c r="Z1209" s="50"/>
      <c r="AA1209" s="11"/>
      <c r="AB1209" s="50"/>
      <c r="AC1209" s="50"/>
      <c r="AD1209" s="50"/>
      <c r="AE1209" s="11"/>
      <c r="AF1209" s="50"/>
      <c r="AG1209" s="50"/>
      <c r="AH1209" s="50"/>
      <c r="AI1209" s="11"/>
      <c r="AJ1209" s="50"/>
      <c r="AK1209" s="50"/>
      <c r="AL1209" s="50"/>
      <c r="AM1209" s="11"/>
      <c r="AN1209" s="50"/>
      <c r="AO1209" s="50"/>
      <c r="AP1209" s="50"/>
      <c r="AQ1209" s="11"/>
      <c r="AR1209" s="50"/>
      <c r="AS1209" s="50"/>
      <c r="AT1209" s="50"/>
      <c r="AU1209" s="11"/>
      <c r="AV1209" s="50"/>
      <c r="AW1209" s="50"/>
      <c r="AX1209" s="50"/>
      <c r="AY1209" s="50"/>
      <c r="AZ1209" s="50"/>
      <c r="BA1209" s="50"/>
      <c r="BB1209" s="50"/>
      <c r="BC1209" s="50"/>
      <c r="BD1209" s="50"/>
      <c r="BE1209" s="50"/>
      <c r="BF1209" s="50"/>
      <c r="BG1209" s="50"/>
      <c r="BH1209" s="20"/>
    </row>
    <row r="1210" spans="1:60" s="22" customFormat="1" x14ac:dyDescent="0.25">
      <c r="A1210" s="20"/>
      <c r="B1210" s="480"/>
      <c r="C1210" s="11"/>
      <c r="D1210" s="11"/>
      <c r="E1210" s="11"/>
      <c r="F1210" s="21"/>
      <c r="G1210" s="11"/>
      <c r="H1210" s="50"/>
      <c r="I1210" s="50"/>
      <c r="J1210" s="50"/>
      <c r="K1210" s="11"/>
      <c r="L1210" s="50"/>
      <c r="M1210" s="50"/>
      <c r="N1210" s="50"/>
      <c r="O1210" s="50"/>
      <c r="P1210" s="50"/>
      <c r="Q1210" s="11"/>
      <c r="R1210" s="50"/>
      <c r="S1210" s="50"/>
      <c r="T1210" s="50"/>
      <c r="U1210" s="11"/>
      <c r="V1210" s="50"/>
      <c r="W1210" s="50"/>
      <c r="X1210" s="50"/>
      <c r="Y1210" s="50"/>
      <c r="Z1210" s="50"/>
      <c r="AA1210" s="11"/>
      <c r="AB1210" s="50"/>
      <c r="AC1210" s="50"/>
      <c r="AD1210" s="50"/>
      <c r="AE1210" s="11"/>
      <c r="AF1210" s="50"/>
      <c r="AG1210" s="50"/>
      <c r="AH1210" s="50"/>
      <c r="AI1210" s="11"/>
      <c r="AJ1210" s="50"/>
      <c r="AK1210" s="50"/>
      <c r="AL1210" s="50"/>
      <c r="AM1210" s="11"/>
      <c r="AN1210" s="50"/>
      <c r="AO1210" s="50"/>
      <c r="AP1210" s="50"/>
      <c r="AQ1210" s="11"/>
      <c r="AR1210" s="50"/>
      <c r="AS1210" s="50"/>
      <c r="AT1210" s="50"/>
      <c r="AU1210" s="11"/>
      <c r="AV1210" s="50"/>
      <c r="AW1210" s="50"/>
      <c r="AX1210" s="50"/>
      <c r="AY1210" s="50"/>
      <c r="AZ1210" s="50"/>
      <c r="BA1210" s="50"/>
      <c r="BB1210" s="50"/>
      <c r="BC1210" s="50"/>
      <c r="BD1210" s="50"/>
      <c r="BE1210" s="50"/>
      <c r="BF1210" s="50"/>
      <c r="BG1210" s="50"/>
      <c r="BH1210" s="20"/>
    </row>
    <row r="1211" spans="1:60" s="22" customFormat="1" x14ac:dyDescent="0.25">
      <c r="A1211" s="20"/>
      <c r="B1211" s="480"/>
      <c r="C1211" s="11"/>
      <c r="D1211" s="11"/>
      <c r="E1211" s="11"/>
      <c r="F1211" s="21"/>
      <c r="G1211" s="11"/>
      <c r="H1211" s="50"/>
      <c r="I1211" s="50"/>
      <c r="J1211" s="50"/>
      <c r="K1211" s="11"/>
      <c r="L1211" s="50"/>
      <c r="M1211" s="50"/>
      <c r="N1211" s="50"/>
      <c r="O1211" s="50"/>
      <c r="P1211" s="50"/>
      <c r="Q1211" s="11"/>
      <c r="R1211" s="50"/>
      <c r="S1211" s="50"/>
      <c r="T1211" s="50"/>
      <c r="U1211" s="11"/>
      <c r="V1211" s="50"/>
      <c r="W1211" s="50"/>
      <c r="X1211" s="50"/>
      <c r="Y1211" s="50"/>
      <c r="Z1211" s="50"/>
      <c r="AA1211" s="11"/>
      <c r="AB1211" s="50"/>
      <c r="AC1211" s="50"/>
      <c r="AD1211" s="50"/>
      <c r="AE1211" s="11"/>
      <c r="AF1211" s="50"/>
      <c r="AG1211" s="50"/>
      <c r="AH1211" s="50"/>
      <c r="AI1211" s="11"/>
      <c r="AJ1211" s="50"/>
      <c r="AK1211" s="50"/>
      <c r="AL1211" s="50"/>
      <c r="AM1211" s="11"/>
      <c r="AN1211" s="50"/>
      <c r="AO1211" s="50"/>
      <c r="AP1211" s="50"/>
      <c r="AQ1211" s="11"/>
      <c r="AR1211" s="50"/>
      <c r="AS1211" s="50"/>
      <c r="AT1211" s="50"/>
      <c r="AU1211" s="11"/>
      <c r="AV1211" s="50"/>
      <c r="AW1211" s="50"/>
      <c r="AX1211" s="50"/>
      <c r="AY1211" s="50"/>
      <c r="AZ1211" s="50"/>
      <c r="BA1211" s="50"/>
      <c r="BB1211" s="50"/>
      <c r="BC1211" s="50"/>
      <c r="BD1211" s="50"/>
      <c r="BE1211" s="50"/>
      <c r="BF1211" s="50"/>
      <c r="BG1211" s="50"/>
      <c r="BH1211" s="20"/>
    </row>
    <row r="1212" spans="1:60" s="22" customFormat="1" x14ac:dyDescent="0.25">
      <c r="A1212" s="20"/>
      <c r="B1212" s="480"/>
      <c r="C1212" s="11"/>
      <c r="D1212" s="11"/>
      <c r="E1212" s="11"/>
      <c r="F1212" s="21"/>
      <c r="G1212" s="11"/>
      <c r="H1212" s="50"/>
      <c r="I1212" s="50"/>
      <c r="J1212" s="50"/>
      <c r="K1212" s="11"/>
      <c r="L1212" s="50"/>
      <c r="M1212" s="50"/>
      <c r="N1212" s="50"/>
      <c r="O1212" s="50"/>
      <c r="P1212" s="50"/>
      <c r="Q1212" s="11"/>
      <c r="R1212" s="50"/>
      <c r="S1212" s="50"/>
      <c r="T1212" s="50"/>
      <c r="U1212" s="11"/>
      <c r="V1212" s="50"/>
      <c r="W1212" s="50"/>
      <c r="X1212" s="50"/>
      <c r="Y1212" s="50"/>
      <c r="Z1212" s="50"/>
      <c r="AA1212" s="11"/>
      <c r="AB1212" s="50"/>
      <c r="AC1212" s="50"/>
      <c r="AD1212" s="50"/>
      <c r="AE1212" s="11"/>
      <c r="AF1212" s="50"/>
      <c r="AG1212" s="50"/>
      <c r="AH1212" s="50"/>
      <c r="AI1212" s="11"/>
      <c r="AJ1212" s="50"/>
      <c r="AK1212" s="50"/>
      <c r="AL1212" s="50"/>
      <c r="AM1212" s="11"/>
      <c r="AN1212" s="50"/>
      <c r="AO1212" s="50"/>
      <c r="AP1212" s="50"/>
      <c r="AQ1212" s="11"/>
      <c r="AR1212" s="50"/>
      <c r="AS1212" s="50"/>
      <c r="AT1212" s="50"/>
      <c r="AU1212" s="11"/>
      <c r="AV1212" s="50"/>
      <c r="AW1212" s="50"/>
      <c r="AX1212" s="50"/>
      <c r="AY1212" s="50"/>
      <c r="AZ1212" s="50"/>
      <c r="BA1212" s="50"/>
      <c r="BB1212" s="50"/>
      <c r="BC1212" s="50"/>
      <c r="BD1212" s="50"/>
      <c r="BE1212" s="50"/>
      <c r="BF1212" s="50"/>
      <c r="BG1212" s="50"/>
      <c r="BH1212" s="20"/>
    </row>
    <row r="1213" spans="1:60" s="22" customFormat="1" x14ac:dyDescent="0.25">
      <c r="A1213" s="20"/>
      <c r="B1213" s="480"/>
      <c r="C1213" s="11"/>
      <c r="D1213" s="11"/>
      <c r="E1213" s="11"/>
      <c r="F1213" s="21"/>
      <c r="G1213" s="11"/>
      <c r="H1213" s="50"/>
      <c r="I1213" s="50"/>
      <c r="J1213" s="50"/>
      <c r="K1213" s="11"/>
      <c r="L1213" s="50"/>
      <c r="M1213" s="50"/>
      <c r="N1213" s="50"/>
      <c r="O1213" s="50"/>
      <c r="P1213" s="50"/>
      <c r="Q1213" s="11"/>
      <c r="R1213" s="50"/>
      <c r="S1213" s="50"/>
      <c r="T1213" s="50"/>
      <c r="U1213" s="11"/>
      <c r="V1213" s="50"/>
      <c r="W1213" s="50"/>
      <c r="X1213" s="50"/>
      <c r="Y1213" s="50"/>
      <c r="Z1213" s="50"/>
      <c r="AA1213" s="11"/>
      <c r="AB1213" s="50"/>
      <c r="AC1213" s="50"/>
      <c r="AD1213" s="50"/>
      <c r="AE1213" s="11"/>
      <c r="AF1213" s="50"/>
      <c r="AG1213" s="50"/>
      <c r="AH1213" s="50"/>
      <c r="AI1213" s="11"/>
      <c r="AJ1213" s="50"/>
      <c r="AK1213" s="50"/>
      <c r="AL1213" s="50"/>
      <c r="AM1213" s="11"/>
      <c r="AN1213" s="50"/>
      <c r="AO1213" s="50"/>
      <c r="AP1213" s="50"/>
      <c r="AQ1213" s="11"/>
      <c r="AR1213" s="50"/>
      <c r="AS1213" s="50"/>
      <c r="AT1213" s="50"/>
      <c r="AU1213" s="11"/>
      <c r="AV1213" s="50"/>
      <c r="AW1213" s="50"/>
      <c r="AX1213" s="50"/>
      <c r="AY1213" s="50"/>
      <c r="AZ1213" s="50"/>
      <c r="BA1213" s="50"/>
      <c r="BB1213" s="50"/>
      <c r="BC1213" s="50"/>
      <c r="BD1213" s="50"/>
      <c r="BE1213" s="50"/>
      <c r="BF1213" s="50"/>
      <c r="BG1213" s="50"/>
      <c r="BH1213" s="20"/>
    </row>
    <row r="1214" spans="1:60" s="22" customFormat="1" x14ac:dyDescent="0.25">
      <c r="A1214" s="20"/>
      <c r="B1214" s="480"/>
      <c r="C1214" s="11"/>
      <c r="D1214" s="11"/>
      <c r="E1214" s="11"/>
      <c r="F1214" s="21"/>
      <c r="G1214" s="11"/>
      <c r="H1214" s="50"/>
      <c r="I1214" s="50"/>
      <c r="J1214" s="50"/>
      <c r="K1214" s="11"/>
      <c r="L1214" s="50"/>
      <c r="M1214" s="50"/>
      <c r="N1214" s="50"/>
      <c r="O1214" s="50"/>
      <c r="P1214" s="50"/>
      <c r="Q1214" s="11"/>
      <c r="R1214" s="50"/>
      <c r="S1214" s="50"/>
      <c r="T1214" s="50"/>
      <c r="U1214" s="11"/>
      <c r="V1214" s="50"/>
      <c r="W1214" s="50"/>
      <c r="X1214" s="50"/>
      <c r="Y1214" s="50"/>
      <c r="Z1214" s="50"/>
      <c r="AA1214" s="11"/>
      <c r="AB1214" s="50"/>
      <c r="AC1214" s="50"/>
      <c r="AD1214" s="50"/>
      <c r="AE1214" s="11"/>
      <c r="AF1214" s="50"/>
      <c r="AG1214" s="50"/>
      <c r="AH1214" s="50"/>
      <c r="AI1214" s="11"/>
      <c r="AJ1214" s="50"/>
      <c r="AK1214" s="50"/>
      <c r="AL1214" s="50"/>
      <c r="AM1214" s="11"/>
      <c r="AN1214" s="50"/>
      <c r="AO1214" s="50"/>
      <c r="AP1214" s="50"/>
      <c r="AQ1214" s="11"/>
      <c r="AR1214" s="50"/>
      <c r="AS1214" s="50"/>
      <c r="AT1214" s="50"/>
      <c r="AU1214" s="11"/>
      <c r="AV1214" s="50"/>
      <c r="AW1214" s="50"/>
      <c r="AX1214" s="50"/>
      <c r="AY1214" s="50"/>
      <c r="AZ1214" s="50"/>
      <c r="BA1214" s="50"/>
      <c r="BB1214" s="50"/>
      <c r="BC1214" s="50"/>
      <c r="BD1214" s="50"/>
      <c r="BE1214" s="50"/>
      <c r="BF1214" s="50"/>
      <c r="BG1214" s="50"/>
      <c r="BH1214" s="20"/>
    </row>
    <row r="1215" spans="1:60" s="22" customFormat="1" x14ac:dyDescent="0.25">
      <c r="A1215" s="20"/>
      <c r="B1215" s="480"/>
      <c r="C1215" s="11"/>
      <c r="D1215" s="11"/>
      <c r="E1215" s="11"/>
      <c r="F1215" s="21"/>
      <c r="G1215" s="11"/>
      <c r="H1215" s="50"/>
      <c r="I1215" s="50"/>
      <c r="J1215" s="50"/>
      <c r="K1215" s="11"/>
      <c r="L1215" s="50"/>
      <c r="M1215" s="50"/>
      <c r="N1215" s="50"/>
      <c r="O1215" s="50"/>
      <c r="P1215" s="50"/>
      <c r="Q1215" s="11"/>
      <c r="R1215" s="50"/>
      <c r="S1215" s="50"/>
      <c r="T1215" s="50"/>
      <c r="U1215" s="11"/>
      <c r="V1215" s="50"/>
      <c r="W1215" s="50"/>
      <c r="X1215" s="50"/>
      <c r="Y1215" s="50"/>
      <c r="Z1215" s="50"/>
      <c r="AA1215" s="11"/>
      <c r="AB1215" s="50"/>
      <c r="AC1215" s="50"/>
      <c r="AD1215" s="50"/>
      <c r="AE1215" s="11"/>
      <c r="AF1215" s="50"/>
      <c r="AG1215" s="50"/>
      <c r="AH1215" s="50"/>
      <c r="AI1215" s="11"/>
      <c r="AJ1215" s="50"/>
      <c r="AK1215" s="50"/>
      <c r="AL1215" s="50"/>
      <c r="AM1215" s="11"/>
      <c r="AN1215" s="50"/>
      <c r="AO1215" s="50"/>
      <c r="AP1215" s="50"/>
      <c r="AQ1215" s="11"/>
      <c r="AR1215" s="50"/>
      <c r="AS1215" s="50"/>
      <c r="AT1215" s="50"/>
      <c r="AU1215" s="11"/>
      <c r="AV1215" s="50"/>
      <c r="AW1215" s="50"/>
      <c r="AX1215" s="50"/>
      <c r="AY1215" s="50"/>
      <c r="AZ1215" s="50"/>
      <c r="BA1215" s="50"/>
      <c r="BB1215" s="50"/>
      <c r="BC1215" s="50"/>
      <c r="BD1215" s="50"/>
      <c r="BE1215" s="50"/>
      <c r="BF1215" s="50"/>
      <c r="BG1215" s="50"/>
      <c r="BH1215" s="20"/>
    </row>
    <row r="1216" spans="1:60" s="22" customFormat="1" x14ac:dyDescent="0.25">
      <c r="A1216" s="20"/>
      <c r="B1216" s="480"/>
      <c r="C1216" s="11"/>
      <c r="D1216" s="11"/>
      <c r="E1216" s="11"/>
      <c r="F1216" s="21"/>
      <c r="G1216" s="11"/>
      <c r="H1216" s="50"/>
      <c r="I1216" s="50"/>
      <c r="J1216" s="50"/>
      <c r="K1216" s="11"/>
      <c r="L1216" s="50"/>
      <c r="M1216" s="50"/>
      <c r="N1216" s="50"/>
      <c r="O1216" s="50"/>
      <c r="P1216" s="50"/>
      <c r="Q1216" s="11"/>
      <c r="R1216" s="50"/>
      <c r="S1216" s="50"/>
      <c r="T1216" s="50"/>
      <c r="U1216" s="11"/>
      <c r="V1216" s="50"/>
      <c r="W1216" s="50"/>
      <c r="X1216" s="50"/>
      <c r="Y1216" s="50"/>
      <c r="Z1216" s="50"/>
      <c r="AA1216" s="11"/>
      <c r="AB1216" s="50"/>
      <c r="AC1216" s="50"/>
      <c r="AD1216" s="50"/>
      <c r="AE1216" s="11"/>
      <c r="AF1216" s="50"/>
      <c r="AG1216" s="50"/>
      <c r="AH1216" s="50"/>
      <c r="AI1216" s="11"/>
      <c r="AJ1216" s="50"/>
      <c r="AK1216" s="50"/>
      <c r="AL1216" s="50"/>
      <c r="AM1216" s="11"/>
      <c r="AN1216" s="50"/>
      <c r="AO1216" s="50"/>
      <c r="AP1216" s="50"/>
      <c r="AQ1216" s="11"/>
      <c r="AR1216" s="50"/>
      <c r="AS1216" s="50"/>
      <c r="AT1216" s="50"/>
      <c r="AU1216" s="11"/>
      <c r="AV1216" s="50"/>
      <c r="AW1216" s="50"/>
      <c r="AX1216" s="50"/>
      <c r="AY1216" s="50"/>
      <c r="AZ1216" s="50"/>
      <c r="BA1216" s="50"/>
      <c r="BB1216" s="50"/>
      <c r="BC1216" s="50"/>
      <c r="BD1216" s="50"/>
      <c r="BE1216" s="50"/>
      <c r="BF1216" s="50"/>
      <c r="BG1216" s="50"/>
      <c r="BH1216" s="20"/>
    </row>
    <row r="1217" spans="1:60" s="22" customFormat="1" x14ac:dyDescent="0.25">
      <c r="A1217" s="20"/>
      <c r="B1217" s="480"/>
      <c r="C1217" s="11"/>
      <c r="D1217" s="11"/>
      <c r="E1217" s="11"/>
      <c r="F1217" s="21"/>
      <c r="G1217" s="11"/>
      <c r="H1217" s="50"/>
      <c r="I1217" s="50"/>
      <c r="J1217" s="50"/>
      <c r="K1217" s="11"/>
      <c r="L1217" s="50"/>
      <c r="M1217" s="50"/>
      <c r="N1217" s="50"/>
      <c r="O1217" s="50"/>
      <c r="P1217" s="50"/>
      <c r="Q1217" s="11"/>
      <c r="R1217" s="50"/>
      <c r="S1217" s="50"/>
      <c r="T1217" s="50"/>
      <c r="U1217" s="11"/>
      <c r="V1217" s="50"/>
      <c r="W1217" s="50"/>
      <c r="X1217" s="50"/>
      <c r="Y1217" s="50"/>
      <c r="Z1217" s="50"/>
      <c r="AA1217" s="11"/>
      <c r="AB1217" s="50"/>
      <c r="AC1217" s="50"/>
      <c r="AD1217" s="50"/>
      <c r="AE1217" s="11"/>
      <c r="AF1217" s="50"/>
      <c r="AG1217" s="50"/>
      <c r="AH1217" s="50"/>
      <c r="AI1217" s="11"/>
      <c r="AJ1217" s="50"/>
      <c r="AK1217" s="50"/>
      <c r="AL1217" s="50"/>
      <c r="AM1217" s="11"/>
      <c r="AN1217" s="50"/>
      <c r="AO1217" s="50"/>
      <c r="AP1217" s="50"/>
      <c r="AQ1217" s="11"/>
      <c r="AR1217" s="50"/>
      <c r="AS1217" s="50"/>
      <c r="AT1217" s="50"/>
      <c r="AU1217" s="11"/>
      <c r="AV1217" s="50"/>
      <c r="AW1217" s="50"/>
      <c r="AX1217" s="50"/>
      <c r="AY1217" s="50"/>
      <c r="AZ1217" s="50"/>
      <c r="BA1217" s="50"/>
      <c r="BB1217" s="50"/>
      <c r="BC1217" s="50"/>
      <c r="BD1217" s="50"/>
      <c r="BE1217" s="50"/>
      <c r="BF1217" s="50"/>
      <c r="BG1217" s="50"/>
      <c r="BH1217" s="20"/>
    </row>
    <row r="1218" spans="1:60" s="22" customFormat="1" x14ac:dyDescent="0.25">
      <c r="A1218" s="20"/>
      <c r="B1218" s="480"/>
      <c r="C1218" s="11"/>
      <c r="D1218" s="11"/>
      <c r="E1218" s="11"/>
      <c r="F1218" s="21"/>
      <c r="G1218" s="11"/>
      <c r="H1218" s="50"/>
      <c r="I1218" s="50"/>
      <c r="J1218" s="50"/>
      <c r="K1218" s="11"/>
      <c r="L1218" s="50"/>
      <c r="M1218" s="50"/>
      <c r="N1218" s="50"/>
      <c r="O1218" s="50"/>
      <c r="P1218" s="50"/>
      <c r="Q1218" s="11"/>
      <c r="R1218" s="50"/>
      <c r="S1218" s="50"/>
      <c r="T1218" s="50"/>
      <c r="U1218" s="11"/>
      <c r="V1218" s="50"/>
      <c r="W1218" s="50"/>
      <c r="X1218" s="50"/>
      <c r="Y1218" s="50"/>
      <c r="Z1218" s="50"/>
      <c r="AA1218" s="11"/>
      <c r="AB1218" s="50"/>
      <c r="AC1218" s="50"/>
      <c r="AD1218" s="50"/>
      <c r="AE1218" s="11"/>
      <c r="AF1218" s="50"/>
      <c r="AG1218" s="50"/>
      <c r="AH1218" s="50"/>
      <c r="AI1218" s="11"/>
      <c r="AJ1218" s="50"/>
      <c r="AK1218" s="50"/>
      <c r="AL1218" s="50"/>
      <c r="AM1218" s="11"/>
      <c r="AN1218" s="50"/>
      <c r="AO1218" s="50"/>
      <c r="AP1218" s="50"/>
      <c r="AQ1218" s="11"/>
      <c r="AR1218" s="50"/>
      <c r="AS1218" s="50"/>
      <c r="AT1218" s="50"/>
      <c r="AU1218" s="11"/>
      <c r="AV1218" s="50"/>
      <c r="AW1218" s="50"/>
      <c r="AX1218" s="50"/>
      <c r="AY1218" s="50"/>
      <c r="AZ1218" s="50"/>
      <c r="BA1218" s="50"/>
      <c r="BB1218" s="50"/>
      <c r="BC1218" s="50"/>
      <c r="BD1218" s="50"/>
      <c r="BE1218" s="50"/>
      <c r="BF1218" s="50"/>
      <c r="BG1218" s="50"/>
      <c r="BH1218" s="20"/>
    </row>
    <row r="1219" spans="1:60" s="22" customFormat="1" x14ac:dyDescent="0.25">
      <c r="A1219" s="20"/>
      <c r="B1219" s="480"/>
      <c r="C1219" s="11"/>
      <c r="D1219" s="11"/>
      <c r="E1219" s="11"/>
      <c r="F1219" s="21"/>
      <c r="G1219" s="11"/>
      <c r="H1219" s="50"/>
      <c r="I1219" s="50"/>
      <c r="J1219" s="50"/>
      <c r="K1219" s="11"/>
      <c r="L1219" s="50"/>
      <c r="M1219" s="50"/>
      <c r="N1219" s="50"/>
      <c r="O1219" s="50"/>
      <c r="P1219" s="50"/>
      <c r="Q1219" s="11"/>
      <c r="R1219" s="50"/>
      <c r="S1219" s="50"/>
      <c r="T1219" s="50"/>
      <c r="U1219" s="11"/>
      <c r="V1219" s="50"/>
      <c r="W1219" s="50"/>
      <c r="X1219" s="50"/>
      <c r="Y1219" s="50"/>
      <c r="Z1219" s="50"/>
      <c r="AA1219" s="11"/>
      <c r="AB1219" s="50"/>
      <c r="AC1219" s="50"/>
      <c r="AD1219" s="50"/>
      <c r="AE1219" s="11"/>
      <c r="AF1219" s="50"/>
      <c r="AG1219" s="50"/>
      <c r="AH1219" s="50"/>
      <c r="AI1219" s="11"/>
      <c r="AJ1219" s="50"/>
      <c r="AK1219" s="50"/>
      <c r="AL1219" s="50"/>
      <c r="AM1219" s="11"/>
      <c r="AN1219" s="50"/>
      <c r="AO1219" s="50"/>
      <c r="AP1219" s="50"/>
      <c r="AQ1219" s="11"/>
      <c r="AR1219" s="50"/>
      <c r="AS1219" s="50"/>
      <c r="AT1219" s="50"/>
      <c r="AU1219" s="11"/>
      <c r="AV1219" s="50"/>
      <c r="AW1219" s="50"/>
      <c r="AX1219" s="50"/>
      <c r="AY1219" s="50"/>
      <c r="AZ1219" s="50"/>
      <c r="BA1219" s="50"/>
      <c r="BB1219" s="50"/>
      <c r="BC1219" s="50"/>
      <c r="BD1219" s="50"/>
      <c r="BE1219" s="50"/>
      <c r="BF1219" s="50"/>
      <c r="BG1219" s="50"/>
      <c r="BH1219" s="20"/>
    </row>
    <row r="1220" spans="1:60" s="22" customFormat="1" x14ac:dyDescent="0.25">
      <c r="A1220" s="20"/>
      <c r="B1220" s="480"/>
      <c r="C1220" s="11"/>
      <c r="D1220" s="11"/>
      <c r="E1220" s="11"/>
      <c r="F1220" s="21"/>
      <c r="G1220" s="11"/>
      <c r="H1220" s="50"/>
      <c r="I1220" s="50"/>
      <c r="J1220" s="50"/>
      <c r="K1220" s="11"/>
      <c r="L1220" s="50"/>
      <c r="M1220" s="50"/>
      <c r="N1220" s="50"/>
      <c r="O1220" s="50"/>
      <c r="P1220" s="50"/>
      <c r="Q1220" s="11"/>
      <c r="R1220" s="50"/>
      <c r="S1220" s="50"/>
      <c r="T1220" s="50"/>
      <c r="U1220" s="11"/>
      <c r="V1220" s="50"/>
      <c r="W1220" s="50"/>
      <c r="X1220" s="50"/>
      <c r="Y1220" s="50"/>
      <c r="Z1220" s="50"/>
      <c r="AA1220" s="11"/>
      <c r="AB1220" s="50"/>
      <c r="AC1220" s="50"/>
      <c r="AD1220" s="50"/>
      <c r="AE1220" s="11"/>
      <c r="AF1220" s="50"/>
      <c r="AG1220" s="50"/>
      <c r="AH1220" s="50"/>
      <c r="AI1220" s="11"/>
      <c r="AJ1220" s="50"/>
      <c r="AK1220" s="50"/>
      <c r="AL1220" s="50"/>
      <c r="AM1220" s="11"/>
      <c r="AN1220" s="50"/>
      <c r="AO1220" s="50"/>
      <c r="AP1220" s="50"/>
      <c r="AQ1220" s="11"/>
      <c r="AR1220" s="50"/>
      <c r="AS1220" s="50"/>
      <c r="AT1220" s="50"/>
      <c r="AU1220" s="11"/>
      <c r="AV1220" s="50"/>
      <c r="AW1220" s="50"/>
      <c r="AX1220" s="50"/>
      <c r="AY1220" s="50"/>
      <c r="AZ1220" s="50"/>
      <c r="BA1220" s="50"/>
      <c r="BB1220" s="50"/>
      <c r="BC1220" s="50"/>
      <c r="BD1220" s="50"/>
      <c r="BE1220" s="50"/>
      <c r="BF1220" s="50"/>
      <c r="BG1220" s="50"/>
      <c r="BH1220" s="20"/>
    </row>
    <row r="1221" spans="1:60" s="22" customFormat="1" x14ac:dyDescent="0.25">
      <c r="A1221" s="20"/>
      <c r="B1221" s="480"/>
      <c r="C1221" s="11"/>
      <c r="D1221" s="11"/>
      <c r="E1221" s="11"/>
      <c r="F1221" s="21"/>
      <c r="G1221" s="11"/>
      <c r="H1221" s="50"/>
      <c r="I1221" s="50"/>
      <c r="J1221" s="50"/>
      <c r="K1221" s="11"/>
      <c r="L1221" s="50"/>
      <c r="M1221" s="50"/>
      <c r="N1221" s="50"/>
      <c r="O1221" s="50"/>
      <c r="P1221" s="50"/>
      <c r="Q1221" s="11"/>
      <c r="R1221" s="50"/>
      <c r="S1221" s="50"/>
      <c r="T1221" s="50"/>
      <c r="U1221" s="11"/>
      <c r="V1221" s="50"/>
      <c r="W1221" s="50"/>
      <c r="X1221" s="50"/>
      <c r="Y1221" s="50"/>
      <c r="Z1221" s="50"/>
      <c r="AA1221" s="11"/>
      <c r="AB1221" s="50"/>
      <c r="AC1221" s="50"/>
      <c r="AD1221" s="50"/>
      <c r="AE1221" s="11"/>
      <c r="AF1221" s="50"/>
      <c r="AG1221" s="50"/>
      <c r="AH1221" s="50"/>
      <c r="AI1221" s="11"/>
      <c r="AJ1221" s="50"/>
      <c r="AK1221" s="50"/>
      <c r="AL1221" s="50"/>
      <c r="AM1221" s="11"/>
      <c r="AN1221" s="50"/>
      <c r="AO1221" s="50"/>
      <c r="AP1221" s="50"/>
      <c r="AQ1221" s="11"/>
      <c r="AR1221" s="50"/>
      <c r="AS1221" s="50"/>
      <c r="AT1221" s="50"/>
      <c r="AU1221" s="11"/>
      <c r="AV1221" s="50"/>
      <c r="AW1221" s="50"/>
      <c r="AX1221" s="50"/>
      <c r="AY1221" s="50"/>
      <c r="AZ1221" s="50"/>
      <c r="BA1221" s="50"/>
      <c r="BB1221" s="50"/>
      <c r="BC1221" s="50"/>
      <c r="BD1221" s="50"/>
      <c r="BE1221" s="50"/>
      <c r="BF1221" s="50"/>
      <c r="BG1221" s="50"/>
      <c r="BH1221" s="20"/>
    </row>
    <row r="1222" spans="1:60" s="22" customFormat="1" x14ac:dyDescent="0.25">
      <c r="A1222" s="20"/>
      <c r="B1222" s="480"/>
      <c r="C1222" s="11"/>
      <c r="D1222" s="11"/>
      <c r="E1222" s="11"/>
      <c r="F1222" s="21"/>
      <c r="G1222" s="11"/>
      <c r="H1222" s="50"/>
      <c r="I1222" s="50"/>
      <c r="J1222" s="50"/>
      <c r="K1222" s="11"/>
      <c r="L1222" s="50"/>
      <c r="M1222" s="50"/>
      <c r="N1222" s="50"/>
      <c r="O1222" s="50"/>
      <c r="P1222" s="50"/>
      <c r="Q1222" s="11"/>
      <c r="R1222" s="50"/>
      <c r="S1222" s="50"/>
      <c r="T1222" s="50"/>
      <c r="U1222" s="11"/>
      <c r="V1222" s="50"/>
      <c r="W1222" s="50"/>
      <c r="X1222" s="50"/>
      <c r="Y1222" s="50"/>
      <c r="Z1222" s="50"/>
      <c r="AA1222" s="11"/>
      <c r="AB1222" s="50"/>
      <c r="AC1222" s="50"/>
      <c r="AD1222" s="50"/>
      <c r="AE1222" s="11"/>
      <c r="AF1222" s="50"/>
      <c r="AG1222" s="50"/>
      <c r="AH1222" s="50"/>
      <c r="AI1222" s="11"/>
      <c r="AJ1222" s="50"/>
      <c r="AK1222" s="50"/>
      <c r="AL1222" s="50"/>
      <c r="AM1222" s="11"/>
      <c r="AN1222" s="50"/>
      <c r="AO1222" s="50"/>
      <c r="AP1222" s="50"/>
      <c r="AQ1222" s="11"/>
      <c r="AR1222" s="50"/>
      <c r="AS1222" s="50"/>
      <c r="AT1222" s="50"/>
      <c r="AU1222" s="11"/>
      <c r="AV1222" s="50"/>
      <c r="AW1222" s="50"/>
      <c r="AX1222" s="50"/>
      <c r="AY1222" s="50"/>
      <c r="AZ1222" s="50"/>
      <c r="BA1222" s="50"/>
      <c r="BB1222" s="50"/>
      <c r="BC1222" s="50"/>
      <c r="BD1222" s="50"/>
      <c r="BE1222" s="50"/>
      <c r="BF1222" s="50"/>
      <c r="BG1222" s="50"/>
      <c r="BH1222" s="20"/>
    </row>
    <row r="1223" spans="1:60" s="22" customFormat="1" x14ac:dyDescent="0.25">
      <c r="A1223" s="20"/>
      <c r="B1223" s="480"/>
      <c r="C1223" s="11"/>
      <c r="D1223" s="11"/>
      <c r="E1223" s="11"/>
      <c r="F1223" s="21"/>
      <c r="G1223" s="11"/>
      <c r="H1223" s="50"/>
      <c r="I1223" s="50"/>
      <c r="J1223" s="50"/>
      <c r="K1223" s="11"/>
      <c r="L1223" s="50"/>
      <c r="M1223" s="50"/>
      <c r="N1223" s="50"/>
      <c r="O1223" s="50"/>
      <c r="P1223" s="50"/>
      <c r="Q1223" s="11"/>
      <c r="R1223" s="50"/>
      <c r="S1223" s="50"/>
      <c r="T1223" s="50"/>
      <c r="U1223" s="11"/>
      <c r="V1223" s="50"/>
      <c r="W1223" s="50"/>
      <c r="X1223" s="50"/>
      <c r="Y1223" s="50"/>
      <c r="Z1223" s="50"/>
      <c r="AA1223" s="11"/>
      <c r="AB1223" s="50"/>
      <c r="AC1223" s="50"/>
      <c r="AD1223" s="50"/>
      <c r="AE1223" s="11"/>
      <c r="AF1223" s="50"/>
      <c r="AG1223" s="50"/>
      <c r="AH1223" s="50"/>
      <c r="AI1223" s="11"/>
      <c r="AJ1223" s="50"/>
      <c r="AK1223" s="50"/>
      <c r="AL1223" s="50"/>
      <c r="AM1223" s="11"/>
      <c r="AN1223" s="50"/>
      <c r="AO1223" s="50"/>
      <c r="AP1223" s="50"/>
      <c r="AQ1223" s="11"/>
      <c r="AR1223" s="50"/>
      <c r="AS1223" s="50"/>
      <c r="AT1223" s="50"/>
      <c r="AU1223" s="11"/>
      <c r="AV1223" s="50"/>
      <c r="AW1223" s="50"/>
      <c r="AX1223" s="50"/>
      <c r="AY1223" s="50"/>
      <c r="AZ1223" s="50"/>
      <c r="BA1223" s="50"/>
      <c r="BB1223" s="50"/>
      <c r="BC1223" s="50"/>
      <c r="BD1223" s="50"/>
      <c r="BE1223" s="50"/>
      <c r="BF1223" s="50"/>
      <c r="BG1223" s="50"/>
      <c r="BH1223" s="20"/>
    </row>
    <row r="1224" spans="1:60" s="22" customFormat="1" x14ac:dyDescent="0.25">
      <c r="A1224" s="20"/>
      <c r="B1224" s="480"/>
      <c r="C1224" s="11"/>
      <c r="D1224" s="11"/>
      <c r="E1224" s="11"/>
      <c r="F1224" s="21"/>
      <c r="G1224" s="11"/>
      <c r="H1224" s="50"/>
      <c r="I1224" s="50"/>
      <c r="J1224" s="50"/>
      <c r="K1224" s="11"/>
      <c r="L1224" s="50"/>
      <c r="M1224" s="50"/>
      <c r="N1224" s="50"/>
      <c r="O1224" s="50"/>
      <c r="P1224" s="50"/>
      <c r="Q1224" s="11"/>
      <c r="R1224" s="50"/>
      <c r="S1224" s="50"/>
      <c r="T1224" s="50"/>
      <c r="U1224" s="11"/>
      <c r="V1224" s="50"/>
      <c r="W1224" s="50"/>
      <c r="X1224" s="50"/>
      <c r="Y1224" s="50"/>
      <c r="Z1224" s="50"/>
      <c r="AA1224" s="11"/>
      <c r="AB1224" s="50"/>
      <c r="AC1224" s="50"/>
      <c r="AD1224" s="50"/>
      <c r="AE1224" s="11"/>
      <c r="AF1224" s="50"/>
      <c r="AG1224" s="50"/>
      <c r="AH1224" s="50"/>
      <c r="AI1224" s="11"/>
      <c r="AJ1224" s="50"/>
      <c r="AK1224" s="50"/>
      <c r="AL1224" s="50"/>
      <c r="AM1224" s="11"/>
      <c r="AN1224" s="50"/>
      <c r="AO1224" s="50"/>
      <c r="AP1224" s="50"/>
      <c r="AQ1224" s="11"/>
      <c r="AR1224" s="50"/>
      <c r="AS1224" s="50"/>
      <c r="AT1224" s="50"/>
      <c r="AU1224" s="11"/>
      <c r="AV1224" s="50"/>
      <c r="AW1224" s="50"/>
      <c r="AX1224" s="50"/>
      <c r="AY1224" s="50"/>
      <c r="AZ1224" s="50"/>
      <c r="BA1224" s="50"/>
      <c r="BB1224" s="50"/>
      <c r="BC1224" s="50"/>
      <c r="BD1224" s="50"/>
      <c r="BE1224" s="50"/>
      <c r="BF1224" s="50"/>
      <c r="BG1224" s="50"/>
      <c r="BH1224" s="20"/>
    </row>
    <row r="1225" spans="1:60" s="22" customFormat="1" x14ac:dyDescent="0.25">
      <c r="A1225" s="20"/>
      <c r="B1225" s="480"/>
      <c r="C1225" s="11"/>
      <c r="D1225" s="11"/>
      <c r="E1225" s="11"/>
      <c r="F1225" s="21"/>
      <c r="G1225" s="11"/>
      <c r="H1225" s="50"/>
      <c r="I1225" s="50"/>
      <c r="J1225" s="50"/>
      <c r="K1225" s="11"/>
      <c r="L1225" s="50"/>
      <c r="M1225" s="50"/>
      <c r="N1225" s="50"/>
      <c r="O1225" s="50"/>
      <c r="P1225" s="50"/>
      <c r="Q1225" s="11"/>
      <c r="R1225" s="50"/>
      <c r="S1225" s="50"/>
      <c r="T1225" s="50"/>
      <c r="U1225" s="11"/>
      <c r="V1225" s="50"/>
      <c r="W1225" s="50"/>
      <c r="X1225" s="50"/>
      <c r="Y1225" s="50"/>
      <c r="Z1225" s="50"/>
      <c r="AA1225" s="11"/>
      <c r="AB1225" s="50"/>
      <c r="AC1225" s="50"/>
      <c r="AD1225" s="50"/>
      <c r="AE1225" s="11"/>
      <c r="AF1225" s="50"/>
      <c r="AG1225" s="50"/>
      <c r="AH1225" s="50"/>
      <c r="AI1225" s="11"/>
      <c r="AJ1225" s="50"/>
      <c r="AK1225" s="50"/>
      <c r="AL1225" s="50"/>
      <c r="AM1225" s="11"/>
      <c r="AN1225" s="50"/>
      <c r="AO1225" s="50"/>
      <c r="AP1225" s="50"/>
      <c r="AQ1225" s="11"/>
      <c r="AR1225" s="50"/>
      <c r="AS1225" s="50"/>
      <c r="AT1225" s="50"/>
      <c r="AU1225" s="11"/>
      <c r="AV1225" s="50"/>
      <c r="AW1225" s="50"/>
      <c r="AX1225" s="50"/>
      <c r="AY1225" s="50"/>
      <c r="AZ1225" s="50"/>
      <c r="BA1225" s="50"/>
      <c r="BB1225" s="50"/>
      <c r="BC1225" s="50"/>
      <c r="BD1225" s="50"/>
      <c r="BE1225" s="50"/>
      <c r="BF1225" s="50"/>
      <c r="BG1225" s="50"/>
      <c r="BH1225" s="20"/>
    </row>
    <row r="1226" spans="1:60" s="22" customFormat="1" x14ac:dyDescent="0.25">
      <c r="A1226" s="20"/>
      <c r="B1226" s="480"/>
      <c r="C1226" s="11"/>
      <c r="D1226" s="11"/>
      <c r="E1226" s="11"/>
      <c r="F1226" s="21"/>
      <c r="G1226" s="11"/>
      <c r="H1226" s="50"/>
      <c r="I1226" s="50"/>
      <c r="J1226" s="50"/>
      <c r="K1226" s="11"/>
      <c r="L1226" s="50"/>
      <c r="M1226" s="50"/>
      <c r="N1226" s="50"/>
      <c r="O1226" s="50"/>
      <c r="P1226" s="50"/>
      <c r="Q1226" s="11"/>
      <c r="R1226" s="50"/>
      <c r="S1226" s="50"/>
      <c r="T1226" s="50"/>
      <c r="U1226" s="11"/>
      <c r="V1226" s="50"/>
      <c r="W1226" s="50"/>
      <c r="X1226" s="50"/>
      <c r="Y1226" s="50"/>
      <c r="Z1226" s="50"/>
      <c r="AA1226" s="11"/>
      <c r="AB1226" s="50"/>
      <c r="AC1226" s="50"/>
      <c r="AD1226" s="50"/>
      <c r="AE1226" s="11"/>
      <c r="AF1226" s="50"/>
      <c r="AG1226" s="50"/>
      <c r="AH1226" s="50"/>
      <c r="AI1226" s="11"/>
      <c r="AJ1226" s="50"/>
      <c r="AK1226" s="50"/>
      <c r="AL1226" s="50"/>
      <c r="AM1226" s="11"/>
      <c r="AN1226" s="50"/>
      <c r="AO1226" s="50"/>
      <c r="AP1226" s="50"/>
      <c r="AQ1226" s="11"/>
      <c r="AR1226" s="50"/>
      <c r="AS1226" s="50"/>
      <c r="AT1226" s="50"/>
      <c r="AU1226" s="11"/>
      <c r="AV1226" s="50"/>
      <c r="AW1226" s="50"/>
      <c r="AX1226" s="50"/>
      <c r="AY1226" s="50"/>
      <c r="AZ1226" s="50"/>
      <c r="BA1226" s="50"/>
      <c r="BB1226" s="50"/>
      <c r="BC1226" s="50"/>
      <c r="BD1226" s="50"/>
      <c r="BE1226" s="50"/>
      <c r="BF1226" s="50"/>
      <c r="BG1226" s="50"/>
      <c r="BH1226" s="20"/>
    </row>
    <row r="1227" spans="1:60" s="22" customFormat="1" x14ac:dyDescent="0.25">
      <c r="A1227" s="20"/>
      <c r="B1227" s="480"/>
      <c r="C1227" s="11"/>
      <c r="D1227" s="11"/>
      <c r="E1227" s="11"/>
      <c r="F1227" s="21"/>
      <c r="G1227" s="11"/>
      <c r="H1227" s="50"/>
      <c r="I1227" s="50"/>
      <c r="J1227" s="50"/>
      <c r="K1227" s="11"/>
      <c r="L1227" s="50"/>
      <c r="M1227" s="50"/>
      <c r="N1227" s="50"/>
      <c r="O1227" s="50"/>
      <c r="P1227" s="50"/>
      <c r="Q1227" s="11"/>
      <c r="R1227" s="50"/>
      <c r="S1227" s="50"/>
      <c r="T1227" s="50"/>
      <c r="U1227" s="11"/>
      <c r="V1227" s="50"/>
      <c r="W1227" s="50"/>
      <c r="X1227" s="50"/>
      <c r="Y1227" s="50"/>
      <c r="Z1227" s="50"/>
      <c r="AA1227" s="11"/>
      <c r="AB1227" s="50"/>
      <c r="AC1227" s="50"/>
      <c r="AD1227" s="50"/>
      <c r="AE1227" s="11"/>
      <c r="AF1227" s="50"/>
      <c r="AG1227" s="50"/>
      <c r="AH1227" s="50"/>
      <c r="AI1227" s="11"/>
      <c r="AJ1227" s="50"/>
      <c r="AK1227" s="50"/>
      <c r="AL1227" s="50"/>
      <c r="AM1227" s="11"/>
      <c r="AN1227" s="50"/>
      <c r="AO1227" s="50"/>
      <c r="AP1227" s="50"/>
      <c r="AQ1227" s="11"/>
      <c r="AR1227" s="50"/>
      <c r="AS1227" s="50"/>
      <c r="AT1227" s="50"/>
      <c r="AU1227" s="11"/>
      <c r="AV1227" s="50"/>
      <c r="AW1227" s="50"/>
      <c r="AX1227" s="50"/>
      <c r="AY1227" s="50"/>
      <c r="AZ1227" s="50"/>
      <c r="BA1227" s="50"/>
      <c r="BB1227" s="50"/>
      <c r="BC1227" s="50"/>
      <c r="BD1227" s="50"/>
      <c r="BE1227" s="50"/>
      <c r="BF1227" s="50"/>
      <c r="BG1227" s="50"/>
      <c r="BH1227" s="20"/>
    </row>
    <row r="1228" spans="1:60" s="22" customFormat="1" x14ac:dyDescent="0.25">
      <c r="A1228" s="20"/>
      <c r="B1228" s="480"/>
      <c r="C1228" s="11"/>
      <c r="D1228" s="11"/>
      <c r="E1228" s="11"/>
      <c r="F1228" s="21"/>
      <c r="G1228" s="11"/>
      <c r="H1228" s="50"/>
      <c r="I1228" s="50"/>
      <c r="J1228" s="50"/>
      <c r="K1228" s="11"/>
      <c r="L1228" s="50"/>
      <c r="M1228" s="50"/>
      <c r="N1228" s="50"/>
      <c r="O1228" s="50"/>
      <c r="P1228" s="50"/>
      <c r="Q1228" s="11"/>
      <c r="R1228" s="50"/>
      <c r="S1228" s="50"/>
      <c r="T1228" s="50"/>
      <c r="U1228" s="11"/>
      <c r="V1228" s="50"/>
      <c r="W1228" s="50"/>
      <c r="X1228" s="50"/>
      <c r="Y1228" s="50"/>
      <c r="Z1228" s="50"/>
      <c r="AA1228" s="11"/>
      <c r="AB1228" s="50"/>
      <c r="AC1228" s="50"/>
      <c r="AD1228" s="50"/>
      <c r="AE1228" s="11"/>
      <c r="AF1228" s="50"/>
      <c r="AG1228" s="50"/>
      <c r="AH1228" s="50"/>
      <c r="AI1228" s="11"/>
      <c r="AJ1228" s="50"/>
      <c r="AK1228" s="50"/>
      <c r="AL1228" s="50"/>
      <c r="AM1228" s="11"/>
      <c r="AN1228" s="50"/>
      <c r="AO1228" s="50"/>
      <c r="AP1228" s="50"/>
      <c r="AQ1228" s="11"/>
      <c r="AR1228" s="50"/>
      <c r="AS1228" s="50"/>
      <c r="AT1228" s="50"/>
      <c r="AU1228" s="11"/>
      <c r="AV1228" s="50"/>
      <c r="AW1228" s="50"/>
      <c r="AX1228" s="50"/>
      <c r="AY1228" s="50"/>
      <c r="AZ1228" s="50"/>
      <c r="BA1228" s="50"/>
      <c r="BB1228" s="50"/>
      <c r="BC1228" s="50"/>
      <c r="BD1228" s="50"/>
      <c r="BE1228" s="50"/>
      <c r="BF1228" s="50"/>
      <c r="BG1228" s="50"/>
      <c r="BH1228" s="20"/>
    </row>
    <row r="1229" spans="1:60" s="22" customFormat="1" x14ac:dyDescent="0.25">
      <c r="A1229" s="20"/>
      <c r="B1229" s="480"/>
      <c r="C1229" s="11"/>
      <c r="D1229" s="11"/>
      <c r="E1229" s="11"/>
      <c r="F1229" s="21"/>
      <c r="G1229" s="11"/>
      <c r="H1229" s="50"/>
      <c r="I1229" s="50"/>
      <c r="J1229" s="50"/>
      <c r="K1229" s="11"/>
      <c r="L1229" s="50"/>
      <c r="M1229" s="50"/>
      <c r="N1229" s="50"/>
      <c r="O1229" s="50"/>
      <c r="P1229" s="50"/>
      <c r="Q1229" s="11"/>
      <c r="R1229" s="50"/>
      <c r="S1229" s="50"/>
      <c r="T1229" s="50"/>
      <c r="U1229" s="11"/>
      <c r="V1229" s="50"/>
      <c r="W1229" s="50"/>
      <c r="X1229" s="50"/>
      <c r="Y1229" s="50"/>
      <c r="Z1229" s="50"/>
      <c r="AA1229" s="11"/>
      <c r="AB1229" s="50"/>
      <c r="AC1229" s="50"/>
      <c r="AD1229" s="50"/>
      <c r="AE1229" s="11"/>
      <c r="AF1229" s="50"/>
      <c r="AG1229" s="50"/>
      <c r="AH1229" s="50"/>
      <c r="AI1229" s="11"/>
      <c r="AJ1229" s="50"/>
      <c r="AK1229" s="50"/>
      <c r="AL1229" s="50"/>
      <c r="AM1229" s="11"/>
      <c r="AN1229" s="50"/>
      <c r="AO1229" s="50"/>
      <c r="AP1229" s="50"/>
      <c r="AQ1229" s="11"/>
      <c r="AR1229" s="50"/>
      <c r="AS1229" s="50"/>
      <c r="AT1229" s="50"/>
      <c r="AU1229" s="11"/>
      <c r="AV1229" s="50"/>
      <c r="AW1229" s="50"/>
      <c r="AX1229" s="50"/>
      <c r="AY1229" s="50"/>
      <c r="AZ1229" s="50"/>
      <c r="BA1229" s="50"/>
      <c r="BB1229" s="50"/>
      <c r="BC1229" s="50"/>
      <c r="BD1229" s="50"/>
      <c r="BE1229" s="50"/>
      <c r="BF1229" s="50"/>
      <c r="BG1229" s="50"/>
      <c r="BH1229" s="20"/>
    </row>
    <row r="1230" spans="1:60" s="22" customFormat="1" x14ac:dyDescent="0.25">
      <c r="A1230" s="20"/>
      <c r="B1230" s="480"/>
      <c r="C1230" s="11"/>
      <c r="D1230" s="11"/>
      <c r="E1230" s="11"/>
      <c r="F1230" s="21"/>
      <c r="G1230" s="11"/>
      <c r="H1230" s="50"/>
      <c r="I1230" s="50"/>
      <c r="J1230" s="50"/>
      <c r="K1230" s="11"/>
      <c r="L1230" s="50"/>
      <c r="M1230" s="50"/>
      <c r="N1230" s="50"/>
      <c r="O1230" s="50"/>
      <c r="P1230" s="50"/>
      <c r="Q1230" s="11"/>
      <c r="R1230" s="50"/>
      <c r="S1230" s="50"/>
      <c r="T1230" s="50"/>
      <c r="U1230" s="11"/>
      <c r="V1230" s="50"/>
      <c r="W1230" s="50"/>
      <c r="X1230" s="50"/>
      <c r="Y1230" s="50"/>
      <c r="Z1230" s="50"/>
      <c r="AA1230" s="11"/>
      <c r="AB1230" s="50"/>
      <c r="AC1230" s="50"/>
      <c r="AD1230" s="50"/>
      <c r="AE1230" s="11"/>
      <c r="AF1230" s="50"/>
      <c r="AG1230" s="50"/>
      <c r="AH1230" s="50"/>
      <c r="AI1230" s="11"/>
      <c r="AJ1230" s="50"/>
      <c r="AK1230" s="50"/>
      <c r="AL1230" s="50"/>
      <c r="AM1230" s="11"/>
      <c r="AN1230" s="50"/>
      <c r="AO1230" s="50"/>
      <c r="AP1230" s="50"/>
      <c r="AQ1230" s="11"/>
      <c r="AR1230" s="50"/>
      <c r="AS1230" s="50"/>
      <c r="AT1230" s="50"/>
      <c r="AU1230" s="11"/>
      <c r="AV1230" s="50"/>
      <c r="AW1230" s="50"/>
      <c r="AX1230" s="50"/>
      <c r="AY1230" s="50"/>
      <c r="AZ1230" s="50"/>
      <c r="BA1230" s="50"/>
      <c r="BB1230" s="50"/>
      <c r="BC1230" s="50"/>
      <c r="BD1230" s="50"/>
      <c r="BE1230" s="50"/>
      <c r="BF1230" s="50"/>
      <c r="BG1230" s="50"/>
      <c r="BH1230" s="20"/>
    </row>
    <row r="1231" spans="1:60" s="22" customFormat="1" x14ac:dyDescent="0.25">
      <c r="A1231" s="20"/>
      <c r="B1231" s="480"/>
      <c r="C1231" s="11"/>
      <c r="D1231" s="11"/>
      <c r="E1231" s="11"/>
      <c r="F1231" s="21"/>
      <c r="G1231" s="11"/>
      <c r="H1231" s="50"/>
      <c r="I1231" s="50"/>
      <c r="J1231" s="50"/>
      <c r="K1231" s="11"/>
      <c r="L1231" s="50"/>
      <c r="M1231" s="50"/>
      <c r="N1231" s="50"/>
      <c r="O1231" s="50"/>
      <c r="P1231" s="50"/>
      <c r="Q1231" s="11"/>
      <c r="R1231" s="50"/>
      <c r="S1231" s="50"/>
      <c r="T1231" s="50"/>
      <c r="U1231" s="11"/>
      <c r="V1231" s="50"/>
      <c r="W1231" s="50"/>
      <c r="X1231" s="50"/>
      <c r="Y1231" s="50"/>
      <c r="Z1231" s="50"/>
      <c r="AA1231" s="11"/>
      <c r="AB1231" s="50"/>
      <c r="AC1231" s="50"/>
      <c r="AD1231" s="50"/>
      <c r="AE1231" s="11"/>
      <c r="AF1231" s="50"/>
      <c r="AG1231" s="50"/>
      <c r="AH1231" s="50"/>
      <c r="AI1231" s="11"/>
      <c r="AJ1231" s="50"/>
      <c r="AK1231" s="50"/>
      <c r="AL1231" s="50"/>
      <c r="AM1231" s="11"/>
      <c r="AN1231" s="50"/>
      <c r="AO1231" s="50"/>
      <c r="AP1231" s="50"/>
      <c r="AQ1231" s="11"/>
      <c r="AR1231" s="50"/>
      <c r="AS1231" s="50"/>
      <c r="AT1231" s="50"/>
      <c r="AU1231" s="11"/>
      <c r="AV1231" s="50"/>
      <c r="AW1231" s="50"/>
      <c r="AX1231" s="50"/>
      <c r="AY1231" s="50"/>
      <c r="AZ1231" s="50"/>
      <c r="BA1231" s="50"/>
      <c r="BB1231" s="50"/>
      <c r="BC1231" s="50"/>
      <c r="BD1231" s="50"/>
      <c r="BE1231" s="50"/>
      <c r="BF1231" s="50"/>
      <c r="BG1231" s="50"/>
      <c r="BH1231" s="20"/>
    </row>
    <row r="1232" spans="1:60" s="22" customFormat="1" x14ac:dyDescent="0.25">
      <c r="A1232" s="20"/>
      <c r="B1232" s="480"/>
      <c r="C1232" s="11"/>
      <c r="D1232" s="11"/>
      <c r="E1232" s="11"/>
      <c r="F1232" s="21"/>
      <c r="G1232" s="11"/>
      <c r="H1232" s="50"/>
      <c r="I1232" s="50"/>
      <c r="J1232" s="50"/>
      <c r="K1232" s="11"/>
      <c r="L1232" s="50"/>
      <c r="M1232" s="50"/>
      <c r="N1232" s="50"/>
      <c r="O1232" s="50"/>
      <c r="P1232" s="50"/>
      <c r="Q1232" s="11"/>
      <c r="R1232" s="50"/>
      <c r="S1232" s="50"/>
      <c r="T1232" s="50"/>
      <c r="U1232" s="11"/>
      <c r="V1232" s="50"/>
      <c r="W1232" s="50"/>
      <c r="X1232" s="50"/>
      <c r="Y1232" s="50"/>
      <c r="Z1232" s="50"/>
      <c r="AA1232" s="11"/>
      <c r="AB1232" s="50"/>
      <c r="AC1232" s="50"/>
      <c r="AD1232" s="50"/>
      <c r="AE1232" s="11"/>
      <c r="AF1232" s="50"/>
      <c r="AG1232" s="50"/>
      <c r="AH1232" s="50"/>
      <c r="AI1232" s="11"/>
      <c r="AJ1232" s="50"/>
      <c r="AK1232" s="50"/>
      <c r="AL1232" s="50"/>
      <c r="AM1232" s="11"/>
      <c r="AN1232" s="50"/>
      <c r="AO1232" s="50"/>
      <c r="AP1232" s="50"/>
      <c r="AQ1232" s="11"/>
      <c r="AR1232" s="50"/>
      <c r="AS1232" s="50"/>
      <c r="AT1232" s="50"/>
      <c r="AU1232" s="11"/>
      <c r="AV1232" s="50"/>
      <c r="AW1232" s="50"/>
      <c r="AX1232" s="50"/>
      <c r="AY1232" s="50"/>
      <c r="AZ1232" s="50"/>
      <c r="BA1232" s="50"/>
      <c r="BB1232" s="50"/>
      <c r="BC1232" s="50"/>
      <c r="BD1232" s="50"/>
      <c r="BE1232" s="50"/>
      <c r="BF1232" s="50"/>
      <c r="BG1232" s="50"/>
      <c r="BH1232" s="20"/>
    </row>
    <row r="1233" spans="1:60" s="22" customFormat="1" x14ac:dyDescent="0.25">
      <c r="A1233" s="20"/>
      <c r="B1233" s="480"/>
      <c r="C1233" s="11"/>
      <c r="D1233" s="11"/>
      <c r="E1233" s="11"/>
      <c r="F1233" s="21"/>
      <c r="G1233" s="11"/>
      <c r="H1233" s="50"/>
      <c r="I1233" s="50"/>
      <c r="J1233" s="50"/>
      <c r="K1233" s="11"/>
      <c r="L1233" s="50"/>
      <c r="M1233" s="50"/>
      <c r="N1233" s="50"/>
      <c r="O1233" s="50"/>
      <c r="P1233" s="50"/>
      <c r="Q1233" s="11"/>
      <c r="R1233" s="50"/>
      <c r="S1233" s="50"/>
      <c r="T1233" s="50"/>
      <c r="U1233" s="11"/>
      <c r="V1233" s="50"/>
      <c r="W1233" s="50"/>
      <c r="X1233" s="50"/>
      <c r="Y1233" s="50"/>
      <c r="Z1233" s="50"/>
      <c r="AA1233" s="11"/>
      <c r="AB1233" s="50"/>
      <c r="AC1233" s="50"/>
      <c r="AD1233" s="50"/>
      <c r="AE1233" s="11"/>
      <c r="AF1233" s="50"/>
      <c r="AG1233" s="50"/>
      <c r="AH1233" s="50"/>
      <c r="AI1233" s="11"/>
      <c r="AJ1233" s="50"/>
      <c r="AK1233" s="50"/>
      <c r="AL1233" s="50"/>
      <c r="AM1233" s="11"/>
      <c r="AN1233" s="50"/>
      <c r="AO1233" s="50"/>
      <c r="AP1233" s="50"/>
      <c r="AQ1233" s="11"/>
      <c r="AR1233" s="50"/>
      <c r="AS1233" s="50"/>
      <c r="AT1233" s="50"/>
      <c r="AU1233" s="11"/>
      <c r="AV1233" s="50"/>
      <c r="AW1233" s="50"/>
      <c r="AX1233" s="50"/>
      <c r="AY1233" s="50"/>
      <c r="AZ1233" s="50"/>
      <c r="BA1233" s="50"/>
      <c r="BB1233" s="50"/>
      <c r="BC1233" s="50"/>
      <c r="BD1233" s="50"/>
      <c r="BE1233" s="50"/>
      <c r="BF1233" s="50"/>
      <c r="BG1233" s="50"/>
      <c r="BH1233" s="20"/>
    </row>
    <row r="1234" spans="1:60" s="22" customFormat="1" x14ac:dyDescent="0.25">
      <c r="A1234" s="20"/>
      <c r="B1234" s="480"/>
      <c r="C1234" s="11"/>
      <c r="D1234" s="11"/>
      <c r="E1234" s="11"/>
      <c r="F1234" s="21"/>
      <c r="G1234" s="11"/>
      <c r="H1234" s="50"/>
      <c r="I1234" s="50"/>
      <c r="J1234" s="50"/>
      <c r="K1234" s="11"/>
      <c r="L1234" s="50"/>
      <c r="M1234" s="50"/>
      <c r="N1234" s="50"/>
      <c r="O1234" s="50"/>
      <c r="P1234" s="50"/>
      <c r="Q1234" s="11"/>
      <c r="R1234" s="50"/>
      <c r="S1234" s="50"/>
      <c r="T1234" s="50"/>
      <c r="U1234" s="11"/>
      <c r="V1234" s="50"/>
      <c r="W1234" s="50"/>
      <c r="X1234" s="50"/>
      <c r="Y1234" s="50"/>
      <c r="Z1234" s="50"/>
      <c r="AA1234" s="11"/>
      <c r="AB1234" s="50"/>
      <c r="AC1234" s="50"/>
      <c r="AD1234" s="50"/>
      <c r="AE1234" s="11"/>
      <c r="AF1234" s="50"/>
      <c r="AG1234" s="50"/>
      <c r="AH1234" s="50"/>
      <c r="AI1234" s="11"/>
      <c r="AJ1234" s="50"/>
      <c r="AK1234" s="50"/>
      <c r="AL1234" s="50"/>
      <c r="AM1234" s="11"/>
      <c r="AN1234" s="50"/>
      <c r="AO1234" s="50"/>
      <c r="AP1234" s="50"/>
      <c r="AQ1234" s="11"/>
      <c r="AR1234" s="50"/>
      <c r="AS1234" s="50"/>
      <c r="AT1234" s="50"/>
      <c r="AU1234" s="11"/>
      <c r="AV1234" s="50"/>
      <c r="AW1234" s="50"/>
      <c r="AX1234" s="50"/>
      <c r="AY1234" s="50"/>
      <c r="AZ1234" s="50"/>
      <c r="BA1234" s="50"/>
      <c r="BB1234" s="50"/>
      <c r="BC1234" s="50"/>
      <c r="BD1234" s="50"/>
      <c r="BE1234" s="50"/>
      <c r="BF1234" s="50"/>
      <c r="BG1234" s="50"/>
      <c r="BH1234" s="20"/>
    </row>
    <row r="1235" spans="1:60" s="22" customFormat="1" x14ac:dyDescent="0.25">
      <c r="A1235" s="20"/>
      <c r="B1235" s="480"/>
      <c r="C1235" s="11"/>
      <c r="D1235" s="11"/>
      <c r="E1235" s="11"/>
      <c r="F1235" s="21"/>
      <c r="G1235" s="11"/>
      <c r="H1235" s="50"/>
      <c r="I1235" s="50"/>
      <c r="J1235" s="50"/>
      <c r="K1235" s="11"/>
      <c r="L1235" s="50"/>
      <c r="M1235" s="50"/>
      <c r="N1235" s="50"/>
      <c r="O1235" s="50"/>
      <c r="P1235" s="50"/>
      <c r="Q1235" s="11"/>
      <c r="R1235" s="50"/>
      <c r="S1235" s="50"/>
      <c r="T1235" s="50"/>
      <c r="U1235" s="11"/>
      <c r="V1235" s="50"/>
      <c r="W1235" s="50"/>
      <c r="X1235" s="50"/>
      <c r="Y1235" s="50"/>
      <c r="Z1235" s="50"/>
      <c r="AA1235" s="11"/>
      <c r="AB1235" s="50"/>
      <c r="AC1235" s="50"/>
      <c r="AD1235" s="50"/>
      <c r="AE1235" s="11"/>
      <c r="AF1235" s="50"/>
      <c r="AG1235" s="50"/>
      <c r="AH1235" s="50"/>
      <c r="AI1235" s="11"/>
      <c r="AJ1235" s="50"/>
      <c r="AK1235" s="50"/>
      <c r="AL1235" s="50"/>
      <c r="AM1235" s="11"/>
      <c r="AN1235" s="50"/>
      <c r="AO1235" s="50"/>
      <c r="AP1235" s="50"/>
      <c r="AQ1235" s="11"/>
      <c r="AR1235" s="50"/>
      <c r="AS1235" s="50"/>
      <c r="AT1235" s="50"/>
      <c r="AU1235" s="11"/>
      <c r="AV1235" s="50"/>
      <c r="AW1235" s="50"/>
      <c r="AX1235" s="50"/>
      <c r="AY1235" s="50"/>
      <c r="AZ1235" s="50"/>
      <c r="BA1235" s="50"/>
      <c r="BB1235" s="50"/>
      <c r="BC1235" s="50"/>
      <c r="BD1235" s="50"/>
      <c r="BE1235" s="50"/>
      <c r="BF1235" s="50"/>
      <c r="BG1235" s="50"/>
      <c r="BH1235" s="20"/>
    </row>
    <row r="1236" spans="1:60" s="22" customFormat="1" x14ac:dyDescent="0.25">
      <c r="A1236" s="20"/>
      <c r="B1236" s="480"/>
      <c r="C1236" s="11"/>
      <c r="D1236" s="11"/>
      <c r="E1236" s="11"/>
      <c r="F1236" s="21"/>
      <c r="G1236" s="11"/>
      <c r="H1236" s="50"/>
      <c r="I1236" s="50"/>
      <c r="J1236" s="50"/>
      <c r="K1236" s="11"/>
      <c r="L1236" s="50"/>
      <c r="M1236" s="50"/>
      <c r="N1236" s="50"/>
      <c r="O1236" s="50"/>
      <c r="P1236" s="50"/>
      <c r="Q1236" s="11"/>
      <c r="R1236" s="50"/>
      <c r="S1236" s="50"/>
      <c r="T1236" s="50"/>
      <c r="U1236" s="11"/>
      <c r="V1236" s="50"/>
      <c r="W1236" s="50"/>
      <c r="X1236" s="50"/>
      <c r="Y1236" s="50"/>
      <c r="Z1236" s="50"/>
      <c r="AA1236" s="11"/>
      <c r="AB1236" s="50"/>
      <c r="AC1236" s="50"/>
      <c r="AD1236" s="50"/>
      <c r="AE1236" s="11"/>
      <c r="AF1236" s="50"/>
      <c r="AG1236" s="50"/>
      <c r="AH1236" s="50"/>
      <c r="AI1236" s="11"/>
      <c r="AJ1236" s="50"/>
      <c r="AK1236" s="50"/>
      <c r="AL1236" s="50"/>
      <c r="AM1236" s="11"/>
      <c r="AN1236" s="50"/>
      <c r="AO1236" s="50"/>
      <c r="AP1236" s="50"/>
      <c r="AQ1236" s="11"/>
      <c r="AR1236" s="50"/>
      <c r="AS1236" s="50"/>
      <c r="AT1236" s="50"/>
      <c r="AU1236" s="11"/>
      <c r="AV1236" s="50"/>
      <c r="AW1236" s="50"/>
      <c r="AX1236" s="50"/>
      <c r="AY1236" s="50"/>
      <c r="AZ1236" s="50"/>
      <c r="BA1236" s="50"/>
      <c r="BB1236" s="50"/>
      <c r="BC1236" s="50"/>
      <c r="BD1236" s="50"/>
      <c r="BE1236" s="50"/>
      <c r="BF1236" s="50"/>
      <c r="BG1236" s="50"/>
      <c r="BH1236" s="20"/>
    </row>
    <row r="1237" spans="1:60" s="22" customFormat="1" x14ac:dyDescent="0.25">
      <c r="A1237" s="20"/>
      <c r="B1237" s="480"/>
      <c r="C1237" s="11"/>
      <c r="D1237" s="11"/>
      <c r="E1237" s="11"/>
      <c r="F1237" s="21"/>
      <c r="G1237" s="11"/>
      <c r="H1237" s="50"/>
      <c r="I1237" s="50"/>
      <c r="J1237" s="50"/>
      <c r="K1237" s="11"/>
      <c r="L1237" s="50"/>
      <c r="M1237" s="50"/>
      <c r="N1237" s="50"/>
      <c r="O1237" s="50"/>
      <c r="P1237" s="50"/>
      <c r="Q1237" s="11"/>
      <c r="R1237" s="50"/>
      <c r="S1237" s="50"/>
      <c r="T1237" s="50"/>
      <c r="U1237" s="11"/>
      <c r="V1237" s="50"/>
      <c r="W1237" s="50"/>
      <c r="X1237" s="50"/>
      <c r="Y1237" s="50"/>
      <c r="Z1237" s="50"/>
      <c r="AA1237" s="11"/>
      <c r="AB1237" s="50"/>
      <c r="AC1237" s="50"/>
      <c r="AD1237" s="50"/>
      <c r="AE1237" s="11"/>
      <c r="AF1237" s="50"/>
      <c r="AG1237" s="50"/>
      <c r="AH1237" s="50"/>
      <c r="AI1237" s="11"/>
      <c r="AJ1237" s="50"/>
      <c r="AK1237" s="50"/>
      <c r="AL1237" s="50"/>
      <c r="AM1237" s="11"/>
      <c r="AN1237" s="50"/>
      <c r="AO1237" s="50"/>
      <c r="AP1237" s="50"/>
      <c r="AQ1237" s="11"/>
      <c r="AR1237" s="50"/>
      <c r="AS1237" s="50"/>
      <c r="AT1237" s="50"/>
      <c r="AU1237" s="11"/>
      <c r="AV1237" s="50"/>
      <c r="AW1237" s="50"/>
      <c r="AX1237" s="50"/>
      <c r="AY1237" s="50"/>
      <c r="AZ1237" s="50"/>
      <c r="BA1237" s="50"/>
      <c r="BB1237" s="50"/>
      <c r="BC1237" s="50"/>
      <c r="BD1237" s="50"/>
      <c r="BE1237" s="50"/>
      <c r="BF1237" s="50"/>
      <c r="BG1237" s="50"/>
      <c r="BH1237" s="20"/>
    </row>
    <row r="1238" spans="1:60" s="22" customFormat="1" x14ac:dyDescent="0.25">
      <c r="A1238" s="20"/>
      <c r="B1238" s="480"/>
      <c r="C1238" s="11"/>
      <c r="D1238" s="11"/>
      <c r="E1238" s="11"/>
      <c r="F1238" s="21"/>
      <c r="G1238" s="11"/>
      <c r="H1238" s="50"/>
      <c r="I1238" s="50"/>
      <c r="J1238" s="50"/>
      <c r="K1238" s="11"/>
      <c r="L1238" s="50"/>
      <c r="M1238" s="50"/>
      <c r="N1238" s="50"/>
      <c r="O1238" s="50"/>
      <c r="P1238" s="50"/>
      <c r="Q1238" s="11"/>
      <c r="R1238" s="50"/>
      <c r="S1238" s="50"/>
      <c r="T1238" s="50"/>
      <c r="U1238" s="11"/>
      <c r="V1238" s="50"/>
      <c r="W1238" s="50"/>
      <c r="X1238" s="50"/>
      <c r="Y1238" s="50"/>
      <c r="Z1238" s="50"/>
      <c r="AA1238" s="11"/>
      <c r="AB1238" s="50"/>
      <c r="AC1238" s="50"/>
      <c r="AD1238" s="50"/>
      <c r="AE1238" s="11"/>
      <c r="AF1238" s="50"/>
      <c r="AG1238" s="50"/>
      <c r="AH1238" s="50"/>
      <c r="AI1238" s="11"/>
      <c r="AJ1238" s="50"/>
      <c r="AK1238" s="50"/>
      <c r="AL1238" s="50"/>
      <c r="AM1238" s="11"/>
      <c r="AN1238" s="50"/>
      <c r="AO1238" s="50"/>
      <c r="AP1238" s="50"/>
      <c r="AQ1238" s="11"/>
      <c r="AR1238" s="50"/>
      <c r="AS1238" s="50"/>
      <c r="AT1238" s="50"/>
      <c r="AU1238" s="11"/>
      <c r="AV1238" s="50"/>
      <c r="AW1238" s="50"/>
      <c r="AX1238" s="50"/>
      <c r="AY1238" s="50"/>
      <c r="AZ1238" s="50"/>
      <c r="BA1238" s="50"/>
      <c r="BB1238" s="50"/>
      <c r="BC1238" s="50"/>
      <c r="BD1238" s="50"/>
      <c r="BE1238" s="50"/>
      <c r="BF1238" s="50"/>
      <c r="BG1238" s="50"/>
      <c r="BH1238" s="20"/>
    </row>
    <row r="1239" spans="1:60" s="22" customFormat="1" x14ac:dyDescent="0.25">
      <c r="A1239" s="20"/>
      <c r="B1239" s="480"/>
      <c r="C1239" s="11"/>
      <c r="D1239" s="11"/>
      <c r="E1239" s="11"/>
      <c r="F1239" s="21"/>
      <c r="G1239" s="11"/>
      <c r="H1239" s="50"/>
      <c r="I1239" s="50"/>
      <c r="J1239" s="50"/>
      <c r="K1239" s="11"/>
      <c r="L1239" s="50"/>
      <c r="M1239" s="50"/>
      <c r="N1239" s="50"/>
      <c r="O1239" s="50"/>
      <c r="P1239" s="50"/>
      <c r="Q1239" s="11"/>
      <c r="R1239" s="50"/>
      <c r="S1239" s="50"/>
      <c r="T1239" s="50"/>
      <c r="U1239" s="11"/>
      <c r="V1239" s="50"/>
      <c r="W1239" s="50"/>
      <c r="X1239" s="50"/>
      <c r="Y1239" s="50"/>
      <c r="Z1239" s="50"/>
      <c r="AA1239" s="11"/>
      <c r="AB1239" s="50"/>
      <c r="AC1239" s="50"/>
      <c r="AD1239" s="50"/>
      <c r="AE1239" s="11"/>
      <c r="AF1239" s="50"/>
      <c r="AG1239" s="50"/>
      <c r="AH1239" s="50"/>
      <c r="AI1239" s="11"/>
      <c r="AJ1239" s="50"/>
      <c r="AK1239" s="50"/>
      <c r="AL1239" s="50"/>
      <c r="AM1239" s="11"/>
      <c r="AN1239" s="50"/>
      <c r="AO1239" s="50"/>
      <c r="AP1239" s="50"/>
      <c r="AQ1239" s="11"/>
      <c r="AR1239" s="50"/>
      <c r="AS1239" s="50"/>
      <c r="AT1239" s="50"/>
      <c r="AU1239" s="11"/>
      <c r="AV1239" s="50"/>
      <c r="AW1239" s="50"/>
      <c r="AX1239" s="50"/>
      <c r="AY1239" s="50"/>
      <c r="AZ1239" s="50"/>
      <c r="BA1239" s="50"/>
      <c r="BB1239" s="50"/>
      <c r="BC1239" s="50"/>
      <c r="BD1239" s="50"/>
      <c r="BE1239" s="50"/>
      <c r="BF1239" s="50"/>
      <c r="BG1239" s="50"/>
      <c r="BH1239" s="20"/>
    </row>
    <row r="1240" spans="1:60" s="22" customFormat="1" x14ac:dyDescent="0.25">
      <c r="A1240" s="20"/>
      <c r="B1240" s="480"/>
      <c r="C1240" s="11"/>
      <c r="D1240" s="11"/>
      <c r="E1240" s="11"/>
      <c r="F1240" s="21"/>
      <c r="G1240" s="11"/>
      <c r="H1240" s="50"/>
      <c r="I1240" s="50"/>
      <c r="J1240" s="50"/>
      <c r="K1240" s="11"/>
      <c r="L1240" s="50"/>
      <c r="M1240" s="50"/>
      <c r="N1240" s="50"/>
      <c r="O1240" s="50"/>
      <c r="P1240" s="50"/>
      <c r="Q1240" s="11"/>
      <c r="R1240" s="50"/>
      <c r="S1240" s="50"/>
      <c r="T1240" s="50"/>
      <c r="U1240" s="11"/>
      <c r="V1240" s="50"/>
      <c r="W1240" s="50"/>
      <c r="X1240" s="50"/>
      <c r="Y1240" s="50"/>
      <c r="Z1240" s="50"/>
      <c r="AA1240" s="11"/>
      <c r="AB1240" s="50"/>
      <c r="AC1240" s="50"/>
      <c r="AD1240" s="50"/>
      <c r="AE1240" s="11"/>
      <c r="AF1240" s="50"/>
      <c r="AG1240" s="50"/>
      <c r="AH1240" s="50"/>
      <c r="AI1240" s="11"/>
      <c r="AJ1240" s="50"/>
      <c r="AK1240" s="50"/>
      <c r="AL1240" s="50"/>
      <c r="AM1240" s="11"/>
      <c r="AN1240" s="50"/>
      <c r="AO1240" s="50"/>
      <c r="AP1240" s="50"/>
      <c r="AQ1240" s="11"/>
      <c r="AR1240" s="50"/>
      <c r="AS1240" s="50"/>
      <c r="AT1240" s="50"/>
      <c r="AU1240" s="11"/>
      <c r="AV1240" s="50"/>
      <c r="AW1240" s="50"/>
      <c r="AX1240" s="50"/>
      <c r="AY1240" s="50"/>
      <c r="AZ1240" s="50"/>
      <c r="BA1240" s="50"/>
      <c r="BB1240" s="50"/>
      <c r="BC1240" s="50"/>
      <c r="BD1240" s="50"/>
      <c r="BE1240" s="50"/>
      <c r="BF1240" s="50"/>
      <c r="BG1240" s="50"/>
      <c r="BH1240" s="20"/>
    </row>
    <row r="1241" spans="1:60" s="22" customFormat="1" x14ac:dyDescent="0.25">
      <c r="A1241" s="20"/>
      <c r="B1241" s="480"/>
      <c r="C1241" s="11"/>
      <c r="D1241" s="11"/>
      <c r="E1241" s="11"/>
      <c r="F1241" s="21"/>
      <c r="G1241" s="11"/>
      <c r="H1241" s="50"/>
      <c r="I1241" s="50"/>
      <c r="J1241" s="50"/>
      <c r="K1241" s="11"/>
      <c r="L1241" s="50"/>
      <c r="M1241" s="50"/>
      <c r="N1241" s="50"/>
      <c r="O1241" s="50"/>
      <c r="P1241" s="50"/>
      <c r="Q1241" s="11"/>
      <c r="R1241" s="50"/>
      <c r="S1241" s="50"/>
      <c r="T1241" s="50"/>
      <c r="U1241" s="11"/>
      <c r="V1241" s="50"/>
      <c r="W1241" s="50"/>
      <c r="X1241" s="50"/>
      <c r="Y1241" s="50"/>
      <c r="Z1241" s="50"/>
      <c r="AA1241" s="11"/>
      <c r="AB1241" s="50"/>
      <c r="AC1241" s="50"/>
      <c r="AD1241" s="50"/>
      <c r="AE1241" s="11"/>
      <c r="AF1241" s="50"/>
      <c r="AG1241" s="50"/>
      <c r="AH1241" s="50"/>
      <c r="AI1241" s="11"/>
      <c r="AJ1241" s="50"/>
      <c r="AK1241" s="50"/>
      <c r="AL1241" s="50"/>
      <c r="AM1241" s="11"/>
      <c r="AN1241" s="50"/>
      <c r="AO1241" s="50"/>
      <c r="AP1241" s="50"/>
      <c r="AQ1241" s="11"/>
      <c r="AR1241" s="50"/>
      <c r="AS1241" s="50"/>
      <c r="AT1241" s="50"/>
      <c r="AU1241" s="11"/>
      <c r="AV1241" s="50"/>
      <c r="AW1241" s="50"/>
      <c r="AX1241" s="50"/>
      <c r="AY1241" s="50"/>
      <c r="AZ1241" s="50"/>
      <c r="BA1241" s="50"/>
      <c r="BB1241" s="50"/>
      <c r="BC1241" s="50"/>
      <c r="BD1241" s="50"/>
      <c r="BE1241" s="50"/>
      <c r="BF1241" s="50"/>
      <c r="BG1241" s="50"/>
      <c r="BH1241" s="20"/>
    </row>
    <row r="1242" spans="1:60" s="22" customFormat="1" x14ac:dyDescent="0.25">
      <c r="A1242" s="20"/>
      <c r="B1242" s="480"/>
      <c r="C1242" s="11"/>
      <c r="D1242" s="11"/>
      <c r="E1242" s="11"/>
      <c r="F1242" s="21"/>
      <c r="G1242" s="11"/>
      <c r="H1242" s="50"/>
      <c r="I1242" s="50"/>
      <c r="J1242" s="50"/>
      <c r="K1242" s="11"/>
      <c r="L1242" s="50"/>
      <c r="M1242" s="50"/>
      <c r="N1242" s="50"/>
      <c r="O1242" s="50"/>
      <c r="P1242" s="50"/>
      <c r="Q1242" s="11"/>
      <c r="R1242" s="50"/>
      <c r="S1242" s="50"/>
      <c r="T1242" s="50"/>
      <c r="U1242" s="11"/>
      <c r="V1242" s="50"/>
      <c r="W1242" s="50"/>
      <c r="X1242" s="50"/>
      <c r="Y1242" s="50"/>
      <c r="Z1242" s="50"/>
      <c r="AA1242" s="11"/>
      <c r="AB1242" s="50"/>
      <c r="AC1242" s="50"/>
      <c r="AD1242" s="50"/>
      <c r="AE1242" s="11"/>
      <c r="AF1242" s="50"/>
      <c r="AG1242" s="50"/>
      <c r="AH1242" s="50"/>
      <c r="AI1242" s="11"/>
      <c r="AJ1242" s="50"/>
      <c r="AK1242" s="50"/>
      <c r="AL1242" s="50"/>
      <c r="AM1242" s="11"/>
      <c r="AN1242" s="50"/>
      <c r="AO1242" s="50"/>
      <c r="AP1242" s="50"/>
      <c r="AQ1242" s="11"/>
      <c r="AR1242" s="50"/>
      <c r="AS1242" s="50"/>
      <c r="AT1242" s="50"/>
      <c r="AU1242" s="11"/>
      <c r="AV1242" s="50"/>
      <c r="AW1242" s="50"/>
      <c r="AX1242" s="50"/>
      <c r="AY1242" s="50"/>
      <c r="AZ1242" s="50"/>
      <c r="BA1242" s="50"/>
      <c r="BB1242" s="50"/>
      <c r="BC1242" s="50"/>
      <c r="BD1242" s="50"/>
      <c r="BE1242" s="50"/>
      <c r="BF1242" s="50"/>
      <c r="BG1242" s="50"/>
      <c r="BH1242" s="20"/>
    </row>
    <row r="1243" spans="1:60" s="22" customFormat="1" x14ac:dyDescent="0.25">
      <c r="A1243" s="20"/>
      <c r="B1243" s="480"/>
      <c r="C1243" s="11"/>
      <c r="D1243" s="11"/>
      <c r="E1243" s="11"/>
      <c r="F1243" s="21"/>
      <c r="G1243" s="11"/>
      <c r="H1243" s="50"/>
      <c r="I1243" s="50"/>
      <c r="J1243" s="50"/>
      <c r="K1243" s="11"/>
      <c r="L1243" s="50"/>
      <c r="M1243" s="50"/>
      <c r="N1243" s="50"/>
      <c r="O1243" s="50"/>
      <c r="P1243" s="50"/>
      <c r="Q1243" s="11"/>
      <c r="R1243" s="50"/>
      <c r="S1243" s="50"/>
      <c r="T1243" s="50"/>
      <c r="U1243" s="11"/>
      <c r="V1243" s="50"/>
      <c r="W1243" s="50"/>
      <c r="X1243" s="50"/>
      <c r="Y1243" s="50"/>
      <c r="Z1243" s="50"/>
      <c r="AA1243" s="11"/>
      <c r="AB1243" s="50"/>
      <c r="AC1243" s="50"/>
      <c r="AD1243" s="50"/>
      <c r="AE1243" s="11"/>
      <c r="AF1243" s="50"/>
      <c r="AG1243" s="50"/>
      <c r="AH1243" s="50"/>
      <c r="AI1243" s="11"/>
      <c r="AJ1243" s="50"/>
      <c r="AK1243" s="50"/>
      <c r="AL1243" s="50"/>
      <c r="AM1243" s="11"/>
      <c r="AN1243" s="50"/>
      <c r="AO1243" s="50"/>
      <c r="AP1243" s="50"/>
      <c r="AQ1243" s="11"/>
      <c r="AR1243" s="50"/>
      <c r="AS1243" s="50"/>
      <c r="AT1243" s="50"/>
      <c r="AU1243" s="11"/>
      <c r="AV1243" s="50"/>
      <c r="AW1243" s="50"/>
      <c r="AX1243" s="50"/>
      <c r="AY1243" s="50"/>
      <c r="AZ1243" s="50"/>
      <c r="BA1243" s="50"/>
      <c r="BB1243" s="50"/>
      <c r="BC1243" s="50"/>
      <c r="BD1243" s="50"/>
      <c r="BE1243" s="50"/>
      <c r="BF1243" s="50"/>
      <c r="BG1243" s="50"/>
      <c r="BH1243" s="20"/>
    </row>
    <row r="1244" spans="1:60" s="22" customFormat="1" x14ac:dyDescent="0.25">
      <c r="A1244" s="20"/>
      <c r="B1244" s="480"/>
      <c r="C1244" s="11"/>
      <c r="D1244" s="11"/>
      <c r="E1244" s="11"/>
      <c r="F1244" s="21"/>
      <c r="G1244" s="11"/>
      <c r="H1244" s="50"/>
      <c r="I1244" s="50"/>
      <c r="J1244" s="50"/>
      <c r="K1244" s="11"/>
      <c r="L1244" s="50"/>
      <c r="M1244" s="50"/>
      <c r="N1244" s="50"/>
      <c r="O1244" s="50"/>
      <c r="P1244" s="50"/>
      <c r="Q1244" s="11"/>
      <c r="R1244" s="50"/>
      <c r="S1244" s="50"/>
      <c r="T1244" s="50"/>
      <c r="U1244" s="11"/>
      <c r="V1244" s="50"/>
      <c r="W1244" s="50"/>
      <c r="X1244" s="50"/>
      <c r="Y1244" s="50"/>
      <c r="Z1244" s="50"/>
      <c r="AA1244" s="11"/>
      <c r="AB1244" s="50"/>
      <c r="AC1244" s="50"/>
      <c r="AD1244" s="50"/>
      <c r="AE1244" s="11"/>
      <c r="AF1244" s="50"/>
      <c r="AG1244" s="50"/>
      <c r="AH1244" s="50"/>
      <c r="AI1244" s="11"/>
      <c r="AJ1244" s="50"/>
      <c r="AK1244" s="50"/>
      <c r="AL1244" s="50"/>
      <c r="AM1244" s="11"/>
      <c r="AN1244" s="50"/>
      <c r="AO1244" s="50"/>
      <c r="AP1244" s="50"/>
      <c r="AQ1244" s="11"/>
      <c r="AR1244" s="50"/>
      <c r="AS1244" s="50"/>
      <c r="AT1244" s="50"/>
      <c r="AU1244" s="11"/>
      <c r="AV1244" s="50"/>
      <c r="AW1244" s="50"/>
      <c r="AX1244" s="50"/>
      <c r="AY1244" s="50"/>
      <c r="AZ1244" s="50"/>
      <c r="BA1244" s="50"/>
      <c r="BB1244" s="50"/>
      <c r="BC1244" s="50"/>
      <c r="BD1244" s="50"/>
      <c r="BE1244" s="50"/>
      <c r="BF1244" s="50"/>
      <c r="BG1244" s="50"/>
      <c r="BH1244" s="20"/>
    </row>
    <row r="1245" spans="1:60" s="22" customFormat="1" x14ac:dyDescent="0.25">
      <c r="A1245" s="20"/>
      <c r="B1245" s="480"/>
      <c r="C1245" s="11"/>
      <c r="D1245" s="11"/>
      <c r="E1245" s="11"/>
      <c r="F1245" s="21"/>
      <c r="G1245" s="11"/>
      <c r="H1245" s="50"/>
      <c r="I1245" s="50"/>
      <c r="J1245" s="50"/>
      <c r="K1245" s="11"/>
      <c r="L1245" s="50"/>
      <c r="M1245" s="50"/>
      <c r="N1245" s="50"/>
      <c r="O1245" s="50"/>
      <c r="P1245" s="50"/>
      <c r="Q1245" s="11"/>
      <c r="R1245" s="50"/>
      <c r="S1245" s="50"/>
      <c r="T1245" s="50"/>
      <c r="U1245" s="11"/>
      <c r="V1245" s="50"/>
      <c r="W1245" s="50"/>
      <c r="X1245" s="50"/>
      <c r="Y1245" s="50"/>
      <c r="Z1245" s="50"/>
      <c r="AA1245" s="11"/>
      <c r="AB1245" s="50"/>
      <c r="AC1245" s="50"/>
      <c r="AD1245" s="50"/>
      <c r="AE1245" s="11"/>
      <c r="AF1245" s="50"/>
      <c r="AG1245" s="50"/>
      <c r="AH1245" s="50"/>
      <c r="AI1245" s="11"/>
      <c r="AJ1245" s="50"/>
      <c r="AK1245" s="50"/>
      <c r="AL1245" s="50"/>
      <c r="AM1245" s="11"/>
      <c r="AN1245" s="50"/>
      <c r="AO1245" s="50"/>
      <c r="AP1245" s="50"/>
      <c r="AQ1245" s="11"/>
      <c r="AR1245" s="50"/>
      <c r="AS1245" s="50"/>
      <c r="AT1245" s="50"/>
      <c r="AU1245" s="11"/>
      <c r="AV1245" s="50"/>
      <c r="AW1245" s="50"/>
      <c r="AX1245" s="50"/>
      <c r="AY1245" s="50"/>
      <c r="AZ1245" s="50"/>
      <c r="BA1245" s="50"/>
      <c r="BB1245" s="50"/>
      <c r="BC1245" s="50"/>
      <c r="BD1245" s="50"/>
      <c r="BE1245" s="50"/>
      <c r="BF1245" s="50"/>
      <c r="BG1245" s="50"/>
      <c r="BH1245" s="20"/>
    </row>
    <row r="1246" spans="1:60" s="22" customFormat="1" x14ac:dyDescent="0.25">
      <c r="A1246" s="20"/>
      <c r="B1246" s="480"/>
      <c r="C1246" s="11"/>
      <c r="D1246" s="11"/>
      <c r="E1246" s="11"/>
      <c r="F1246" s="21"/>
      <c r="G1246" s="11"/>
      <c r="H1246" s="50"/>
      <c r="I1246" s="50"/>
      <c r="J1246" s="50"/>
      <c r="K1246" s="11"/>
      <c r="L1246" s="50"/>
      <c r="M1246" s="50"/>
      <c r="N1246" s="50"/>
      <c r="O1246" s="50"/>
      <c r="P1246" s="50"/>
      <c r="Q1246" s="11"/>
      <c r="R1246" s="50"/>
      <c r="S1246" s="50"/>
      <c r="T1246" s="50"/>
      <c r="U1246" s="11"/>
      <c r="V1246" s="50"/>
      <c r="W1246" s="50"/>
      <c r="X1246" s="50"/>
      <c r="Y1246" s="50"/>
      <c r="Z1246" s="50"/>
      <c r="AA1246" s="11"/>
      <c r="AB1246" s="50"/>
      <c r="AC1246" s="50"/>
      <c r="AD1246" s="50"/>
      <c r="AE1246" s="11"/>
      <c r="AF1246" s="50"/>
      <c r="AG1246" s="50"/>
      <c r="AH1246" s="50"/>
      <c r="AI1246" s="11"/>
      <c r="AJ1246" s="50"/>
      <c r="AK1246" s="50"/>
      <c r="AL1246" s="50"/>
      <c r="AM1246" s="11"/>
      <c r="AN1246" s="50"/>
      <c r="AO1246" s="50"/>
      <c r="AP1246" s="50"/>
      <c r="AQ1246" s="11"/>
      <c r="AR1246" s="50"/>
      <c r="AS1246" s="50"/>
      <c r="AT1246" s="50"/>
      <c r="AU1246" s="11"/>
      <c r="AV1246" s="50"/>
      <c r="AW1246" s="50"/>
      <c r="AX1246" s="50"/>
      <c r="AY1246" s="50"/>
      <c r="AZ1246" s="50"/>
      <c r="BA1246" s="50"/>
      <c r="BB1246" s="50"/>
      <c r="BC1246" s="50"/>
      <c r="BD1246" s="50"/>
      <c r="BE1246" s="50"/>
      <c r="BF1246" s="50"/>
      <c r="BG1246" s="50"/>
      <c r="BH1246" s="20"/>
    </row>
    <row r="1247" spans="1:60" s="22" customFormat="1" x14ac:dyDescent="0.25">
      <c r="A1247" s="20"/>
      <c r="B1247" s="480"/>
      <c r="C1247" s="11"/>
      <c r="D1247" s="11"/>
      <c r="E1247" s="11"/>
      <c r="F1247" s="21"/>
      <c r="G1247" s="11"/>
      <c r="H1247" s="50"/>
      <c r="I1247" s="50"/>
      <c r="J1247" s="50"/>
      <c r="K1247" s="11"/>
      <c r="L1247" s="50"/>
      <c r="M1247" s="50"/>
      <c r="N1247" s="50"/>
      <c r="O1247" s="50"/>
      <c r="P1247" s="50"/>
      <c r="Q1247" s="11"/>
      <c r="R1247" s="50"/>
      <c r="S1247" s="50"/>
      <c r="T1247" s="50"/>
      <c r="U1247" s="11"/>
      <c r="V1247" s="50"/>
      <c r="W1247" s="50"/>
      <c r="X1247" s="50"/>
      <c r="Y1247" s="50"/>
      <c r="Z1247" s="50"/>
      <c r="AA1247" s="11"/>
      <c r="AB1247" s="50"/>
      <c r="AC1247" s="50"/>
      <c r="AD1247" s="50"/>
      <c r="AE1247" s="11"/>
      <c r="AF1247" s="50"/>
      <c r="AG1247" s="50"/>
      <c r="AH1247" s="50"/>
      <c r="AI1247" s="11"/>
      <c r="AJ1247" s="50"/>
      <c r="AK1247" s="50"/>
      <c r="AL1247" s="50"/>
      <c r="AM1247" s="11"/>
      <c r="AN1247" s="50"/>
      <c r="AO1247" s="50"/>
      <c r="AP1247" s="50"/>
      <c r="AQ1247" s="11"/>
      <c r="AR1247" s="50"/>
      <c r="AS1247" s="50"/>
      <c r="AT1247" s="50"/>
      <c r="AU1247" s="11"/>
      <c r="AV1247" s="50"/>
      <c r="AW1247" s="50"/>
      <c r="AX1247" s="50"/>
      <c r="AY1247" s="50"/>
      <c r="AZ1247" s="50"/>
      <c r="BA1247" s="50"/>
      <c r="BB1247" s="50"/>
      <c r="BC1247" s="50"/>
      <c r="BD1247" s="50"/>
      <c r="BE1247" s="50"/>
      <c r="BF1247" s="50"/>
      <c r="BG1247" s="50"/>
      <c r="BH1247" s="20"/>
    </row>
    <row r="1248" spans="1:60" s="22" customFormat="1" x14ac:dyDescent="0.25">
      <c r="A1248" s="20"/>
      <c r="B1248" s="480"/>
      <c r="C1248" s="11"/>
      <c r="D1248" s="11"/>
      <c r="E1248" s="11"/>
      <c r="F1248" s="21"/>
      <c r="G1248" s="11"/>
      <c r="H1248" s="50"/>
      <c r="I1248" s="50"/>
      <c r="J1248" s="50"/>
      <c r="K1248" s="11"/>
      <c r="L1248" s="50"/>
      <c r="M1248" s="50"/>
      <c r="N1248" s="50"/>
      <c r="O1248" s="50"/>
      <c r="P1248" s="50"/>
      <c r="Q1248" s="11"/>
      <c r="R1248" s="50"/>
      <c r="S1248" s="50"/>
      <c r="T1248" s="50"/>
      <c r="U1248" s="11"/>
      <c r="V1248" s="50"/>
      <c r="W1248" s="50"/>
      <c r="X1248" s="50"/>
      <c r="Y1248" s="50"/>
      <c r="Z1248" s="50"/>
      <c r="AA1248" s="11"/>
      <c r="AB1248" s="50"/>
      <c r="AC1248" s="50"/>
      <c r="AD1248" s="50"/>
      <c r="AE1248" s="11"/>
      <c r="AF1248" s="50"/>
      <c r="AG1248" s="50"/>
      <c r="AH1248" s="50"/>
      <c r="AI1248" s="11"/>
      <c r="AJ1248" s="50"/>
      <c r="AK1248" s="50"/>
      <c r="AL1248" s="50"/>
      <c r="AM1248" s="11"/>
      <c r="AN1248" s="50"/>
      <c r="AO1248" s="50"/>
      <c r="AP1248" s="50"/>
      <c r="AQ1248" s="11"/>
      <c r="AR1248" s="50"/>
      <c r="AS1248" s="50"/>
      <c r="AT1248" s="50"/>
      <c r="AU1248" s="11"/>
      <c r="AV1248" s="50"/>
      <c r="AW1248" s="50"/>
      <c r="AX1248" s="50"/>
      <c r="AY1248" s="50"/>
      <c r="AZ1248" s="50"/>
      <c r="BA1248" s="50"/>
      <c r="BB1248" s="50"/>
      <c r="BC1248" s="50"/>
      <c r="BD1248" s="50"/>
      <c r="BE1248" s="50"/>
      <c r="BF1248" s="50"/>
      <c r="BG1248" s="50"/>
      <c r="BH1248" s="20"/>
    </row>
    <row r="1249" spans="1:60" s="22" customFormat="1" x14ac:dyDescent="0.25">
      <c r="A1249" s="20"/>
      <c r="B1249" s="480"/>
      <c r="C1249" s="11"/>
      <c r="D1249" s="11"/>
      <c r="E1249" s="11"/>
      <c r="F1249" s="21"/>
      <c r="G1249" s="11"/>
      <c r="H1249" s="50"/>
      <c r="I1249" s="50"/>
      <c r="J1249" s="50"/>
      <c r="K1249" s="11"/>
      <c r="L1249" s="50"/>
      <c r="M1249" s="50"/>
      <c r="N1249" s="50"/>
      <c r="O1249" s="50"/>
      <c r="P1249" s="50"/>
      <c r="Q1249" s="11"/>
      <c r="R1249" s="50"/>
      <c r="S1249" s="50"/>
      <c r="T1249" s="50"/>
      <c r="U1249" s="11"/>
      <c r="V1249" s="50"/>
      <c r="W1249" s="50"/>
      <c r="X1249" s="50"/>
      <c r="Y1249" s="50"/>
      <c r="Z1249" s="50"/>
      <c r="AA1249" s="11"/>
      <c r="AB1249" s="50"/>
      <c r="AC1249" s="50"/>
      <c r="AD1249" s="50"/>
      <c r="AE1249" s="11"/>
      <c r="AF1249" s="50"/>
      <c r="AG1249" s="50"/>
      <c r="AH1249" s="50"/>
      <c r="AI1249" s="11"/>
      <c r="AJ1249" s="50"/>
      <c r="AK1249" s="50"/>
      <c r="AL1249" s="50"/>
      <c r="AM1249" s="11"/>
      <c r="AN1249" s="50"/>
      <c r="AO1249" s="50"/>
      <c r="AP1249" s="50"/>
      <c r="AQ1249" s="11"/>
      <c r="AR1249" s="50"/>
      <c r="AS1249" s="50"/>
      <c r="AT1249" s="50"/>
      <c r="AU1249" s="11"/>
      <c r="AV1249" s="50"/>
      <c r="AW1249" s="50"/>
      <c r="AX1249" s="50"/>
      <c r="AY1249" s="50"/>
      <c r="AZ1249" s="50"/>
      <c r="BA1249" s="50"/>
      <c r="BB1249" s="50"/>
      <c r="BC1249" s="50"/>
      <c r="BD1249" s="50"/>
      <c r="BE1249" s="50"/>
      <c r="BF1249" s="50"/>
      <c r="BG1249" s="50"/>
      <c r="BH1249" s="20"/>
    </row>
    <row r="1250" spans="1:60" s="22" customFormat="1" x14ac:dyDescent="0.25">
      <c r="A1250" s="20"/>
      <c r="B1250" s="480"/>
      <c r="C1250" s="11"/>
      <c r="D1250" s="11"/>
      <c r="E1250" s="11"/>
      <c r="F1250" s="21"/>
      <c r="G1250" s="11"/>
      <c r="H1250" s="50"/>
      <c r="I1250" s="50"/>
      <c r="J1250" s="50"/>
      <c r="K1250" s="11"/>
      <c r="L1250" s="50"/>
      <c r="M1250" s="50"/>
      <c r="N1250" s="50"/>
      <c r="O1250" s="50"/>
      <c r="P1250" s="50"/>
      <c r="Q1250" s="11"/>
      <c r="R1250" s="50"/>
      <c r="S1250" s="50"/>
      <c r="T1250" s="50"/>
      <c r="U1250" s="11"/>
      <c r="V1250" s="50"/>
      <c r="W1250" s="50"/>
      <c r="X1250" s="50"/>
      <c r="Y1250" s="50"/>
      <c r="Z1250" s="50"/>
      <c r="AA1250" s="11"/>
      <c r="AB1250" s="50"/>
      <c r="AC1250" s="50"/>
      <c r="AD1250" s="50"/>
      <c r="AE1250" s="11"/>
      <c r="AF1250" s="50"/>
      <c r="AG1250" s="50"/>
      <c r="AH1250" s="50"/>
      <c r="AI1250" s="11"/>
      <c r="AJ1250" s="50"/>
      <c r="AK1250" s="50"/>
      <c r="AL1250" s="50"/>
      <c r="AM1250" s="11"/>
      <c r="AN1250" s="50"/>
      <c r="AO1250" s="50"/>
      <c r="AP1250" s="50"/>
      <c r="AQ1250" s="11"/>
      <c r="AR1250" s="50"/>
      <c r="AS1250" s="50"/>
      <c r="AT1250" s="50"/>
      <c r="AU1250" s="11"/>
      <c r="AV1250" s="50"/>
      <c r="AW1250" s="50"/>
      <c r="AX1250" s="50"/>
      <c r="AY1250" s="50"/>
      <c r="AZ1250" s="50"/>
      <c r="BA1250" s="50"/>
      <c r="BB1250" s="50"/>
      <c r="BC1250" s="50"/>
      <c r="BD1250" s="50"/>
      <c r="BE1250" s="50"/>
      <c r="BF1250" s="50"/>
      <c r="BG1250" s="50"/>
      <c r="BH1250" s="20"/>
    </row>
    <row r="1251" spans="1:60" s="22" customFormat="1" x14ac:dyDescent="0.25">
      <c r="A1251" s="20"/>
      <c r="B1251" s="480"/>
      <c r="C1251" s="11"/>
      <c r="D1251" s="11"/>
      <c r="E1251" s="11"/>
      <c r="F1251" s="21"/>
      <c r="G1251" s="11"/>
      <c r="H1251" s="50"/>
      <c r="I1251" s="50"/>
      <c r="J1251" s="50"/>
      <c r="K1251" s="11"/>
      <c r="L1251" s="50"/>
      <c r="M1251" s="50"/>
      <c r="N1251" s="50"/>
      <c r="O1251" s="50"/>
      <c r="P1251" s="50"/>
      <c r="Q1251" s="11"/>
      <c r="R1251" s="50"/>
      <c r="S1251" s="50"/>
      <c r="T1251" s="50"/>
      <c r="U1251" s="11"/>
      <c r="V1251" s="50"/>
      <c r="W1251" s="50"/>
      <c r="X1251" s="50"/>
      <c r="Y1251" s="50"/>
      <c r="Z1251" s="50"/>
      <c r="AA1251" s="11"/>
      <c r="AB1251" s="50"/>
      <c r="AC1251" s="50"/>
      <c r="AD1251" s="50"/>
      <c r="AE1251" s="11"/>
      <c r="AF1251" s="50"/>
      <c r="AG1251" s="50"/>
      <c r="AH1251" s="50"/>
      <c r="AI1251" s="11"/>
      <c r="AJ1251" s="50"/>
      <c r="AK1251" s="50"/>
      <c r="AL1251" s="50"/>
      <c r="AM1251" s="11"/>
      <c r="AN1251" s="50"/>
      <c r="AO1251" s="50"/>
      <c r="AP1251" s="50"/>
      <c r="AQ1251" s="11"/>
      <c r="AR1251" s="50"/>
      <c r="AS1251" s="50"/>
      <c r="AT1251" s="50"/>
      <c r="AU1251" s="11"/>
      <c r="AV1251" s="50"/>
      <c r="AW1251" s="50"/>
      <c r="AX1251" s="50"/>
      <c r="AY1251" s="50"/>
      <c r="AZ1251" s="50"/>
      <c r="BA1251" s="50"/>
      <c r="BB1251" s="50"/>
      <c r="BC1251" s="50"/>
      <c r="BD1251" s="50"/>
      <c r="BE1251" s="50"/>
      <c r="BF1251" s="50"/>
      <c r="BG1251" s="50"/>
      <c r="BH1251" s="20"/>
    </row>
    <row r="1252" spans="1:60" s="22" customFormat="1" x14ac:dyDescent="0.25">
      <c r="A1252" s="20"/>
      <c r="B1252" s="480"/>
      <c r="C1252" s="11"/>
      <c r="D1252" s="11"/>
      <c r="E1252" s="11"/>
      <c r="F1252" s="21"/>
      <c r="G1252" s="11"/>
      <c r="H1252" s="50"/>
      <c r="I1252" s="50"/>
      <c r="J1252" s="50"/>
      <c r="K1252" s="11"/>
      <c r="L1252" s="50"/>
      <c r="M1252" s="50"/>
      <c r="N1252" s="50"/>
      <c r="O1252" s="50"/>
      <c r="P1252" s="50"/>
      <c r="Q1252" s="11"/>
      <c r="R1252" s="50"/>
      <c r="S1252" s="50"/>
      <c r="T1252" s="50"/>
      <c r="U1252" s="11"/>
      <c r="V1252" s="50"/>
      <c r="W1252" s="50"/>
      <c r="X1252" s="50"/>
      <c r="Y1252" s="50"/>
      <c r="Z1252" s="50"/>
      <c r="AA1252" s="11"/>
      <c r="AB1252" s="50"/>
      <c r="AC1252" s="50"/>
      <c r="AD1252" s="50"/>
      <c r="AE1252" s="11"/>
      <c r="AF1252" s="50"/>
      <c r="AG1252" s="50"/>
      <c r="AH1252" s="50"/>
      <c r="AI1252" s="11"/>
      <c r="AJ1252" s="50"/>
      <c r="AK1252" s="50"/>
      <c r="AL1252" s="50"/>
      <c r="AM1252" s="11"/>
      <c r="AN1252" s="50"/>
      <c r="AO1252" s="50"/>
      <c r="AP1252" s="50"/>
      <c r="AQ1252" s="11"/>
      <c r="AR1252" s="50"/>
      <c r="AS1252" s="50"/>
      <c r="AT1252" s="50"/>
      <c r="AU1252" s="11"/>
      <c r="AV1252" s="50"/>
      <c r="AW1252" s="50"/>
      <c r="AX1252" s="50"/>
      <c r="AY1252" s="50"/>
      <c r="AZ1252" s="50"/>
      <c r="BA1252" s="50"/>
      <c r="BB1252" s="50"/>
      <c r="BC1252" s="50"/>
      <c r="BD1252" s="50"/>
      <c r="BE1252" s="50"/>
      <c r="BF1252" s="50"/>
      <c r="BG1252" s="50"/>
      <c r="BH1252" s="20"/>
    </row>
    <row r="1253" spans="1:60" s="22" customFormat="1" x14ac:dyDescent="0.25">
      <c r="A1253" s="20"/>
      <c r="B1253" s="480"/>
      <c r="C1253" s="11"/>
      <c r="D1253" s="11"/>
      <c r="E1253" s="11"/>
      <c r="F1253" s="21"/>
      <c r="G1253" s="11"/>
      <c r="H1253" s="50"/>
      <c r="I1253" s="50"/>
      <c r="J1253" s="50"/>
      <c r="K1253" s="11"/>
      <c r="L1253" s="50"/>
      <c r="M1253" s="50"/>
      <c r="N1253" s="50"/>
      <c r="O1253" s="50"/>
      <c r="P1253" s="50"/>
      <c r="Q1253" s="11"/>
      <c r="R1253" s="50"/>
      <c r="S1253" s="50"/>
      <c r="T1253" s="50"/>
      <c r="U1253" s="11"/>
      <c r="V1253" s="50"/>
      <c r="W1253" s="50"/>
      <c r="X1253" s="50"/>
      <c r="Y1253" s="50"/>
      <c r="Z1253" s="50"/>
      <c r="AA1253" s="11"/>
      <c r="AB1253" s="50"/>
      <c r="AC1253" s="50"/>
      <c r="AD1253" s="50"/>
      <c r="AE1253" s="11"/>
      <c r="AF1253" s="50"/>
      <c r="AG1253" s="50"/>
      <c r="AH1253" s="50"/>
      <c r="AI1253" s="11"/>
      <c r="AJ1253" s="50"/>
      <c r="AK1253" s="50"/>
      <c r="AL1253" s="50"/>
      <c r="AM1253" s="11"/>
      <c r="AN1253" s="50"/>
      <c r="AO1253" s="50"/>
      <c r="AP1253" s="50"/>
      <c r="AQ1253" s="11"/>
      <c r="AR1253" s="50"/>
      <c r="AS1253" s="50"/>
      <c r="AT1253" s="50"/>
      <c r="AU1253" s="11"/>
      <c r="AV1253" s="50"/>
      <c r="AW1253" s="50"/>
      <c r="AX1253" s="50"/>
      <c r="AY1253" s="50"/>
      <c r="AZ1253" s="50"/>
      <c r="BA1253" s="50"/>
      <c r="BB1253" s="50"/>
      <c r="BC1253" s="50"/>
      <c r="BD1253" s="50"/>
      <c r="BE1253" s="50"/>
      <c r="BF1253" s="50"/>
      <c r="BG1253" s="50"/>
      <c r="BH1253" s="20"/>
    </row>
    <row r="1254" spans="1:60" s="22" customFormat="1" x14ac:dyDescent="0.25">
      <c r="A1254" s="20"/>
      <c r="B1254" s="480"/>
      <c r="C1254" s="11"/>
      <c r="D1254" s="11"/>
      <c r="E1254" s="11"/>
      <c r="F1254" s="21"/>
      <c r="G1254" s="11"/>
      <c r="H1254" s="50"/>
      <c r="I1254" s="50"/>
      <c r="J1254" s="50"/>
      <c r="K1254" s="11"/>
      <c r="L1254" s="50"/>
      <c r="M1254" s="50"/>
      <c r="N1254" s="50"/>
      <c r="O1254" s="50"/>
      <c r="P1254" s="50"/>
      <c r="Q1254" s="11"/>
      <c r="R1254" s="50"/>
      <c r="S1254" s="50"/>
      <c r="T1254" s="50"/>
      <c r="U1254" s="11"/>
      <c r="V1254" s="50"/>
      <c r="W1254" s="50"/>
      <c r="X1254" s="50"/>
      <c r="Y1254" s="50"/>
      <c r="Z1254" s="50"/>
      <c r="AA1254" s="11"/>
      <c r="AB1254" s="50"/>
      <c r="AC1254" s="50"/>
      <c r="AD1254" s="50"/>
      <c r="AE1254" s="11"/>
      <c r="AF1254" s="50"/>
      <c r="AG1254" s="50"/>
      <c r="AH1254" s="50"/>
      <c r="AI1254" s="11"/>
      <c r="AJ1254" s="50"/>
      <c r="AK1254" s="50"/>
      <c r="AL1254" s="50"/>
      <c r="AM1254" s="11"/>
      <c r="AN1254" s="50"/>
      <c r="AO1254" s="50"/>
      <c r="AP1254" s="50"/>
      <c r="AQ1254" s="11"/>
      <c r="AR1254" s="50"/>
      <c r="AS1254" s="50"/>
      <c r="AT1254" s="50"/>
      <c r="AU1254" s="11"/>
      <c r="AV1254" s="50"/>
      <c r="AW1254" s="50"/>
      <c r="AX1254" s="50"/>
      <c r="AY1254" s="50"/>
      <c r="AZ1254" s="50"/>
      <c r="BA1254" s="50"/>
      <c r="BB1254" s="50"/>
      <c r="BC1254" s="50"/>
      <c r="BD1254" s="50"/>
      <c r="BE1254" s="50"/>
      <c r="BF1254" s="50"/>
      <c r="BG1254" s="50"/>
      <c r="BH1254" s="20"/>
    </row>
    <row r="1255" spans="1:60" s="22" customFormat="1" x14ac:dyDescent="0.25">
      <c r="A1255" s="20"/>
      <c r="B1255" s="480"/>
      <c r="C1255" s="11"/>
      <c r="D1255" s="11"/>
      <c r="E1255" s="11"/>
      <c r="F1255" s="21"/>
      <c r="G1255" s="11"/>
      <c r="H1255" s="50"/>
      <c r="I1255" s="50"/>
      <c r="J1255" s="50"/>
      <c r="K1255" s="11"/>
      <c r="L1255" s="50"/>
      <c r="M1255" s="50"/>
      <c r="N1255" s="50"/>
      <c r="O1255" s="50"/>
      <c r="P1255" s="50"/>
      <c r="Q1255" s="11"/>
      <c r="R1255" s="50"/>
      <c r="S1255" s="50"/>
      <c r="T1255" s="50"/>
      <c r="U1255" s="11"/>
      <c r="V1255" s="50"/>
      <c r="W1255" s="50"/>
      <c r="X1255" s="50"/>
      <c r="Y1255" s="50"/>
      <c r="Z1255" s="50"/>
      <c r="AA1255" s="11"/>
      <c r="AB1255" s="50"/>
      <c r="AC1255" s="50"/>
      <c r="AD1255" s="50"/>
      <c r="AE1255" s="11"/>
      <c r="AF1255" s="50"/>
      <c r="AG1255" s="50"/>
      <c r="AH1255" s="50"/>
      <c r="AI1255" s="11"/>
      <c r="AJ1255" s="50"/>
      <c r="AK1255" s="50"/>
      <c r="AL1255" s="50"/>
      <c r="AM1255" s="11"/>
      <c r="AN1255" s="50"/>
      <c r="AO1255" s="50"/>
      <c r="AP1255" s="50"/>
      <c r="AQ1255" s="11"/>
      <c r="AR1255" s="50"/>
      <c r="AS1255" s="50"/>
      <c r="AT1255" s="50"/>
      <c r="AU1255" s="11"/>
      <c r="AV1255" s="50"/>
      <c r="AW1255" s="50"/>
      <c r="AX1255" s="50"/>
      <c r="AY1255" s="50"/>
      <c r="AZ1255" s="50"/>
      <c r="BA1255" s="50"/>
      <c r="BB1255" s="50"/>
      <c r="BC1255" s="50"/>
      <c r="BD1255" s="50"/>
      <c r="BE1255" s="50"/>
      <c r="BF1255" s="50"/>
      <c r="BG1255" s="50"/>
      <c r="BH1255" s="20"/>
    </row>
    <row r="1256" spans="1:60" s="22" customFormat="1" x14ac:dyDescent="0.25">
      <c r="A1256" s="20"/>
      <c r="B1256" s="480"/>
      <c r="C1256" s="11"/>
      <c r="D1256" s="11"/>
      <c r="E1256" s="11"/>
      <c r="F1256" s="21"/>
      <c r="G1256" s="11"/>
      <c r="H1256" s="50"/>
      <c r="I1256" s="50"/>
      <c r="J1256" s="50"/>
      <c r="K1256" s="11"/>
      <c r="L1256" s="50"/>
      <c r="M1256" s="50"/>
      <c r="N1256" s="50"/>
      <c r="O1256" s="50"/>
      <c r="P1256" s="50"/>
      <c r="Q1256" s="11"/>
      <c r="R1256" s="50"/>
      <c r="S1256" s="50"/>
      <c r="T1256" s="50"/>
      <c r="U1256" s="11"/>
      <c r="V1256" s="50"/>
      <c r="W1256" s="50"/>
      <c r="X1256" s="50"/>
      <c r="Y1256" s="50"/>
      <c r="Z1256" s="50"/>
      <c r="AA1256" s="11"/>
      <c r="AB1256" s="50"/>
      <c r="AC1256" s="50"/>
      <c r="AD1256" s="50"/>
      <c r="AE1256" s="11"/>
      <c r="AF1256" s="50"/>
      <c r="AG1256" s="50"/>
      <c r="AH1256" s="50"/>
      <c r="AI1256" s="11"/>
      <c r="AJ1256" s="50"/>
      <c r="AK1256" s="50"/>
      <c r="AL1256" s="50"/>
      <c r="AM1256" s="11"/>
      <c r="AN1256" s="50"/>
      <c r="AO1256" s="50"/>
      <c r="AP1256" s="50"/>
      <c r="AQ1256" s="11"/>
      <c r="AR1256" s="50"/>
      <c r="AS1256" s="50"/>
      <c r="AT1256" s="50"/>
      <c r="AU1256" s="11"/>
      <c r="AV1256" s="50"/>
      <c r="AW1256" s="50"/>
      <c r="AX1256" s="50"/>
      <c r="AY1256" s="50"/>
      <c r="AZ1256" s="50"/>
      <c r="BA1256" s="50"/>
      <c r="BB1256" s="50"/>
      <c r="BC1256" s="50"/>
      <c r="BD1256" s="50"/>
      <c r="BE1256" s="50"/>
      <c r="BF1256" s="50"/>
      <c r="BG1256" s="50"/>
      <c r="BH1256" s="20"/>
    </row>
    <row r="1257" spans="1:60" s="22" customFormat="1" x14ac:dyDescent="0.25">
      <c r="A1257" s="20"/>
      <c r="B1257" s="480"/>
      <c r="C1257" s="11"/>
      <c r="D1257" s="11"/>
      <c r="E1257" s="11"/>
      <c r="F1257" s="21"/>
      <c r="G1257" s="11"/>
      <c r="H1257" s="50"/>
      <c r="I1257" s="50"/>
      <c r="J1257" s="50"/>
      <c r="K1257" s="11"/>
      <c r="L1257" s="50"/>
      <c r="M1257" s="50"/>
      <c r="N1257" s="50"/>
      <c r="O1257" s="50"/>
      <c r="P1257" s="50"/>
      <c r="Q1257" s="11"/>
      <c r="R1257" s="50"/>
      <c r="S1257" s="50"/>
      <c r="T1257" s="50"/>
      <c r="U1257" s="11"/>
      <c r="V1257" s="50"/>
      <c r="W1257" s="50"/>
      <c r="X1257" s="50"/>
      <c r="Y1257" s="50"/>
      <c r="Z1257" s="50"/>
      <c r="AA1257" s="11"/>
      <c r="AB1257" s="50"/>
      <c r="AC1257" s="50"/>
      <c r="AD1257" s="50"/>
      <c r="AE1257" s="11"/>
      <c r="AF1257" s="50"/>
      <c r="AG1257" s="50"/>
      <c r="AH1257" s="50"/>
      <c r="AI1257" s="11"/>
      <c r="AJ1257" s="50"/>
      <c r="AK1257" s="50"/>
      <c r="AL1257" s="50"/>
      <c r="AM1257" s="11"/>
      <c r="AN1257" s="50"/>
      <c r="AO1257" s="50"/>
      <c r="AP1257" s="50"/>
      <c r="AQ1257" s="11"/>
      <c r="AR1257" s="50"/>
      <c r="AS1257" s="50"/>
      <c r="AT1257" s="50"/>
      <c r="AU1257" s="11"/>
      <c r="AV1257" s="50"/>
      <c r="AW1257" s="50"/>
      <c r="AX1257" s="50"/>
      <c r="AY1257" s="50"/>
      <c r="AZ1257" s="50"/>
      <c r="BA1257" s="50"/>
      <c r="BB1257" s="50"/>
      <c r="BC1257" s="50"/>
      <c r="BD1257" s="50"/>
      <c r="BE1257" s="50"/>
      <c r="BF1257" s="50"/>
      <c r="BG1257" s="50"/>
      <c r="BH1257" s="20"/>
    </row>
    <row r="1258" spans="1:60" s="22" customFormat="1" x14ac:dyDescent="0.25">
      <c r="A1258" s="20"/>
      <c r="B1258" s="480"/>
      <c r="C1258" s="11"/>
      <c r="D1258" s="11"/>
      <c r="E1258" s="11"/>
      <c r="F1258" s="21"/>
      <c r="G1258" s="11"/>
      <c r="H1258" s="50"/>
      <c r="I1258" s="50"/>
      <c r="J1258" s="50"/>
      <c r="K1258" s="11"/>
      <c r="L1258" s="50"/>
      <c r="M1258" s="50"/>
      <c r="N1258" s="50"/>
      <c r="O1258" s="50"/>
      <c r="P1258" s="50"/>
      <c r="Q1258" s="11"/>
      <c r="R1258" s="50"/>
      <c r="S1258" s="50"/>
      <c r="T1258" s="50"/>
      <c r="U1258" s="11"/>
      <c r="V1258" s="50"/>
      <c r="W1258" s="50"/>
      <c r="X1258" s="50"/>
      <c r="Y1258" s="50"/>
      <c r="Z1258" s="50"/>
      <c r="AA1258" s="11"/>
      <c r="AB1258" s="50"/>
      <c r="AC1258" s="50"/>
      <c r="AD1258" s="50"/>
      <c r="AE1258" s="11"/>
      <c r="AF1258" s="50"/>
      <c r="AG1258" s="50"/>
      <c r="AH1258" s="50"/>
      <c r="AI1258" s="11"/>
      <c r="AJ1258" s="50"/>
      <c r="AK1258" s="50"/>
      <c r="AL1258" s="50"/>
      <c r="AM1258" s="11"/>
      <c r="AN1258" s="50"/>
      <c r="AO1258" s="50"/>
      <c r="AP1258" s="50"/>
      <c r="AQ1258" s="11"/>
      <c r="AR1258" s="50"/>
      <c r="AS1258" s="50"/>
      <c r="AT1258" s="50"/>
      <c r="AU1258" s="11"/>
      <c r="AV1258" s="50"/>
      <c r="AW1258" s="50"/>
      <c r="AX1258" s="50"/>
      <c r="AY1258" s="50"/>
      <c r="AZ1258" s="50"/>
      <c r="BA1258" s="50"/>
      <c r="BB1258" s="50"/>
      <c r="BC1258" s="50"/>
      <c r="BD1258" s="50"/>
      <c r="BE1258" s="50"/>
      <c r="BF1258" s="50"/>
      <c r="BG1258" s="50"/>
      <c r="BH1258" s="20"/>
    </row>
    <row r="1259" spans="1:60" s="22" customFormat="1" x14ac:dyDescent="0.25">
      <c r="A1259" s="20"/>
      <c r="B1259" s="480"/>
      <c r="C1259" s="11"/>
      <c r="D1259" s="11"/>
      <c r="E1259" s="11"/>
      <c r="F1259" s="21"/>
      <c r="G1259" s="11"/>
      <c r="H1259" s="50"/>
      <c r="I1259" s="50"/>
      <c r="J1259" s="50"/>
      <c r="K1259" s="11"/>
      <c r="L1259" s="50"/>
      <c r="M1259" s="50"/>
      <c r="N1259" s="50"/>
      <c r="O1259" s="50"/>
      <c r="P1259" s="50"/>
      <c r="Q1259" s="11"/>
      <c r="R1259" s="50"/>
      <c r="S1259" s="50"/>
      <c r="T1259" s="50"/>
      <c r="U1259" s="11"/>
      <c r="V1259" s="50"/>
      <c r="W1259" s="50"/>
      <c r="X1259" s="50"/>
      <c r="Y1259" s="50"/>
      <c r="Z1259" s="50"/>
      <c r="AA1259" s="11"/>
      <c r="AB1259" s="50"/>
      <c r="AC1259" s="50"/>
      <c r="AD1259" s="50"/>
      <c r="AE1259" s="11"/>
      <c r="AF1259" s="50"/>
      <c r="AG1259" s="50"/>
      <c r="AH1259" s="50"/>
      <c r="AI1259" s="11"/>
      <c r="AJ1259" s="50"/>
      <c r="AK1259" s="50"/>
      <c r="AL1259" s="50"/>
      <c r="AM1259" s="11"/>
      <c r="AN1259" s="50"/>
      <c r="AO1259" s="50"/>
      <c r="AP1259" s="50"/>
      <c r="AQ1259" s="11"/>
      <c r="AR1259" s="50"/>
      <c r="AS1259" s="50"/>
      <c r="AT1259" s="50"/>
      <c r="AU1259" s="11"/>
      <c r="AV1259" s="50"/>
      <c r="AW1259" s="50"/>
      <c r="AX1259" s="50"/>
      <c r="AY1259" s="50"/>
      <c r="AZ1259" s="50"/>
      <c r="BA1259" s="50"/>
      <c r="BB1259" s="50"/>
      <c r="BC1259" s="50"/>
      <c r="BD1259" s="50"/>
      <c r="BE1259" s="50"/>
      <c r="BF1259" s="50"/>
      <c r="BG1259" s="50"/>
      <c r="BH1259" s="20"/>
    </row>
    <row r="1260" spans="1:60" s="22" customFormat="1" x14ac:dyDescent="0.25">
      <c r="A1260" s="20"/>
      <c r="B1260" s="480"/>
      <c r="C1260" s="11"/>
      <c r="D1260" s="11"/>
      <c r="E1260" s="11"/>
      <c r="F1260" s="21"/>
      <c r="G1260" s="11"/>
      <c r="H1260" s="50"/>
      <c r="I1260" s="50"/>
      <c r="J1260" s="50"/>
      <c r="K1260" s="11"/>
      <c r="L1260" s="50"/>
      <c r="M1260" s="50"/>
      <c r="N1260" s="50"/>
      <c r="O1260" s="50"/>
      <c r="P1260" s="50"/>
      <c r="Q1260" s="11"/>
      <c r="R1260" s="50"/>
      <c r="S1260" s="50"/>
      <c r="T1260" s="50"/>
      <c r="U1260" s="11"/>
      <c r="V1260" s="50"/>
      <c r="W1260" s="50"/>
      <c r="X1260" s="50"/>
      <c r="Y1260" s="50"/>
      <c r="Z1260" s="50"/>
      <c r="AA1260" s="11"/>
      <c r="AB1260" s="50"/>
      <c r="AC1260" s="50"/>
      <c r="AD1260" s="50"/>
      <c r="AE1260" s="11"/>
      <c r="AF1260" s="50"/>
      <c r="AG1260" s="50"/>
      <c r="AH1260" s="50"/>
      <c r="AI1260" s="11"/>
      <c r="AJ1260" s="50"/>
      <c r="AK1260" s="50"/>
      <c r="AL1260" s="50"/>
      <c r="AM1260" s="11"/>
      <c r="AN1260" s="50"/>
      <c r="AO1260" s="50"/>
      <c r="AP1260" s="50"/>
      <c r="AQ1260" s="11"/>
      <c r="AR1260" s="50"/>
      <c r="AS1260" s="50"/>
      <c r="AT1260" s="50"/>
      <c r="AU1260" s="11"/>
      <c r="AV1260" s="50"/>
      <c r="AW1260" s="50"/>
      <c r="AX1260" s="50"/>
      <c r="AY1260" s="50"/>
      <c r="AZ1260" s="50"/>
      <c r="BA1260" s="50"/>
      <c r="BB1260" s="50"/>
      <c r="BC1260" s="50"/>
      <c r="BD1260" s="50"/>
      <c r="BE1260" s="50"/>
      <c r="BF1260" s="50"/>
      <c r="BG1260" s="50"/>
      <c r="BH1260" s="20"/>
    </row>
    <row r="1261" spans="1:60" s="22" customFormat="1" x14ac:dyDescent="0.25">
      <c r="A1261" s="20"/>
      <c r="B1261" s="480"/>
      <c r="C1261" s="11"/>
      <c r="D1261" s="11"/>
      <c r="E1261" s="11"/>
      <c r="F1261" s="21"/>
      <c r="G1261" s="11"/>
      <c r="H1261" s="50"/>
      <c r="I1261" s="50"/>
      <c r="J1261" s="50"/>
      <c r="K1261" s="11"/>
      <c r="L1261" s="50"/>
      <c r="M1261" s="50"/>
      <c r="N1261" s="50"/>
      <c r="O1261" s="50"/>
      <c r="P1261" s="50"/>
      <c r="Q1261" s="11"/>
      <c r="R1261" s="50"/>
      <c r="S1261" s="50"/>
      <c r="T1261" s="50"/>
      <c r="U1261" s="11"/>
      <c r="V1261" s="50"/>
      <c r="W1261" s="50"/>
      <c r="X1261" s="50"/>
      <c r="Y1261" s="50"/>
      <c r="Z1261" s="50"/>
      <c r="AA1261" s="11"/>
      <c r="AB1261" s="50"/>
      <c r="AC1261" s="50"/>
      <c r="AD1261" s="50"/>
      <c r="AE1261" s="11"/>
      <c r="AF1261" s="50"/>
      <c r="AG1261" s="50"/>
      <c r="AH1261" s="50"/>
      <c r="AI1261" s="11"/>
      <c r="AJ1261" s="50"/>
      <c r="AK1261" s="50"/>
      <c r="AL1261" s="50"/>
      <c r="AM1261" s="11"/>
      <c r="AN1261" s="50"/>
      <c r="AO1261" s="50"/>
      <c r="AP1261" s="50"/>
      <c r="AQ1261" s="11"/>
      <c r="AR1261" s="50"/>
      <c r="AS1261" s="50"/>
      <c r="AT1261" s="50"/>
      <c r="AU1261" s="11"/>
      <c r="AV1261" s="50"/>
      <c r="AW1261" s="50"/>
      <c r="AX1261" s="50"/>
      <c r="AY1261" s="50"/>
      <c r="AZ1261" s="50"/>
      <c r="BA1261" s="50"/>
      <c r="BB1261" s="50"/>
      <c r="BC1261" s="50"/>
      <c r="BD1261" s="50"/>
      <c r="BE1261" s="50"/>
      <c r="BF1261" s="50"/>
      <c r="BG1261" s="50"/>
      <c r="BH1261" s="20"/>
    </row>
    <row r="1262" spans="1:60" s="22" customFormat="1" x14ac:dyDescent="0.25">
      <c r="A1262" s="20"/>
      <c r="B1262" s="480"/>
      <c r="C1262" s="11"/>
      <c r="D1262" s="11"/>
      <c r="E1262" s="11"/>
      <c r="F1262" s="21"/>
      <c r="G1262" s="11"/>
      <c r="H1262" s="50"/>
      <c r="I1262" s="50"/>
      <c r="J1262" s="50"/>
      <c r="K1262" s="11"/>
      <c r="L1262" s="50"/>
      <c r="M1262" s="50"/>
      <c r="N1262" s="50"/>
      <c r="O1262" s="50"/>
      <c r="P1262" s="50"/>
      <c r="Q1262" s="11"/>
      <c r="R1262" s="50"/>
      <c r="S1262" s="50"/>
      <c r="T1262" s="50"/>
      <c r="U1262" s="11"/>
      <c r="V1262" s="50"/>
      <c r="W1262" s="50"/>
      <c r="X1262" s="50"/>
      <c r="Y1262" s="50"/>
      <c r="Z1262" s="50"/>
      <c r="AA1262" s="11"/>
      <c r="AB1262" s="50"/>
      <c r="AC1262" s="50"/>
      <c r="AD1262" s="50"/>
      <c r="AE1262" s="11"/>
      <c r="AF1262" s="50"/>
      <c r="AG1262" s="50"/>
      <c r="AH1262" s="50"/>
      <c r="AI1262" s="11"/>
      <c r="AJ1262" s="50"/>
      <c r="AK1262" s="50"/>
      <c r="AL1262" s="50"/>
      <c r="AM1262" s="11"/>
      <c r="AN1262" s="50"/>
      <c r="AO1262" s="50"/>
      <c r="AP1262" s="50"/>
      <c r="AQ1262" s="11"/>
      <c r="AR1262" s="50"/>
      <c r="AS1262" s="50"/>
      <c r="AT1262" s="50"/>
      <c r="AU1262" s="11"/>
      <c r="AV1262" s="50"/>
      <c r="AW1262" s="50"/>
      <c r="AX1262" s="50"/>
      <c r="AY1262" s="50"/>
      <c r="AZ1262" s="50"/>
      <c r="BA1262" s="50"/>
      <c r="BB1262" s="50"/>
      <c r="BC1262" s="50"/>
      <c r="BD1262" s="50"/>
      <c r="BE1262" s="50"/>
      <c r="BF1262" s="50"/>
      <c r="BG1262" s="50"/>
      <c r="BH1262" s="20"/>
    </row>
    <row r="1263" spans="1:60" s="22" customFormat="1" x14ac:dyDescent="0.25">
      <c r="A1263" s="20"/>
      <c r="B1263" s="480"/>
      <c r="C1263" s="11"/>
      <c r="D1263" s="11"/>
      <c r="E1263" s="11"/>
      <c r="F1263" s="21"/>
      <c r="G1263" s="11"/>
      <c r="H1263" s="50"/>
      <c r="I1263" s="50"/>
      <c r="J1263" s="50"/>
      <c r="K1263" s="11"/>
      <c r="L1263" s="50"/>
      <c r="M1263" s="50"/>
      <c r="N1263" s="50"/>
      <c r="O1263" s="50"/>
      <c r="P1263" s="50"/>
      <c r="Q1263" s="11"/>
      <c r="R1263" s="50"/>
      <c r="S1263" s="50"/>
      <c r="T1263" s="50"/>
      <c r="U1263" s="11"/>
      <c r="V1263" s="50"/>
      <c r="W1263" s="50"/>
      <c r="X1263" s="50"/>
      <c r="Y1263" s="50"/>
      <c r="Z1263" s="50"/>
      <c r="AA1263" s="11"/>
      <c r="AB1263" s="50"/>
      <c r="AC1263" s="50"/>
      <c r="AD1263" s="50"/>
      <c r="AE1263" s="11"/>
      <c r="AF1263" s="50"/>
      <c r="AG1263" s="50"/>
      <c r="AH1263" s="50"/>
      <c r="AI1263" s="11"/>
      <c r="AJ1263" s="50"/>
      <c r="AK1263" s="50"/>
      <c r="AL1263" s="50"/>
      <c r="AM1263" s="11"/>
      <c r="AN1263" s="50"/>
      <c r="AO1263" s="50"/>
      <c r="AP1263" s="50"/>
      <c r="AQ1263" s="11"/>
      <c r="AR1263" s="50"/>
      <c r="AS1263" s="50"/>
      <c r="AT1263" s="50"/>
      <c r="AU1263" s="11"/>
      <c r="AV1263" s="50"/>
      <c r="AW1263" s="50"/>
      <c r="AX1263" s="50"/>
      <c r="AY1263" s="50"/>
      <c r="AZ1263" s="50"/>
      <c r="BA1263" s="50"/>
      <c r="BB1263" s="50"/>
      <c r="BC1263" s="50"/>
      <c r="BD1263" s="50"/>
      <c r="BE1263" s="50"/>
      <c r="BF1263" s="50"/>
      <c r="BG1263" s="50"/>
      <c r="BH1263" s="20"/>
    </row>
    <row r="1264" spans="1:60" s="22" customFormat="1" x14ac:dyDescent="0.25">
      <c r="A1264" s="20"/>
      <c r="B1264" s="480"/>
      <c r="C1264" s="11"/>
      <c r="D1264" s="11"/>
      <c r="E1264" s="11"/>
      <c r="F1264" s="21"/>
      <c r="G1264" s="11"/>
      <c r="H1264" s="50"/>
      <c r="I1264" s="50"/>
      <c r="J1264" s="50"/>
      <c r="K1264" s="11"/>
      <c r="L1264" s="50"/>
      <c r="M1264" s="50"/>
      <c r="N1264" s="50"/>
      <c r="O1264" s="50"/>
      <c r="P1264" s="50"/>
      <c r="Q1264" s="11"/>
      <c r="R1264" s="50"/>
      <c r="S1264" s="50"/>
      <c r="T1264" s="50"/>
      <c r="U1264" s="11"/>
      <c r="V1264" s="50"/>
      <c r="W1264" s="50"/>
      <c r="X1264" s="50"/>
      <c r="Y1264" s="50"/>
      <c r="Z1264" s="50"/>
      <c r="AA1264" s="11"/>
      <c r="AB1264" s="50"/>
      <c r="AC1264" s="50"/>
      <c r="AD1264" s="50"/>
      <c r="AE1264" s="11"/>
      <c r="AF1264" s="50"/>
      <c r="AG1264" s="50"/>
      <c r="AH1264" s="50"/>
      <c r="AI1264" s="11"/>
      <c r="AJ1264" s="50"/>
      <c r="AK1264" s="50"/>
      <c r="AL1264" s="50"/>
      <c r="AM1264" s="11"/>
      <c r="AN1264" s="50"/>
      <c r="AO1264" s="50"/>
      <c r="AP1264" s="50"/>
      <c r="AQ1264" s="11"/>
      <c r="AR1264" s="50"/>
      <c r="AS1264" s="50"/>
      <c r="AT1264" s="50"/>
      <c r="AU1264" s="11"/>
      <c r="AV1264" s="50"/>
      <c r="AW1264" s="50"/>
      <c r="AX1264" s="50"/>
      <c r="AY1264" s="50"/>
      <c r="AZ1264" s="50"/>
      <c r="BA1264" s="50"/>
      <c r="BB1264" s="50"/>
      <c r="BC1264" s="50"/>
      <c r="BD1264" s="50"/>
      <c r="BE1264" s="50"/>
      <c r="BF1264" s="50"/>
      <c r="BG1264" s="50"/>
      <c r="BH1264" s="20"/>
    </row>
    <row r="1265" spans="1:60" s="22" customFormat="1" x14ac:dyDescent="0.25">
      <c r="A1265" s="20"/>
      <c r="B1265" s="480"/>
      <c r="C1265" s="11"/>
      <c r="D1265" s="11"/>
      <c r="E1265" s="11"/>
      <c r="F1265" s="21"/>
      <c r="G1265" s="11"/>
      <c r="H1265" s="50"/>
      <c r="I1265" s="50"/>
      <c r="J1265" s="50"/>
      <c r="K1265" s="11"/>
      <c r="L1265" s="50"/>
      <c r="M1265" s="50"/>
      <c r="N1265" s="50"/>
      <c r="O1265" s="50"/>
      <c r="P1265" s="50"/>
      <c r="Q1265" s="11"/>
      <c r="R1265" s="50"/>
      <c r="S1265" s="50"/>
      <c r="T1265" s="50"/>
      <c r="U1265" s="11"/>
      <c r="V1265" s="50"/>
      <c r="W1265" s="50"/>
      <c r="X1265" s="50"/>
      <c r="Y1265" s="50"/>
      <c r="Z1265" s="50"/>
      <c r="AA1265" s="11"/>
      <c r="AB1265" s="50"/>
      <c r="AC1265" s="50"/>
      <c r="AD1265" s="50"/>
      <c r="AE1265" s="11"/>
      <c r="AF1265" s="50"/>
      <c r="AG1265" s="50"/>
      <c r="AH1265" s="50"/>
      <c r="AI1265" s="11"/>
      <c r="AJ1265" s="50"/>
      <c r="AK1265" s="50"/>
      <c r="AL1265" s="50"/>
      <c r="AM1265" s="11"/>
      <c r="AN1265" s="50"/>
      <c r="AO1265" s="50"/>
      <c r="AP1265" s="50"/>
      <c r="AQ1265" s="11"/>
      <c r="AR1265" s="50"/>
      <c r="AS1265" s="50"/>
      <c r="AT1265" s="50"/>
      <c r="AU1265" s="11"/>
      <c r="AV1265" s="50"/>
      <c r="AW1265" s="50"/>
      <c r="AX1265" s="50"/>
      <c r="AY1265" s="50"/>
      <c r="AZ1265" s="50"/>
      <c r="BA1265" s="50"/>
      <c r="BB1265" s="50"/>
      <c r="BC1265" s="50"/>
      <c r="BD1265" s="50"/>
      <c r="BE1265" s="50"/>
      <c r="BF1265" s="50"/>
      <c r="BG1265" s="50"/>
      <c r="BH1265" s="20"/>
    </row>
    <row r="1266" spans="1:60" s="22" customFormat="1" x14ac:dyDescent="0.25">
      <c r="A1266" s="20"/>
      <c r="B1266" s="480"/>
      <c r="C1266" s="11"/>
      <c r="D1266" s="11"/>
      <c r="E1266" s="11"/>
      <c r="F1266" s="21"/>
      <c r="G1266" s="11"/>
      <c r="H1266" s="50"/>
      <c r="I1266" s="50"/>
      <c r="J1266" s="50"/>
      <c r="K1266" s="11"/>
      <c r="L1266" s="50"/>
      <c r="M1266" s="50"/>
      <c r="N1266" s="50"/>
      <c r="O1266" s="50"/>
      <c r="P1266" s="50"/>
      <c r="Q1266" s="11"/>
      <c r="R1266" s="50"/>
      <c r="S1266" s="50"/>
      <c r="T1266" s="50"/>
      <c r="U1266" s="11"/>
      <c r="V1266" s="50"/>
      <c r="W1266" s="50"/>
      <c r="X1266" s="50"/>
      <c r="Y1266" s="50"/>
      <c r="Z1266" s="50"/>
      <c r="AA1266" s="11"/>
      <c r="AB1266" s="50"/>
      <c r="AC1266" s="50"/>
      <c r="AD1266" s="50"/>
      <c r="AE1266" s="11"/>
      <c r="AF1266" s="50"/>
      <c r="AG1266" s="50"/>
      <c r="AH1266" s="50"/>
      <c r="AI1266" s="11"/>
      <c r="AJ1266" s="50"/>
      <c r="AK1266" s="50"/>
      <c r="AL1266" s="50"/>
      <c r="AM1266" s="11"/>
      <c r="AN1266" s="50"/>
      <c r="AO1266" s="50"/>
      <c r="AP1266" s="50"/>
      <c r="AQ1266" s="11"/>
      <c r="AR1266" s="50"/>
      <c r="AS1266" s="50"/>
      <c r="AT1266" s="50"/>
      <c r="AU1266" s="11"/>
      <c r="AV1266" s="50"/>
      <c r="AW1266" s="50"/>
      <c r="AX1266" s="50"/>
      <c r="AY1266" s="50"/>
      <c r="AZ1266" s="50"/>
      <c r="BA1266" s="50"/>
      <c r="BB1266" s="50"/>
      <c r="BC1266" s="50"/>
      <c r="BD1266" s="50"/>
      <c r="BE1266" s="50"/>
      <c r="BF1266" s="50"/>
      <c r="BG1266" s="50"/>
      <c r="BH1266" s="20"/>
    </row>
    <row r="1267" spans="1:60" s="22" customFormat="1" x14ac:dyDescent="0.25">
      <c r="A1267" s="20"/>
      <c r="B1267" s="480"/>
      <c r="C1267" s="11"/>
      <c r="D1267" s="11"/>
      <c r="E1267" s="11"/>
      <c r="F1267" s="21"/>
      <c r="G1267" s="11"/>
      <c r="H1267" s="50"/>
      <c r="I1267" s="50"/>
      <c r="J1267" s="50"/>
      <c r="K1267" s="11"/>
      <c r="L1267" s="50"/>
      <c r="M1267" s="50"/>
      <c r="N1267" s="50"/>
      <c r="O1267" s="50"/>
      <c r="P1267" s="50"/>
      <c r="Q1267" s="11"/>
      <c r="R1267" s="50"/>
      <c r="S1267" s="50"/>
      <c r="T1267" s="50"/>
      <c r="U1267" s="11"/>
      <c r="V1267" s="50"/>
      <c r="W1267" s="50"/>
      <c r="X1267" s="50"/>
      <c r="Y1267" s="50"/>
      <c r="Z1267" s="50"/>
      <c r="AA1267" s="11"/>
      <c r="AB1267" s="50"/>
      <c r="AC1267" s="50"/>
      <c r="AD1267" s="50"/>
      <c r="AE1267" s="11"/>
      <c r="AF1267" s="50"/>
      <c r="AG1267" s="50"/>
      <c r="AH1267" s="50"/>
      <c r="AI1267" s="11"/>
      <c r="AJ1267" s="50"/>
      <c r="AK1267" s="50"/>
      <c r="AL1267" s="50"/>
      <c r="AM1267" s="11"/>
      <c r="AN1267" s="50"/>
      <c r="AO1267" s="50"/>
      <c r="AP1267" s="50"/>
      <c r="AQ1267" s="11"/>
      <c r="AR1267" s="50"/>
      <c r="AS1267" s="50"/>
      <c r="AT1267" s="50"/>
      <c r="AU1267" s="11"/>
      <c r="AV1267" s="50"/>
      <c r="AW1267" s="50"/>
      <c r="AX1267" s="50"/>
      <c r="AY1267" s="50"/>
      <c r="AZ1267" s="50"/>
      <c r="BA1267" s="50"/>
      <c r="BB1267" s="50"/>
      <c r="BC1267" s="50"/>
      <c r="BD1267" s="50"/>
      <c r="BE1267" s="50"/>
      <c r="BF1267" s="50"/>
      <c r="BG1267" s="50"/>
      <c r="BH1267" s="20"/>
    </row>
    <row r="1268" spans="1:60" s="22" customFormat="1" x14ac:dyDescent="0.25">
      <c r="A1268" s="20"/>
      <c r="B1268" s="480"/>
      <c r="C1268" s="11"/>
      <c r="D1268" s="11"/>
      <c r="E1268" s="11"/>
      <c r="F1268" s="21"/>
      <c r="G1268" s="11"/>
      <c r="H1268" s="50"/>
      <c r="I1268" s="50"/>
      <c r="J1268" s="50"/>
      <c r="K1268" s="11"/>
      <c r="L1268" s="50"/>
      <c r="M1268" s="50"/>
      <c r="N1268" s="50"/>
      <c r="O1268" s="50"/>
      <c r="P1268" s="50"/>
      <c r="Q1268" s="11"/>
      <c r="R1268" s="50"/>
      <c r="S1268" s="50"/>
      <c r="T1268" s="50"/>
      <c r="U1268" s="11"/>
      <c r="V1268" s="50"/>
      <c r="W1268" s="50"/>
      <c r="X1268" s="50"/>
      <c r="Y1268" s="50"/>
      <c r="Z1268" s="50"/>
      <c r="AA1268" s="11"/>
      <c r="AB1268" s="50"/>
      <c r="AC1268" s="50"/>
      <c r="AD1268" s="50"/>
      <c r="AE1268" s="11"/>
      <c r="AF1268" s="50"/>
      <c r="AG1268" s="50"/>
      <c r="AH1268" s="50"/>
      <c r="AI1268" s="11"/>
      <c r="AJ1268" s="50"/>
      <c r="AK1268" s="50"/>
      <c r="AL1268" s="50"/>
      <c r="AM1268" s="11"/>
      <c r="AN1268" s="50"/>
      <c r="AO1268" s="50"/>
      <c r="AP1268" s="50"/>
      <c r="AQ1268" s="11"/>
      <c r="AR1268" s="50"/>
      <c r="AS1268" s="50"/>
      <c r="AT1268" s="50"/>
      <c r="AU1268" s="11"/>
      <c r="AV1268" s="50"/>
      <c r="AW1268" s="50"/>
      <c r="AX1268" s="50"/>
      <c r="AY1268" s="50"/>
      <c r="AZ1268" s="50"/>
      <c r="BA1268" s="50"/>
      <c r="BB1268" s="50"/>
      <c r="BC1268" s="50"/>
      <c r="BD1268" s="50"/>
      <c r="BE1268" s="50"/>
      <c r="BF1268" s="50"/>
      <c r="BG1268" s="50"/>
      <c r="BH1268" s="20"/>
    </row>
    <row r="1269" spans="1:60" s="22" customFormat="1" x14ac:dyDescent="0.25">
      <c r="A1269" s="20"/>
      <c r="B1269" s="480"/>
      <c r="C1269" s="11"/>
      <c r="D1269" s="11"/>
      <c r="E1269" s="11"/>
      <c r="F1269" s="21"/>
      <c r="G1269" s="11"/>
      <c r="H1269" s="50"/>
      <c r="I1269" s="50"/>
      <c r="J1269" s="50"/>
      <c r="K1269" s="11"/>
      <c r="L1269" s="50"/>
      <c r="M1269" s="50"/>
      <c r="N1269" s="50"/>
      <c r="O1269" s="50"/>
      <c r="P1269" s="50"/>
      <c r="Q1269" s="11"/>
      <c r="R1269" s="50"/>
      <c r="S1269" s="50"/>
      <c r="T1269" s="50"/>
      <c r="U1269" s="11"/>
      <c r="V1269" s="50"/>
      <c r="W1269" s="50"/>
      <c r="X1269" s="50"/>
      <c r="Y1269" s="50"/>
      <c r="Z1269" s="50"/>
      <c r="AA1269" s="11"/>
      <c r="AB1269" s="50"/>
      <c r="AC1269" s="50"/>
      <c r="AD1269" s="50"/>
      <c r="AE1269" s="11"/>
      <c r="AF1269" s="50"/>
      <c r="AG1269" s="50"/>
      <c r="AH1269" s="50"/>
      <c r="AI1269" s="11"/>
      <c r="AJ1269" s="50"/>
      <c r="AK1269" s="50"/>
      <c r="AL1269" s="50"/>
      <c r="AM1269" s="11"/>
      <c r="AN1269" s="50"/>
      <c r="AO1269" s="50"/>
      <c r="AP1269" s="50"/>
      <c r="AQ1269" s="11"/>
      <c r="AR1269" s="50"/>
      <c r="AS1269" s="50"/>
      <c r="AT1269" s="50"/>
      <c r="AU1269" s="11"/>
      <c r="AV1269" s="50"/>
      <c r="AW1269" s="50"/>
      <c r="AX1269" s="50"/>
      <c r="AY1269" s="50"/>
      <c r="AZ1269" s="50"/>
      <c r="BA1269" s="50"/>
      <c r="BB1269" s="50"/>
      <c r="BC1269" s="50"/>
      <c r="BD1269" s="50"/>
      <c r="BE1269" s="50"/>
      <c r="BF1269" s="50"/>
      <c r="BG1269" s="50"/>
      <c r="BH1269" s="20"/>
    </row>
    <row r="1270" spans="1:60" s="22" customFormat="1" x14ac:dyDescent="0.25">
      <c r="A1270" s="20"/>
      <c r="B1270" s="480"/>
      <c r="C1270" s="11"/>
      <c r="D1270" s="11"/>
      <c r="E1270" s="11"/>
      <c r="F1270" s="21"/>
      <c r="G1270" s="11"/>
      <c r="H1270" s="50"/>
      <c r="I1270" s="50"/>
      <c r="J1270" s="50"/>
      <c r="K1270" s="11"/>
      <c r="L1270" s="50"/>
      <c r="M1270" s="50"/>
      <c r="N1270" s="50"/>
      <c r="O1270" s="50"/>
      <c r="P1270" s="50"/>
      <c r="Q1270" s="11"/>
      <c r="R1270" s="50"/>
      <c r="S1270" s="50"/>
      <c r="T1270" s="50"/>
      <c r="U1270" s="11"/>
      <c r="V1270" s="50"/>
      <c r="W1270" s="50"/>
      <c r="X1270" s="50"/>
      <c r="Y1270" s="50"/>
      <c r="Z1270" s="50"/>
      <c r="AA1270" s="11"/>
      <c r="AB1270" s="50"/>
      <c r="AC1270" s="50"/>
      <c r="AD1270" s="50"/>
      <c r="AE1270" s="11"/>
      <c r="AF1270" s="50"/>
      <c r="AG1270" s="50"/>
      <c r="AH1270" s="50"/>
      <c r="AI1270" s="11"/>
      <c r="AJ1270" s="50"/>
      <c r="AK1270" s="50"/>
      <c r="AL1270" s="50"/>
      <c r="AM1270" s="11"/>
      <c r="AN1270" s="50"/>
      <c r="AO1270" s="50"/>
      <c r="AP1270" s="50"/>
      <c r="AQ1270" s="11"/>
      <c r="AR1270" s="50"/>
      <c r="AS1270" s="50"/>
      <c r="AT1270" s="50"/>
      <c r="AU1270" s="11"/>
      <c r="AV1270" s="50"/>
      <c r="AW1270" s="50"/>
      <c r="AX1270" s="50"/>
      <c r="AY1270" s="50"/>
      <c r="AZ1270" s="50"/>
      <c r="BA1270" s="50"/>
      <c r="BB1270" s="50"/>
      <c r="BC1270" s="50"/>
      <c r="BD1270" s="50"/>
      <c r="BE1270" s="50"/>
      <c r="BF1270" s="50"/>
      <c r="BG1270" s="50"/>
      <c r="BH1270" s="20"/>
    </row>
    <row r="1271" spans="1:60" s="22" customFormat="1" x14ac:dyDescent="0.25">
      <c r="A1271" s="20"/>
      <c r="B1271" s="480"/>
      <c r="C1271" s="11"/>
      <c r="D1271" s="11"/>
      <c r="E1271" s="11"/>
      <c r="F1271" s="21"/>
      <c r="G1271" s="11"/>
      <c r="H1271" s="50"/>
      <c r="I1271" s="50"/>
      <c r="J1271" s="50"/>
      <c r="K1271" s="11"/>
      <c r="L1271" s="50"/>
      <c r="M1271" s="50"/>
      <c r="N1271" s="50"/>
      <c r="O1271" s="50"/>
      <c r="P1271" s="50"/>
      <c r="Q1271" s="11"/>
      <c r="R1271" s="50"/>
      <c r="S1271" s="50"/>
      <c r="T1271" s="50"/>
      <c r="U1271" s="11"/>
      <c r="V1271" s="50"/>
      <c r="W1271" s="50"/>
      <c r="X1271" s="50"/>
      <c r="Y1271" s="50"/>
      <c r="Z1271" s="50"/>
      <c r="AA1271" s="11"/>
      <c r="AB1271" s="50"/>
      <c r="AC1271" s="50"/>
      <c r="AD1271" s="50"/>
      <c r="AE1271" s="11"/>
      <c r="AF1271" s="50"/>
      <c r="AG1271" s="50"/>
      <c r="AH1271" s="50"/>
      <c r="AI1271" s="11"/>
      <c r="AJ1271" s="50"/>
      <c r="AK1271" s="50"/>
      <c r="AL1271" s="50"/>
      <c r="AM1271" s="11"/>
      <c r="AN1271" s="50"/>
      <c r="AO1271" s="50"/>
      <c r="AP1271" s="50"/>
      <c r="AQ1271" s="11"/>
      <c r="AR1271" s="50"/>
      <c r="AS1271" s="50"/>
      <c r="AT1271" s="50"/>
      <c r="AU1271" s="11"/>
      <c r="AV1271" s="50"/>
      <c r="AW1271" s="50"/>
      <c r="AX1271" s="50"/>
      <c r="AY1271" s="50"/>
      <c r="AZ1271" s="50"/>
      <c r="BA1271" s="50"/>
      <c r="BB1271" s="50"/>
      <c r="BC1271" s="50"/>
      <c r="BD1271" s="50"/>
      <c r="BE1271" s="50"/>
      <c r="BF1271" s="50"/>
      <c r="BG1271" s="50"/>
      <c r="BH1271" s="20"/>
    </row>
    <row r="1272" spans="1:60" s="22" customFormat="1" x14ac:dyDescent="0.25">
      <c r="A1272" s="20"/>
      <c r="B1272" s="480"/>
      <c r="C1272" s="11"/>
      <c r="D1272" s="11"/>
      <c r="E1272" s="11"/>
      <c r="F1272" s="21"/>
      <c r="G1272" s="11"/>
      <c r="H1272" s="50"/>
      <c r="I1272" s="50"/>
      <c r="J1272" s="50"/>
      <c r="K1272" s="11"/>
      <c r="L1272" s="50"/>
      <c r="M1272" s="50"/>
      <c r="N1272" s="50"/>
      <c r="O1272" s="50"/>
      <c r="P1272" s="50"/>
      <c r="Q1272" s="11"/>
      <c r="R1272" s="50"/>
      <c r="S1272" s="50"/>
      <c r="T1272" s="50"/>
      <c r="U1272" s="11"/>
      <c r="V1272" s="50"/>
      <c r="W1272" s="50"/>
      <c r="X1272" s="50"/>
      <c r="Y1272" s="50"/>
      <c r="Z1272" s="50"/>
      <c r="AA1272" s="11"/>
      <c r="AB1272" s="50"/>
      <c r="AC1272" s="50"/>
      <c r="AD1272" s="50"/>
      <c r="AE1272" s="11"/>
      <c r="AF1272" s="50"/>
      <c r="AG1272" s="50"/>
      <c r="AH1272" s="50"/>
      <c r="AI1272" s="11"/>
      <c r="AJ1272" s="50"/>
      <c r="AK1272" s="50"/>
      <c r="AL1272" s="50"/>
      <c r="AM1272" s="11"/>
      <c r="AN1272" s="50"/>
      <c r="AO1272" s="50"/>
      <c r="AP1272" s="50"/>
      <c r="AQ1272" s="11"/>
      <c r="AR1272" s="50"/>
      <c r="AS1272" s="50"/>
      <c r="AT1272" s="50"/>
      <c r="AU1272" s="11"/>
      <c r="AV1272" s="50"/>
      <c r="AW1272" s="50"/>
      <c r="AX1272" s="50"/>
      <c r="AY1272" s="50"/>
      <c r="AZ1272" s="50"/>
      <c r="BA1272" s="50"/>
      <c r="BB1272" s="50"/>
      <c r="BC1272" s="50"/>
      <c r="BD1272" s="50"/>
      <c r="BE1272" s="50"/>
      <c r="BF1272" s="50"/>
      <c r="BG1272" s="50"/>
      <c r="BH1272" s="20"/>
    </row>
    <row r="1273" spans="1:60" s="22" customFormat="1" x14ac:dyDescent="0.25">
      <c r="A1273" s="20"/>
      <c r="B1273" s="480"/>
      <c r="C1273" s="11"/>
      <c r="D1273" s="11"/>
      <c r="E1273" s="11"/>
      <c r="F1273" s="21"/>
      <c r="G1273" s="11"/>
      <c r="H1273" s="50"/>
      <c r="I1273" s="50"/>
      <c r="J1273" s="50"/>
      <c r="K1273" s="11"/>
      <c r="L1273" s="50"/>
      <c r="M1273" s="50"/>
      <c r="N1273" s="50"/>
      <c r="O1273" s="50"/>
      <c r="P1273" s="50"/>
      <c r="Q1273" s="11"/>
      <c r="R1273" s="50"/>
      <c r="S1273" s="50"/>
      <c r="T1273" s="50"/>
      <c r="U1273" s="11"/>
      <c r="V1273" s="50"/>
      <c r="W1273" s="50"/>
      <c r="X1273" s="50"/>
      <c r="Y1273" s="50"/>
      <c r="Z1273" s="50"/>
      <c r="AA1273" s="11"/>
      <c r="AB1273" s="50"/>
      <c r="AC1273" s="50"/>
      <c r="AD1273" s="50"/>
      <c r="AE1273" s="11"/>
      <c r="AF1273" s="50"/>
      <c r="AG1273" s="50"/>
      <c r="AH1273" s="50"/>
      <c r="AI1273" s="11"/>
      <c r="AJ1273" s="50"/>
      <c r="AK1273" s="50"/>
      <c r="AL1273" s="50"/>
      <c r="AM1273" s="11"/>
      <c r="AN1273" s="50"/>
      <c r="AO1273" s="50"/>
      <c r="AP1273" s="50"/>
      <c r="AQ1273" s="11"/>
      <c r="AR1273" s="50"/>
      <c r="AS1273" s="50"/>
      <c r="AT1273" s="50"/>
      <c r="AU1273" s="11"/>
      <c r="AV1273" s="50"/>
      <c r="AW1273" s="50"/>
      <c r="AX1273" s="50"/>
      <c r="AY1273" s="50"/>
      <c r="AZ1273" s="50"/>
      <c r="BA1273" s="50"/>
      <c r="BB1273" s="50"/>
      <c r="BC1273" s="50"/>
      <c r="BD1273" s="50"/>
      <c r="BE1273" s="50"/>
      <c r="BF1273" s="50"/>
      <c r="BG1273" s="50"/>
      <c r="BH1273" s="20"/>
    </row>
    <row r="1274" spans="1:60" s="22" customFormat="1" x14ac:dyDescent="0.25">
      <c r="A1274" s="20"/>
      <c r="B1274" s="480"/>
      <c r="C1274" s="11"/>
      <c r="D1274" s="11"/>
      <c r="E1274" s="11"/>
      <c r="F1274" s="21"/>
      <c r="G1274" s="11"/>
      <c r="H1274" s="50"/>
      <c r="I1274" s="50"/>
      <c r="J1274" s="50"/>
      <c r="K1274" s="11"/>
      <c r="L1274" s="50"/>
      <c r="M1274" s="50"/>
      <c r="N1274" s="50"/>
      <c r="O1274" s="50"/>
      <c r="P1274" s="50"/>
      <c r="Q1274" s="11"/>
      <c r="R1274" s="50"/>
      <c r="S1274" s="50"/>
      <c r="T1274" s="50"/>
      <c r="U1274" s="11"/>
      <c r="V1274" s="50"/>
      <c r="W1274" s="50"/>
      <c r="X1274" s="50"/>
      <c r="Y1274" s="50"/>
      <c r="Z1274" s="50"/>
      <c r="AA1274" s="11"/>
      <c r="AB1274" s="50"/>
      <c r="AC1274" s="50"/>
      <c r="AD1274" s="50"/>
      <c r="AE1274" s="11"/>
      <c r="AF1274" s="50"/>
      <c r="AG1274" s="50"/>
      <c r="AH1274" s="50"/>
      <c r="AI1274" s="11"/>
      <c r="AJ1274" s="50"/>
      <c r="AK1274" s="50"/>
      <c r="AL1274" s="50"/>
      <c r="AM1274" s="11"/>
      <c r="AN1274" s="50"/>
      <c r="AO1274" s="50"/>
      <c r="AP1274" s="50"/>
      <c r="AQ1274" s="11"/>
      <c r="AR1274" s="50"/>
      <c r="AS1274" s="50"/>
      <c r="AT1274" s="50"/>
      <c r="AU1274" s="11"/>
      <c r="AV1274" s="50"/>
      <c r="AW1274" s="50"/>
      <c r="AX1274" s="50"/>
      <c r="AY1274" s="50"/>
      <c r="AZ1274" s="50"/>
      <c r="BA1274" s="50"/>
      <c r="BB1274" s="50"/>
      <c r="BC1274" s="50"/>
      <c r="BD1274" s="50"/>
      <c r="BE1274" s="50"/>
      <c r="BF1274" s="50"/>
      <c r="BG1274" s="50"/>
      <c r="BH1274" s="20"/>
    </row>
    <row r="1275" spans="1:60" s="22" customFormat="1" x14ac:dyDescent="0.25">
      <c r="A1275" s="20"/>
      <c r="B1275" s="480"/>
      <c r="C1275" s="11"/>
      <c r="D1275" s="11"/>
      <c r="E1275" s="11"/>
      <c r="F1275" s="21"/>
      <c r="G1275" s="11"/>
      <c r="H1275" s="50"/>
      <c r="I1275" s="50"/>
      <c r="J1275" s="50"/>
      <c r="K1275" s="11"/>
      <c r="L1275" s="50"/>
      <c r="M1275" s="50"/>
      <c r="N1275" s="50"/>
      <c r="O1275" s="50"/>
      <c r="P1275" s="50"/>
      <c r="Q1275" s="11"/>
      <c r="R1275" s="50"/>
      <c r="S1275" s="50"/>
      <c r="T1275" s="50"/>
      <c r="U1275" s="11"/>
      <c r="V1275" s="50"/>
      <c r="W1275" s="50"/>
      <c r="X1275" s="50"/>
      <c r="Y1275" s="50"/>
      <c r="Z1275" s="50"/>
      <c r="AA1275" s="11"/>
      <c r="AB1275" s="50"/>
      <c r="AC1275" s="50"/>
      <c r="AD1275" s="50"/>
      <c r="AE1275" s="11"/>
      <c r="AF1275" s="50"/>
      <c r="AG1275" s="50"/>
      <c r="AH1275" s="50"/>
      <c r="AI1275" s="11"/>
      <c r="AJ1275" s="50"/>
      <c r="AK1275" s="50"/>
      <c r="AL1275" s="50"/>
      <c r="AM1275" s="11"/>
      <c r="AN1275" s="50"/>
      <c r="AO1275" s="50"/>
      <c r="AP1275" s="50"/>
      <c r="AQ1275" s="11"/>
      <c r="AR1275" s="50"/>
      <c r="AS1275" s="50"/>
      <c r="AT1275" s="50"/>
      <c r="AU1275" s="11"/>
      <c r="AV1275" s="50"/>
      <c r="AW1275" s="50"/>
      <c r="AX1275" s="50"/>
      <c r="AY1275" s="50"/>
      <c r="AZ1275" s="50"/>
      <c r="BA1275" s="50"/>
      <c r="BB1275" s="50"/>
      <c r="BC1275" s="50"/>
      <c r="BD1275" s="50"/>
      <c r="BE1275" s="50"/>
      <c r="BF1275" s="50"/>
      <c r="BG1275" s="50"/>
      <c r="BH1275" s="20"/>
    </row>
    <row r="1276" spans="1:60" s="22" customFormat="1" x14ac:dyDescent="0.25">
      <c r="A1276" s="20"/>
      <c r="B1276" s="480"/>
      <c r="C1276" s="11"/>
      <c r="D1276" s="11"/>
      <c r="E1276" s="11"/>
      <c r="F1276" s="21"/>
      <c r="G1276" s="11"/>
      <c r="H1276" s="50"/>
      <c r="I1276" s="50"/>
      <c r="J1276" s="50"/>
      <c r="K1276" s="11"/>
      <c r="L1276" s="50"/>
      <c r="M1276" s="50"/>
      <c r="N1276" s="50"/>
      <c r="O1276" s="50"/>
      <c r="P1276" s="50"/>
      <c r="Q1276" s="11"/>
      <c r="R1276" s="50"/>
      <c r="S1276" s="50"/>
      <c r="T1276" s="50"/>
      <c r="U1276" s="11"/>
      <c r="V1276" s="50"/>
      <c r="W1276" s="50"/>
      <c r="X1276" s="50"/>
      <c r="Y1276" s="50"/>
      <c r="Z1276" s="50"/>
      <c r="AA1276" s="11"/>
      <c r="AB1276" s="50"/>
      <c r="AC1276" s="50"/>
      <c r="AD1276" s="50"/>
      <c r="AE1276" s="11"/>
      <c r="AF1276" s="50"/>
      <c r="AG1276" s="50"/>
      <c r="AH1276" s="50"/>
      <c r="AI1276" s="11"/>
      <c r="AJ1276" s="50"/>
      <c r="AK1276" s="50"/>
      <c r="AL1276" s="50"/>
      <c r="AM1276" s="11"/>
      <c r="AN1276" s="50"/>
      <c r="AO1276" s="50"/>
      <c r="AP1276" s="50"/>
      <c r="AQ1276" s="11"/>
      <c r="AR1276" s="50"/>
      <c r="AS1276" s="50"/>
      <c r="AT1276" s="50"/>
      <c r="AU1276" s="11"/>
      <c r="AV1276" s="50"/>
      <c r="AW1276" s="50"/>
      <c r="AX1276" s="50"/>
      <c r="AY1276" s="50"/>
      <c r="AZ1276" s="50"/>
      <c r="BA1276" s="50"/>
      <c r="BB1276" s="50"/>
      <c r="BC1276" s="50"/>
      <c r="BD1276" s="50"/>
      <c r="BE1276" s="50"/>
      <c r="BF1276" s="50"/>
      <c r="BG1276" s="50"/>
      <c r="BH1276" s="20"/>
    </row>
    <row r="1277" spans="1:60" s="22" customFormat="1" x14ac:dyDescent="0.25">
      <c r="A1277" s="20"/>
      <c r="B1277" s="480"/>
      <c r="C1277" s="11"/>
      <c r="D1277" s="11"/>
      <c r="E1277" s="11"/>
      <c r="F1277" s="21"/>
      <c r="G1277" s="11"/>
      <c r="H1277" s="50"/>
      <c r="I1277" s="50"/>
      <c r="J1277" s="50"/>
      <c r="K1277" s="11"/>
      <c r="L1277" s="50"/>
      <c r="M1277" s="50"/>
      <c r="N1277" s="50"/>
      <c r="O1277" s="50"/>
      <c r="P1277" s="50"/>
      <c r="Q1277" s="11"/>
      <c r="R1277" s="50"/>
      <c r="S1277" s="50"/>
      <c r="T1277" s="50"/>
      <c r="U1277" s="11"/>
      <c r="V1277" s="50"/>
      <c r="W1277" s="50"/>
      <c r="X1277" s="50"/>
      <c r="Y1277" s="50"/>
      <c r="Z1277" s="50"/>
      <c r="AA1277" s="11"/>
      <c r="AB1277" s="50"/>
      <c r="AC1277" s="50"/>
      <c r="AD1277" s="50"/>
      <c r="AE1277" s="11"/>
      <c r="AF1277" s="50"/>
      <c r="AG1277" s="50"/>
      <c r="AH1277" s="50"/>
      <c r="AI1277" s="11"/>
      <c r="AJ1277" s="50"/>
      <c r="AK1277" s="50"/>
      <c r="AL1277" s="50"/>
      <c r="AM1277" s="11"/>
      <c r="AN1277" s="50"/>
      <c r="AO1277" s="50"/>
      <c r="AP1277" s="50"/>
      <c r="AQ1277" s="11"/>
      <c r="AR1277" s="50"/>
      <c r="AS1277" s="50"/>
      <c r="AT1277" s="50"/>
      <c r="AU1277" s="11"/>
      <c r="AV1277" s="50"/>
      <c r="AW1277" s="50"/>
      <c r="AX1277" s="50"/>
      <c r="AY1277" s="50"/>
      <c r="AZ1277" s="50"/>
      <c r="BA1277" s="50"/>
      <c r="BB1277" s="50"/>
      <c r="BC1277" s="50"/>
      <c r="BD1277" s="50"/>
      <c r="BE1277" s="50"/>
      <c r="BF1277" s="50"/>
      <c r="BG1277" s="50"/>
      <c r="BH1277" s="20"/>
    </row>
    <row r="1278" spans="1:60" s="22" customFormat="1" x14ac:dyDescent="0.25">
      <c r="A1278" s="20"/>
      <c r="B1278" s="480"/>
      <c r="C1278" s="11"/>
      <c r="D1278" s="11"/>
      <c r="E1278" s="11"/>
      <c r="F1278" s="21"/>
      <c r="G1278" s="11"/>
      <c r="H1278" s="50"/>
      <c r="I1278" s="50"/>
      <c r="J1278" s="50"/>
      <c r="K1278" s="11"/>
      <c r="L1278" s="50"/>
      <c r="M1278" s="50"/>
      <c r="N1278" s="50"/>
      <c r="O1278" s="50"/>
      <c r="P1278" s="50"/>
      <c r="Q1278" s="11"/>
      <c r="R1278" s="50"/>
      <c r="S1278" s="50"/>
      <c r="T1278" s="50"/>
      <c r="U1278" s="11"/>
      <c r="V1278" s="50"/>
      <c r="W1278" s="50"/>
      <c r="X1278" s="50"/>
      <c r="Y1278" s="50"/>
      <c r="Z1278" s="50"/>
      <c r="AA1278" s="11"/>
      <c r="AB1278" s="50"/>
      <c r="AC1278" s="50"/>
      <c r="AD1278" s="50"/>
      <c r="AE1278" s="11"/>
      <c r="AF1278" s="50"/>
      <c r="AG1278" s="50"/>
      <c r="AH1278" s="50"/>
      <c r="AI1278" s="11"/>
      <c r="AJ1278" s="50"/>
      <c r="AK1278" s="50"/>
      <c r="AL1278" s="50"/>
      <c r="AM1278" s="11"/>
      <c r="AN1278" s="50"/>
      <c r="AO1278" s="50"/>
      <c r="AP1278" s="50"/>
      <c r="AQ1278" s="11"/>
      <c r="AR1278" s="50"/>
      <c r="AS1278" s="50"/>
      <c r="AT1278" s="50"/>
      <c r="AU1278" s="11"/>
      <c r="AV1278" s="50"/>
      <c r="AW1278" s="50"/>
      <c r="AX1278" s="50"/>
      <c r="AY1278" s="50"/>
      <c r="AZ1278" s="50"/>
      <c r="BA1278" s="50"/>
      <c r="BB1278" s="50"/>
      <c r="BC1278" s="50"/>
      <c r="BD1278" s="50"/>
      <c r="BE1278" s="50"/>
      <c r="BF1278" s="50"/>
      <c r="BG1278" s="50"/>
      <c r="BH1278" s="20"/>
    </row>
    <row r="1279" spans="1:60" s="22" customFormat="1" x14ac:dyDescent="0.25">
      <c r="A1279" s="20"/>
      <c r="B1279" s="480"/>
      <c r="C1279" s="11"/>
      <c r="D1279" s="11"/>
      <c r="E1279" s="11"/>
      <c r="F1279" s="21"/>
      <c r="G1279" s="11"/>
      <c r="H1279" s="50"/>
      <c r="I1279" s="50"/>
      <c r="J1279" s="50"/>
      <c r="K1279" s="11"/>
      <c r="L1279" s="50"/>
      <c r="M1279" s="50"/>
      <c r="N1279" s="50"/>
      <c r="O1279" s="50"/>
      <c r="P1279" s="50"/>
      <c r="Q1279" s="11"/>
      <c r="R1279" s="50"/>
      <c r="S1279" s="50"/>
      <c r="T1279" s="50"/>
      <c r="U1279" s="11"/>
      <c r="V1279" s="50"/>
      <c r="W1279" s="50"/>
      <c r="X1279" s="50"/>
      <c r="Y1279" s="50"/>
      <c r="Z1279" s="50"/>
      <c r="AA1279" s="11"/>
      <c r="AB1279" s="50"/>
      <c r="AC1279" s="50"/>
      <c r="AD1279" s="50"/>
      <c r="AE1279" s="11"/>
      <c r="AF1279" s="50"/>
      <c r="AG1279" s="50"/>
      <c r="AH1279" s="50"/>
      <c r="AI1279" s="11"/>
      <c r="AJ1279" s="50"/>
      <c r="AK1279" s="50"/>
      <c r="AL1279" s="50"/>
      <c r="AM1279" s="11"/>
      <c r="AN1279" s="50"/>
      <c r="AO1279" s="50"/>
      <c r="AP1279" s="50"/>
      <c r="AQ1279" s="11"/>
      <c r="AR1279" s="50"/>
      <c r="AS1279" s="50"/>
      <c r="AT1279" s="50"/>
      <c r="AU1279" s="11"/>
      <c r="AV1279" s="50"/>
      <c r="AW1279" s="50"/>
      <c r="AX1279" s="50"/>
      <c r="AY1279" s="50"/>
      <c r="AZ1279" s="50"/>
      <c r="BA1279" s="50"/>
      <c r="BB1279" s="50"/>
      <c r="BC1279" s="50"/>
      <c r="BD1279" s="50"/>
      <c r="BE1279" s="50"/>
      <c r="BF1279" s="50"/>
      <c r="BG1279" s="50"/>
      <c r="BH1279" s="20"/>
    </row>
    <row r="1280" spans="1:60" s="22" customFormat="1" x14ac:dyDescent="0.25">
      <c r="A1280" s="20"/>
      <c r="B1280" s="480"/>
      <c r="C1280" s="11"/>
      <c r="D1280" s="11"/>
      <c r="E1280" s="11"/>
      <c r="F1280" s="21"/>
      <c r="G1280" s="11"/>
      <c r="H1280" s="50"/>
      <c r="I1280" s="50"/>
      <c r="J1280" s="50"/>
      <c r="K1280" s="11"/>
      <c r="L1280" s="50"/>
      <c r="M1280" s="50"/>
      <c r="N1280" s="50"/>
      <c r="O1280" s="50"/>
      <c r="P1280" s="50"/>
      <c r="Q1280" s="11"/>
      <c r="R1280" s="50"/>
      <c r="S1280" s="50"/>
      <c r="T1280" s="50"/>
      <c r="U1280" s="11"/>
      <c r="V1280" s="50"/>
      <c r="W1280" s="50"/>
      <c r="X1280" s="50"/>
      <c r="Y1280" s="50"/>
      <c r="Z1280" s="50"/>
      <c r="AA1280" s="11"/>
      <c r="AB1280" s="50"/>
      <c r="AC1280" s="50"/>
      <c r="AD1280" s="50"/>
      <c r="AE1280" s="11"/>
      <c r="AF1280" s="50"/>
      <c r="AG1280" s="50"/>
      <c r="AH1280" s="50"/>
      <c r="AI1280" s="11"/>
      <c r="AJ1280" s="50"/>
      <c r="AK1280" s="50"/>
      <c r="AL1280" s="50"/>
      <c r="AM1280" s="11"/>
      <c r="AN1280" s="50"/>
      <c r="AO1280" s="50"/>
      <c r="AP1280" s="50"/>
      <c r="AQ1280" s="11"/>
      <c r="AR1280" s="50"/>
      <c r="AS1280" s="50"/>
      <c r="AT1280" s="50"/>
      <c r="AU1280" s="11"/>
      <c r="AV1280" s="50"/>
      <c r="AW1280" s="50"/>
      <c r="AX1280" s="50"/>
      <c r="AY1280" s="50"/>
      <c r="AZ1280" s="50"/>
      <c r="BA1280" s="50"/>
      <c r="BB1280" s="50"/>
      <c r="BC1280" s="50"/>
      <c r="BD1280" s="50"/>
      <c r="BE1280" s="50"/>
      <c r="BF1280" s="50"/>
      <c r="BG1280" s="50"/>
      <c r="BH1280" s="20"/>
    </row>
    <row r="1281" spans="1:60" s="22" customFormat="1" x14ac:dyDescent="0.25">
      <c r="A1281" s="20"/>
      <c r="B1281" s="480"/>
      <c r="C1281" s="11"/>
      <c r="D1281" s="11"/>
      <c r="E1281" s="11"/>
      <c r="F1281" s="21"/>
      <c r="G1281" s="11"/>
      <c r="H1281" s="50"/>
      <c r="I1281" s="50"/>
      <c r="J1281" s="50"/>
      <c r="K1281" s="11"/>
      <c r="L1281" s="50"/>
      <c r="M1281" s="50"/>
      <c r="N1281" s="50"/>
      <c r="O1281" s="50"/>
      <c r="P1281" s="50"/>
      <c r="Q1281" s="11"/>
      <c r="R1281" s="50"/>
      <c r="S1281" s="50"/>
      <c r="T1281" s="50"/>
      <c r="U1281" s="11"/>
      <c r="V1281" s="50"/>
      <c r="W1281" s="50"/>
      <c r="X1281" s="50"/>
      <c r="Y1281" s="50"/>
      <c r="Z1281" s="50"/>
      <c r="AA1281" s="11"/>
      <c r="AB1281" s="50"/>
      <c r="AC1281" s="50"/>
      <c r="AD1281" s="50"/>
      <c r="AE1281" s="11"/>
      <c r="AF1281" s="50"/>
      <c r="AG1281" s="50"/>
      <c r="AH1281" s="50"/>
      <c r="AI1281" s="11"/>
      <c r="AJ1281" s="50"/>
      <c r="AK1281" s="50"/>
      <c r="AL1281" s="50"/>
      <c r="AM1281" s="11"/>
      <c r="AN1281" s="50"/>
      <c r="AO1281" s="50"/>
      <c r="AP1281" s="50"/>
      <c r="AQ1281" s="11"/>
      <c r="AR1281" s="50"/>
      <c r="AS1281" s="50"/>
      <c r="AT1281" s="50"/>
      <c r="AU1281" s="11"/>
      <c r="AV1281" s="50"/>
      <c r="AW1281" s="50"/>
      <c r="AX1281" s="50"/>
      <c r="AY1281" s="50"/>
      <c r="AZ1281" s="50"/>
      <c r="BA1281" s="50"/>
      <c r="BB1281" s="50"/>
      <c r="BC1281" s="50"/>
      <c r="BD1281" s="50"/>
      <c r="BE1281" s="50"/>
      <c r="BF1281" s="50"/>
      <c r="BG1281" s="50"/>
      <c r="BH1281" s="20"/>
    </row>
    <row r="1282" spans="1:60" s="22" customFormat="1" x14ac:dyDescent="0.25">
      <c r="A1282" s="20"/>
      <c r="B1282" s="480"/>
      <c r="C1282" s="11"/>
      <c r="D1282" s="11"/>
      <c r="E1282" s="11"/>
      <c r="F1282" s="21"/>
      <c r="G1282" s="11"/>
      <c r="H1282" s="50"/>
      <c r="I1282" s="50"/>
      <c r="J1282" s="50"/>
      <c r="K1282" s="11"/>
      <c r="L1282" s="50"/>
      <c r="M1282" s="50"/>
      <c r="N1282" s="50"/>
      <c r="O1282" s="50"/>
      <c r="P1282" s="50"/>
      <c r="Q1282" s="11"/>
      <c r="R1282" s="50"/>
      <c r="S1282" s="50"/>
      <c r="T1282" s="50"/>
      <c r="U1282" s="11"/>
      <c r="V1282" s="50"/>
      <c r="W1282" s="50"/>
      <c r="X1282" s="50"/>
      <c r="Y1282" s="50"/>
      <c r="Z1282" s="50"/>
      <c r="AA1282" s="11"/>
      <c r="AB1282" s="50"/>
      <c r="AC1282" s="50"/>
      <c r="AD1282" s="50"/>
      <c r="AE1282" s="11"/>
      <c r="AF1282" s="50"/>
      <c r="AG1282" s="50"/>
      <c r="AH1282" s="50"/>
      <c r="AI1282" s="11"/>
      <c r="AJ1282" s="50"/>
      <c r="AK1282" s="50"/>
      <c r="AL1282" s="50"/>
      <c r="AM1282" s="11"/>
      <c r="AN1282" s="50"/>
      <c r="AO1282" s="50"/>
      <c r="AP1282" s="50"/>
      <c r="AQ1282" s="11"/>
      <c r="AR1282" s="50"/>
      <c r="AS1282" s="50"/>
      <c r="AT1282" s="50"/>
      <c r="AU1282" s="11"/>
      <c r="AV1282" s="50"/>
      <c r="AW1282" s="50"/>
      <c r="AX1282" s="50"/>
      <c r="AY1282" s="50"/>
      <c r="AZ1282" s="50"/>
      <c r="BA1282" s="50"/>
      <c r="BB1282" s="50"/>
      <c r="BC1282" s="50"/>
      <c r="BD1282" s="50"/>
      <c r="BE1282" s="50"/>
      <c r="BF1282" s="50"/>
      <c r="BG1282" s="50"/>
      <c r="BH1282" s="20"/>
    </row>
    <row r="1283" spans="1:60" s="22" customFormat="1" x14ac:dyDescent="0.25">
      <c r="A1283" s="20"/>
      <c r="B1283" s="480"/>
      <c r="C1283" s="11"/>
      <c r="D1283" s="11"/>
      <c r="E1283" s="11"/>
      <c r="F1283" s="21"/>
      <c r="G1283" s="11"/>
      <c r="H1283" s="50"/>
      <c r="I1283" s="50"/>
      <c r="J1283" s="50"/>
      <c r="K1283" s="11"/>
      <c r="L1283" s="50"/>
      <c r="M1283" s="50"/>
      <c r="N1283" s="50"/>
      <c r="O1283" s="50"/>
      <c r="P1283" s="50"/>
      <c r="Q1283" s="11"/>
      <c r="R1283" s="50"/>
      <c r="S1283" s="50"/>
      <c r="T1283" s="50"/>
      <c r="U1283" s="11"/>
      <c r="V1283" s="50"/>
      <c r="W1283" s="50"/>
      <c r="X1283" s="50"/>
      <c r="Y1283" s="50"/>
      <c r="Z1283" s="50"/>
      <c r="AA1283" s="11"/>
      <c r="AB1283" s="50"/>
      <c r="AC1283" s="50"/>
      <c r="AD1283" s="50"/>
      <c r="AE1283" s="11"/>
      <c r="AF1283" s="50"/>
      <c r="AG1283" s="50"/>
      <c r="AH1283" s="50"/>
      <c r="AI1283" s="11"/>
      <c r="AJ1283" s="50"/>
      <c r="AK1283" s="50"/>
      <c r="AL1283" s="50"/>
      <c r="AM1283" s="11"/>
      <c r="AN1283" s="50"/>
      <c r="AO1283" s="50"/>
      <c r="AP1283" s="50"/>
      <c r="AQ1283" s="11"/>
      <c r="AR1283" s="50"/>
      <c r="AS1283" s="50"/>
      <c r="AT1283" s="50"/>
      <c r="AU1283" s="11"/>
      <c r="AV1283" s="50"/>
      <c r="AW1283" s="50"/>
      <c r="AX1283" s="50"/>
      <c r="AY1283" s="50"/>
      <c r="AZ1283" s="50"/>
      <c r="BA1283" s="50"/>
      <c r="BB1283" s="50"/>
      <c r="BC1283" s="50"/>
      <c r="BD1283" s="50"/>
      <c r="BE1283" s="50"/>
      <c r="BF1283" s="50"/>
      <c r="BG1283" s="50"/>
      <c r="BH1283" s="20"/>
    </row>
    <row r="1284" spans="1:60" s="22" customFormat="1" x14ac:dyDescent="0.25">
      <c r="A1284" s="20"/>
      <c r="B1284" s="480"/>
      <c r="C1284" s="11"/>
      <c r="D1284" s="11"/>
      <c r="E1284" s="11"/>
      <c r="F1284" s="21"/>
      <c r="G1284" s="11"/>
      <c r="H1284" s="50"/>
      <c r="I1284" s="50"/>
      <c r="J1284" s="50"/>
      <c r="K1284" s="11"/>
      <c r="L1284" s="50"/>
      <c r="M1284" s="50"/>
      <c r="N1284" s="50"/>
      <c r="O1284" s="50"/>
      <c r="P1284" s="50"/>
      <c r="Q1284" s="11"/>
      <c r="R1284" s="50"/>
      <c r="S1284" s="50"/>
      <c r="T1284" s="50"/>
      <c r="U1284" s="11"/>
      <c r="V1284" s="50"/>
      <c r="W1284" s="50"/>
      <c r="X1284" s="50"/>
      <c r="Y1284" s="50"/>
      <c r="Z1284" s="50"/>
      <c r="AA1284" s="11"/>
      <c r="AB1284" s="50"/>
      <c r="AC1284" s="50"/>
      <c r="AD1284" s="50"/>
      <c r="AE1284" s="11"/>
      <c r="AF1284" s="50"/>
      <c r="AG1284" s="50"/>
      <c r="AH1284" s="50"/>
      <c r="AI1284" s="11"/>
      <c r="AJ1284" s="50"/>
      <c r="AK1284" s="50"/>
      <c r="AL1284" s="50"/>
      <c r="AM1284" s="11"/>
      <c r="AN1284" s="50"/>
      <c r="AO1284" s="50"/>
      <c r="AP1284" s="50"/>
      <c r="AQ1284" s="11"/>
      <c r="AR1284" s="50"/>
      <c r="AS1284" s="50"/>
      <c r="AT1284" s="50"/>
      <c r="AU1284" s="11"/>
      <c r="AV1284" s="50"/>
      <c r="AW1284" s="50"/>
      <c r="AX1284" s="50"/>
      <c r="AY1284" s="50"/>
      <c r="AZ1284" s="50"/>
      <c r="BA1284" s="50"/>
      <c r="BB1284" s="50"/>
      <c r="BC1284" s="50"/>
      <c r="BD1284" s="50"/>
      <c r="BE1284" s="50"/>
      <c r="BF1284" s="50"/>
      <c r="BG1284" s="50"/>
      <c r="BH1284" s="20"/>
    </row>
    <row r="1285" spans="1:60" s="22" customFormat="1" x14ac:dyDescent="0.25">
      <c r="A1285" s="20"/>
      <c r="B1285" s="480"/>
      <c r="C1285" s="11"/>
      <c r="D1285" s="11"/>
      <c r="E1285" s="11"/>
      <c r="F1285" s="21"/>
      <c r="G1285" s="11"/>
      <c r="H1285" s="50"/>
      <c r="I1285" s="50"/>
      <c r="J1285" s="50"/>
      <c r="K1285" s="11"/>
      <c r="L1285" s="50"/>
      <c r="M1285" s="50"/>
      <c r="N1285" s="50"/>
      <c r="O1285" s="50"/>
      <c r="P1285" s="50"/>
      <c r="Q1285" s="11"/>
      <c r="R1285" s="50"/>
      <c r="S1285" s="50"/>
      <c r="T1285" s="50"/>
      <c r="U1285" s="11"/>
      <c r="V1285" s="50"/>
      <c r="W1285" s="50"/>
      <c r="X1285" s="50"/>
      <c r="Y1285" s="50"/>
      <c r="Z1285" s="50"/>
      <c r="AA1285" s="11"/>
      <c r="AB1285" s="50"/>
      <c r="AC1285" s="50"/>
      <c r="AD1285" s="50"/>
      <c r="AE1285" s="11"/>
      <c r="AF1285" s="50"/>
      <c r="AG1285" s="50"/>
      <c r="AH1285" s="50"/>
      <c r="AI1285" s="11"/>
      <c r="AJ1285" s="50"/>
      <c r="AK1285" s="50"/>
      <c r="AL1285" s="50"/>
      <c r="AM1285" s="11"/>
      <c r="AN1285" s="50"/>
      <c r="AO1285" s="50"/>
      <c r="AP1285" s="50"/>
      <c r="AQ1285" s="11"/>
      <c r="AR1285" s="50"/>
      <c r="AS1285" s="50"/>
      <c r="AT1285" s="50"/>
      <c r="AU1285" s="11"/>
      <c r="AV1285" s="50"/>
      <c r="AW1285" s="50"/>
      <c r="AX1285" s="50"/>
      <c r="AY1285" s="50"/>
      <c r="AZ1285" s="50"/>
      <c r="BA1285" s="50"/>
      <c r="BB1285" s="50"/>
      <c r="BC1285" s="50"/>
      <c r="BD1285" s="50"/>
      <c r="BE1285" s="50"/>
      <c r="BF1285" s="50"/>
      <c r="BG1285" s="50"/>
      <c r="BH1285" s="20"/>
    </row>
    <row r="1286" spans="1:60" s="22" customFormat="1" x14ac:dyDescent="0.25">
      <c r="A1286" s="20"/>
      <c r="B1286" s="480"/>
      <c r="C1286" s="11"/>
      <c r="D1286" s="11"/>
      <c r="E1286" s="11"/>
      <c r="F1286" s="21"/>
      <c r="G1286" s="11"/>
      <c r="H1286" s="50"/>
      <c r="I1286" s="50"/>
      <c r="J1286" s="50"/>
      <c r="K1286" s="11"/>
      <c r="L1286" s="50"/>
      <c r="M1286" s="50"/>
      <c r="N1286" s="50"/>
      <c r="O1286" s="50"/>
      <c r="P1286" s="50"/>
      <c r="Q1286" s="11"/>
      <c r="R1286" s="50"/>
      <c r="S1286" s="50"/>
      <c r="T1286" s="50"/>
      <c r="U1286" s="11"/>
      <c r="V1286" s="50"/>
      <c r="W1286" s="50"/>
      <c r="X1286" s="50"/>
      <c r="Y1286" s="50"/>
      <c r="Z1286" s="50"/>
      <c r="AA1286" s="11"/>
      <c r="AB1286" s="50"/>
      <c r="AC1286" s="50"/>
      <c r="AD1286" s="50"/>
      <c r="AE1286" s="11"/>
      <c r="AF1286" s="50"/>
      <c r="AG1286" s="50"/>
      <c r="AH1286" s="50"/>
      <c r="AI1286" s="11"/>
      <c r="AJ1286" s="50"/>
      <c r="AK1286" s="50"/>
      <c r="AL1286" s="50"/>
      <c r="AM1286" s="11"/>
      <c r="AN1286" s="50"/>
      <c r="AO1286" s="50"/>
      <c r="AP1286" s="50"/>
      <c r="AQ1286" s="11"/>
      <c r="AR1286" s="50"/>
      <c r="AS1286" s="50"/>
      <c r="AT1286" s="50"/>
      <c r="AU1286" s="11"/>
      <c r="AV1286" s="50"/>
      <c r="AW1286" s="50"/>
      <c r="AX1286" s="50"/>
      <c r="AY1286" s="50"/>
      <c r="AZ1286" s="50"/>
      <c r="BA1286" s="50"/>
      <c r="BB1286" s="50"/>
      <c r="BC1286" s="50"/>
      <c r="BD1286" s="50"/>
      <c r="BE1286" s="50"/>
      <c r="BF1286" s="50"/>
      <c r="BG1286" s="50"/>
      <c r="BH1286" s="20"/>
    </row>
    <row r="1287" spans="1:60" s="22" customFormat="1" x14ac:dyDescent="0.25">
      <c r="A1287" s="20"/>
      <c r="B1287" s="480"/>
      <c r="C1287" s="11"/>
      <c r="D1287" s="11"/>
      <c r="E1287" s="11"/>
      <c r="F1287" s="21"/>
      <c r="G1287" s="11"/>
      <c r="H1287" s="50"/>
      <c r="I1287" s="50"/>
      <c r="J1287" s="50"/>
      <c r="K1287" s="11"/>
      <c r="L1287" s="50"/>
      <c r="M1287" s="50"/>
      <c r="N1287" s="50"/>
      <c r="O1287" s="50"/>
      <c r="P1287" s="50"/>
      <c r="Q1287" s="11"/>
      <c r="R1287" s="50"/>
      <c r="S1287" s="50"/>
      <c r="T1287" s="50"/>
      <c r="U1287" s="11"/>
      <c r="V1287" s="50"/>
      <c r="W1287" s="50"/>
      <c r="X1287" s="50"/>
      <c r="Y1287" s="50"/>
      <c r="Z1287" s="50"/>
      <c r="AA1287" s="11"/>
      <c r="AB1287" s="50"/>
      <c r="AC1287" s="50"/>
      <c r="AD1287" s="50"/>
      <c r="AE1287" s="11"/>
      <c r="AF1287" s="50"/>
      <c r="AG1287" s="50"/>
      <c r="AH1287" s="50"/>
      <c r="AI1287" s="11"/>
      <c r="AJ1287" s="50"/>
      <c r="AK1287" s="50"/>
      <c r="AL1287" s="50"/>
      <c r="AM1287" s="11"/>
      <c r="AN1287" s="50"/>
      <c r="AO1287" s="50"/>
      <c r="AP1287" s="50"/>
      <c r="AQ1287" s="11"/>
      <c r="AR1287" s="50"/>
      <c r="AS1287" s="50"/>
      <c r="AT1287" s="50"/>
      <c r="AU1287" s="11"/>
      <c r="AV1287" s="50"/>
      <c r="AW1287" s="50"/>
      <c r="AX1287" s="50"/>
      <c r="AY1287" s="50"/>
      <c r="AZ1287" s="50"/>
      <c r="BA1287" s="50"/>
      <c r="BB1287" s="50"/>
      <c r="BC1287" s="50"/>
      <c r="BD1287" s="50"/>
      <c r="BE1287" s="50"/>
      <c r="BF1287" s="50"/>
      <c r="BG1287" s="50"/>
      <c r="BH1287" s="20"/>
    </row>
    <row r="1288" spans="1:60" s="22" customFormat="1" x14ac:dyDescent="0.25">
      <c r="A1288" s="20"/>
      <c r="B1288" s="480"/>
      <c r="C1288" s="11"/>
      <c r="D1288" s="11"/>
      <c r="E1288" s="11"/>
      <c r="F1288" s="21"/>
      <c r="G1288" s="11"/>
      <c r="H1288" s="50"/>
      <c r="I1288" s="50"/>
      <c r="J1288" s="50"/>
      <c r="K1288" s="11"/>
      <c r="L1288" s="50"/>
      <c r="M1288" s="50"/>
      <c r="N1288" s="50"/>
      <c r="O1288" s="50"/>
      <c r="P1288" s="50"/>
      <c r="Q1288" s="11"/>
      <c r="R1288" s="50"/>
      <c r="S1288" s="50"/>
      <c r="T1288" s="50"/>
      <c r="U1288" s="11"/>
      <c r="V1288" s="50"/>
      <c r="W1288" s="50"/>
      <c r="X1288" s="50"/>
      <c r="Y1288" s="50"/>
      <c r="Z1288" s="50"/>
      <c r="AA1288" s="11"/>
      <c r="AB1288" s="50"/>
      <c r="AC1288" s="50"/>
      <c r="AD1288" s="50"/>
      <c r="AE1288" s="11"/>
      <c r="AF1288" s="50"/>
      <c r="AG1288" s="50"/>
      <c r="AH1288" s="50"/>
      <c r="AI1288" s="11"/>
      <c r="AJ1288" s="50"/>
      <c r="AK1288" s="50"/>
      <c r="AL1288" s="50"/>
      <c r="AM1288" s="11"/>
      <c r="AN1288" s="50"/>
      <c r="AO1288" s="50"/>
      <c r="AP1288" s="50"/>
      <c r="AQ1288" s="11"/>
      <c r="AR1288" s="50"/>
      <c r="AS1288" s="50"/>
      <c r="AT1288" s="50"/>
      <c r="AU1288" s="11"/>
      <c r="AV1288" s="50"/>
      <c r="AW1288" s="50"/>
      <c r="AX1288" s="50"/>
      <c r="AY1288" s="50"/>
      <c r="AZ1288" s="50"/>
      <c r="BA1288" s="50"/>
      <c r="BB1288" s="50"/>
      <c r="BC1288" s="50"/>
      <c r="BD1288" s="50"/>
      <c r="BE1288" s="50"/>
      <c r="BF1288" s="50"/>
      <c r="BG1288" s="50"/>
      <c r="BH1288" s="19"/>
    </row>
    <row r="1289" spans="1:60" s="22" customFormat="1" x14ac:dyDescent="0.25">
      <c r="A1289" s="20"/>
      <c r="B1289" s="480"/>
      <c r="C1289" s="11"/>
      <c r="D1289" s="11"/>
      <c r="E1289" s="11"/>
      <c r="F1289" s="21"/>
      <c r="G1289" s="11"/>
      <c r="H1289" s="50"/>
      <c r="I1289" s="50"/>
      <c r="J1289" s="50"/>
      <c r="K1289" s="11"/>
      <c r="L1289" s="50"/>
      <c r="M1289" s="50"/>
      <c r="N1289" s="50"/>
      <c r="O1289" s="50"/>
      <c r="P1289" s="50"/>
      <c r="Q1289" s="11"/>
      <c r="R1289" s="50"/>
      <c r="S1289" s="50"/>
      <c r="T1289" s="50"/>
      <c r="U1289" s="11"/>
      <c r="V1289" s="50"/>
      <c r="W1289" s="50"/>
      <c r="X1289" s="50"/>
      <c r="Y1289" s="50"/>
      <c r="Z1289" s="50"/>
      <c r="AA1289" s="11"/>
      <c r="AB1289" s="50"/>
      <c r="AC1289" s="50"/>
      <c r="AD1289" s="50"/>
      <c r="AE1289" s="11"/>
      <c r="AF1289" s="50"/>
      <c r="AG1289" s="50"/>
      <c r="AH1289" s="50"/>
      <c r="AI1289" s="11"/>
      <c r="AJ1289" s="50"/>
      <c r="AK1289" s="50"/>
      <c r="AL1289" s="50"/>
      <c r="AM1289" s="11"/>
      <c r="AN1289" s="50"/>
      <c r="AO1289" s="50"/>
      <c r="AP1289" s="50"/>
      <c r="AQ1289" s="11"/>
      <c r="AR1289" s="50"/>
      <c r="AS1289" s="50"/>
      <c r="AT1289" s="50"/>
      <c r="AU1289" s="11"/>
      <c r="AV1289" s="50"/>
      <c r="AW1289" s="50"/>
      <c r="AX1289" s="50"/>
      <c r="AY1289" s="50"/>
      <c r="AZ1289" s="50"/>
      <c r="BA1289" s="50"/>
      <c r="BB1289" s="50"/>
      <c r="BC1289" s="50"/>
      <c r="BD1289" s="50"/>
      <c r="BE1289" s="50"/>
      <c r="BF1289" s="50"/>
      <c r="BG1289" s="50"/>
      <c r="BH1289" s="19"/>
    </row>
    <row r="1290" spans="1:60" s="22" customFormat="1" x14ac:dyDescent="0.25">
      <c r="A1290" s="20"/>
      <c r="B1290" s="480"/>
      <c r="C1290" s="11"/>
      <c r="D1290" s="11"/>
      <c r="E1290" s="11"/>
      <c r="F1290" s="21"/>
      <c r="G1290" s="11"/>
      <c r="H1290" s="50"/>
      <c r="I1290" s="50"/>
      <c r="J1290" s="50"/>
      <c r="K1290" s="11"/>
      <c r="L1290" s="50"/>
      <c r="M1290" s="50"/>
      <c r="N1290" s="50"/>
      <c r="O1290" s="50"/>
      <c r="P1290" s="50"/>
      <c r="Q1290" s="11"/>
      <c r="R1290" s="50"/>
      <c r="S1290" s="50"/>
      <c r="T1290" s="50"/>
      <c r="U1290" s="11"/>
      <c r="V1290" s="50"/>
      <c r="W1290" s="50"/>
      <c r="X1290" s="50"/>
      <c r="Y1290" s="50"/>
      <c r="Z1290" s="50"/>
      <c r="AA1290" s="11"/>
      <c r="AB1290" s="50"/>
      <c r="AC1290" s="50"/>
      <c r="AD1290" s="50"/>
      <c r="AE1290" s="11"/>
      <c r="AF1290" s="50"/>
      <c r="AG1290" s="50"/>
      <c r="AH1290" s="50"/>
      <c r="AI1290" s="11"/>
      <c r="AJ1290" s="50"/>
      <c r="AK1290" s="50"/>
      <c r="AL1290" s="50"/>
      <c r="AM1290" s="11"/>
      <c r="AN1290" s="50"/>
      <c r="AO1290" s="50"/>
      <c r="AP1290" s="50"/>
      <c r="AQ1290" s="11"/>
      <c r="AR1290" s="50"/>
      <c r="AS1290" s="50"/>
      <c r="AT1290" s="50"/>
      <c r="AU1290" s="11"/>
      <c r="AV1290" s="50"/>
      <c r="AW1290" s="50"/>
      <c r="AX1290" s="50"/>
      <c r="AY1290" s="50"/>
      <c r="AZ1290" s="50"/>
      <c r="BA1290" s="50"/>
      <c r="BB1290" s="50"/>
      <c r="BC1290" s="50"/>
      <c r="BD1290" s="50"/>
      <c r="BE1290" s="50"/>
      <c r="BF1290" s="50"/>
      <c r="BG1290" s="50"/>
      <c r="BH1290" s="19"/>
    </row>
  </sheetData>
  <mergeCells count="63">
    <mergeCell ref="M6:M7"/>
    <mergeCell ref="D5:D6"/>
    <mergeCell ref="E5:E6"/>
    <mergeCell ref="N39:AA39"/>
    <mergeCell ref="N5:AA5"/>
    <mergeCell ref="A230:B230"/>
    <mergeCell ref="A231:B231"/>
    <mergeCell ref="A38:B38"/>
    <mergeCell ref="H39:M39"/>
    <mergeCell ref="H8:M8"/>
    <mergeCell ref="A229:B229"/>
    <mergeCell ref="A8:G8"/>
    <mergeCell ref="A39:G39"/>
    <mergeCell ref="A228:B228"/>
    <mergeCell ref="A227:B227"/>
    <mergeCell ref="BA39:BF39"/>
    <mergeCell ref="AB8:AW8"/>
    <mergeCell ref="AZ5:AZ7"/>
    <mergeCell ref="AS6:AS7"/>
    <mergeCell ref="AT6:AT7"/>
    <mergeCell ref="AV6:AV7"/>
    <mergeCell ref="AW6:AW7"/>
    <mergeCell ref="AN6:AN7"/>
    <mergeCell ref="AP6:AP7"/>
    <mergeCell ref="AR6:AR7"/>
    <mergeCell ref="AB6:AB7"/>
    <mergeCell ref="AF6:AF7"/>
    <mergeCell ref="AJ6:AJ7"/>
    <mergeCell ref="AB39:AW39"/>
    <mergeCell ref="AB5:AW5"/>
    <mergeCell ref="AX39:AZ39"/>
    <mergeCell ref="BB5:BB7"/>
    <mergeCell ref="BD5:BD7"/>
    <mergeCell ref="A5:A7"/>
    <mergeCell ref="B5:B7"/>
    <mergeCell ref="BH5:BH7"/>
    <mergeCell ref="BE5:BE7"/>
    <mergeCell ref="BC5:BC7"/>
    <mergeCell ref="AC6:AC7"/>
    <mergeCell ref="J6:J7"/>
    <mergeCell ref="X6:X7"/>
    <mergeCell ref="Y6:Y7"/>
    <mergeCell ref="Z6:Z7"/>
    <mergeCell ref="I6:I7"/>
    <mergeCell ref="V6:V7"/>
    <mergeCell ref="W6:W7"/>
    <mergeCell ref="L6:L7"/>
    <mergeCell ref="C5:C6"/>
    <mergeCell ref="H6:H7"/>
    <mergeCell ref="F5:F6"/>
    <mergeCell ref="G5:G6"/>
    <mergeCell ref="BG5:BG7"/>
    <mergeCell ref="AX5:AX7"/>
    <mergeCell ref="AD6:AD7"/>
    <mergeCell ref="H5:M5"/>
    <mergeCell ref="AG6:AG7"/>
    <mergeCell ref="AH6:AH7"/>
    <mergeCell ref="AK6:AK7"/>
    <mergeCell ref="AL6:AL7"/>
    <mergeCell ref="AO6:AO7"/>
    <mergeCell ref="BA5:BA7"/>
    <mergeCell ref="BF5:BF7"/>
    <mergeCell ref="AY5:AY7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E1421"/>
  <sheetViews>
    <sheetView topLeftCell="A163" zoomScaleNormal="100" workbookViewId="0">
      <selection activeCell="X163" sqref="X163"/>
    </sheetView>
  </sheetViews>
  <sheetFormatPr defaultRowHeight="15" x14ac:dyDescent="0.25"/>
  <cols>
    <col min="1" max="1" width="6.7109375" style="20" customWidth="1"/>
    <col min="2" max="2" width="36.5703125" style="16" customWidth="1"/>
    <col min="3" max="4" width="11.28515625" style="446" customWidth="1"/>
    <col min="5" max="5" width="11.28515625" style="1089" customWidth="1"/>
    <col min="6" max="7" width="11.28515625" style="446" customWidth="1"/>
    <col min="8" max="8" width="11.28515625" style="1089" customWidth="1"/>
    <col min="9" max="10" width="11.28515625" style="446" customWidth="1"/>
    <col min="11" max="11" width="11.28515625" style="1089" customWidth="1"/>
    <col min="12" max="13" width="11.28515625" style="446" customWidth="1"/>
    <col min="14" max="14" width="11.28515625" style="1089" customWidth="1"/>
    <col min="15" max="16" width="11.28515625" style="446" customWidth="1"/>
    <col min="17" max="17" width="11.28515625" style="1089" customWidth="1"/>
    <col min="18" max="19" width="11.28515625" style="446" customWidth="1"/>
    <col min="20" max="21" width="11.28515625" style="1089" customWidth="1"/>
    <col min="22" max="23" width="11.28515625" style="446" customWidth="1"/>
    <col min="24" max="24" width="11.28515625" style="1089" customWidth="1"/>
    <col min="25" max="26" width="11.28515625" style="446" customWidth="1"/>
    <col min="27" max="27" width="11.28515625" style="1089" customWidth="1"/>
    <col min="28" max="28" width="11.28515625" style="446" customWidth="1"/>
    <col min="29" max="29" width="11.28515625" style="1089" customWidth="1"/>
    <col min="30" max="30" width="11.28515625" style="446" customWidth="1"/>
    <col min="31" max="31" width="11.28515625" style="1089" customWidth="1"/>
    <col min="32" max="32" width="11.28515625" style="446" customWidth="1"/>
    <col min="33" max="33" width="11.28515625" style="1089" customWidth="1"/>
    <col min="34" max="35" width="11.28515625" style="446" customWidth="1"/>
    <col min="36" max="36" width="11.28515625" style="1089" customWidth="1"/>
    <col min="37" max="38" width="11.28515625" style="446" customWidth="1"/>
    <col min="39" max="39" width="11.28515625" style="1089" customWidth="1"/>
    <col min="40" max="41" width="11.28515625" style="446" customWidth="1"/>
    <col min="42" max="42" width="11.28515625" style="1089" customWidth="1"/>
    <col min="43" max="44" width="11.28515625" style="446" customWidth="1"/>
    <col min="45" max="45" width="11.28515625" style="1146" customWidth="1"/>
    <col min="46" max="47" width="12.28515625" style="446" customWidth="1"/>
    <col min="48" max="49" width="11.28515625" style="1089" customWidth="1"/>
    <col min="50" max="50" width="11.28515625" style="1146" customWidth="1"/>
    <col min="51" max="51" width="11.28515625" style="446" customWidth="1"/>
    <col min="52" max="52" width="11.28515625" style="1146" customWidth="1"/>
    <col min="53" max="53" width="11.28515625" style="1919" customWidth="1"/>
    <col min="54" max="54" width="11.28515625" style="1790" customWidth="1"/>
    <col min="55" max="55" width="11.28515625" style="1146" customWidth="1"/>
    <col min="56" max="56" width="11.28515625" style="446" customWidth="1"/>
    <col min="57" max="57" width="11.28515625" style="1938" customWidth="1"/>
    <col min="58" max="58" width="11.28515625" style="1089" customWidth="1"/>
    <col min="59" max="59" width="12.140625" style="20" customWidth="1"/>
    <col min="60" max="60" width="9.140625" style="39"/>
    <col min="61" max="61" width="15.85546875" style="39" bestFit="1" customWidth="1"/>
    <col min="62" max="62" width="12.140625" style="39" bestFit="1" customWidth="1"/>
    <col min="63" max="135" width="9.140625" style="39"/>
  </cols>
  <sheetData>
    <row r="1" spans="1:135" s="22" customFormat="1" x14ac:dyDescent="0.25">
      <c r="A1" s="25" t="s">
        <v>154</v>
      </c>
      <c r="B1" s="26"/>
      <c r="C1" s="26"/>
      <c r="D1" s="2038"/>
      <c r="E1" s="2038"/>
      <c r="F1" s="2038"/>
      <c r="G1" s="2038"/>
      <c r="H1" s="2038"/>
      <c r="I1" s="2038"/>
      <c r="J1" s="2038"/>
      <c r="K1" s="1089"/>
      <c r="L1" s="446"/>
      <c r="M1" s="446"/>
      <c r="N1" s="1089"/>
      <c r="O1" s="446"/>
      <c r="P1" s="446"/>
      <c r="Q1" s="1089"/>
      <c r="R1" s="446"/>
      <c r="S1" s="446"/>
      <c r="T1" s="1089"/>
      <c r="U1" s="1089"/>
      <c r="V1" s="32"/>
      <c r="W1" s="32"/>
      <c r="X1" s="1119"/>
      <c r="Y1" s="32"/>
      <c r="Z1" s="32"/>
      <c r="AA1" s="1119"/>
      <c r="AB1" s="32"/>
      <c r="AC1" s="1119"/>
      <c r="AD1" s="32"/>
      <c r="AE1" s="1119"/>
      <c r="AF1" s="32"/>
      <c r="AG1" s="1119"/>
      <c r="AH1" s="32"/>
      <c r="AI1" s="32"/>
      <c r="AJ1" s="1119"/>
      <c r="AK1" s="32"/>
      <c r="AL1" s="32"/>
      <c r="AM1" s="1119"/>
      <c r="AN1" s="32"/>
      <c r="AO1" s="32"/>
      <c r="AP1" s="1119"/>
      <c r="AQ1" s="32"/>
      <c r="AR1" s="32"/>
      <c r="AS1" s="1138"/>
      <c r="AT1" s="32"/>
      <c r="AU1" s="32"/>
      <c r="AV1" s="1119"/>
      <c r="AW1" s="1119"/>
      <c r="AX1" s="1138"/>
      <c r="AY1" s="32"/>
      <c r="AZ1" s="1138"/>
      <c r="BA1" s="32"/>
      <c r="BB1" s="32"/>
      <c r="BC1" s="1138"/>
      <c r="BD1" s="32"/>
      <c r="BE1" s="32"/>
      <c r="BF1" s="1119"/>
      <c r="BG1" s="25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</row>
    <row r="2" spans="1:135" s="22" customFormat="1" x14ac:dyDescent="0.25">
      <c r="A2" s="26" t="s">
        <v>155</v>
      </c>
      <c r="B2" s="26"/>
      <c r="C2" s="26"/>
      <c r="D2" s="2039"/>
      <c r="E2" s="2039"/>
      <c r="F2" s="2039"/>
      <c r="G2" s="2039"/>
      <c r="H2" s="2039"/>
      <c r="I2" s="2039"/>
      <c r="J2" s="2039"/>
      <c r="K2" s="1100"/>
      <c r="L2" s="26"/>
      <c r="M2" s="26"/>
      <c r="N2" s="1089"/>
      <c r="O2" s="446"/>
      <c r="P2" s="446"/>
      <c r="Q2" s="1089"/>
      <c r="R2" s="446"/>
      <c r="S2" s="446"/>
      <c r="T2" s="1089"/>
      <c r="U2" s="1089"/>
      <c r="V2" s="32"/>
      <c r="W2" s="32"/>
      <c r="X2" s="1119"/>
      <c r="Y2" s="32"/>
      <c r="Z2" s="32"/>
      <c r="AA2" s="1119"/>
      <c r="AB2" s="32"/>
      <c r="AC2" s="1119"/>
      <c r="AD2" s="32"/>
      <c r="AE2" s="1119"/>
      <c r="AF2" s="32"/>
      <c r="AG2" s="1119"/>
      <c r="AH2" s="32"/>
      <c r="AI2" s="32"/>
      <c r="AJ2" s="1119"/>
      <c r="AK2" s="32"/>
      <c r="AL2" s="32"/>
      <c r="AM2" s="1119"/>
      <c r="AN2" s="32"/>
      <c r="AO2" s="32"/>
      <c r="AP2" s="1119"/>
      <c r="AQ2" s="32"/>
      <c r="AR2" s="32"/>
      <c r="AS2" s="1138"/>
      <c r="AT2" s="32"/>
      <c r="AU2" s="32"/>
      <c r="AV2" s="1119"/>
      <c r="AW2" s="1119"/>
      <c r="AX2" s="1138"/>
      <c r="AY2" s="32"/>
      <c r="AZ2" s="1138"/>
      <c r="BA2" s="32"/>
      <c r="BB2" s="32"/>
      <c r="BC2" s="1138"/>
      <c r="BD2" s="32"/>
      <c r="BE2" s="32"/>
      <c r="BF2" s="1119"/>
      <c r="BG2" s="26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</row>
    <row r="3" spans="1:135" s="22" customFormat="1" x14ac:dyDescent="0.25">
      <c r="A3" s="26"/>
      <c r="B3" s="26"/>
      <c r="C3" s="446"/>
      <c r="D3" s="1793"/>
      <c r="E3" s="1089"/>
      <c r="F3" s="1089"/>
      <c r="G3" s="446"/>
      <c r="H3" s="1089"/>
      <c r="I3" s="446"/>
      <c r="J3" s="446"/>
      <c r="K3" s="1089"/>
      <c r="L3" s="446"/>
      <c r="M3" s="446"/>
      <c r="N3" s="1089"/>
      <c r="O3" s="446"/>
      <c r="P3" s="446"/>
      <c r="Q3" s="1089"/>
      <c r="R3" s="446"/>
      <c r="S3" s="446"/>
      <c r="T3" s="1089"/>
      <c r="U3" s="1089"/>
      <c r="V3" s="32"/>
      <c r="W3" s="32"/>
      <c r="X3" s="1119"/>
      <c r="Y3" s="32"/>
      <c r="Z3" s="32"/>
      <c r="AA3" s="1119"/>
      <c r="AB3" s="32"/>
      <c r="AC3" s="1119"/>
      <c r="AD3" s="1666"/>
      <c r="AE3" s="1119"/>
      <c r="AF3" s="32"/>
      <c r="AG3" s="1667"/>
      <c r="AH3" s="32"/>
      <c r="AI3" s="32"/>
      <c r="AJ3" s="1119"/>
      <c r="AK3" s="32"/>
      <c r="AL3" s="32"/>
      <c r="AM3" s="1119"/>
      <c r="AN3" s="32"/>
      <c r="AO3" s="32"/>
      <c r="AP3" s="1119"/>
      <c r="AQ3" s="32"/>
      <c r="AR3" s="32"/>
      <c r="AS3" s="1138"/>
      <c r="AT3" s="32"/>
      <c r="AU3" s="32"/>
      <c r="AV3" s="1119"/>
      <c r="AW3" s="1119"/>
      <c r="AX3" s="1138"/>
      <c r="AY3" s="32"/>
      <c r="AZ3" s="1138"/>
      <c r="BA3" s="32"/>
      <c r="BB3" s="32"/>
      <c r="BC3" s="1138"/>
      <c r="BD3" s="32"/>
      <c r="BE3" s="32"/>
      <c r="BF3" s="1119"/>
      <c r="BG3" s="26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</row>
    <row r="4" spans="1:135" s="22" customFormat="1" ht="15.75" thickBot="1" x14ac:dyDescent="0.3">
      <c r="A4" s="18"/>
      <c r="B4" s="462" t="s">
        <v>498</v>
      </c>
      <c r="C4" s="446"/>
      <c r="D4" s="446"/>
      <c r="E4" s="1089"/>
      <c r="F4" s="446"/>
      <c r="G4" s="446"/>
      <c r="H4" s="1089"/>
      <c r="I4" s="446"/>
      <c r="J4" s="446"/>
      <c r="K4" s="1089"/>
      <c r="L4" s="446"/>
      <c r="M4" s="446"/>
      <c r="N4" s="1089"/>
      <c r="O4" s="446"/>
      <c r="P4" s="446"/>
      <c r="Q4" s="1089"/>
      <c r="R4" s="446"/>
      <c r="S4" s="446"/>
      <c r="T4" s="1089"/>
      <c r="U4" s="1089"/>
      <c r="V4" s="32"/>
      <c r="W4" s="32"/>
      <c r="X4" s="1119"/>
      <c r="Y4" s="32"/>
      <c r="Z4" s="32"/>
      <c r="AA4" s="1119"/>
      <c r="AB4" s="32"/>
      <c r="AC4" s="1119"/>
      <c r="AD4" s="32"/>
      <c r="AE4" s="1119"/>
      <c r="AF4" s="32"/>
      <c r="AG4" s="1119"/>
      <c r="AH4" s="32"/>
      <c r="AI4" s="32"/>
      <c r="AJ4" s="1119"/>
      <c r="AK4" s="32"/>
      <c r="AL4" s="32"/>
      <c r="AM4" s="1119"/>
      <c r="AN4" s="32"/>
      <c r="AO4" s="32"/>
      <c r="AP4" s="1119"/>
      <c r="AQ4" s="32"/>
      <c r="AR4" s="32"/>
      <c r="AS4" s="1138"/>
      <c r="AT4" s="32"/>
      <c r="AU4" s="32"/>
      <c r="AV4" s="1119"/>
      <c r="AW4" s="1119"/>
      <c r="AX4" s="1138"/>
      <c r="AY4" s="32"/>
      <c r="AZ4" s="1138"/>
      <c r="BA4" s="32"/>
      <c r="BB4" s="32"/>
      <c r="BC4" s="1138"/>
      <c r="BD4" s="32"/>
      <c r="BE4" s="32"/>
      <c r="BF4" s="1119"/>
      <c r="BG4" s="18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</row>
    <row r="5" spans="1:135" s="28" customFormat="1" ht="15" customHeight="1" thickBot="1" x14ac:dyDescent="0.3">
      <c r="A5" s="2047" t="s">
        <v>6</v>
      </c>
      <c r="B5" s="2049" t="s">
        <v>7</v>
      </c>
      <c r="C5" s="2060" t="s">
        <v>132</v>
      </c>
      <c r="D5" s="2061"/>
      <c r="E5" s="2061"/>
      <c r="F5" s="2061"/>
      <c r="G5" s="2061"/>
      <c r="H5" s="2061"/>
      <c r="I5" s="2061"/>
      <c r="J5" s="2061"/>
      <c r="K5" s="2061"/>
      <c r="L5" s="2057" t="s">
        <v>170</v>
      </c>
      <c r="M5" s="2058"/>
      <c r="N5" s="2058"/>
      <c r="O5" s="2058"/>
      <c r="P5" s="2058"/>
      <c r="Q5" s="2058"/>
      <c r="R5" s="2058"/>
      <c r="S5" s="2058"/>
      <c r="T5" s="2058"/>
      <c r="U5" s="2059"/>
      <c r="V5" s="2062" t="s">
        <v>133</v>
      </c>
      <c r="W5" s="2063"/>
      <c r="X5" s="2063"/>
      <c r="Y5" s="2063"/>
      <c r="Z5" s="2063"/>
      <c r="AA5" s="2063"/>
      <c r="AB5" s="2063"/>
      <c r="AC5" s="2063"/>
      <c r="AD5" s="2063"/>
      <c r="AE5" s="2063"/>
      <c r="AF5" s="2063"/>
      <c r="AG5" s="2063"/>
      <c r="AH5" s="2063"/>
      <c r="AI5" s="2063"/>
      <c r="AJ5" s="2063"/>
      <c r="AK5" s="2063"/>
      <c r="AL5" s="2063"/>
      <c r="AM5" s="2064"/>
      <c r="AN5" s="2065" t="s">
        <v>201</v>
      </c>
      <c r="AO5" s="2066"/>
      <c r="AP5" s="2066"/>
      <c r="AQ5" s="2066"/>
      <c r="AR5" s="2066"/>
      <c r="AS5" s="2067"/>
      <c r="AT5" s="2068" t="s">
        <v>213</v>
      </c>
      <c r="AU5" s="2069"/>
      <c r="AV5" s="2069"/>
      <c r="AW5" s="2069"/>
      <c r="AX5" s="2070"/>
      <c r="AY5" s="2071" t="s">
        <v>297</v>
      </c>
      <c r="AZ5" s="2072"/>
      <c r="BA5" s="1920"/>
      <c r="BB5" s="2071" t="s">
        <v>375</v>
      </c>
      <c r="BC5" s="2072"/>
      <c r="BD5" s="2054" t="s">
        <v>478</v>
      </c>
      <c r="BE5" s="2051" t="s">
        <v>202</v>
      </c>
      <c r="BF5" s="2040" t="s">
        <v>203</v>
      </c>
      <c r="BG5" s="2043" t="s">
        <v>6</v>
      </c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</row>
    <row r="6" spans="1:135" s="31" customFormat="1" ht="49.5" thickBot="1" x14ac:dyDescent="0.3">
      <c r="A6" s="2048"/>
      <c r="B6" s="2050"/>
      <c r="C6" s="543" t="s">
        <v>445</v>
      </c>
      <c r="D6" s="544" t="s">
        <v>393</v>
      </c>
      <c r="E6" s="1088" t="s">
        <v>446</v>
      </c>
      <c r="F6" s="545" t="s">
        <v>447</v>
      </c>
      <c r="G6" s="545" t="s">
        <v>394</v>
      </c>
      <c r="H6" s="1098" t="s">
        <v>448</v>
      </c>
      <c r="I6" s="546" t="s">
        <v>449</v>
      </c>
      <c r="J6" s="545" t="s">
        <v>395</v>
      </c>
      <c r="K6" s="1101" t="s">
        <v>450</v>
      </c>
      <c r="L6" s="1004" t="s">
        <v>451</v>
      </c>
      <c r="M6" s="629" t="s">
        <v>396</v>
      </c>
      <c r="N6" s="1106" t="s">
        <v>452</v>
      </c>
      <c r="O6" s="630" t="s">
        <v>453</v>
      </c>
      <c r="P6" s="630" t="s">
        <v>397</v>
      </c>
      <c r="Q6" s="1106" t="s">
        <v>454</v>
      </c>
      <c r="R6" s="630" t="s">
        <v>455</v>
      </c>
      <c r="S6" s="630" t="s">
        <v>398</v>
      </c>
      <c r="T6" s="1106" t="s">
        <v>494</v>
      </c>
      <c r="U6" s="1112" t="s">
        <v>456</v>
      </c>
      <c r="V6" s="949" t="s">
        <v>457</v>
      </c>
      <c r="W6" s="657" t="s">
        <v>184</v>
      </c>
      <c r="X6" s="1120" t="s">
        <v>458</v>
      </c>
      <c r="Y6" s="658" t="s">
        <v>459</v>
      </c>
      <c r="Z6" s="658" t="s">
        <v>186</v>
      </c>
      <c r="AA6" s="1120" t="s">
        <v>460</v>
      </c>
      <c r="AB6" s="658" t="s">
        <v>461</v>
      </c>
      <c r="AC6" s="658" t="s">
        <v>284</v>
      </c>
      <c r="AD6" s="1120" t="s">
        <v>462</v>
      </c>
      <c r="AE6" s="658" t="s">
        <v>358</v>
      </c>
      <c r="AF6" s="658" t="s">
        <v>479</v>
      </c>
      <c r="AG6" s="658" t="s">
        <v>480</v>
      </c>
      <c r="AH6" s="658" t="s">
        <v>463</v>
      </c>
      <c r="AI6" s="658" t="s">
        <v>188</v>
      </c>
      <c r="AJ6" s="1120" t="s">
        <v>464</v>
      </c>
      <c r="AK6" s="659" t="s">
        <v>465</v>
      </c>
      <c r="AL6" s="658" t="s">
        <v>185</v>
      </c>
      <c r="AM6" s="1128" t="s">
        <v>466</v>
      </c>
      <c r="AN6" s="911" t="s">
        <v>467</v>
      </c>
      <c r="AO6" s="707" t="s">
        <v>399</v>
      </c>
      <c r="AP6" s="1133" t="s">
        <v>468</v>
      </c>
      <c r="AQ6" s="708" t="s">
        <v>469</v>
      </c>
      <c r="AR6" s="864" t="s">
        <v>400</v>
      </c>
      <c r="AS6" s="1139" t="s">
        <v>470</v>
      </c>
      <c r="AT6" s="865" t="s">
        <v>471</v>
      </c>
      <c r="AU6" s="789" t="s">
        <v>217</v>
      </c>
      <c r="AV6" s="1147" t="s">
        <v>472</v>
      </c>
      <c r="AW6" s="1148" t="s">
        <v>473</v>
      </c>
      <c r="AX6" s="1149" t="s">
        <v>474</v>
      </c>
      <c r="AY6" s="835" t="s">
        <v>475</v>
      </c>
      <c r="AZ6" s="1145" t="s">
        <v>476</v>
      </c>
      <c r="BA6" s="835" t="s">
        <v>444</v>
      </c>
      <c r="BB6" s="835" t="s">
        <v>377</v>
      </c>
      <c r="BC6" s="835" t="s">
        <v>477</v>
      </c>
      <c r="BD6" s="2055"/>
      <c r="BE6" s="2052"/>
      <c r="BF6" s="2041"/>
      <c r="BG6" s="2044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</row>
    <row r="7" spans="1:135" s="155" customFormat="1" ht="15.75" thickBot="1" x14ac:dyDescent="0.3">
      <c r="A7" s="152" t="s">
        <v>171</v>
      </c>
      <c r="B7" s="153"/>
      <c r="C7" s="152"/>
      <c r="D7" s="153"/>
      <c r="E7" s="153"/>
      <c r="F7" s="153"/>
      <c r="G7" s="153"/>
      <c r="H7" s="153"/>
      <c r="I7" s="153"/>
      <c r="J7" s="153"/>
      <c r="K7" s="153"/>
      <c r="L7" s="836"/>
      <c r="M7" s="153"/>
      <c r="N7" s="153"/>
      <c r="O7" s="153"/>
      <c r="P7" s="153"/>
      <c r="Q7" s="153"/>
      <c r="R7" s="153"/>
      <c r="S7" s="153"/>
      <c r="T7" s="153"/>
      <c r="U7" s="1051"/>
      <c r="V7" s="836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051"/>
      <c r="AN7" s="836"/>
      <c r="AO7" s="153"/>
      <c r="AP7" s="153"/>
      <c r="AQ7" s="153"/>
      <c r="AR7" s="519"/>
      <c r="AS7" s="1052"/>
      <c r="AT7" s="836"/>
      <c r="AU7" s="153"/>
      <c r="AV7" s="153"/>
      <c r="AW7" s="153"/>
      <c r="AX7" s="1052"/>
      <c r="AY7" s="836"/>
      <c r="AZ7" s="520"/>
      <c r="BA7" s="836"/>
      <c r="BB7" s="836"/>
      <c r="BC7" s="520"/>
      <c r="BD7" s="2056"/>
      <c r="BE7" s="2053"/>
      <c r="BF7" s="2042"/>
      <c r="BG7" s="179" t="s">
        <v>171</v>
      </c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54"/>
      <c r="CD7" s="154"/>
      <c r="CE7" s="154"/>
      <c r="CF7" s="154"/>
      <c r="CG7" s="154"/>
      <c r="CH7" s="154"/>
      <c r="CI7" s="154"/>
      <c r="CJ7" s="154"/>
      <c r="CK7" s="154"/>
      <c r="CL7" s="154"/>
      <c r="CM7" s="154"/>
      <c r="CN7" s="154"/>
      <c r="CO7" s="154"/>
      <c r="CP7" s="154"/>
      <c r="CQ7" s="154"/>
      <c r="CR7" s="154"/>
      <c r="CS7" s="154"/>
      <c r="CT7" s="154"/>
      <c r="CU7" s="154"/>
      <c r="CV7" s="154"/>
      <c r="CW7" s="154"/>
      <c r="CX7" s="154"/>
      <c r="CY7" s="154"/>
      <c r="CZ7" s="154"/>
      <c r="DA7" s="154"/>
      <c r="DB7" s="154"/>
      <c r="DC7" s="154"/>
      <c r="DD7" s="154"/>
      <c r="DE7" s="154"/>
      <c r="DF7" s="154"/>
      <c r="DG7" s="154"/>
      <c r="DH7" s="154"/>
      <c r="DI7" s="154"/>
      <c r="DJ7" s="154"/>
      <c r="DK7" s="154"/>
      <c r="DL7" s="154"/>
      <c r="DM7" s="154"/>
      <c r="DN7" s="154"/>
      <c r="DO7" s="154"/>
      <c r="DP7" s="154"/>
      <c r="DQ7" s="154"/>
      <c r="DR7" s="154"/>
      <c r="DS7" s="154"/>
      <c r="DT7" s="154"/>
      <c r="DU7" s="154"/>
      <c r="DV7" s="154"/>
      <c r="DW7" s="154"/>
      <c r="DX7" s="154"/>
      <c r="DY7" s="154"/>
      <c r="DZ7" s="154"/>
      <c r="EA7" s="154"/>
      <c r="EB7" s="154"/>
      <c r="EC7" s="154"/>
      <c r="ED7" s="154"/>
      <c r="EE7" s="154"/>
    </row>
    <row r="8" spans="1:135" x14ac:dyDescent="0.25">
      <c r="A8" s="45">
        <v>636120</v>
      </c>
      <c r="B8" s="30" t="s">
        <v>9</v>
      </c>
      <c r="C8" s="547">
        <v>1483018.7</v>
      </c>
      <c r="D8" s="547">
        <v>1814856</v>
      </c>
      <c r="E8" s="586">
        <v>1609399.26</v>
      </c>
      <c r="F8" s="549">
        <v>92670.23</v>
      </c>
      <c r="G8" s="549"/>
      <c r="H8" s="586"/>
      <c r="I8" s="548">
        <v>108481.1</v>
      </c>
      <c r="J8" s="548"/>
      <c r="K8" s="995"/>
      <c r="L8" s="1005"/>
      <c r="M8" s="353"/>
      <c r="N8" s="640"/>
      <c r="O8" s="631"/>
      <c r="P8" s="631"/>
      <c r="Q8" s="640"/>
      <c r="R8" s="631"/>
      <c r="S8" s="631"/>
      <c r="T8" s="640"/>
      <c r="U8" s="1023"/>
      <c r="V8" s="950"/>
      <c r="W8" s="660"/>
      <c r="X8" s="682"/>
      <c r="Y8" s="661"/>
      <c r="Z8" s="661"/>
      <c r="AA8" s="682"/>
      <c r="AB8" s="661"/>
      <c r="AC8" s="682"/>
      <c r="AD8" s="661"/>
      <c r="AE8" s="682"/>
      <c r="AF8" s="661"/>
      <c r="AG8" s="682"/>
      <c r="AH8" s="661"/>
      <c r="AI8" s="661"/>
      <c r="AJ8" s="682"/>
      <c r="AK8" s="661"/>
      <c r="AL8" s="661"/>
      <c r="AM8" s="966"/>
      <c r="AN8" s="912"/>
      <c r="AO8" s="709"/>
      <c r="AP8" s="746"/>
      <c r="AQ8" s="710"/>
      <c r="AR8" s="711"/>
      <c r="AS8" s="929"/>
      <c r="AT8" s="866"/>
      <c r="AU8" s="790"/>
      <c r="AV8" s="807"/>
      <c r="AW8" s="808"/>
      <c r="AX8" s="885"/>
      <c r="AY8" s="837"/>
      <c r="AZ8" s="533"/>
      <c r="BA8" s="837"/>
      <c r="BB8" s="837"/>
      <c r="BC8" s="533"/>
      <c r="BD8" s="134">
        <f>AQ8+AN8+AK8+AH8+AB8+Y8+V8+R8+O8+L8+I8+F8+C8+AT8+AE8</f>
        <v>1684170.03</v>
      </c>
      <c r="BE8" s="140">
        <f>AR8+AO8+AL8+AI8+AF8+AC8+Z8+W8+S8+P8+M8+J8+G8+D8+AU8</f>
        <v>1814856</v>
      </c>
      <c r="BF8" s="1167">
        <f t="shared" ref="BF8:BF16" si="0">E8+H8+K8+N8+Q8+T8+U8+X8+AA8+AD8+AG8+AJ8+AM8+AP8+AS8+AV8+AW8+AX8</f>
        <v>1609399.26</v>
      </c>
      <c r="BG8" s="182">
        <v>636120</v>
      </c>
    </row>
    <row r="9" spans="1:135" x14ac:dyDescent="0.25">
      <c r="A9" s="45">
        <v>636130</v>
      </c>
      <c r="B9" s="30" t="s">
        <v>285</v>
      </c>
      <c r="C9" s="547"/>
      <c r="D9" s="547">
        <v>744</v>
      </c>
      <c r="E9" s="586"/>
      <c r="F9" s="549"/>
      <c r="G9" s="549"/>
      <c r="H9" s="586"/>
      <c r="I9" s="548"/>
      <c r="J9" s="548"/>
      <c r="K9" s="995"/>
      <c r="L9" s="1005"/>
      <c r="M9" s="353"/>
      <c r="N9" s="640"/>
      <c r="O9" s="631"/>
      <c r="P9" s="631"/>
      <c r="Q9" s="640"/>
      <c r="R9" s="631"/>
      <c r="S9" s="631"/>
      <c r="T9" s="640"/>
      <c r="U9" s="1023"/>
      <c r="V9" s="950"/>
      <c r="W9" s="660"/>
      <c r="X9" s="682"/>
      <c r="Y9" s="661"/>
      <c r="Z9" s="661"/>
      <c r="AA9" s="682"/>
      <c r="AB9" s="661"/>
      <c r="AC9" s="682"/>
      <c r="AD9" s="661"/>
      <c r="AE9" s="682"/>
      <c r="AF9" s="661"/>
      <c r="AG9" s="682"/>
      <c r="AH9" s="661"/>
      <c r="AI9" s="661"/>
      <c r="AJ9" s="682"/>
      <c r="AK9" s="661"/>
      <c r="AL9" s="661"/>
      <c r="AM9" s="966"/>
      <c r="AN9" s="912"/>
      <c r="AO9" s="709"/>
      <c r="AP9" s="746"/>
      <c r="AQ9" s="710"/>
      <c r="AR9" s="711"/>
      <c r="AS9" s="929"/>
      <c r="AT9" s="866"/>
      <c r="AU9" s="790"/>
      <c r="AV9" s="807"/>
      <c r="AW9" s="808"/>
      <c r="AX9" s="885"/>
      <c r="AY9" s="837"/>
      <c r="AZ9" s="533"/>
      <c r="BA9" s="837"/>
      <c r="BB9" s="837"/>
      <c r="BC9" s="533"/>
      <c r="BD9" s="134">
        <f t="shared" ref="BD9:BD29" si="1">AQ9+AN9+AK9+AH9+AB9+Y9+V9+R9+O9+L9+I9+F9+C9+AT9+AE9</f>
        <v>0</v>
      </c>
      <c r="BE9" s="140">
        <f t="shared" ref="BE9:BE27" si="2">AR9+AO9+AL9+AI9+AF9+AC9+Z9+W9+S9+P9+M9+J9+G9+D9+AU9</f>
        <v>744</v>
      </c>
      <c r="BF9" s="1167">
        <f t="shared" si="0"/>
        <v>0</v>
      </c>
      <c r="BG9" s="182">
        <v>636130</v>
      </c>
    </row>
    <row r="10" spans="1:135" ht="15.75" thickBot="1" x14ac:dyDescent="0.3">
      <c r="A10" s="46">
        <v>636220</v>
      </c>
      <c r="B10" s="29" t="s">
        <v>9</v>
      </c>
      <c r="C10" s="550">
        <v>600</v>
      </c>
      <c r="D10" s="550">
        <v>1250</v>
      </c>
      <c r="E10" s="589"/>
      <c r="F10" s="552"/>
      <c r="G10" s="552"/>
      <c r="H10" s="589"/>
      <c r="I10" s="551"/>
      <c r="J10" s="551"/>
      <c r="K10" s="996"/>
      <c r="L10" s="1006"/>
      <c r="M10" s="354"/>
      <c r="N10" s="641"/>
      <c r="O10" s="632"/>
      <c r="P10" s="632"/>
      <c r="Q10" s="641"/>
      <c r="R10" s="632"/>
      <c r="S10" s="632"/>
      <c r="T10" s="641"/>
      <c r="U10" s="1025"/>
      <c r="V10" s="951"/>
      <c r="W10" s="662"/>
      <c r="X10" s="684"/>
      <c r="Y10" s="663"/>
      <c r="Z10" s="663"/>
      <c r="AA10" s="684"/>
      <c r="AB10" s="663"/>
      <c r="AC10" s="684"/>
      <c r="AD10" s="663"/>
      <c r="AE10" s="684"/>
      <c r="AF10" s="663"/>
      <c r="AG10" s="684"/>
      <c r="AH10" s="663"/>
      <c r="AI10" s="663"/>
      <c r="AJ10" s="684"/>
      <c r="AK10" s="663"/>
      <c r="AL10" s="663"/>
      <c r="AM10" s="968"/>
      <c r="AN10" s="913"/>
      <c r="AO10" s="712"/>
      <c r="AP10" s="750"/>
      <c r="AQ10" s="713"/>
      <c r="AR10" s="714"/>
      <c r="AS10" s="931"/>
      <c r="AT10" s="867"/>
      <c r="AU10" s="791"/>
      <c r="AV10" s="809"/>
      <c r="AW10" s="810"/>
      <c r="AX10" s="887"/>
      <c r="AY10" s="838"/>
      <c r="AZ10" s="534"/>
      <c r="BA10" s="838"/>
      <c r="BB10" s="838"/>
      <c r="BC10" s="534"/>
      <c r="BD10" s="134">
        <f t="shared" si="1"/>
        <v>600</v>
      </c>
      <c r="BE10" s="140">
        <f t="shared" si="2"/>
        <v>1250</v>
      </c>
      <c r="BF10" s="1167">
        <f t="shared" si="0"/>
        <v>0</v>
      </c>
      <c r="BG10" s="183">
        <v>636220</v>
      </c>
    </row>
    <row r="11" spans="1:135" s="2" customFormat="1" ht="15.75" thickBot="1" x14ac:dyDescent="0.3">
      <c r="A11" s="76">
        <v>636</v>
      </c>
      <c r="B11" s="81" t="s">
        <v>8</v>
      </c>
      <c r="C11" s="553">
        <f t="shared" ref="C11" si="3">SUM(C8:C10)</f>
        <v>1483618.7</v>
      </c>
      <c r="D11" s="553">
        <f t="shared" ref="D11:AM11" si="4">SUM(D8:D10)</f>
        <v>1816850</v>
      </c>
      <c r="E11" s="554">
        <f>SUM(E8:E10)</f>
        <v>1609399.26</v>
      </c>
      <c r="F11" s="555">
        <f t="shared" ref="F11:G11" si="5">SUM(F8:F10)</f>
        <v>92670.23</v>
      </c>
      <c r="G11" s="555">
        <f t="shared" si="5"/>
        <v>0</v>
      </c>
      <c r="H11" s="554">
        <f>SUM(H8:H10)</f>
        <v>0</v>
      </c>
      <c r="I11" s="554">
        <f>SUM(I8:I10)</f>
        <v>108481.1</v>
      </c>
      <c r="J11" s="554">
        <f>SUM(J8:J10)</f>
        <v>0</v>
      </c>
      <c r="K11" s="989">
        <f>SUM(K8:K10)</f>
        <v>0</v>
      </c>
      <c r="L11" s="1007">
        <f t="shared" ref="L11:M11" si="6">SUM(L8:L10)</f>
        <v>0</v>
      </c>
      <c r="M11" s="356">
        <f t="shared" si="6"/>
        <v>0</v>
      </c>
      <c r="N11" s="357">
        <f t="shared" ref="N11" si="7">SUM(N8:N10)</f>
        <v>0</v>
      </c>
      <c r="O11" s="357">
        <f t="shared" ref="O11:P11" si="8">SUM(O8:O10)</f>
        <v>0</v>
      </c>
      <c r="P11" s="357">
        <f t="shared" si="8"/>
        <v>0</v>
      </c>
      <c r="Q11" s="357">
        <f t="shared" ref="Q11" si="9">SUM(Q8:Q10)</f>
        <v>0</v>
      </c>
      <c r="R11" s="357">
        <f t="shared" ref="R11" si="10">SUM(R8:R10)</f>
        <v>0</v>
      </c>
      <c r="S11" s="357">
        <f t="shared" si="4"/>
        <v>0</v>
      </c>
      <c r="T11" s="357">
        <f t="shared" si="4"/>
        <v>0</v>
      </c>
      <c r="U11" s="1008">
        <f t="shared" si="4"/>
        <v>0</v>
      </c>
      <c r="V11" s="952">
        <f t="shared" ref="V11" si="11">SUM(V8:V10)</f>
        <v>0</v>
      </c>
      <c r="W11" s="664">
        <f t="shared" si="4"/>
        <v>0</v>
      </c>
      <c r="X11" s="665">
        <f t="shared" si="4"/>
        <v>0</v>
      </c>
      <c r="Y11" s="665">
        <f t="shared" ref="Y11" si="12">SUM(Y8:Y10)</f>
        <v>0</v>
      </c>
      <c r="Z11" s="665">
        <f t="shared" si="4"/>
        <v>0</v>
      </c>
      <c r="AA11" s="665">
        <f t="shared" si="4"/>
        <v>0</v>
      </c>
      <c r="AB11" s="665">
        <f t="shared" ref="AB11" si="13">SUM(AB8:AB10)</f>
        <v>0</v>
      </c>
      <c r="AC11" s="665">
        <f t="shared" ref="AC11" si="14">SUM(AC8:AC10)</f>
        <v>0</v>
      </c>
      <c r="AD11" s="665">
        <f t="shared" si="4"/>
        <v>0</v>
      </c>
      <c r="AE11" s="665">
        <f t="shared" si="4"/>
        <v>0</v>
      </c>
      <c r="AF11" s="665">
        <f t="shared" ref="AF11" si="15">SUM(AF8:AF10)</f>
        <v>0</v>
      </c>
      <c r="AG11" s="665">
        <f t="shared" ref="AG11" si="16">SUM(AG8:AG10)</f>
        <v>0</v>
      </c>
      <c r="AH11" s="665">
        <f t="shared" ref="AH11:AI11" si="17">SUM(AH8:AH10)</f>
        <v>0</v>
      </c>
      <c r="AI11" s="665">
        <f t="shared" si="17"/>
        <v>0</v>
      </c>
      <c r="AJ11" s="665">
        <f t="shared" ref="AJ11" si="18">SUM(AJ8:AJ10)</f>
        <v>0</v>
      </c>
      <c r="AK11" s="665">
        <f t="shared" ref="AK11" si="19">SUM(AK8:AK10)</f>
        <v>0</v>
      </c>
      <c r="AL11" s="665">
        <f t="shared" si="4"/>
        <v>0</v>
      </c>
      <c r="AM11" s="953">
        <f t="shared" si="4"/>
        <v>0</v>
      </c>
      <c r="AN11" s="914">
        <f t="shared" ref="AN11:AO11" si="20">SUM(AN8:AN10)</f>
        <v>0</v>
      </c>
      <c r="AO11" s="715">
        <f t="shared" si="20"/>
        <v>0</v>
      </c>
      <c r="AP11" s="716">
        <f t="shared" ref="AP11" si="21">SUM(AP8:AP10)</f>
        <v>0</v>
      </c>
      <c r="AQ11" s="717"/>
      <c r="AR11" s="718"/>
      <c r="AS11" s="915"/>
      <c r="AT11" s="868">
        <f t="shared" ref="AT11:AU11" si="22">SUM(AT8:AT10)</f>
        <v>0</v>
      </c>
      <c r="AU11" s="792">
        <f t="shared" si="22"/>
        <v>0</v>
      </c>
      <c r="AV11" s="792">
        <f t="shared" ref="AV11:AW11" si="23">SUM(AV8:AV10)</f>
        <v>0</v>
      </c>
      <c r="AW11" s="793">
        <f t="shared" si="23"/>
        <v>0</v>
      </c>
      <c r="AX11" s="869"/>
      <c r="AY11" s="839">
        <f t="shared" ref="AY11:BB11" si="24">SUM(AY8:AY10)</f>
        <v>0</v>
      </c>
      <c r="AZ11" s="522"/>
      <c r="BA11" s="839">
        <f t="shared" ref="BA11" si="25">SUM(BA8:BA10)</f>
        <v>0</v>
      </c>
      <c r="BB11" s="839">
        <f t="shared" si="24"/>
        <v>0</v>
      </c>
      <c r="BC11" s="522"/>
      <c r="BD11" s="144">
        <f>SUM(BD8:BD10)</f>
        <v>1684770.03</v>
      </c>
      <c r="BE11" s="132">
        <f>SUM(BE8:BE10)</f>
        <v>1816850</v>
      </c>
      <c r="BF11" s="1168">
        <f>SUM(BF8:BF10)</f>
        <v>1609399.26</v>
      </c>
      <c r="BG11" s="184">
        <v>636</v>
      </c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</row>
    <row r="12" spans="1:135" s="2" customFormat="1" x14ac:dyDescent="0.25">
      <c r="A12" s="74">
        <v>638110</v>
      </c>
      <c r="B12" s="85" t="s">
        <v>173</v>
      </c>
      <c r="C12" s="557"/>
      <c r="D12" s="557"/>
      <c r="E12" s="558"/>
      <c r="F12" s="559"/>
      <c r="G12" s="559"/>
      <c r="H12" s="558"/>
      <c r="I12" s="558"/>
      <c r="J12" s="558"/>
      <c r="K12" s="990"/>
      <c r="L12" s="1009">
        <v>494102.39</v>
      </c>
      <c r="M12" s="358"/>
      <c r="N12" s="640"/>
      <c r="O12" s="633">
        <v>614726.25</v>
      </c>
      <c r="P12" s="633"/>
      <c r="Q12" s="640"/>
      <c r="R12" s="633"/>
      <c r="S12" s="633"/>
      <c r="T12" s="640"/>
      <c r="U12" s="1023"/>
      <c r="V12" s="954"/>
      <c r="W12" s="666"/>
      <c r="X12" s="667"/>
      <c r="Y12" s="667"/>
      <c r="Z12" s="667"/>
      <c r="AA12" s="667"/>
      <c r="AB12" s="667"/>
      <c r="AC12" s="667"/>
      <c r="AD12" s="667"/>
      <c r="AE12" s="667"/>
      <c r="AF12" s="667"/>
      <c r="AG12" s="667"/>
      <c r="AH12" s="667"/>
      <c r="AI12" s="667"/>
      <c r="AJ12" s="667"/>
      <c r="AK12" s="667"/>
      <c r="AL12" s="667"/>
      <c r="AM12" s="955"/>
      <c r="AN12" s="916"/>
      <c r="AO12" s="719"/>
      <c r="AP12" s="720"/>
      <c r="AQ12" s="721"/>
      <c r="AR12" s="722"/>
      <c r="AS12" s="917"/>
      <c r="AT12" s="870"/>
      <c r="AU12" s="794"/>
      <c r="AV12" s="794"/>
      <c r="AW12" s="795"/>
      <c r="AX12" s="871"/>
      <c r="AY12" s="840"/>
      <c r="AZ12" s="523"/>
      <c r="BA12" s="840"/>
      <c r="BB12" s="840"/>
      <c r="BC12" s="523"/>
      <c r="BD12" s="134">
        <f t="shared" si="1"/>
        <v>1108828.6400000001</v>
      </c>
      <c r="BE12" s="140">
        <f t="shared" si="2"/>
        <v>0</v>
      </c>
      <c r="BF12" s="1167">
        <f t="shared" si="0"/>
        <v>0</v>
      </c>
      <c r="BG12" s="181">
        <v>638110</v>
      </c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</row>
    <row r="13" spans="1:135" s="6" customFormat="1" x14ac:dyDescent="0.25">
      <c r="A13" s="45">
        <v>638130</v>
      </c>
      <c r="B13" s="30" t="s">
        <v>174</v>
      </c>
      <c r="C13" s="547"/>
      <c r="D13" s="547"/>
      <c r="E13" s="586"/>
      <c r="F13" s="549"/>
      <c r="G13" s="549"/>
      <c r="H13" s="586"/>
      <c r="I13" s="548"/>
      <c r="J13" s="548"/>
      <c r="K13" s="995"/>
      <c r="L13" s="1005"/>
      <c r="M13" s="353"/>
      <c r="N13" s="640"/>
      <c r="O13" s="631"/>
      <c r="P13" s="631"/>
      <c r="Q13" s="640"/>
      <c r="R13" s="631">
        <f>3711.35+70820.97</f>
        <v>74532.320000000007</v>
      </c>
      <c r="S13" s="631">
        <f>7000+34500+87000+27500</f>
        <v>156000</v>
      </c>
      <c r="T13" s="640">
        <v>70915</v>
      </c>
      <c r="U13" s="1023"/>
      <c r="V13" s="950"/>
      <c r="W13" s="660"/>
      <c r="X13" s="682"/>
      <c r="Y13" s="661"/>
      <c r="Z13" s="661"/>
      <c r="AA13" s="682"/>
      <c r="AB13" s="661"/>
      <c r="AC13" s="682"/>
      <c r="AD13" s="661"/>
      <c r="AE13" s="682"/>
      <c r="AF13" s="661"/>
      <c r="AG13" s="682"/>
      <c r="AH13" s="661"/>
      <c r="AI13" s="661"/>
      <c r="AJ13" s="682"/>
      <c r="AK13" s="661"/>
      <c r="AL13" s="661"/>
      <c r="AM13" s="966"/>
      <c r="AN13" s="912"/>
      <c r="AO13" s="709"/>
      <c r="AP13" s="746"/>
      <c r="AQ13" s="710"/>
      <c r="AR13" s="711"/>
      <c r="AS13" s="929"/>
      <c r="AT13" s="866"/>
      <c r="AU13" s="790"/>
      <c r="AV13" s="807"/>
      <c r="AW13" s="808"/>
      <c r="AX13" s="885"/>
      <c r="AY13" s="837"/>
      <c r="AZ13" s="533"/>
      <c r="BA13" s="837"/>
      <c r="BB13" s="837"/>
      <c r="BC13" s="533"/>
      <c r="BD13" s="134">
        <f t="shared" si="1"/>
        <v>74532.320000000007</v>
      </c>
      <c r="BE13" s="140">
        <f t="shared" si="2"/>
        <v>156000</v>
      </c>
      <c r="BF13" s="1167">
        <f t="shared" si="0"/>
        <v>70915</v>
      </c>
      <c r="BG13" s="182">
        <v>638130</v>
      </c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</row>
    <row r="14" spans="1:135" s="6" customFormat="1" ht="15.75" thickBot="1" x14ac:dyDescent="0.3">
      <c r="A14" s="46">
        <v>638210</v>
      </c>
      <c r="B14" s="29" t="s">
        <v>167</v>
      </c>
      <c r="C14" s="550"/>
      <c r="D14" s="550"/>
      <c r="E14" s="589"/>
      <c r="F14" s="552"/>
      <c r="G14" s="552"/>
      <c r="H14" s="589"/>
      <c r="I14" s="551"/>
      <c r="J14" s="551"/>
      <c r="K14" s="996"/>
      <c r="L14" s="1006">
        <v>198363.31</v>
      </c>
      <c r="M14" s="354"/>
      <c r="N14" s="641"/>
      <c r="O14" s="632"/>
      <c r="P14" s="632"/>
      <c r="Q14" s="641"/>
      <c r="R14" s="632"/>
      <c r="S14" s="632"/>
      <c r="T14" s="641"/>
      <c r="U14" s="1025"/>
      <c r="V14" s="951"/>
      <c r="W14" s="662"/>
      <c r="X14" s="684"/>
      <c r="Y14" s="663"/>
      <c r="Z14" s="663"/>
      <c r="AA14" s="684"/>
      <c r="AB14" s="663"/>
      <c r="AC14" s="684"/>
      <c r="AD14" s="663"/>
      <c r="AE14" s="684"/>
      <c r="AF14" s="663"/>
      <c r="AG14" s="684"/>
      <c r="AH14" s="663"/>
      <c r="AI14" s="663"/>
      <c r="AJ14" s="684"/>
      <c r="AK14" s="663"/>
      <c r="AL14" s="663"/>
      <c r="AM14" s="968"/>
      <c r="AN14" s="913"/>
      <c r="AO14" s="712"/>
      <c r="AP14" s="750"/>
      <c r="AQ14" s="713"/>
      <c r="AR14" s="714"/>
      <c r="AS14" s="931"/>
      <c r="AT14" s="867"/>
      <c r="AU14" s="791"/>
      <c r="AV14" s="809"/>
      <c r="AW14" s="810"/>
      <c r="AX14" s="887"/>
      <c r="AY14" s="838"/>
      <c r="AZ14" s="534"/>
      <c r="BA14" s="838"/>
      <c r="BB14" s="838"/>
      <c r="BC14" s="534"/>
      <c r="BD14" s="134">
        <f t="shared" si="1"/>
        <v>198363.31</v>
      </c>
      <c r="BE14" s="140">
        <f t="shared" si="2"/>
        <v>0</v>
      </c>
      <c r="BF14" s="1167">
        <f t="shared" si="0"/>
        <v>0</v>
      </c>
      <c r="BG14" s="183">
        <v>638210</v>
      </c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</row>
    <row r="15" spans="1:135" s="2" customFormat="1" ht="15.75" thickBot="1" x14ac:dyDescent="0.3">
      <c r="A15" s="76">
        <v>638</v>
      </c>
      <c r="B15" s="81" t="s">
        <v>156</v>
      </c>
      <c r="C15" s="553">
        <f>SUM(C12:C14)</f>
        <v>0</v>
      </c>
      <c r="D15" s="553">
        <f>SUM(D12:D14)</f>
        <v>0</v>
      </c>
      <c r="E15" s="554">
        <f t="shared" ref="E15" si="26">SUM(E12:E14)</f>
        <v>0</v>
      </c>
      <c r="F15" s="555">
        <f>SUM(F12:F14)</f>
        <v>0</v>
      </c>
      <c r="G15" s="555">
        <f>SUM(G12:G14)</f>
        <v>0</v>
      </c>
      <c r="H15" s="555">
        <f t="shared" ref="H15" si="27">SUM(H12:H14)</f>
        <v>0</v>
      </c>
      <c r="I15" s="555">
        <f>SUM(I12:I14)</f>
        <v>0</v>
      </c>
      <c r="J15" s="555">
        <f>SUM(J12:J14)</f>
        <v>0</v>
      </c>
      <c r="K15" s="991">
        <f t="shared" ref="K15" si="28">SUM(K12:K14)</f>
        <v>0</v>
      </c>
      <c r="L15" s="1007">
        <f>SUM(L12:L14)</f>
        <v>692465.7</v>
      </c>
      <c r="M15" s="356">
        <f t="shared" ref="M15" si="29">SUM(M12:M14)</f>
        <v>0</v>
      </c>
      <c r="N15" s="357">
        <f>SUM(N12:N14)</f>
        <v>0</v>
      </c>
      <c r="O15" s="357">
        <f>SUM(O12:O14)</f>
        <v>614726.25</v>
      </c>
      <c r="P15" s="357">
        <f t="shared" ref="P15" si="30">SUM(P12:P14)</f>
        <v>0</v>
      </c>
      <c r="Q15" s="634">
        <f t="shared" ref="Q15:W15" si="31">SUM(Q12:Q14)</f>
        <v>0</v>
      </c>
      <c r="R15" s="355">
        <f>SUM(R12:R14)</f>
        <v>74532.320000000007</v>
      </c>
      <c r="S15" s="355">
        <f t="shared" si="31"/>
        <v>156000</v>
      </c>
      <c r="T15" s="355">
        <f t="shared" si="31"/>
        <v>70915</v>
      </c>
      <c r="U15" s="1010">
        <f t="shared" si="31"/>
        <v>0</v>
      </c>
      <c r="V15" s="952">
        <f t="shared" si="31"/>
        <v>0</v>
      </c>
      <c r="W15" s="664">
        <f t="shared" si="31"/>
        <v>0</v>
      </c>
      <c r="X15" s="665">
        <f t="shared" ref="X15:AP15" si="32">SUM(X12:X14)</f>
        <v>0</v>
      </c>
      <c r="Y15" s="665">
        <f t="shared" ref="Y15" si="33">SUM(Y12:Y14)</f>
        <v>0</v>
      </c>
      <c r="Z15" s="665">
        <f t="shared" si="32"/>
        <v>0</v>
      </c>
      <c r="AA15" s="665">
        <f t="shared" si="32"/>
        <v>0</v>
      </c>
      <c r="AB15" s="665">
        <f t="shared" si="32"/>
        <v>0</v>
      </c>
      <c r="AC15" s="665">
        <f t="shared" si="32"/>
        <v>0</v>
      </c>
      <c r="AD15" s="665">
        <f t="shared" si="32"/>
        <v>0</v>
      </c>
      <c r="AE15" s="665">
        <f t="shared" si="32"/>
        <v>0</v>
      </c>
      <c r="AF15" s="665">
        <f t="shared" si="32"/>
        <v>0</v>
      </c>
      <c r="AG15" s="665">
        <f t="shared" si="32"/>
        <v>0</v>
      </c>
      <c r="AH15" s="665">
        <f t="shared" ref="AH15" si="34">SUM(AH12:AH14)</f>
        <v>0</v>
      </c>
      <c r="AI15" s="665">
        <f t="shared" si="32"/>
        <v>0</v>
      </c>
      <c r="AJ15" s="665">
        <f t="shared" si="32"/>
        <v>0</v>
      </c>
      <c r="AK15" s="665">
        <f t="shared" ref="AK15" si="35">SUM(AK12:AK14)</f>
        <v>0</v>
      </c>
      <c r="AL15" s="665">
        <f t="shared" si="32"/>
        <v>0</v>
      </c>
      <c r="AM15" s="953">
        <f t="shared" si="32"/>
        <v>0</v>
      </c>
      <c r="AN15" s="914">
        <f t="shared" ref="AN15" si="36">SUM(AN12:AN14)</f>
        <v>0</v>
      </c>
      <c r="AO15" s="715">
        <f t="shared" si="32"/>
        <v>0</v>
      </c>
      <c r="AP15" s="716">
        <f t="shared" si="32"/>
        <v>0</v>
      </c>
      <c r="AQ15" s="717"/>
      <c r="AR15" s="718"/>
      <c r="AS15" s="915"/>
      <c r="AT15" s="868">
        <f t="shared" ref="AT15:AU15" si="37">SUM(AT12:AT14)</f>
        <v>0</v>
      </c>
      <c r="AU15" s="792">
        <f t="shared" si="37"/>
        <v>0</v>
      </c>
      <c r="AV15" s="792">
        <f t="shared" ref="AV15:AW15" si="38">SUM(AV12:AV14)</f>
        <v>0</v>
      </c>
      <c r="AW15" s="793">
        <f t="shared" si="38"/>
        <v>0</v>
      </c>
      <c r="AX15" s="869"/>
      <c r="AY15" s="839">
        <f t="shared" ref="AY15:BB15" si="39">SUM(AY12:AY14)</f>
        <v>0</v>
      </c>
      <c r="AZ15" s="522"/>
      <c r="BA15" s="839">
        <f t="shared" ref="BA15" si="40">SUM(BA12:BA14)</f>
        <v>0</v>
      </c>
      <c r="BB15" s="839">
        <f t="shared" si="39"/>
        <v>0</v>
      </c>
      <c r="BC15" s="522"/>
      <c r="BD15" s="454">
        <f>SUM(BD12:BD14)</f>
        <v>1381724.2700000003</v>
      </c>
      <c r="BE15" s="151">
        <f>SUM(BE12:BE14)</f>
        <v>156000</v>
      </c>
      <c r="BF15" s="1168">
        <f>SUM(BF12:BF14)</f>
        <v>70915</v>
      </c>
      <c r="BG15" s="184">
        <v>638</v>
      </c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</row>
    <row r="16" spans="1:135" ht="15.75" thickBot="1" x14ac:dyDescent="0.3">
      <c r="A16" s="78">
        <v>641320</v>
      </c>
      <c r="B16" s="79" t="s">
        <v>0</v>
      </c>
      <c r="C16" s="560"/>
      <c r="D16" s="560"/>
      <c r="E16" s="1090"/>
      <c r="F16" s="562"/>
      <c r="G16" s="562"/>
      <c r="H16" s="1090"/>
      <c r="I16" s="561"/>
      <c r="J16" s="561"/>
      <c r="K16" s="1102"/>
      <c r="L16" s="1011"/>
      <c r="M16" s="359"/>
      <c r="N16" s="1107"/>
      <c r="O16" s="635"/>
      <c r="P16" s="635"/>
      <c r="Q16" s="1107"/>
      <c r="R16" s="635"/>
      <c r="S16" s="635"/>
      <c r="T16" s="1107"/>
      <c r="U16" s="1113"/>
      <c r="V16" s="956"/>
      <c r="W16" s="668"/>
      <c r="X16" s="1121"/>
      <c r="Y16" s="669"/>
      <c r="Z16" s="669"/>
      <c r="AA16" s="1121"/>
      <c r="AB16" s="669"/>
      <c r="AC16" s="1121"/>
      <c r="AD16" s="669"/>
      <c r="AE16" s="1121"/>
      <c r="AF16" s="669"/>
      <c r="AG16" s="1121"/>
      <c r="AH16" s="669"/>
      <c r="AI16" s="669"/>
      <c r="AJ16" s="1121"/>
      <c r="AK16" s="669"/>
      <c r="AL16" s="669"/>
      <c r="AM16" s="1129"/>
      <c r="AN16" s="918">
        <v>210.9</v>
      </c>
      <c r="AO16" s="723">
        <v>400</v>
      </c>
      <c r="AP16" s="1134">
        <v>23.94</v>
      </c>
      <c r="AQ16" s="724"/>
      <c r="AR16" s="725"/>
      <c r="AS16" s="926"/>
      <c r="AT16" s="872"/>
      <c r="AU16" s="796"/>
      <c r="AV16" s="1150"/>
      <c r="AW16" s="1151"/>
      <c r="AX16" s="882"/>
      <c r="AY16" s="841"/>
      <c r="AZ16" s="528"/>
      <c r="BA16" s="841"/>
      <c r="BB16" s="841"/>
      <c r="BC16" s="528"/>
      <c r="BD16" s="134">
        <f t="shared" si="1"/>
        <v>210.9</v>
      </c>
      <c r="BE16" s="140">
        <f>AR16+AO16+AL16+AI16+AF16+AC16+Z16+W16+S16+P16+M16+J16+G16+D16+AU16+BB16</f>
        <v>400</v>
      </c>
      <c r="BF16" s="1167">
        <f t="shared" si="0"/>
        <v>23.94</v>
      </c>
      <c r="BG16" s="185">
        <v>641320</v>
      </c>
    </row>
    <row r="17" spans="1:135" s="2" customFormat="1" ht="15.75" thickBot="1" x14ac:dyDescent="0.3">
      <c r="A17" s="76">
        <v>641</v>
      </c>
      <c r="B17" s="81" t="s">
        <v>10</v>
      </c>
      <c r="C17" s="553">
        <f t="shared" ref="C17" si="41">C16</f>
        <v>0</v>
      </c>
      <c r="D17" s="553">
        <f t="shared" ref="D17:K17" si="42">D16</f>
        <v>0</v>
      </c>
      <c r="E17" s="554">
        <f t="shared" si="42"/>
        <v>0</v>
      </c>
      <c r="F17" s="555">
        <f t="shared" ref="F17" si="43">F16</f>
        <v>0</v>
      </c>
      <c r="G17" s="555">
        <f t="shared" si="42"/>
        <v>0</v>
      </c>
      <c r="H17" s="554">
        <f t="shared" si="42"/>
        <v>0</v>
      </c>
      <c r="I17" s="554">
        <f t="shared" ref="I17" si="44">I16</f>
        <v>0</v>
      </c>
      <c r="J17" s="554">
        <f t="shared" si="42"/>
        <v>0</v>
      </c>
      <c r="K17" s="989">
        <f t="shared" si="42"/>
        <v>0</v>
      </c>
      <c r="L17" s="1007"/>
      <c r="M17" s="356"/>
      <c r="N17" s="357"/>
      <c r="O17" s="357">
        <f t="shared" ref="O17" si="45">O16</f>
        <v>0</v>
      </c>
      <c r="P17" s="357">
        <f t="shared" ref="P17:Q17" si="46">P16</f>
        <v>0</v>
      </c>
      <c r="Q17" s="357">
        <f t="shared" si="46"/>
        <v>0</v>
      </c>
      <c r="R17" s="357">
        <f>R16</f>
        <v>0</v>
      </c>
      <c r="S17" s="357">
        <f>S16</f>
        <v>0</v>
      </c>
      <c r="T17" s="357">
        <f>T16</f>
        <v>0</v>
      </c>
      <c r="U17" s="1008">
        <f>U16</f>
        <v>0</v>
      </c>
      <c r="V17" s="952">
        <f t="shared" ref="V17:W17" si="47">V16</f>
        <v>0</v>
      </c>
      <c r="W17" s="664">
        <f t="shared" si="47"/>
        <v>0</v>
      </c>
      <c r="X17" s="665">
        <f t="shared" ref="X17:Y17" si="48">X16</f>
        <v>0</v>
      </c>
      <c r="Y17" s="665">
        <f t="shared" si="48"/>
        <v>0</v>
      </c>
      <c r="Z17" s="665">
        <f t="shared" ref="Z17:AA17" si="49">Z16</f>
        <v>0</v>
      </c>
      <c r="AA17" s="665">
        <f t="shared" si="49"/>
        <v>0</v>
      </c>
      <c r="AB17" s="665">
        <f t="shared" ref="AB17:AC17" si="50">AB16</f>
        <v>0</v>
      </c>
      <c r="AC17" s="665">
        <f t="shared" si="50"/>
        <v>0</v>
      </c>
      <c r="AD17" s="665">
        <f t="shared" ref="AD17:AL17" si="51">AD16</f>
        <v>0</v>
      </c>
      <c r="AE17" s="665">
        <f t="shared" ref="AE17:AF17" si="52">AE16</f>
        <v>0</v>
      </c>
      <c r="AF17" s="665">
        <f t="shared" si="52"/>
        <v>0</v>
      </c>
      <c r="AG17" s="665">
        <f t="shared" ref="AG17:AK17" si="53">AG16</f>
        <v>0</v>
      </c>
      <c r="AH17" s="665">
        <f t="shared" ref="AH17" si="54">AH16</f>
        <v>0</v>
      </c>
      <c r="AI17" s="665">
        <f t="shared" si="53"/>
        <v>0</v>
      </c>
      <c r="AJ17" s="665">
        <f t="shared" si="53"/>
        <v>0</v>
      </c>
      <c r="AK17" s="665">
        <f t="shared" si="53"/>
        <v>0</v>
      </c>
      <c r="AL17" s="665">
        <f t="shared" si="51"/>
        <v>0</v>
      </c>
      <c r="AM17" s="953">
        <f t="shared" ref="AM17:AO17" si="55">AM16</f>
        <v>0</v>
      </c>
      <c r="AN17" s="914">
        <f>SUM(AN16)</f>
        <v>210.9</v>
      </c>
      <c r="AO17" s="715">
        <f t="shared" si="55"/>
        <v>400</v>
      </c>
      <c r="AP17" s="716">
        <f t="shared" ref="AP17" si="56">AP16</f>
        <v>23.94</v>
      </c>
      <c r="AQ17" s="717"/>
      <c r="AR17" s="718"/>
      <c r="AS17" s="915"/>
      <c r="AT17" s="868">
        <f t="shared" ref="AT17:AU17" si="57">AT16</f>
        <v>0</v>
      </c>
      <c r="AU17" s="792">
        <f t="shared" si="57"/>
        <v>0</v>
      </c>
      <c r="AV17" s="792">
        <f t="shared" ref="AV17:AW17" si="58">AV16</f>
        <v>0</v>
      </c>
      <c r="AW17" s="793">
        <f t="shared" si="58"/>
        <v>0</v>
      </c>
      <c r="AX17" s="869"/>
      <c r="AY17" s="839">
        <f t="shared" ref="AY17:BB17" si="59">AY16</f>
        <v>0</v>
      </c>
      <c r="AZ17" s="522"/>
      <c r="BA17" s="839">
        <f t="shared" ref="BA17" si="60">BA16</f>
        <v>0</v>
      </c>
      <c r="BB17" s="839">
        <f t="shared" si="59"/>
        <v>0</v>
      </c>
      <c r="BC17" s="522"/>
      <c r="BD17" s="454">
        <f>SUM(BD16)</f>
        <v>210.9</v>
      </c>
      <c r="BE17" s="151">
        <f>SUM(BE16)</f>
        <v>400</v>
      </c>
      <c r="BF17" s="1168">
        <f>SUM(BF16)</f>
        <v>23.94</v>
      </c>
      <c r="BG17" s="184">
        <v>641</v>
      </c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</row>
    <row r="18" spans="1:135" x14ac:dyDescent="0.25">
      <c r="A18" s="1820">
        <v>652640</v>
      </c>
      <c r="B18" s="1821" t="s">
        <v>380</v>
      </c>
      <c r="C18" s="578"/>
      <c r="D18" s="578"/>
      <c r="E18" s="1092"/>
      <c r="F18" s="580"/>
      <c r="G18" s="580"/>
      <c r="H18" s="1092"/>
      <c r="I18" s="579"/>
      <c r="J18" s="579"/>
      <c r="K18" s="1103"/>
      <c r="L18" s="1019"/>
      <c r="M18" s="366"/>
      <c r="N18" s="1108"/>
      <c r="O18" s="639"/>
      <c r="P18" s="639"/>
      <c r="Q18" s="1108"/>
      <c r="R18" s="639"/>
      <c r="S18" s="639"/>
      <c r="T18" s="1108"/>
      <c r="U18" s="1115"/>
      <c r="V18" s="964"/>
      <c r="W18" s="679"/>
      <c r="X18" s="1122"/>
      <c r="Y18" s="680"/>
      <c r="Z18" s="680"/>
      <c r="AA18" s="1122"/>
      <c r="AB18" s="680"/>
      <c r="AC18" s="1122"/>
      <c r="AD18" s="680"/>
      <c r="AE18" s="1122"/>
      <c r="AF18" s="680"/>
      <c r="AG18" s="1122"/>
      <c r="AH18" s="680"/>
      <c r="AI18" s="680"/>
      <c r="AJ18" s="1122"/>
      <c r="AK18" s="680"/>
      <c r="AL18" s="680"/>
      <c r="AM18" s="1130"/>
      <c r="AN18" s="927"/>
      <c r="AO18" s="742"/>
      <c r="AP18" s="1135"/>
      <c r="AQ18" s="743"/>
      <c r="AR18" s="744"/>
      <c r="AS18" s="1141"/>
      <c r="AT18" s="883"/>
      <c r="AU18" s="806"/>
      <c r="AV18" s="1153"/>
      <c r="AW18" s="1154"/>
      <c r="AX18" s="1155"/>
      <c r="AY18" s="849"/>
      <c r="AZ18" s="1061"/>
      <c r="BA18" s="1061">
        <v>16332.89</v>
      </c>
      <c r="BB18" s="849">
        <v>21366</v>
      </c>
      <c r="BC18" s="1061">
        <f>15177.5+140-60+40</f>
        <v>15297.5</v>
      </c>
      <c r="BD18" s="134">
        <f>AQ18+AN18+AK18+AH18+AB18+Y18+V18+R18+O18+L18+I18+F18+C18+AT18+AE18+BA18</f>
        <v>16332.89</v>
      </c>
      <c r="BE18" s="140">
        <f t="shared" ref="BE18" si="61">AR18+AO18+AL18+AI18+AF18+AC18+Z18+W18+S18+P18+M18+J18+G18+D18+AU18+BB18</f>
        <v>21366</v>
      </c>
      <c r="BF18" s="1167">
        <f>E18+H18+K18+N18+Q18+T18+U18+X18+AA18+AD18+AG18+AJ18+AM18+AP18+AS18+AV18+AW18+AX18+BC18</f>
        <v>15297.5</v>
      </c>
      <c r="BG18" s="332">
        <v>652640</v>
      </c>
    </row>
    <row r="19" spans="1:135" ht="15.75" thickBot="1" x14ac:dyDescent="0.3">
      <c r="A19" s="1812">
        <v>652680</v>
      </c>
      <c r="B19" s="1813" t="s">
        <v>381</v>
      </c>
      <c r="C19" s="560"/>
      <c r="D19" s="560"/>
      <c r="E19" s="1090"/>
      <c r="F19" s="562"/>
      <c r="G19" s="562"/>
      <c r="H19" s="1090"/>
      <c r="I19" s="561"/>
      <c r="J19" s="561"/>
      <c r="K19" s="1102"/>
      <c r="L19" s="1011"/>
      <c r="M19" s="359"/>
      <c r="N19" s="1107"/>
      <c r="O19" s="635"/>
      <c r="P19" s="635"/>
      <c r="Q19" s="1107"/>
      <c r="R19" s="635"/>
      <c r="S19" s="635"/>
      <c r="T19" s="1107"/>
      <c r="U19" s="1113"/>
      <c r="V19" s="956"/>
      <c r="W19" s="668"/>
      <c r="X19" s="1121"/>
      <c r="Y19" s="669"/>
      <c r="Z19" s="669"/>
      <c r="AA19" s="1121"/>
      <c r="AB19" s="669"/>
      <c r="AC19" s="1121"/>
      <c r="AD19" s="669"/>
      <c r="AE19" s="1121"/>
      <c r="AF19" s="669"/>
      <c r="AG19" s="1121"/>
      <c r="AH19" s="669"/>
      <c r="AI19" s="669"/>
      <c r="AJ19" s="1121"/>
      <c r="AK19" s="669"/>
      <c r="AL19" s="669"/>
      <c r="AM19" s="1129"/>
      <c r="AN19" s="918"/>
      <c r="AO19" s="723"/>
      <c r="AP19" s="1134"/>
      <c r="AQ19" s="724"/>
      <c r="AR19" s="725"/>
      <c r="AS19" s="926"/>
      <c r="AT19" s="872"/>
      <c r="AU19" s="796"/>
      <c r="AV19" s="1150"/>
      <c r="AW19" s="1151"/>
      <c r="AX19" s="882"/>
      <c r="AY19" s="841"/>
      <c r="AZ19" s="528"/>
      <c r="BA19" s="528">
        <v>5766.23</v>
      </c>
      <c r="BB19" s="841">
        <v>9780</v>
      </c>
      <c r="BC19" s="528">
        <f>6726.3+352+410+112+330+564+100+696+684+0.12+684+684+84+684+20+60</f>
        <v>12190.42</v>
      </c>
      <c r="BD19" s="134">
        <f>AQ19+AN19+AK19+AH19+AB19+Y19+V19+R19+O19+L19+I19+F19+C19+AT19+AE19+BA19</f>
        <v>5766.23</v>
      </c>
      <c r="BE19" s="140">
        <f>AR19+AO19+AL19+AI19+AF19+AC19+Z19+W19+S19+P19+M19+J19+G19+D19+AU19+BB19</f>
        <v>9780</v>
      </c>
      <c r="BF19" s="1167">
        <f t="shared" ref="BF19" si="62">E19+H19+K19+N19+Q19+T19+U19+X19+AA19+AD19+AG19+AJ19+AM19+AP19+AS19+AV19+AW19+AX19+BC19</f>
        <v>12190.42</v>
      </c>
      <c r="BG19" s="185">
        <v>652680</v>
      </c>
    </row>
    <row r="20" spans="1:135" s="2" customFormat="1" ht="15.75" thickBot="1" x14ac:dyDescent="0.3">
      <c r="A20" s="1818">
        <v>652</v>
      </c>
      <c r="B20" s="1819" t="s">
        <v>382</v>
      </c>
      <c r="C20" s="553"/>
      <c r="D20" s="553"/>
      <c r="E20" s="554"/>
      <c r="F20" s="555"/>
      <c r="G20" s="555"/>
      <c r="H20" s="554"/>
      <c r="I20" s="554"/>
      <c r="J20" s="554"/>
      <c r="K20" s="989"/>
      <c r="L20" s="1007"/>
      <c r="M20" s="356"/>
      <c r="N20" s="357"/>
      <c r="O20" s="357"/>
      <c r="P20" s="357"/>
      <c r="Q20" s="357"/>
      <c r="R20" s="357"/>
      <c r="S20" s="357"/>
      <c r="T20" s="357"/>
      <c r="U20" s="1008"/>
      <c r="V20" s="952"/>
      <c r="W20" s="664"/>
      <c r="X20" s="665"/>
      <c r="Y20" s="665"/>
      <c r="Z20" s="665"/>
      <c r="AA20" s="665"/>
      <c r="AB20" s="665"/>
      <c r="AC20" s="665"/>
      <c r="AD20" s="665"/>
      <c r="AE20" s="665"/>
      <c r="AF20" s="665"/>
      <c r="AG20" s="665"/>
      <c r="AH20" s="665"/>
      <c r="AI20" s="665"/>
      <c r="AJ20" s="665"/>
      <c r="AK20" s="665"/>
      <c r="AL20" s="665"/>
      <c r="AM20" s="953"/>
      <c r="AN20" s="914"/>
      <c r="AO20" s="715"/>
      <c r="AP20" s="716"/>
      <c r="AQ20" s="717"/>
      <c r="AR20" s="718"/>
      <c r="AS20" s="915"/>
      <c r="AT20" s="868"/>
      <c r="AU20" s="792"/>
      <c r="AV20" s="792"/>
      <c r="AW20" s="793"/>
      <c r="AX20" s="869"/>
      <c r="AY20" s="839"/>
      <c r="AZ20" s="522"/>
      <c r="BA20" s="839">
        <f t="shared" ref="BA20:BF20" si="63">SUM(BA18:BA19)</f>
        <v>22099.119999999999</v>
      </c>
      <c r="BB20" s="839">
        <f t="shared" si="63"/>
        <v>31146</v>
      </c>
      <c r="BC20" s="522">
        <f>SUM(BC18:BC19)</f>
        <v>27487.919999999998</v>
      </c>
      <c r="BD20" s="144">
        <f t="shared" si="63"/>
        <v>22099.119999999999</v>
      </c>
      <c r="BE20" s="132">
        <f t="shared" si="63"/>
        <v>31146</v>
      </c>
      <c r="BF20" s="1168">
        <f t="shared" si="63"/>
        <v>27487.919999999998</v>
      </c>
      <c r="BG20" s="184">
        <v>652</v>
      </c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</row>
    <row r="21" spans="1:135" ht="15.75" thickBot="1" x14ac:dyDescent="0.3">
      <c r="A21" s="78">
        <v>661510</v>
      </c>
      <c r="B21" s="79" t="s">
        <v>1</v>
      </c>
      <c r="C21" s="560"/>
      <c r="D21" s="560"/>
      <c r="E21" s="1090"/>
      <c r="F21" s="562"/>
      <c r="G21" s="562"/>
      <c r="H21" s="1090"/>
      <c r="I21" s="561"/>
      <c r="J21" s="561"/>
      <c r="K21" s="1102"/>
      <c r="L21" s="1011"/>
      <c r="M21" s="359"/>
      <c r="N21" s="1107"/>
      <c r="O21" s="635"/>
      <c r="P21" s="635"/>
      <c r="Q21" s="1107"/>
      <c r="R21" s="635"/>
      <c r="S21" s="635"/>
      <c r="T21" s="1107"/>
      <c r="U21" s="1113"/>
      <c r="V21" s="956"/>
      <c r="W21" s="668"/>
      <c r="X21" s="1121"/>
      <c r="Y21" s="669"/>
      <c r="Z21" s="669"/>
      <c r="AA21" s="1121"/>
      <c r="AB21" s="669"/>
      <c r="AC21" s="1121"/>
      <c r="AD21" s="669"/>
      <c r="AE21" s="1121"/>
      <c r="AF21" s="669"/>
      <c r="AG21" s="1121"/>
      <c r="AH21" s="669"/>
      <c r="AI21" s="669"/>
      <c r="AJ21" s="1121"/>
      <c r="AK21" s="669"/>
      <c r="AL21" s="669"/>
      <c r="AM21" s="1129"/>
      <c r="AN21" s="918">
        <v>4821.7</v>
      </c>
      <c r="AO21" s="723">
        <v>29108</v>
      </c>
      <c r="AP21" s="1134">
        <v>14162.61</v>
      </c>
      <c r="AQ21" s="724"/>
      <c r="AR21" s="725"/>
      <c r="AS21" s="926"/>
      <c r="AT21" s="872"/>
      <c r="AU21" s="796"/>
      <c r="AV21" s="1150"/>
      <c r="AW21" s="1151"/>
      <c r="AX21" s="882"/>
      <c r="AY21" s="841"/>
      <c r="AZ21" s="528"/>
      <c r="BA21" s="841"/>
      <c r="BB21" s="841"/>
      <c r="BC21" s="528"/>
      <c r="BD21" s="134">
        <f t="shared" si="1"/>
        <v>4821.7</v>
      </c>
      <c r="BE21" s="140">
        <f t="shared" si="2"/>
        <v>29108</v>
      </c>
      <c r="BF21" s="1167">
        <f>E21+H21+K21+N21+Q21+T21+U21+X21+AA21+AD21+AG21+AJ21+AM21+AP21+AS21+AV21+AW21+AX21</f>
        <v>14162.61</v>
      </c>
      <c r="BG21" s="185">
        <v>661510</v>
      </c>
    </row>
    <row r="22" spans="1:135" s="2" customFormat="1" ht="15.75" thickBot="1" x14ac:dyDescent="0.3">
      <c r="A22" s="76">
        <v>661</v>
      </c>
      <c r="B22" s="81" t="s">
        <v>11</v>
      </c>
      <c r="C22" s="553">
        <f t="shared" ref="C22" si="64">C21</f>
        <v>0</v>
      </c>
      <c r="D22" s="553">
        <f t="shared" ref="D22:K22" si="65">D21</f>
        <v>0</v>
      </c>
      <c r="E22" s="554">
        <f t="shared" si="65"/>
        <v>0</v>
      </c>
      <c r="F22" s="555">
        <f t="shared" ref="F22" si="66">F21</f>
        <v>0</v>
      </c>
      <c r="G22" s="555">
        <f t="shared" si="65"/>
        <v>0</v>
      </c>
      <c r="H22" s="554">
        <f t="shared" si="65"/>
        <v>0</v>
      </c>
      <c r="I22" s="554">
        <f t="shared" ref="I22" si="67">I21</f>
        <v>0</v>
      </c>
      <c r="J22" s="554">
        <f t="shared" si="65"/>
        <v>0</v>
      </c>
      <c r="K22" s="989">
        <f t="shared" si="65"/>
        <v>0</v>
      </c>
      <c r="L22" s="1007"/>
      <c r="M22" s="356"/>
      <c r="N22" s="357"/>
      <c r="O22" s="357">
        <f t="shared" ref="O22" si="68">O21</f>
        <v>0</v>
      </c>
      <c r="P22" s="357">
        <f t="shared" ref="P22:Q22" si="69">P21</f>
        <v>0</v>
      </c>
      <c r="Q22" s="357">
        <f t="shared" si="69"/>
        <v>0</v>
      </c>
      <c r="R22" s="357">
        <f>R21</f>
        <v>0</v>
      </c>
      <c r="S22" s="357">
        <f>S21</f>
        <v>0</v>
      </c>
      <c r="T22" s="357">
        <f>T21</f>
        <v>0</v>
      </c>
      <c r="U22" s="1008">
        <f>U21</f>
        <v>0</v>
      </c>
      <c r="V22" s="952">
        <f t="shared" ref="V22:W22" si="70">V21</f>
        <v>0</v>
      </c>
      <c r="W22" s="664">
        <f t="shared" si="70"/>
        <v>0</v>
      </c>
      <c r="X22" s="665">
        <f t="shared" ref="X22:Y22" si="71">X21</f>
        <v>0</v>
      </c>
      <c r="Y22" s="665">
        <f t="shared" si="71"/>
        <v>0</v>
      </c>
      <c r="Z22" s="665">
        <f t="shared" ref="Z22:AA22" si="72">Z21</f>
        <v>0</v>
      </c>
      <c r="AA22" s="665">
        <f t="shared" si="72"/>
        <v>0</v>
      </c>
      <c r="AB22" s="665">
        <f t="shared" ref="AB22:AC22" si="73">AB21</f>
        <v>0</v>
      </c>
      <c r="AC22" s="665">
        <f t="shared" si="73"/>
        <v>0</v>
      </c>
      <c r="AD22" s="665">
        <f t="shared" ref="AD22:AL22" si="74">AD21</f>
        <v>0</v>
      </c>
      <c r="AE22" s="665">
        <f t="shared" ref="AE22:AF22" si="75">AE21</f>
        <v>0</v>
      </c>
      <c r="AF22" s="665">
        <f t="shared" si="75"/>
        <v>0</v>
      </c>
      <c r="AG22" s="665">
        <f t="shared" ref="AG22:AK22" si="76">AG21</f>
        <v>0</v>
      </c>
      <c r="AH22" s="665">
        <f t="shared" ref="AH22" si="77">AH21</f>
        <v>0</v>
      </c>
      <c r="AI22" s="665">
        <f t="shared" si="76"/>
        <v>0</v>
      </c>
      <c r="AJ22" s="665">
        <f t="shared" si="76"/>
        <v>0</v>
      </c>
      <c r="AK22" s="665">
        <f t="shared" si="76"/>
        <v>0</v>
      </c>
      <c r="AL22" s="665">
        <f t="shared" si="74"/>
        <v>0</v>
      </c>
      <c r="AM22" s="953">
        <f t="shared" ref="AM22:AO22" si="78">AM21</f>
        <v>0</v>
      </c>
      <c r="AN22" s="914">
        <f t="shared" ref="AN22" si="79">AN21</f>
        <v>4821.7</v>
      </c>
      <c r="AO22" s="715">
        <f t="shared" si="78"/>
        <v>29108</v>
      </c>
      <c r="AP22" s="716">
        <f>SUM(AP21)</f>
        <v>14162.61</v>
      </c>
      <c r="AQ22" s="717"/>
      <c r="AR22" s="718"/>
      <c r="AS22" s="915"/>
      <c r="AT22" s="868">
        <f t="shared" ref="AT22:AU22" si="80">AT21</f>
        <v>0</v>
      </c>
      <c r="AU22" s="792">
        <f t="shared" si="80"/>
        <v>0</v>
      </c>
      <c r="AV22" s="792">
        <f t="shared" ref="AV22:AW22" si="81">AV21</f>
        <v>0</v>
      </c>
      <c r="AW22" s="793">
        <f t="shared" si="81"/>
        <v>0</v>
      </c>
      <c r="AX22" s="869"/>
      <c r="AY22" s="839">
        <f t="shared" ref="AY22:BB22" si="82">AY21</f>
        <v>0</v>
      </c>
      <c r="AZ22" s="522"/>
      <c r="BA22" s="839">
        <f t="shared" ref="BA22" si="83">BA21</f>
        <v>0</v>
      </c>
      <c r="BB22" s="839">
        <f t="shared" si="82"/>
        <v>0</v>
      </c>
      <c r="BC22" s="522"/>
      <c r="BD22" s="144">
        <f>SUM(BD21)</f>
        <v>4821.7</v>
      </c>
      <c r="BE22" s="132">
        <f>SUM(BE21)</f>
        <v>29108</v>
      </c>
      <c r="BF22" s="1168">
        <f>SUM(BF21)</f>
        <v>14162.61</v>
      </c>
      <c r="BG22" s="184">
        <v>661</v>
      </c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</row>
    <row r="23" spans="1:135" ht="15.75" thickBot="1" x14ac:dyDescent="0.3">
      <c r="A23" s="78">
        <v>663140</v>
      </c>
      <c r="B23" s="79" t="s">
        <v>2</v>
      </c>
      <c r="C23" s="560"/>
      <c r="D23" s="560"/>
      <c r="E23" s="1090"/>
      <c r="F23" s="562"/>
      <c r="G23" s="562"/>
      <c r="H23" s="1090"/>
      <c r="I23" s="561"/>
      <c r="J23" s="561"/>
      <c r="K23" s="1102"/>
      <c r="L23" s="1011"/>
      <c r="M23" s="359"/>
      <c r="N23" s="1107"/>
      <c r="O23" s="635"/>
      <c r="P23" s="635"/>
      <c r="Q23" s="1107"/>
      <c r="R23" s="635"/>
      <c r="S23" s="635"/>
      <c r="T23" s="1107"/>
      <c r="U23" s="1113"/>
      <c r="V23" s="956"/>
      <c r="W23" s="668"/>
      <c r="X23" s="1121"/>
      <c r="Y23" s="669"/>
      <c r="Z23" s="669"/>
      <c r="AA23" s="1121"/>
      <c r="AB23" s="669"/>
      <c r="AC23" s="1121"/>
      <c r="AD23" s="669"/>
      <c r="AE23" s="1121"/>
      <c r="AF23" s="669"/>
      <c r="AG23" s="1121"/>
      <c r="AH23" s="669"/>
      <c r="AI23" s="669"/>
      <c r="AJ23" s="1121"/>
      <c r="AK23" s="669"/>
      <c r="AL23" s="669"/>
      <c r="AM23" s="1129"/>
      <c r="AN23" s="918"/>
      <c r="AO23" s="723"/>
      <c r="AP23" s="1134"/>
      <c r="AQ23" s="724">
        <v>8483.64</v>
      </c>
      <c r="AR23" s="725">
        <v>5000</v>
      </c>
      <c r="AS23" s="926">
        <v>2164.6</v>
      </c>
      <c r="AT23" s="872"/>
      <c r="AU23" s="796"/>
      <c r="AV23" s="1150"/>
      <c r="AW23" s="1151"/>
      <c r="AX23" s="882"/>
      <c r="AY23" s="841"/>
      <c r="AZ23" s="528"/>
      <c r="BA23" s="841"/>
      <c r="BB23" s="841"/>
      <c r="BC23" s="528"/>
      <c r="BD23" s="134">
        <f t="shared" si="1"/>
        <v>8483.64</v>
      </c>
      <c r="BE23" s="140">
        <f t="shared" si="2"/>
        <v>5000</v>
      </c>
      <c r="BF23" s="1167">
        <f>E23+H23+K23+N23+Q23+T23+U23+X23+AA23+AD23+AG23+AJ23+AM23+AP23+AS23+AV23+AW23+AX23</f>
        <v>2164.6</v>
      </c>
      <c r="BG23" s="185">
        <v>663140</v>
      </c>
    </row>
    <row r="24" spans="1:135" s="2" customFormat="1" ht="15.75" thickBot="1" x14ac:dyDescent="0.3">
      <c r="A24" s="76">
        <v>663</v>
      </c>
      <c r="B24" s="81" t="s">
        <v>12</v>
      </c>
      <c r="C24" s="553">
        <f t="shared" ref="C24" si="84">C23</f>
        <v>0</v>
      </c>
      <c r="D24" s="553">
        <f t="shared" ref="D24:K24" si="85">D23</f>
        <v>0</v>
      </c>
      <c r="E24" s="554">
        <f t="shared" si="85"/>
        <v>0</v>
      </c>
      <c r="F24" s="555">
        <f t="shared" ref="F24" si="86">F23</f>
        <v>0</v>
      </c>
      <c r="G24" s="555">
        <f t="shared" si="85"/>
        <v>0</v>
      </c>
      <c r="H24" s="554">
        <f t="shared" si="85"/>
        <v>0</v>
      </c>
      <c r="I24" s="554">
        <f t="shared" ref="I24" si="87">I23</f>
        <v>0</v>
      </c>
      <c r="J24" s="554">
        <f t="shared" si="85"/>
        <v>0</v>
      </c>
      <c r="K24" s="989">
        <f t="shared" si="85"/>
        <v>0</v>
      </c>
      <c r="L24" s="1007"/>
      <c r="M24" s="356"/>
      <c r="N24" s="357"/>
      <c r="O24" s="357">
        <f t="shared" ref="O24" si="88">O23</f>
        <v>0</v>
      </c>
      <c r="P24" s="357">
        <f t="shared" ref="P24:Q24" si="89">P23</f>
        <v>0</v>
      </c>
      <c r="Q24" s="357">
        <f t="shared" si="89"/>
        <v>0</v>
      </c>
      <c r="R24" s="357">
        <f>R23</f>
        <v>0</v>
      </c>
      <c r="S24" s="357">
        <f>S23</f>
        <v>0</v>
      </c>
      <c r="T24" s="357">
        <f>T23</f>
        <v>0</v>
      </c>
      <c r="U24" s="1008">
        <f>U23</f>
        <v>0</v>
      </c>
      <c r="V24" s="952">
        <f t="shared" ref="V24:W24" si="90">V23</f>
        <v>0</v>
      </c>
      <c r="W24" s="664">
        <f t="shared" si="90"/>
        <v>0</v>
      </c>
      <c r="X24" s="665">
        <f t="shared" ref="X24:Y24" si="91">X23</f>
        <v>0</v>
      </c>
      <c r="Y24" s="665">
        <f t="shared" si="91"/>
        <v>0</v>
      </c>
      <c r="Z24" s="665">
        <f t="shared" ref="Z24:AA24" si="92">Z23</f>
        <v>0</v>
      </c>
      <c r="AA24" s="665">
        <f t="shared" si="92"/>
        <v>0</v>
      </c>
      <c r="AB24" s="665">
        <f t="shared" ref="AB24:AC24" si="93">AB23</f>
        <v>0</v>
      </c>
      <c r="AC24" s="665">
        <f t="shared" si="93"/>
        <v>0</v>
      </c>
      <c r="AD24" s="665">
        <f t="shared" ref="AD24:AL24" si="94">AD23</f>
        <v>0</v>
      </c>
      <c r="AE24" s="665">
        <f t="shared" ref="AE24:AF24" si="95">AE23</f>
        <v>0</v>
      </c>
      <c r="AF24" s="665">
        <f t="shared" si="95"/>
        <v>0</v>
      </c>
      <c r="AG24" s="665">
        <f t="shared" ref="AG24:AK24" si="96">AG23</f>
        <v>0</v>
      </c>
      <c r="AH24" s="665">
        <f t="shared" ref="AH24" si="97">AH23</f>
        <v>0</v>
      </c>
      <c r="AI24" s="665">
        <f t="shared" si="96"/>
        <v>0</v>
      </c>
      <c r="AJ24" s="665">
        <f t="shared" si="96"/>
        <v>0</v>
      </c>
      <c r="AK24" s="665">
        <f t="shared" si="96"/>
        <v>0</v>
      </c>
      <c r="AL24" s="665">
        <f t="shared" si="94"/>
        <v>0</v>
      </c>
      <c r="AM24" s="953">
        <f t="shared" ref="AM24:AO24" si="98">AM23</f>
        <v>0</v>
      </c>
      <c r="AN24" s="914">
        <f t="shared" ref="AN24" si="99">AN23</f>
        <v>0</v>
      </c>
      <c r="AO24" s="715">
        <f t="shared" si="98"/>
        <v>0</v>
      </c>
      <c r="AP24" s="716">
        <f t="shared" ref="AP24" si="100">AP23</f>
        <v>0</v>
      </c>
      <c r="AQ24" s="717">
        <f>SUM(AQ23)</f>
        <v>8483.64</v>
      </c>
      <c r="AR24" s="718">
        <f>SUM(AR23)</f>
        <v>5000</v>
      </c>
      <c r="AS24" s="915">
        <f>SUM(AS23)</f>
        <v>2164.6</v>
      </c>
      <c r="AT24" s="868">
        <f t="shared" ref="AT24:AU24" si="101">AT23</f>
        <v>0</v>
      </c>
      <c r="AU24" s="792">
        <f t="shared" si="101"/>
        <v>0</v>
      </c>
      <c r="AV24" s="792">
        <f t="shared" ref="AV24:AW24" si="102">AV23</f>
        <v>0</v>
      </c>
      <c r="AW24" s="793">
        <f t="shared" si="102"/>
        <v>0</v>
      </c>
      <c r="AX24" s="869">
        <f>SUM(AX23)</f>
        <v>0</v>
      </c>
      <c r="AY24" s="839">
        <f t="shared" ref="AY24:BB24" si="103">AY23</f>
        <v>0</v>
      </c>
      <c r="AZ24" s="522">
        <f>SUM(AZ23)</f>
        <v>0</v>
      </c>
      <c r="BA24" s="839">
        <f t="shared" ref="BA24" si="104">BA23</f>
        <v>0</v>
      </c>
      <c r="BB24" s="839">
        <f t="shared" si="103"/>
        <v>0</v>
      </c>
      <c r="BC24" s="522">
        <f>SUM(BC23)</f>
        <v>0</v>
      </c>
      <c r="BD24" s="144">
        <f>SUM(BD23)</f>
        <v>8483.64</v>
      </c>
      <c r="BE24" s="132">
        <f>SUM(BE23)</f>
        <v>5000</v>
      </c>
      <c r="BF24" s="1168">
        <f>SUM(BF23)</f>
        <v>2164.6</v>
      </c>
      <c r="BG24" s="184">
        <v>663</v>
      </c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</row>
    <row r="25" spans="1:135" x14ac:dyDescent="0.25">
      <c r="A25" s="74">
        <v>671110</v>
      </c>
      <c r="B25" s="85" t="s">
        <v>3</v>
      </c>
      <c r="C25" s="563"/>
      <c r="D25" s="563"/>
      <c r="E25" s="558"/>
      <c r="F25" s="565"/>
      <c r="G25" s="565"/>
      <c r="H25" s="558"/>
      <c r="I25" s="564"/>
      <c r="J25" s="564"/>
      <c r="K25" s="990"/>
      <c r="L25" s="1012"/>
      <c r="M25" s="360"/>
      <c r="N25" s="633"/>
      <c r="O25" s="636"/>
      <c r="P25" s="636"/>
      <c r="Q25" s="633"/>
      <c r="R25" s="636"/>
      <c r="S25" s="636"/>
      <c r="T25" s="633"/>
      <c r="U25" s="1035"/>
      <c r="V25" s="957">
        <v>117677.32</v>
      </c>
      <c r="W25" s="670">
        <f>136400+2925</f>
        <v>139325</v>
      </c>
      <c r="X25" s="667">
        <f>709.87+1443.81+1481.59+2442.96+999.54+1214.48+6312.41+4691.52+2295.55+5211.22+6174.38+2602.49+1099.24+2804.81+2398.26+300.84+542.74+6725.02+1880.66+1019.13+50+2303.74+7562.03+1086.22+60+4+298.2+90+2091.26+2.6+6520.44+31.33+1225-85+1794.22+749.78+4310.32+30.5+4492.49+801+32.2+1365.54+33.18+860+80+5355.03+654.49+2379.82+8053.66+8.99+661.64-45+249.2-249.2+536.64+70.51+85.62+2886.09+79.95+33.18-289.32+26.63+7349.62+1040.4-48.14+17.36+2294.12+8556.84+68.4+1084.88</f>
        <v>129000.97999999997</v>
      </c>
      <c r="Y25" s="671"/>
      <c r="Z25" s="671"/>
      <c r="AA25" s="667"/>
      <c r="AB25" s="671">
        <v>1589.56</v>
      </c>
      <c r="AC25" s="667">
        <v>1406</v>
      </c>
      <c r="AD25" s="671">
        <v>1405.43</v>
      </c>
      <c r="AE25" s="667"/>
      <c r="AF25" s="671">
        <v>500</v>
      </c>
      <c r="AG25" s="667">
        <v>500</v>
      </c>
      <c r="AH25" s="671">
        <v>560.71</v>
      </c>
      <c r="AI25" s="671">
        <v>450</v>
      </c>
      <c r="AJ25" s="667">
        <f>154.9+153.13+125.25</f>
        <v>433.28</v>
      </c>
      <c r="AK25" s="671">
        <v>1456.32</v>
      </c>
      <c r="AL25" s="671">
        <v>1300</v>
      </c>
      <c r="AM25" s="955">
        <f>30+377.5+105.2+30+12+445.2+18+50+232</f>
        <v>1299.9000000000001</v>
      </c>
      <c r="AN25" s="919"/>
      <c r="AO25" s="726"/>
      <c r="AP25" s="720"/>
      <c r="AQ25" s="727"/>
      <c r="AR25" s="728"/>
      <c r="AS25" s="917"/>
      <c r="AT25" s="873"/>
      <c r="AU25" s="797"/>
      <c r="AV25" s="794"/>
      <c r="AW25" s="795"/>
      <c r="AX25" s="871"/>
      <c r="AY25" s="842"/>
      <c r="AZ25" s="523"/>
      <c r="BA25" s="842"/>
      <c r="BB25" s="842"/>
      <c r="BC25" s="523"/>
      <c r="BD25" s="134">
        <f t="shared" si="1"/>
        <v>121283.91</v>
      </c>
      <c r="BE25" s="140">
        <f>AR25+AO25+AL25+AI25+AF25+AC25+Z25+W25+S25+P25+M25+J25+G25+D25+AU25</f>
        <v>142981</v>
      </c>
      <c r="BF25" s="1167">
        <f>E25+H25+K25+N25+Q25+T25+U25+X25+AA25+AD25+AG25+AJ25+AM25+AP25+AS25+AV25+AW25+AX25</f>
        <v>132639.58999999997</v>
      </c>
      <c r="BG25" s="181">
        <v>671110</v>
      </c>
    </row>
    <row r="26" spans="1:135" x14ac:dyDescent="0.25">
      <c r="A26" s="46">
        <v>671210</v>
      </c>
      <c r="B26" s="29" t="s">
        <v>143</v>
      </c>
      <c r="C26" s="550"/>
      <c r="D26" s="550"/>
      <c r="E26" s="589"/>
      <c r="F26" s="552"/>
      <c r="G26" s="552"/>
      <c r="H26" s="589"/>
      <c r="I26" s="551"/>
      <c r="J26" s="551"/>
      <c r="K26" s="996"/>
      <c r="L26" s="1006"/>
      <c r="M26" s="354"/>
      <c r="N26" s="641"/>
      <c r="O26" s="632"/>
      <c r="P26" s="632"/>
      <c r="Q26" s="641"/>
      <c r="R26" s="632"/>
      <c r="S26" s="632"/>
      <c r="T26" s="641"/>
      <c r="U26" s="1025"/>
      <c r="V26" s="951">
        <v>1297.28</v>
      </c>
      <c r="W26" s="662">
        <v>750</v>
      </c>
      <c r="X26" s="684">
        <f>170.05+499+35</f>
        <v>704.05</v>
      </c>
      <c r="Y26" s="663"/>
      <c r="Z26" s="663"/>
      <c r="AA26" s="684"/>
      <c r="AB26" s="663"/>
      <c r="AC26" s="684"/>
      <c r="AD26" s="663"/>
      <c r="AE26" s="684"/>
      <c r="AF26" s="663">
        <v>2265</v>
      </c>
      <c r="AG26" s="684">
        <f>249.91+187.75+42+54+88.71+5.97+66.78+69+161.82+224.27+112.67+63+487.9+35.29+162.5+215.45+35.9</f>
        <v>2262.92</v>
      </c>
      <c r="AH26" s="663"/>
      <c r="AI26" s="663"/>
      <c r="AJ26" s="684"/>
      <c r="AK26" s="663"/>
      <c r="AL26" s="663"/>
      <c r="AM26" s="968"/>
      <c r="AN26" s="913"/>
      <c r="AO26" s="712"/>
      <c r="AP26" s="750"/>
      <c r="AQ26" s="713"/>
      <c r="AR26" s="714"/>
      <c r="AS26" s="931"/>
      <c r="AT26" s="867"/>
      <c r="AU26" s="791"/>
      <c r="AV26" s="809"/>
      <c r="AW26" s="810"/>
      <c r="AX26" s="887"/>
      <c r="AY26" s="838"/>
      <c r="AZ26" s="534"/>
      <c r="BA26" s="838"/>
      <c r="BB26" s="838"/>
      <c r="BC26" s="534"/>
      <c r="BD26" s="134">
        <f t="shared" si="1"/>
        <v>1297.28</v>
      </c>
      <c r="BE26" s="140">
        <f t="shared" si="2"/>
        <v>3015</v>
      </c>
      <c r="BF26" s="1167">
        <f t="shared" ref="BF26:BF29" si="105">E26+H26+K26+N26+Q26+T26+U26+X26+AA26+AD26+AG26+AJ26+AM26+AP26+AS26+AV26+AW26+AX26</f>
        <v>2966.9700000000003</v>
      </c>
      <c r="BG26" s="183">
        <v>671210</v>
      </c>
    </row>
    <row r="27" spans="1:135" ht="15.75" thickBot="1" x14ac:dyDescent="0.3">
      <c r="A27" s="46">
        <v>671410</v>
      </c>
      <c r="B27" s="29" t="s">
        <v>226</v>
      </c>
      <c r="C27" s="550"/>
      <c r="D27" s="550"/>
      <c r="E27" s="589"/>
      <c r="F27" s="552"/>
      <c r="G27" s="552"/>
      <c r="H27" s="589"/>
      <c r="I27" s="551"/>
      <c r="J27" s="551"/>
      <c r="K27" s="996"/>
      <c r="L27" s="1006"/>
      <c r="M27" s="354"/>
      <c r="N27" s="641"/>
      <c r="O27" s="632"/>
      <c r="P27" s="632"/>
      <c r="Q27" s="641"/>
      <c r="R27" s="632"/>
      <c r="S27" s="632"/>
      <c r="T27" s="641"/>
      <c r="U27" s="1025"/>
      <c r="V27" s="951"/>
      <c r="W27" s="662"/>
      <c r="X27" s="684"/>
      <c r="Y27" s="663"/>
      <c r="Z27" s="663"/>
      <c r="AA27" s="684"/>
      <c r="AB27" s="663"/>
      <c r="AC27" s="684"/>
      <c r="AD27" s="663"/>
      <c r="AE27" s="684"/>
      <c r="AF27" s="663"/>
      <c r="AG27" s="684"/>
      <c r="AH27" s="663"/>
      <c r="AI27" s="663"/>
      <c r="AJ27" s="684"/>
      <c r="AK27" s="663"/>
      <c r="AL27" s="663"/>
      <c r="AM27" s="968"/>
      <c r="AN27" s="913"/>
      <c r="AO27" s="712"/>
      <c r="AP27" s="750"/>
      <c r="AQ27" s="713"/>
      <c r="AR27" s="714"/>
      <c r="AS27" s="931"/>
      <c r="AT27" s="867"/>
      <c r="AU27" s="791"/>
      <c r="AV27" s="809"/>
      <c r="AW27" s="810"/>
      <c r="AX27" s="887"/>
      <c r="AY27" s="838"/>
      <c r="AZ27" s="534"/>
      <c r="BA27" s="838"/>
      <c r="BB27" s="838"/>
      <c r="BC27" s="534"/>
      <c r="BD27" s="134">
        <f t="shared" si="1"/>
        <v>0</v>
      </c>
      <c r="BE27" s="140">
        <f t="shared" si="2"/>
        <v>0</v>
      </c>
      <c r="BF27" s="1167">
        <f t="shared" si="105"/>
        <v>0</v>
      </c>
      <c r="BG27" s="183">
        <v>671410</v>
      </c>
    </row>
    <row r="28" spans="1:135" s="2" customFormat="1" ht="15.75" thickBot="1" x14ac:dyDescent="0.3">
      <c r="A28" s="76">
        <v>671</v>
      </c>
      <c r="B28" s="81" t="s">
        <v>13</v>
      </c>
      <c r="C28" s="553">
        <f>SUM(C25:C26)</f>
        <v>0</v>
      </c>
      <c r="D28" s="553">
        <f>SUM(D25:D26)</f>
        <v>0</v>
      </c>
      <c r="E28" s="554">
        <f>SUM(E25:E26)</f>
        <v>0</v>
      </c>
      <c r="F28" s="555">
        <f t="shared" ref="F28:G28" si="106">SUM(F25:F26)</f>
        <v>0</v>
      </c>
      <c r="G28" s="555">
        <f t="shared" si="106"/>
        <v>0</v>
      </c>
      <c r="H28" s="554">
        <f t="shared" ref="H28" si="107">SUM(H25:H26)</f>
        <v>0</v>
      </c>
      <c r="I28" s="554">
        <f t="shared" ref="I28:J28" si="108">SUM(I25:I26)</f>
        <v>0</v>
      </c>
      <c r="J28" s="554">
        <f t="shared" si="108"/>
        <v>0</v>
      </c>
      <c r="K28" s="989">
        <f t="shared" ref="K28" si="109">SUM(K25:K26)</f>
        <v>0</v>
      </c>
      <c r="L28" s="1007"/>
      <c r="M28" s="356"/>
      <c r="N28" s="357"/>
      <c r="O28" s="357">
        <f t="shared" ref="O28:P28" si="110">SUM(O25:O26)</f>
        <v>0</v>
      </c>
      <c r="P28" s="357">
        <f t="shared" si="110"/>
        <v>0</v>
      </c>
      <c r="Q28" s="357">
        <f t="shared" ref="Q28:R28" si="111">SUM(Q25:Q26)</f>
        <v>0</v>
      </c>
      <c r="R28" s="357">
        <f t="shared" si="111"/>
        <v>0</v>
      </c>
      <c r="S28" s="357">
        <f t="shared" ref="S28:AM28" si="112">SUM(S25:S26)</f>
        <v>0</v>
      </c>
      <c r="T28" s="357">
        <f t="shared" si="112"/>
        <v>0</v>
      </c>
      <c r="U28" s="1008">
        <f t="shared" si="112"/>
        <v>0</v>
      </c>
      <c r="V28" s="952">
        <f>SUM(V25:V26)</f>
        <v>118974.6</v>
      </c>
      <c r="W28" s="664">
        <f>SUM(W25:W26)</f>
        <v>140075</v>
      </c>
      <c r="X28" s="665">
        <f>SUM(X25:X26)</f>
        <v>129705.02999999997</v>
      </c>
      <c r="Y28" s="665">
        <f>SUM(Y25:Y27)</f>
        <v>0</v>
      </c>
      <c r="Z28" s="665">
        <f>SUM(Z25:Z27)</f>
        <v>0</v>
      </c>
      <c r="AA28" s="665">
        <f>SUM(AA25:AA26)</f>
        <v>0</v>
      </c>
      <c r="AB28" s="665">
        <f t="shared" ref="AB28" si="113">SUM(AB25:AB26)</f>
        <v>1589.56</v>
      </c>
      <c r="AC28" s="665">
        <f t="shared" ref="AC28" si="114">SUM(AC25:AC26)</f>
        <v>1406</v>
      </c>
      <c r="AD28" s="665">
        <f t="shared" si="112"/>
        <v>1405.43</v>
      </c>
      <c r="AE28" s="665">
        <f t="shared" si="112"/>
        <v>0</v>
      </c>
      <c r="AF28" s="665">
        <f t="shared" ref="AF28" si="115">SUM(AF25:AF26)</f>
        <v>2765</v>
      </c>
      <c r="AG28" s="665">
        <f t="shared" ref="AG28" si="116">SUM(AG25:AG26)</f>
        <v>2762.92</v>
      </c>
      <c r="AH28" s="665">
        <f>SUM(AH25:AH26)</f>
        <v>560.71</v>
      </c>
      <c r="AI28" s="665">
        <f>SUM(AI25:AI26)</f>
        <v>450</v>
      </c>
      <c r="AJ28" s="665">
        <f>SUM(AJ25:AJ26)</f>
        <v>433.28</v>
      </c>
      <c r="AK28" s="665">
        <f t="shared" ref="AK28" si="117">SUM(AK25:AK26)</f>
        <v>1456.32</v>
      </c>
      <c r="AL28" s="665">
        <f t="shared" si="112"/>
        <v>1300</v>
      </c>
      <c r="AM28" s="953">
        <f t="shared" si="112"/>
        <v>1299.9000000000001</v>
      </c>
      <c r="AN28" s="914">
        <f t="shared" ref="AN28:AO28" si="118">SUM(AN25:AN26)</f>
        <v>0</v>
      </c>
      <c r="AO28" s="715">
        <f t="shared" si="118"/>
        <v>0</v>
      </c>
      <c r="AP28" s="716">
        <f t="shared" ref="AP28" si="119">SUM(AP25:AP26)</f>
        <v>0</v>
      </c>
      <c r="AQ28" s="717"/>
      <c r="AR28" s="718"/>
      <c r="AS28" s="915"/>
      <c r="AT28" s="868">
        <f t="shared" ref="AT28:AU28" si="120">SUM(AT25:AT26)</f>
        <v>0</v>
      </c>
      <c r="AU28" s="792">
        <f t="shared" si="120"/>
        <v>0</v>
      </c>
      <c r="AV28" s="792">
        <f t="shared" ref="AV28:AX28" si="121">SUM(AV25:AV26)</f>
        <v>0</v>
      </c>
      <c r="AW28" s="793">
        <f t="shared" si="121"/>
        <v>0</v>
      </c>
      <c r="AX28" s="874">
        <f t="shared" si="121"/>
        <v>0</v>
      </c>
      <c r="AY28" s="839">
        <f t="shared" ref="AY28:BA28" si="122">SUM(AY25:AY26)</f>
        <v>0</v>
      </c>
      <c r="AZ28" s="521">
        <f t="shared" si="122"/>
        <v>0</v>
      </c>
      <c r="BA28" s="839">
        <f t="shared" si="122"/>
        <v>0</v>
      </c>
      <c r="BB28" s="839">
        <f t="shared" ref="BB28:BC28" si="123">SUM(BB25:BB26)</f>
        <v>0</v>
      </c>
      <c r="BC28" s="521">
        <f t="shared" si="123"/>
        <v>0</v>
      </c>
      <c r="BD28" s="144">
        <f>SUM(BD25:BD27)</f>
        <v>122581.19</v>
      </c>
      <c r="BE28" s="132">
        <f>SUM(BE25:BE27)</f>
        <v>145996</v>
      </c>
      <c r="BF28" s="1168">
        <f>SUM(BF25:BF26)</f>
        <v>135606.55999999997</v>
      </c>
      <c r="BG28" s="184">
        <v>671</v>
      </c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</row>
    <row r="29" spans="1:135" ht="15.75" thickBot="1" x14ac:dyDescent="0.3">
      <c r="A29" s="78">
        <v>683110</v>
      </c>
      <c r="B29" s="79" t="s">
        <v>4</v>
      </c>
      <c r="C29" s="560"/>
      <c r="D29" s="560"/>
      <c r="E29" s="1090"/>
      <c r="F29" s="562"/>
      <c r="G29" s="562"/>
      <c r="H29" s="1090"/>
      <c r="I29" s="561"/>
      <c r="J29" s="561"/>
      <c r="K29" s="1102"/>
      <c r="L29" s="1011"/>
      <c r="M29" s="359"/>
      <c r="N29" s="1107"/>
      <c r="O29" s="635"/>
      <c r="P29" s="635"/>
      <c r="Q29" s="1107"/>
      <c r="R29" s="635"/>
      <c r="S29" s="635"/>
      <c r="T29" s="1107"/>
      <c r="U29" s="1113"/>
      <c r="V29" s="956"/>
      <c r="W29" s="668"/>
      <c r="X29" s="1121"/>
      <c r="Y29" s="669"/>
      <c r="Z29" s="669"/>
      <c r="AA29" s="1121"/>
      <c r="AB29" s="669"/>
      <c r="AC29" s="1121"/>
      <c r="AD29" s="669"/>
      <c r="AE29" s="1121"/>
      <c r="AF29" s="669"/>
      <c r="AG29" s="1121"/>
      <c r="AH29" s="669"/>
      <c r="AI29" s="669"/>
      <c r="AJ29" s="1121"/>
      <c r="AK29" s="669"/>
      <c r="AL29" s="669"/>
      <c r="AM29" s="1129"/>
      <c r="AN29" s="918">
        <v>1841.46</v>
      </c>
      <c r="AO29" s="723">
        <v>2500</v>
      </c>
      <c r="AP29" s="1134">
        <v>10</v>
      </c>
      <c r="AQ29" s="724"/>
      <c r="AR29" s="725"/>
      <c r="AS29" s="926"/>
      <c r="AT29" s="872"/>
      <c r="AU29" s="796"/>
      <c r="AV29" s="1150"/>
      <c r="AW29" s="1151"/>
      <c r="AX29" s="882"/>
      <c r="AY29" s="841"/>
      <c r="AZ29" s="528"/>
      <c r="BA29" s="841"/>
      <c r="BB29" s="841"/>
      <c r="BC29" s="528"/>
      <c r="BD29" s="134">
        <f t="shared" si="1"/>
        <v>1841.46</v>
      </c>
      <c r="BE29" s="140">
        <f>AR29+AO29+AL29+AI29+AF29+AC29+Z29+W29+S29+P29+M29+J29+G29+D29+AU29</f>
        <v>2500</v>
      </c>
      <c r="BF29" s="1167">
        <f t="shared" si="105"/>
        <v>10</v>
      </c>
      <c r="BG29" s="185">
        <v>683110</v>
      </c>
    </row>
    <row r="30" spans="1:135" s="2" customFormat="1" ht="15.75" thickBot="1" x14ac:dyDescent="0.3">
      <c r="A30" s="76">
        <v>683</v>
      </c>
      <c r="B30" s="81" t="s">
        <v>4</v>
      </c>
      <c r="C30" s="553">
        <f t="shared" ref="C30" si="124">C29</f>
        <v>0</v>
      </c>
      <c r="D30" s="553">
        <f t="shared" ref="D30:K30" si="125">D29</f>
        <v>0</v>
      </c>
      <c r="E30" s="554">
        <f t="shared" si="125"/>
        <v>0</v>
      </c>
      <c r="F30" s="555">
        <f t="shared" ref="F30" si="126">F29</f>
        <v>0</v>
      </c>
      <c r="G30" s="555">
        <f t="shared" si="125"/>
        <v>0</v>
      </c>
      <c r="H30" s="554">
        <f t="shared" si="125"/>
        <v>0</v>
      </c>
      <c r="I30" s="554">
        <f t="shared" ref="I30" si="127">I29</f>
        <v>0</v>
      </c>
      <c r="J30" s="554">
        <f t="shared" si="125"/>
        <v>0</v>
      </c>
      <c r="K30" s="989">
        <f t="shared" si="125"/>
        <v>0</v>
      </c>
      <c r="L30" s="1007"/>
      <c r="M30" s="356"/>
      <c r="N30" s="357"/>
      <c r="O30" s="357">
        <f t="shared" ref="O30" si="128">O29</f>
        <v>0</v>
      </c>
      <c r="P30" s="357">
        <f t="shared" ref="P30:Q30" si="129">P29</f>
        <v>0</v>
      </c>
      <c r="Q30" s="357">
        <f t="shared" si="129"/>
        <v>0</v>
      </c>
      <c r="R30" s="357">
        <f>R29</f>
        <v>0</v>
      </c>
      <c r="S30" s="357">
        <f>S29</f>
        <v>0</v>
      </c>
      <c r="T30" s="357">
        <f>T29</f>
        <v>0</v>
      </c>
      <c r="U30" s="1008">
        <f>U29</f>
        <v>0</v>
      </c>
      <c r="V30" s="952">
        <f t="shared" ref="V30:W30" si="130">V29</f>
        <v>0</v>
      </c>
      <c r="W30" s="664">
        <f t="shared" si="130"/>
        <v>0</v>
      </c>
      <c r="X30" s="665">
        <f t="shared" ref="X30:Y30" si="131">X29</f>
        <v>0</v>
      </c>
      <c r="Y30" s="665">
        <f t="shared" si="131"/>
        <v>0</v>
      </c>
      <c r="Z30" s="665">
        <f t="shared" ref="Z30:AA30" si="132">Z29</f>
        <v>0</v>
      </c>
      <c r="AA30" s="665">
        <f t="shared" si="132"/>
        <v>0</v>
      </c>
      <c r="AB30" s="665">
        <f t="shared" ref="AB30:AC30" si="133">AB29</f>
        <v>0</v>
      </c>
      <c r="AC30" s="665">
        <f t="shared" si="133"/>
        <v>0</v>
      </c>
      <c r="AD30" s="665">
        <f t="shared" ref="AD30:AL30" si="134">AD29</f>
        <v>0</v>
      </c>
      <c r="AE30" s="665">
        <f t="shared" ref="AE30:AF30" si="135">AE29</f>
        <v>0</v>
      </c>
      <c r="AF30" s="665">
        <f t="shared" si="135"/>
        <v>0</v>
      </c>
      <c r="AG30" s="665">
        <f t="shared" ref="AG30:AK30" si="136">AG29</f>
        <v>0</v>
      </c>
      <c r="AH30" s="665">
        <f t="shared" ref="AH30" si="137">AH29</f>
        <v>0</v>
      </c>
      <c r="AI30" s="665">
        <f t="shared" si="136"/>
        <v>0</v>
      </c>
      <c r="AJ30" s="665">
        <f t="shared" si="136"/>
        <v>0</v>
      </c>
      <c r="AK30" s="665">
        <f t="shared" si="136"/>
        <v>0</v>
      </c>
      <c r="AL30" s="665">
        <f t="shared" si="134"/>
        <v>0</v>
      </c>
      <c r="AM30" s="953">
        <f t="shared" ref="AM30:AO30" si="138">AM29</f>
        <v>0</v>
      </c>
      <c r="AN30" s="914">
        <f t="shared" ref="AN30" si="139">AN29</f>
        <v>1841.46</v>
      </c>
      <c r="AO30" s="715">
        <f t="shared" si="138"/>
        <v>2500</v>
      </c>
      <c r="AP30" s="716">
        <f t="shared" ref="AP30" si="140">AP29</f>
        <v>10</v>
      </c>
      <c r="AQ30" s="717"/>
      <c r="AR30" s="718"/>
      <c r="AS30" s="915"/>
      <c r="AT30" s="868">
        <f t="shared" ref="AT30:AU30" si="141">AT29</f>
        <v>0</v>
      </c>
      <c r="AU30" s="792">
        <f t="shared" si="141"/>
        <v>0</v>
      </c>
      <c r="AV30" s="792">
        <f t="shared" ref="AV30:AW30" si="142">AV29</f>
        <v>0</v>
      </c>
      <c r="AW30" s="793">
        <f t="shared" si="142"/>
        <v>0</v>
      </c>
      <c r="AX30" s="869"/>
      <c r="AY30" s="839">
        <f t="shared" ref="AY30:BB30" si="143">AY29</f>
        <v>0</v>
      </c>
      <c r="AZ30" s="522"/>
      <c r="BA30" s="839">
        <f t="shared" ref="BA30" si="144">BA29</f>
        <v>0</v>
      </c>
      <c r="BB30" s="839">
        <f t="shared" si="143"/>
        <v>0</v>
      </c>
      <c r="BC30" s="522"/>
      <c r="BD30" s="144">
        <f>SUM(BD29)</f>
        <v>1841.46</v>
      </c>
      <c r="BE30" s="132">
        <f>SUM(BE29)</f>
        <v>2500</v>
      </c>
      <c r="BF30" s="1168">
        <f>SUM(BF29)</f>
        <v>10</v>
      </c>
      <c r="BG30" s="184">
        <v>683</v>
      </c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</row>
    <row r="31" spans="1:135" s="2" customFormat="1" ht="15.75" thickBot="1" x14ac:dyDescent="0.3">
      <c r="A31" s="76">
        <v>6</v>
      </c>
      <c r="B31" s="81" t="s">
        <v>14</v>
      </c>
      <c r="C31" s="553">
        <f t="shared" ref="C31" si="145">C11+C15+C17+C22+C24+C28+C30</f>
        <v>1483618.7</v>
      </c>
      <c r="D31" s="553">
        <f t="shared" ref="D31:AV31" si="146">D11+D15+D17+D22+D24+D28+D30</f>
        <v>1816850</v>
      </c>
      <c r="E31" s="554">
        <f>E11+E15+E17+E22+E24+E28+E30</f>
        <v>1609399.26</v>
      </c>
      <c r="F31" s="555">
        <f t="shared" ref="F31:G31" si="147">F11+F15+F17+F22+F24+F28+F30</f>
        <v>92670.23</v>
      </c>
      <c r="G31" s="555">
        <f t="shared" si="147"/>
        <v>0</v>
      </c>
      <c r="H31" s="554">
        <f>H11+H15+H17+H22+H24+H28+H30</f>
        <v>0</v>
      </c>
      <c r="I31" s="554">
        <f>I11+I15+I17+I22+I24+I28+I30</f>
        <v>108481.1</v>
      </c>
      <c r="J31" s="554">
        <f>J11+J15+J17+J22+J24+J28+J30</f>
        <v>0</v>
      </c>
      <c r="K31" s="989">
        <f t="shared" ref="K31" si="148">K11+K15+K17+K22+K24+K28+K30</f>
        <v>0</v>
      </c>
      <c r="L31" s="1007">
        <f>L11+L15+L17+L22+L24+L28+L30</f>
        <v>692465.7</v>
      </c>
      <c r="M31" s="356">
        <f>M11+M15+M17+M22+M24+M28+M30</f>
        <v>0</v>
      </c>
      <c r="N31" s="357">
        <f>N11+N15+N17+N22+N24+N28+N30</f>
        <v>0</v>
      </c>
      <c r="O31" s="357">
        <f t="shared" ref="O31:P31" si="149">O11+O15+O17+O22+O24+O28+O30</f>
        <v>614726.25</v>
      </c>
      <c r="P31" s="357">
        <f t="shared" si="149"/>
        <v>0</v>
      </c>
      <c r="Q31" s="357">
        <f t="shared" ref="Q31:R31" si="150">Q11+Q15+Q17+Q22+Q24+Q28+Q30</f>
        <v>0</v>
      </c>
      <c r="R31" s="357">
        <f t="shared" si="150"/>
        <v>74532.320000000007</v>
      </c>
      <c r="S31" s="357">
        <f t="shared" si="146"/>
        <v>156000</v>
      </c>
      <c r="T31" s="357">
        <f t="shared" si="146"/>
        <v>70915</v>
      </c>
      <c r="U31" s="1008">
        <f t="shared" si="146"/>
        <v>0</v>
      </c>
      <c r="V31" s="952">
        <f t="shared" ref="V31" si="151">V11+V15+V17+V22+V24+V28+V30</f>
        <v>118974.6</v>
      </c>
      <c r="W31" s="664">
        <f t="shared" si="146"/>
        <v>140075</v>
      </c>
      <c r="X31" s="665">
        <f t="shared" si="146"/>
        <v>129705.02999999997</v>
      </c>
      <c r="Y31" s="665">
        <f t="shared" ref="Y31" si="152">Y11+Y15+Y17+Y22+Y24+Y28+Y30</f>
        <v>0</v>
      </c>
      <c r="Z31" s="665">
        <f t="shared" si="146"/>
        <v>0</v>
      </c>
      <c r="AA31" s="665">
        <f t="shared" si="146"/>
        <v>0</v>
      </c>
      <c r="AB31" s="665">
        <f t="shared" ref="AB31" si="153">AB11+AB15+AB17+AB22+AB24+AB28+AB30</f>
        <v>1589.56</v>
      </c>
      <c r="AC31" s="665">
        <f t="shared" ref="AC31" si="154">AC11+AC15+AC17+AC22+AC24+AC28+AC30</f>
        <v>1406</v>
      </c>
      <c r="AD31" s="665">
        <f t="shared" si="146"/>
        <v>1405.43</v>
      </c>
      <c r="AE31" s="665">
        <f t="shared" si="146"/>
        <v>0</v>
      </c>
      <c r="AF31" s="665">
        <f t="shared" ref="AF31" si="155">AF11+AF15+AF17+AF22+AF24+AF28+AF30</f>
        <v>2765</v>
      </c>
      <c r="AG31" s="665">
        <f t="shared" ref="AG31" si="156">AG11+AG15+AG17+AG22+AG24+AG28+AG30</f>
        <v>2762.92</v>
      </c>
      <c r="AH31" s="665">
        <f t="shared" ref="AH31:AI31" si="157">AH11+AH15+AH17+AH22+AH24+AH28+AH30</f>
        <v>560.71</v>
      </c>
      <c r="AI31" s="665">
        <f t="shared" si="157"/>
        <v>450</v>
      </c>
      <c r="AJ31" s="665">
        <f t="shared" ref="AJ31:AK31" si="158">AJ11+AJ15+AJ17+AJ22+AJ24+AJ28+AJ30</f>
        <v>433.28</v>
      </c>
      <c r="AK31" s="665">
        <f t="shared" si="158"/>
        <v>1456.32</v>
      </c>
      <c r="AL31" s="665">
        <f t="shared" si="146"/>
        <v>1300</v>
      </c>
      <c r="AM31" s="953">
        <f t="shared" si="146"/>
        <v>1299.9000000000001</v>
      </c>
      <c r="AN31" s="914">
        <f>AN11+AN15+AN17+AN22+AN24+AN28+AN30</f>
        <v>6874.0599999999995</v>
      </c>
      <c r="AO31" s="715">
        <f t="shared" ref="AO31" si="159">AO11+AO15+AO17+AO22+AO24+AO28+AO30</f>
        <v>32008</v>
      </c>
      <c r="AP31" s="716">
        <f>AP11+AP15+AP17+AP22+AP24+AP28+AP30</f>
        <v>14196.550000000001</v>
      </c>
      <c r="AQ31" s="717">
        <f t="shared" ref="AQ31" si="160">AQ11+AQ15+AQ17+AQ22+AQ24+AQ28+AQ30</f>
        <v>8483.64</v>
      </c>
      <c r="AR31" s="718">
        <f t="shared" si="146"/>
        <v>5000</v>
      </c>
      <c r="AS31" s="915">
        <f t="shared" si="146"/>
        <v>2164.6</v>
      </c>
      <c r="AT31" s="868">
        <f t="shared" ref="AT31:AU31" si="161">AT11+AT15+AT17+AT22+AT24+AT28+AT30</f>
        <v>0</v>
      </c>
      <c r="AU31" s="792">
        <f t="shared" si="161"/>
        <v>0</v>
      </c>
      <c r="AV31" s="792">
        <f t="shared" si="146"/>
        <v>0</v>
      </c>
      <c r="AW31" s="793">
        <f>AW11+AW15+AW17+AW22+AW24+AW28+AW30</f>
        <v>0</v>
      </c>
      <c r="AX31" s="869">
        <f t="shared" ref="AX31:AZ31" si="162">AX11+AX15+AX17+AX22+AX24+AX28+AX30</f>
        <v>0</v>
      </c>
      <c r="AY31" s="839">
        <f>AY11+AY15+AY17+AY22+AY24+AY28+AY30</f>
        <v>0</v>
      </c>
      <c r="AZ31" s="522">
        <f t="shared" si="162"/>
        <v>0</v>
      </c>
      <c r="BA31" s="522">
        <f>BA11+BA15+BA17+BA22+BA24+BA28+BA30+BA20</f>
        <v>22099.119999999999</v>
      </c>
      <c r="BB31" s="522">
        <f>BB11+BB15+BB17+BB22+BB24+BB28+BB30+BB20</f>
        <v>31146</v>
      </c>
      <c r="BC31" s="522">
        <f>BC11+BC15+BC17+BC22+BC24+BC28+BC30+BC20</f>
        <v>27487.919999999998</v>
      </c>
      <c r="BD31" s="134">
        <f>AQ31+AN31+AK31+AH31+AB31+Y31+V31+R31+O31+L31+I31+F31+C31+AT31+AE31+BA31</f>
        <v>3226532.31</v>
      </c>
      <c r="BE31" s="140">
        <f>AR31+AO31+AL31+AI31+AF31+AC31+Z31+W31+S31+P31+M31+J31+G31+D31+AU31+BB31</f>
        <v>2187000</v>
      </c>
      <c r="BF31" s="1167">
        <f>E31+H31+K31+N31+Q31+T31+U31+X31+AA31+AD31+AG31+AJ31+AM31+AP31+AS31+AV31+AW31+AX31+BC31</f>
        <v>1859769.89</v>
      </c>
      <c r="BG31" s="184">
        <v>6</v>
      </c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</row>
    <row r="32" spans="1:135" ht="15.75" thickBot="1" x14ac:dyDescent="0.3">
      <c r="A32" s="200">
        <v>844</v>
      </c>
      <c r="B32" s="321"/>
      <c r="C32" s="566"/>
      <c r="D32" s="566"/>
      <c r="E32" s="567"/>
      <c r="F32" s="568"/>
      <c r="G32" s="568"/>
      <c r="H32" s="567"/>
      <c r="I32" s="567"/>
      <c r="J32" s="567"/>
      <c r="K32" s="992"/>
      <c r="L32" s="1013"/>
      <c r="M32" s="361"/>
      <c r="N32" s="362"/>
      <c r="O32" s="362"/>
      <c r="P32" s="362"/>
      <c r="Q32" s="362"/>
      <c r="R32" s="362"/>
      <c r="S32" s="362"/>
      <c r="T32" s="362"/>
      <c r="U32" s="1014"/>
      <c r="V32" s="958"/>
      <c r="W32" s="672"/>
      <c r="X32" s="673"/>
      <c r="Y32" s="673"/>
      <c r="Z32" s="673"/>
      <c r="AA32" s="673"/>
      <c r="AB32" s="673"/>
      <c r="AC32" s="673"/>
      <c r="AD32" s="673"/>
      <c r="AE32" s="673"/>
      <c r="AF32" s="673"/>
      <c r="AG32" s="673"/>
      <c r="AH32" s="673"/>
      <c r="AI32" s="673"/>
      <c r="AJ32" s="673"/>
      <c r="AK32" s="673"/>
      <c r="AL32" s="673"/>
      <c r="AM32" s="959"/>
      <c r="AN32" s="920"/>
      <c r="AO32" s="729"/>
      <c r="AP32" s="730"/>
      <c r="AQ32" s="731"/>
      <c r="AR32" s="732"/>
      <c r="AS32" s="921"/>
      <c r="AT32" s="875"/>
      <c r="AU32" s="798"/>
      <c r="AV32" s="798"/>
      <c r="AW32" s="799"/>
      <c r="AX32" s="876"/>
      <c r="AY32" s="843"/>
      <c r="AZ32" s="525"/>
      <c r="BA32" s="843"/>
      <c r="BB32" s="843"/>
      <c r="BC32" s="525"/>
      <c r="BD32" s="455"/>
      <c r="BE32" s="158"/>
      <c r="BF32" s="1169"/>
      <c r="BG32" s="327"/>
    </row>
    <row r="33" spans="1:135" ht="15.75" thickTop="1" x14ac:dyDescent="0.25">
      <c r="A33" s="167">
        <v>844320</v>
      </c>
      <c r="B33" s="168" t="s">
        <v>224</v>
      </c>
      <c r="C33" s="570"/>
      <c r="D33" s="570"/>
      <c r="E33" s="604"/>
      <c r="F33" s="572"/>
      <c r="G33" s="572"/>
      <c r="H33" s="604"/>
      <c r="I33" s="571"/>
      <c r="J33" s="571"/>
      <c r="K33" s="1000"/>
      <c r="L33" s="1015"/>
      <c r="M33" s="363"/>
      <c r="N33" s="645"/>
      <c r="O33" s="637"/>
      <c r="P33" s="637"/>
      <c r="Q33" s="645"/>
      <c r="R33" s="637"/>
      <c r="S33" s="637"/>
      <c r="T33" s="645"/>
      <c r="U33" s="1033"/>
      <c r="V33" s="960"/>
      <c r="W33" s="674"/>
      <c r="X33" s="692"/>
      <c r="Y33" s="675"/>
      <c r="Z33" s="675"/>
      <c r="AA33" s="692"/>
      <c r="AB33" s="675"/>
      <c r="AC33" s="692"/>
      <c r="AD33" s="675"/>
      <c r="AE33" s="692"/>
      <c r="AF33" s="675"/>
      <c r="AG33" s="692"/>
      <c r="AH33" s="675"/>
      <c r="AI33" s="675"/>
      <c r="AJ33" s="692"/>
      <c r="AK33" s="675"/>
      <c r="AL33" s="675"/>
      <c r="AM33" s="975"/>
      <c r="AN33" s="922"/>
      <c r="AO33" s="733"/>
      <c r="AP33" s="764"/>
      <c r="AQ33" s="734"/>
      <c r="AR33" s="735"/>
      <c r="AS33" s="938"/>
      <c r="AT33" s="877"/>
      <c r="AU33" s="800"/>
      <c r="AV33" s="817"/>
      <c r="AW33" s="818"/>
      <c r="AX33" s="896"/>
      <c r="AY33" s="844"/>
      <c r="AZ33" s="537"/>
      <c r="BA33" s="844"/>
      <c r="BB33" s="844"/>
      <c r="BC33" s="537"/>
      <c r="BD33" s="134">
        <f>AQ33+AN33+AK33+AH33+AB33+Y33+V33+R33+O33+L33+I33+F33+C33+AT33+AE33+AY33</f>
        <v>0</v>
      </c>
      <c r="BE33" s="134">
        <f>AR33+AO33+AL33+AI33+AC33+Z33+W33+S33+P33+M33+J33+G33+D33+AU33+AF33</f>
        <v>0</v>
      </c>
      <c r="BF33" s="1167">
        <f>E33+H33+K33+N33+Q33+T33+U33+X33+AA33+AC33+AE33+AG33+AJ33+AM33+AP33+AS33+AZ33</f>
        <v>0</v>
      </c>
      <c r="BG33" s="187">
        <v>844320</v>
      </c>
    </row>
    <row r="34" spans="1:135" ht="15.75" thickBot="1" x14ac:dyDescent="0.3">
      <c r="A34" s="78">
        <v>847210</v>
      </c>
      <c r="B34" s="79" t="s">
        <v>296</v>
      </c>
      <c r="C34" s="560"/>
      <c r="D34" s="560"/>
      <c r="E34" s="1090"/>
      <c r="F34" s="562"/>
      <c r="G34" s="562"/>
      <c r="H34" s="1090"/>
      <c r="I34" s="561"/>
      <c r="J34" s="561"/>
      <c r="K34" s="1102"/>
      <c r="L34" s="1011"/>
      <c r="M34" s="359"/>
      <c r="N34" s="1107"/>
      <c r="O34" s="635"/>
      <c r="P34" s="635"/>
      <c r="Q34" s="1107"/>
      <c r="R34" s="635"/>
      <c r="S34" s="635"/>
      <c r="T34" s="1107"/>
      <c r="U34" s="1113"/>
      <c r="V34" s="956"/>
      <c r="W34" s="668"/>
      <c r="X34" s="1121"/>
      <c r="Y34" s="669"/>
      <c r="Z34" s="669"/>
      <c r="AA34" s="1121"/>
      <c r="AB34" s="669"/>
      <c r="AC34" s="1121"/>
      <c r="AD34" s="669"/>
      <c r="AE34" s="1121"/>
      <c r="AF34" s="669"/>
      <c r="AG34" s="1121"/>
      <c r="AH34" s="669"/>
      <c r="AI34" s="669"/>
      <c r="AJ34" s="1121"/>
      <c r="AK34" s="669"/>
      <c r="AL34" s="669"/>
      <c r="AM34" s="1129"/>
      <c r="AN34" s="918"/>
      <c r="AO34" s="723"/>
      <c r="AP34" s="1134"/>
      <c r="AQ34" s="724"/>
      <c r="AR34" s="725"/>
      <c r="AS34" s="926"/>
      <c r="AT34" s="872"/>
      <c r="AU34" s="796"/>
      <c r="AV34" s="1150"/>
      <c r="AW34" s="1151"/>
      <c r="AX34" s="882"/>
      <c r="AY34" s="841"/>
      <c r="AZ34" s="528"/>
      <c r="BA34" s="841"/>
      <c r="BB34" s="841"/>
      <c r="BC34" s="528"/>
      <c r="BD34" s="134">
        <f>AQ34+AN34+AK34+AH34+AB34+Y34+V34+R34+O34+L34+I34+F34+C34+AT34+AE34+AY34</f>
        <v>0</v>
      </c>
      <c r="BE34" s="145"/>
      <c r="BF34" s="1167">
        <f>E34+H34+K34+N34+Q34+T34+U34+X34+AA34+AC34+AE34+AG34+AJ34+AM34+AP34+AS34+AZ34</f>
        <v>0</v>
      </c>
      <c r="BG34" s="185">
        <v>847210</v>
      </c>
    </row>
    <row r="35" spans="1:135" s="2" customFormat="1" ht="15.75" thickBot="1" x14ac:dyDescent="0.3">
      <c r="A35" s="200">
        <v>844</v>
      </c>
      <c r="B35" s="321" t="s">
        <v>216</v>
      </c>
      <c r="C35" s="566"/>
      <c r="D35" s="566"/>
      <c r="E35" s="567"/>
      <c r="F35" s="568">
        <f>SUM(F33:F34)</f>
        <v>0</v>
      </c>
      <c r="G35" s="568">
        <f>SUM(G33)</f>
        <v>0</v>
      </c>
      <c r="H35" s="567"/>
      <c r="I35" s="567"/>
      <c r="J35" s="567"/>
      <c r="K35" s="992"/>
      <c r="L35" s="1013">
        <f>SUM(L33)</f>
        <v>0</v>
      </c>
      <c r="M35" s="361"/>
      <c r="N35" s="362"/>
      <c r="O35" s="362"/>
      <c r="P35" s="362"/>
      <c r="Q35" s="362"/>
      <c r="R35" s="362"/>
      <c r="S35" s="362"/>
      <c r="T35" s="362"/>
      <c r="U35" s="1014"/>
      <c r="V35" s="958"/>
      <c r="W35" s="672"/>
      <c r="X35" s="673"/>
      <c r="Y35" s="673"/>
      <c r="Z35" s="673"/>
      <c r="AA35" s="673"/>
      <c r="AB35" s="673"/>
      <c r="AC35" s="673"/>
      <c r="AD35" s="673"/>
      <c r="AE35" s="673"/>
      <c r="AF35" s="673"/>
      <c r="AG35" s="673"/>
      <c r="AH35" s="673"/>
      <c r="AI35" s="673"/>
      <c r="AJ35" s="673"/>
      <c r="AK35" s="673"/>
      <c r="AL35" s="673"/>
      <c r="AM35" s="959"/>
      <c r="AN35" s="920"/>
      <c r="AO35" s="729"/>
      <c r="AP35" s="730"/>
      <c r="AQ35" s="731"/>
      <c r="AR35" s="732"/>
      <c r="AS35" s="921"/>
      <c r="AT35" s="878"/>
      <c r="AU35" s="801"/>
      <c r="AV35" s="801"/>
      <c r="AW35" s="802"/>
      <c r="AX35" s="879"/>
      <c r="AY35" s="845">
        <f t="shared" ref="AY35:BF35" si="163">SUM(AY33:AY34)</f>
        <v>0</v>
      </c>
      <c r="AZ35" s="526">
        <f t="shared" si="163"/>
        <v>0</v>
      </c>
      <c r="BA35" s="845">
        <f t="shared" ref="BA35" si="164">SUM(BA33:BA34)</f>
        <v>0</v>
      </c>
      <c r="BB35" s="845">
        <f t="shared" si="163"/>
        <v>0</v>
      </c>
      <c r="BC35" s="526">
        <f t="shared" si="163"/>
        <v>0</v>
      </c>
      <c r="BD35" s="455">
        <f t="shared" si="163"/>
        <v>0</v>
      </c>
      <c r="BE35" s="158">
        <f t="shared" si="163"/>
        <v>0</v>
      </c>
      <c r="BF35" s="1169">
        <f t="shared" si="163"/>
        <v>0</v>
      </c>
      <c r="BG35" s="327">
        <v>844</v>
      </c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</row>
    <row r="36" spans="1:135" s="24" customFormat="1" ht="7.5" customHeight="1" thickTop="1" thickBot="1" x14ac:dyDescent="0.3">
      <c r="A36" s="191"/>
      <c r="B36" s="192"/>
      <c r="C36" s="448"/>
      <c r="D36" s="448"/>
      <c r="E36" s="449"/>
      <c r="F36" s="450"/>
      <c r="G36" s="450"/>
      <c r="H36" s="449"/>
      <c r="I36" s="449"/>
      <c r="J36" s="449"/>
      <c r="K36" s="452"/>
      <c r="L36" s="846"/>
      <c r="M36" s="451"/>
      <c r="N36" s="449"/>
      <c r="O36" s="449"/>
      <c r="P36" s="449"/>
      <c r="Q36" s="449"/>
      <c r="R36" s="449"/>
      <c r="S36" s="449"/>
      <c r="T36" s="449"/>
      <c r="U36" s="1053"/>
      <c r="V36" s="846"/>
      <c r="W36" s="451"/>
      <c r="X36" s="449"/>
      <c r="Y36" s="449"/>
      <c r="Z36" s="449"/>
      <c r="AA36" s="449"/>
      <c r="AB36" s="449"/>
      <c r="AC36" s="449"/>
      <c r="AD36" s="449"/>
      <c r="AE36" s="449"/>
      <c r="AF36" s="449"/>
      <c r="AG36" s="449"/>
      <c r="AH36" s="449"/>
      <c r="AI36" s="449"/>
      <c r="AJ36" s="449"/>
      <c r="AK36" s="449"/>
      <c r="AL36" s="449"/>
      <c r="AM36" s="1053"/>
      <c r="AN36" s="846"/>
      <c r="AO36" s="451"/>
      <c r="AP36" s="449"/>
      <c r="AQ36" s="452"/>
      <c r="AR36" s="453"/>
      <c r="AS36" s="1054"/>
      <c r="AT36" s="846"/>
      <c r="AU36" s="451"/>
      <c r="AV36" s="451"/>
      <c r="AW36" s="449"/>
      <c r="AX36" s="1054"/>
      <c r="AY36" s="846"/>
      <c r="AZ36" s="527"/>
      <c r="BA36" s="846"/>
      <c r="BB36" s="846"/>
      <c r="BC36" s="527"/>
      <c r="BD36" s="456"/>
      <c r="BE36" s="227"/>
      <c r="BF36" s="1170"/>
      <c r="BG36" s="19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</row>
    <row r="37" spans="1:135" s="9" customFormat="1" ht="16.5" thickTop="1" thickBot="1" x14ac:dyDescent="0.3">
      <c r="A37" s="328">
        <v>922110</v>
      </c>
      <c r="B37" s="329" t="s">
        <v>145</v>
      </c>
      <c r="C37" s="574"/>
      <c r="D37" s="574"/>
      <c r="E37" s="575"/>
      <c r="F37" s="576"/>
      <c r="G37" s="576">
        <v>0</v>
      </c>
      <c r="H37" s="575"/>
      <c r="I37" s="575"/>
      <c r="J37" s="575"/>
      <c r="K37" s="993"/>
      <c r="L37" s="1017"/>
      <c r="M37" s="365"/>
      <c r="N37" s="638"/>
      <c r="O37" s="638"/>
      <c r="P37" s="638"/>
      <c r="Q37" s="638"/>
      <c r="R37" s="638"/>
      <c r="S37" s="638">
        <v>42000</v>
      </c>
      <c r="T37" s="638"/>
      <c r="U37" s="1018"/>
      <c r="V37" s="962"/>
      <c r="W37" s="677"/>
      <c r="X37" s="678"/>
      <c r="Y37" s="678"/>
      <c r="Z37" s="678"/>
      <c r="AA37" s="678"/>
      <c r="AB37" s="678"/>
      <c r="AC37" s="678"/>
      <c r="AD37" s="678"/>
      <c r="AE37" s="678"/>
      <c r="AF37" s="678"/>
      <c r="AG37" s="678"/>
      <c r="AH37" s="678"/>
      <c r="AI37" s="678"/>
      <c r="AJ37" s="678"/>
      <c r="AK37" s="678"/>
      <c r="AL37" s="678"/>
      <c r="AM37" s="963"/>
      <c r="AN37" s="925"/>
      <c r="AO37" s="738">
        <v>1000</v>
      </c>
      <c r="AP37" s="739"/>
      <c r="AQ37" s="740"/>
      <c r="AR37" s="741">
        <v>500</v>
      </c>
      <c r="AS37" s="926"/>
      <c r="AT37" s="881"/>
      <c r="AU37" s="804"/>
      <c r="AV37" s="804"/>
      <c r="AW37" s="805"/>
      <c r="AX37" s="882"/>
      <c r="AY37" s="847"/>
      <c r="AZ37" s="528"/>
      <c r="BA37" s="847"/>
      <c r="BB37" s="847">
        <v>2000</v>
      </c>
      <c r="BC37" s="528"/>
      <c r="BD37" s="1761">
        <f>AQ37+AN37+AK37+AH37+AB37+Y37+V37+R37+O37+L37+I37+F37+C37+AT37+AE37</f>
        <v>0</v>
      </c>
      <c r="BE37" s="140">
        <f>AR37+AO37+AL37+AI37+AF37+AC37+Z37+W37+S37+P37+M37+J37+G37+D37+AU37+BB37</f>
        <v>45500</v>
      </c>
      <c r="BF37" s="1167">
        <f t="shared" ref="BF37" si="165">E37+H37+K37+N37+Q37+T37+U37+X37+AA37+AD37+AG37+AJ37+AM37+AP37+AS37+AV37+AW37+AX37</f>
        <v>0</v>
      </c>
      <c r="BG37" s="330">
        <v>922110</v>
      </c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</row>
    <row r="38" spans="1:135" s="2" customFormat="1" ht="15.75" customHeight="1" thickBot="1" x14ac:dyDescent="0.3">
      <c r="A38" s="76"/>
      <c r="B38" s="81" t="s">
        <v>5</v>
      </c>
      <c r="C38" s="553">
        <f>C31+C37</f>
        <v>1483618.7</v>
      </c>
      <c r="D38" s="553">
        <f>D31+D37</f>
        <v>1816850</v>
      </c>
      <c r="E38" s="554">
        <f>E31+E37</f>
        <v>1609399.26</v>
      </c>
      <c r="F38" s="577">
        <f>F31+F37+F35</f>
        <v>92670.23</v>
      </c>
      <c r="G38" s="577">
        <f>G31+G37+G35</f>
        <v>0</v>
      </c>
      <c r="H38" s="554">
        <f t="shared" ref="H38:K38" si="166">H31+H37</f>
        <v>0</v>
      </c>
      <c r="I38" s="554">
        <f>I31+I37</f>
        <v>108481.1</v>
      </c>
      <c r="J38" s="554">
        <f>J31+J37</f>
        <v>0</v>
      </c>
      <c r="K38" s="989">
        <f t="shared" si="166"/>
        <v>0</v>
      </c>
      <c r="L38" s="1007">
        <f>L31+L37+L35</f>
        <v>692465.7</v>
      </c>
      <c r="M38" s="356">
        <f>M31+M37+M35</f>
        <v>0</v>
      </c>
      <c r="N38" s="357">
        <f t="shared" ref="N38:R38" si="167">N31+N37</f>
        <v>0</v>
      </c>
      <c r="O38" s="357">
        <f t="shared" si="167"/>
        <v>614726.25</v>
      </c>
      <c r="P38" s="357">
        <f t="shared" si="167"/>
        <v>0</v>
      </c>
      <c r="Q38" s="357">
        <f t="shared" si="167"/>
        <v>0</v>
      </c>
      <c r="R38" s="357">
        <f t="shared" si="167"/>
        <v>74532.320000000007</v>
      </c>
      <c r="S38" s="357">
        <f>S31+S37</f>
        <v>198000</v>
      </c>
      <c r="T38" s="357">
        <f t="shared" ref="T38" si="168">T31+T37</f>
        <v>70915</v>
      </c>
      <c r="U38" s="1008">
        <f t="shared" ref="U38:W38" si="169">U31+U37</f>
        <v>0</v>
      </c>
      <c r="V38" s="952">
        <f t="shared" ref="V38" si="170">V31+V37</f>
        <v>118974.6</v>
      </c>
      <c r="W38" s="664">
        <f t="shared" si="169"/>
        <v>140075</v>
      </c>
      <c r="X38" s="665">
        <f t="shared" ref="X38:Y38" si="171">X31+X37</f>
        <v>129705.02999999997</v>
      </c>
      <c r="Y38" s="665">
        <f t="shared" si="171"/>
        <v>0</v>
      </c>
      <c r="Z38" s="665">
        <f>Z31+Z37</f>
        <v>0</v>
      </c>
      <c r="AA38" s="665">
        <f t="shared" ref="AA38" si="172">AA31+AA37</f>
        <v>0</v>
      </c>
      <c r="AB38" s="665">
        <f t="shared" ref="AB38:AC38" si="173">AB31+AB37</f>
        <v>1589.56</v>
      </c>
      <c r="AC38" s="665">
        <f t="shared" si="173"/>
        <v>1406</v>
      </c>
      <c r="AD38" s="665">
        <f t="shared" ref="AD38:AL38" si="174">AD31+AD37</f>
        <v>1405.43</v>
      </c>
      <c r="AE38" s="665">
        <f t="shared" ref="AE38:AF38" si="175">AE31+AE37</f>
        <v>0</v>
      </c>
      <c r="AF38" s="665">
        <f t="shared" si="175"/>
        <v>2765</v>
      </c>
      <c r="AG38" s="665">
        <f t="shared" ref="AG38:AK38" si="176">AG31+AG37</f>
        <v>2762.92</v>
      </c>
      <c r="AH38" s="665">
        <f t="shared" ref="AH38" si="177">AH31+AH37</f>
        <v>560.71</v>
      </c>
      <c r="AI38" s="665">
        <f t="shared" si="176"/>
        <v>450</v>
      </c>
      <c r="AJ38" s="665">
        <f t="shared" si="176"/>
        <v>433.28</v>
      </c>
      <c r="AK38" s="665">
        <f t="shared" si="176"/>
        <v>1456.32</v>
      </c>
      <c r="AL38" s="665">
        <f t="shared" si="174"/>
        <v>1300</v>
      </c>
      <c r="AM38" s="953">
        <f t="shared" ref="AM38:AO38" si="178">AM31+AM37</f>
        <v>1299.9000000000001</v>
      </c>
      <c r="AN38" s="914">
        <f t="shared" ref="AN38" si="179">AN31+AN37</f>
        <v>6874.0599999999995</v>
      </c>
      <c r="AO38" s="715">
        <f t="shared" si="178"/>
        <v>33008</v>
      </c>
      <c r="AP38" s="716">
        <f t="shared" ref="AP38:AR38" si="180">AP31+AP37</f>
        <v>14196.550000000001</v>
      </c>
      <c r="AQ38" s="717">
        <f t="shared" ref="AQ38" si="181">AQ31+AQ37</f>
        <v>8483.64</v>
      </c>
      <c r="AR38" s="718">
        <f t="shared" si="180"/>
        <v>5500</v>
      </c>
      <c r="AS38" s="915">
        <f>AS31+AS37</f>
        <v>2164.6</v>
      </c>
      <c r="AT38" s="868">
        <f t="shared" ref="AT38:AU38" si="182">AT31+AT37</f>
        <v>0</v>
      </c>
      <c r="AU38" s="792">
        <f t="shared" si="182"/>
        <v>0</v>
      </c>
      <c r="AV38" s="792">
        <f t="shared" ref="AV38:AX38" si="183">AV31+AV37</f>
        <v>0</v>
      </c>
      <c r="AW38" s="793">
        <f t="shared" si="183"/>
        <v>0</v>
      </c>
      <c r="AX38" s="869">
        <f t="shared" si="183"/>
        <v>0</v>
      </c>
      <c r="AY38" s="839">
        <f>AY31+AY37+AY35</f>
        <v>0</v>
      </c>
      <c r="AZ38" s="522">
        <f t="shared" ref="AZ38" si="184">AZ31+AZ37</f>
        <v>0</v>
      </c>
      <c r="BA38" s="839">
        <f>BA31+BA37</f>
        <v>22099.119999999999</v>
      </c>
      <c r="BB38" s="839">
        <f>BB31+BB37</f>
        <v>33146</v>
      </c>
      <c r="BC38" s="522">
        <f>BC31+BC37</f>
        <v>27487.919999999998</v>
      </c>
      <c r="BD38" s="134">
        <f>AQ38+AN38+AK38+AH38+AB38+Y38+V38+R38+O38+L38+I38+F38+C38+AT38+AE38+AY38+BA38</f>
        <v>3226532.31</v>
      </c>
      <c r="BE38" s="132">
        <f>BE30+BE28+BE24+BE22+BE17+BE15+BE11+BE37+BE35+BE20</f>
        <v>2232500</v>
      </c>
      <c r="BF38" s="1171">
        <f>BF30+BF28+BF24+BF22+BF17+BF15+BF11+BF37+BF35+BF20</f>
        <v>1859769.89</v>
      </c>
      <c r="BG38" s="184"/>
      <c r="BH38" s="40"/>
      <c r="BI38" s="1889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</row>
    <row r="39" spans="1:135" s="36" customFormat="1" ht="15.75" thickBot="1" x14ac:dyDescent="0.3">
      <c r="A39" s="2045" t="s">
        <v>172</v>
      </c>
      <c r="B39" s="2046"/>
      <c r="C39" s="530"/>
      <c r="D39" s="530"/>
      <c r="E39" s="1091"/>
      <c r="F39" s="531"/>
      <c r="G39" s="531"/>
      <c r="H39" s="1091"/>
      <c r="I39" s="531"/>
      <c r="J39" s="531"/>
      <c r="K39" s="1091"/>
      <c r="L39" s="848"/>
      <c r="M39" s="530"/>
      <c r="N39" s="1091"/>
      <c r="O39" s="531"/>
      <c r="P39" s="531"/>
      <c r="Q39" s="1091"/>
      <c r="R39" s="531"/>
      <c r="S39" s="531"/>
      <c r="T39" s="1091"/>
      <c r="U39" s="1114"/>
      <c r="V39" s="848"/>
      <c r="W39" s="530"/>
      <c r="X39" s="1091"/>
      <c r="Y39" s="531"/>
      <c r="Z39" s="531"/>
      <c r="AA39" s="1091"/>
      <c r="AB39" s="531"/>
      <c r="AC39" s="1091"/>
      <c r="AD39" s="531"/>
      <c r="AE39" s="1091"/>
      <c r="AF39" s="531"/>
      <c r="AG39" s="1091"/>
      <c r="AH39" s="531"/>
      <c r="AI39" s="531"/>
      <c r="AJ39" s="1091"/>
      <c r="AK39" s="531"/>
      <c r="AL39" s="531"/>
      <c r="AM39" s="1114"/>
      <c r="AN39" s="848"/>
      <c r="AO39" s="530"/>
      <c r="AP39" s="1091"/>
      <c r="AQ39" s="531"/>
      <c r="AR39" s="532"/>
      <c r="AS39" s="1140"/>
      <c r="AT39" s="848"/>
      <c r="AU39" s="530"/>
      <c r="AV39" s="1152"/>
      <c r="AW39" s="1091"/>
      <c r="AX39" s="1140"/>
      <c r="AY39" s="848"/>
      <c r="AZ39" s="1162"/>
      <c r="BA39" s="848"/>
      <c r="BB39" s="848"/>
      <c r="BC39" s="1162"/>
      <c r="BD39" s="49"/>
      <c r="BE39" s="139"/>
      <c r="BF39" s="1172"/>
      <c r="BG39" s="180" t="s">
        <v>172</v>
      </c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</row>
    <row r="40" spans="1:135" ht="15.75" customHeight="1" x14ac:dyDescent="0.25">
      <c r="A40" s="266">
        <v>311111</v>
      </c>
      <c r="B40" s="331" t="s">
        <v>15</v>
      </c>
      <c r="C40" s="578">
        <v>1162241.1100000001</v>
      </c>
      <c r="D40" s="578"/>
      <c r="E40" s="586">
        <v>1344023.73</v>
      </c>
      <c r="F40" s="580"/>
      <c r="G40" s="580"/>
      <c r="H40" s="1092"/>
      <c r="I40" s="579">
        <v>893.8</v>
      </c>
      <c r="J40" s="579"/>
      <c r="K40" s="1103"/>
      <c r="L40" s="1019"/>
      <c r="M40" s="366"/>
      <c r="N40" s="1108"/>
      <c r="O40" s="639">
        <v>5064.91</v>
      </c>
      <c r="P40" s="639"/>
      <c r="Q40" s="1108"/>
      <c r="R40" s="639"/>
      <c r="S40" s="639"/>
      <c r="T40" s="1108"/>
      <c r="U40" s="1115"/>
      <c r="V40" s="964"/>
      <c r="W40" s="679"/>
      <c r="X40" s="1122"/>
      <c r="Y40" s="680"/>
      <c r="Z40" s="680"/>
      <c r="AA40" s="1122"/>
      <c r="AB40" s="680"/>
      <c r="AC40" s="1122"/>
      <c r="AD40" s="680"/>
      <c r="AE40" s="1122"/>
      <c r="AF40" s="680"/>
      <c r="AG40" s="1122"/>
      <c r="AH40" s="680"/>
      <c r="AI40" s="680"/>
      <c r="AJ40" s="1122"/>
      <c r="AK40" s="680"/>
      <c r="AL40" s="680"/>
      <c r="AM40" s="1130"/>
      <c r="AN40" s="927"/>
      <c r="AO40" s="742"/>
      <c r="AP40" s="1135"/>
      <c r="AQ40" s="743"/>
      <c r="AR40" s="744"/>
      <c r="AS40" s="1141"/>
      <c r="AT40" s="883"/>
      <c r="AU40" s="806"/>
      <c r="AV40" s="1153"/>
      <c r="AW40" s="1154"/>
      <c r="AX40" s="1155"/>
      <c r="AY40" s="849"/>
      <c r="AZ40" s="1061"/>
      <c r="BA40" s="849"/>
      <c r="BB40" s="849"/>
      <c r="BC40" s="1061"/>
      <c r="BD40" s="134">
        <f t="shared" ref="BD40:BD52" si="185">AQ40+AN40+AK40+AH40+AB40+Y40+V40+R40+O40+L40+I40+F40+C40+AT40+AE40</f>
        <v>1168199.82</v>
      </c>
      <c r="BE40" s="156"/>
      <c r="BF40" s="1167">
        <f t="shared" ref="BF40:BF42" si="186">E40+H40+K40+N40+Q40+T40+U40+X40+AA40+AD40+AG40+AJ40+AM40+AP40+AS40+AV40+AW40+AX40+BC40</f>
        <v>1344023.73</v>
      </c>
      <c r="BG40" s="332">
        <v>311111</v>
      </c>
    </row>
    <row r="41" spans="1:135" x14ac:dyDescent="0.25">
      <c r="A41" s="45">
        <v>311131</v>
      </c>
      <c r="B41" s="30" t="s">
        <v>160</v>
      </c>
      <c r="C41" s="563"/>
      <c r="D41" s="563"/>
      <c r="E41" s="586"/>
      <c r="F41" s="565"/>
      <c r="G41" s="565"/>
      <c r="H41" s="558"/>
      <c r="I41" s="564"/>
      <c r="J41" s="564"/>
      <c r="K41" s="990"/>
      <c r="L41" s="1005"/>
      <c r="M41" s="353"/>
      <c r="N41" s="640"/>
      <c r="O41" s="631"/>
      <c r="P41" s="631"/>
      <c r="Q41" s="640"/>
      <c r="R41" s="636"/>
      <c r="S41" s="636"/>
      <c r="T41" s="633"/>
      <c r="U41" s="1035"/>
      <c r="V41" s="957"/>
      <c r="W41" s="670"/>
      <c r="X41" s="667"/>
      <c r="Y41" s="671"/>
      <c r="Z41" s="671"/>
      <c r="AA41" s="667"/>
      <c r="AB41" s="671"/>
      <c r="AC41" s="667"/>
      <c r="AD41" s="671"/>
      <c r="AE41" s="667"/>
      <c r="AF41" s="671"/>
      <c r="AG41" s="667"/>
      <c r="AH41" s="671"/>
      <c r="AI41" s="671"/>
      <c r="AJ41" s="667"/>
      <c r="AK41" s="671"/>
      <c r="AL41" s="671"/>
      <c r="AM41" s="955"/>
      <c r="AN41" s="919"/>
      <c r="AO41" s="726"/>
      <c r="AP41" s="720"/>
      <c r="AQ41" s="727"/>
      <c r="AR41" s="728"/>
      <c r="AS41" s="929"/>
      <c r="AT41" s="873"/>
      <c r="AU41" s="797"/>
      <c r="AV41" s="794"/>
      <c r="AW41" s="795"/>
      <c r="AX41" s="871"/>
      <c r="AY41" s="842"/>
      <c r="AZ41" s="523"/>
      <c r="BA41" s="842"/>
      <c r="BB41" s="842"/>
      <c r="BC41" s="523"/>
      <c r="BD41" s="134">
        <f t="shared" si="185"/>
        <v>0</v>
      </c>
      <c r="BE41" s="140"/>
      <c r="BF41" s="1167">
        <f t="shared" si="186"/>
        <v>0</v>
      </c>
      <c r="BG41" s="182">
        <v>311131</v>
      </c>
    </row>
    <row r="42" spans="1:135" ht="15.75" thickBot="1" x14ac:dyDescent="0.3">
      <c r="A42" s="46">
        <v>311311</v>
      </c>
      <c r="B42" s="29" t="s">
        <v>16</v>
      </c>
      <c r="C42" s="550">
        <v>62335.93</v>
      </c>
      <c r="D42" s="550"/>
      <c r="E42" s="589">
        <v>99234.51</v>
      </c>
      <c r="F42" s="552"/>
      <c r="G42" s="552"/>
      <c r="H42" s="589"/>
      <c r="I42" s="551"/>
      <c r="J42" s="551"/>
      <c r="K42" s="996"/>
      <c r="L42" s="1006"/>
      <c r="M42" s="354"/>
      <c r="N42" s="641"/>
      <c r="O42" s="632"/>
      <c r="P42" s="632"/>
      <c r="Q42" s="641"/>
      <c r="R42" s="632"/>
      <c r="S42" s="632"/>
      <c r="T42" s="641"/>
      <c r="U42" s="1025"/>
      <c r="V42" s="951"/>
      <c r="W42" s="662"/>
      <c r="X42" s="684"/>
      <c r="Y42" s="663"/>
      <c r="Z42" s="663"/>
      <c r="AA42" s="684"/>
      <c r="AB42" s="663"/>
      <c r="AC42" s="684"/>
      <c r="AD42" s="663"/>
      <c r="AE42" s="684"/>
      <c r="AF42" s="663"/>
      <c r="AG42" s="684"/>
      <c r="AH42" s="663"/>
      <c r="AI42" s="663"/>
      <c r="AJ42" s="684"/>
      <c r="AK42" s="663"/>
      <c r="AL42" s="663"/>
      <c r="AM42" s="968"/>
      <c r="AN42" s="913"/>
      <c r="AO42" s="712"/>
      <c r="AP42" s="750"/>
      <c r="AQ42" s="713"/>
      <c r="AR42" s="714"/>
      <c r="AS42" s="931"/>
      <c r="AT42" s="867"/>
      <c r="AU42" s="791"/>
      <c r="AV42" s="809"/>
      <c r="AW42" s="810"/>
      <c r="AX42" s="887"/>
      <c r="AY42" s="838"/>
      <c r="AZ42" s="534"/>
      <c r="BA42" s="838"/>
      <c r="BB42" s="838"/>
      <c r="BC42" s="534"/>
      <c r="BD42" s="134">
        <f t="shared" si="185"/>
        <v>62335.93</v>
      </c>
      <c r="BE42" s="141"/>
      <c r="BF42" s="1167">
        <f t="shared" si="186"/>
        <v>99234.51</v>
      </c>
      <c r="BG42" s="183">
        <v>311311</v>
      </c>
    </row>
    <row r="43" spans="1:135" s="2" customFormat="1" ht="15.75" thickBot="1" x14ac:dyDescent="0.3">
      <c r="A43" s="76">
        <v>311</v>
      </c>
      <c r="B43" s="81" t="s">
        <v>17</v>
      </c>
      <c r="C43" s="553">
        <f>SUM(C40:C42)</f>
        <v>1224577.04</v>
      </c>
      <c r="D43" s="553">
        <v>1501000</v>
      </c>
      <c r="E43" s="554">
        <f>SUM(E40:E42)</f>
        <v>1443258.24</v>
      </c>
      <c r="F43" s="554">
        <f>SUM(F40:F42)</f>
        <v>0</v>
      </c>
      <c r="G43" s="555"/>
      <c r="H43" s="554">
        <f>SUM(H40:H42)</f>
        <v>0</v>
      </c>
      <c r="I43" s="554">
        <f>SUM(I40:I42)</f>
        <v>893.8</v>
      </c>
      <c r="J43" s="554"/>
      <c r="K43" s="989">
        <f>SUM(K40:K42)</f>
        <v>0</v>
      </c>
      <c r="L43" s="1007">
        <f>SUM(L40:L42)</f>
        <v>0</v>
      </c>
      <c r="M43" s="356"/>
      <c r="N43" s="357">
        <f>SUM(N40:N42)</f>
        <v>0</v>
      </c>
      <c r="O43" s="357">
        <f>SUM(O40:O42)</f>
        <v>5064.91</v>
      </c>
      <c r="P43" s="357"/>
      <c r="Q43" s="357">
        <f>SUM(Q40:Q42)</f>
        <v>0</v>
      </c>
      <c r="R43" s="357">
        <f>SUM(R40:R42)</f>
        <v>0</v>
      </c>
      <c r="S43" s="357">
        <f t="shared" ref="S43:AR43" si="187">SUM(S40:S42)</f>
        <v>0</v>
      </c>
      <c r="T43" s="357">
        <f>SUM(T40:T42)</f>
        <v>0</v>
      </c>
      <c r="U43" s="1008">
        <f t="shared" si="187"/>
        <v>0</v>
      </c>
      <c r="V43" s="952">
        <f t="shared" ref="V43" si="188">SUM(V40:V42)</f>
        <v>0</v>
      </c>
      <c r="W43" s="664">
        <f t="shared" si="187"/>
        <v>0</v>
      </c>
      <c r="X43" s="665">
        <f>SUM(X40:X42)</f>
        <v>0</v>
      </c>
      <c r="Y43" s="665">
        <f>SUM(Y40:Y42)</f>
        <v>0</v>
      </c>
      <c r="Z43" s="665"/>
      <c r="AA43" s="665">
        <f>SUM(AA40:AA42)</f>
        <v>0</v>
      </c>
      <c r="AB43" s="665">
        <f t="shared" ref="AB43" si="189">SUM(AB40:AB42)</f>
        <v>0</v>
      </c>
      <c r="AC43" s="665">
        <f>SUM(AC40:AC42)</f>
        <v>0</v>
      </c>
      <c r="AD43" s="665">
        <f t="shared" si="187"/>
        <v>0</v>
      </c>
      <c r="AE43" s="665">
        <f>SUM(AE40:AE42)</f>
        <v>0</v>
      </c>
      <c r="AF43" s="665">
        <f t="shared" ref="AF43" si="190">SUM(AF40:AF42)</f>
        <v>0</v>
      </c>
      <c r="AG43" s="665">
        <f>SUM(AG40:AG42)</f>
        <v>0</v>
      </c>
      <c r="AH43" s="665">
        <f t="shared" ref="AH43:AI43" si="191">SUM(AH40:AH42)</f>
        <v>0</v>
      </c>
      <c r="AI43" s="665">
        <f t="shared" si="191"/>
        <v>0</v>
      </c>
      <c r="AJ43" s="665">
        <f>SUM(AJ40:AJ42)</f>
        <v>0</v>
      </c>
      <c r="AK43" s="665">
        <f t="shared" ref="AK43" si="192">SUM(AK40:AK42)</f>
        <v>0</v>
      </c>
      <c r="AL43" s="665">
        <f t="shared" si="187"/>
        <v>0</v>
      </c>
      <c r="AM43" s="953">
        <f>SUM(AM40:AM42)</f>
        <v>0</v>
      </c>
      <c r="AN43" s="914">
        <f>SUM(AN40:AN42)</f>
        <v>0</v>
      </c>
      <c r="AO43" s="715">
        <v>3700</v>
      </c>
      <c r="AP43" s="716">
        <f>SUM(AP40:AP42)</f>
        <v>0</v>
      </c>
      <c r="AQ43" s="717">
        <f t="shared" ref="AQ43" si="193">SUM(AQ40:AQ42)</f>
        <v>0</v>
      </c>
      <c r="AR43" s="718">
        <f t="shared" si="187"/>
        <v>0</v>
      </c>
      <c r="AS43" s="915">
        <f>SUM(AS40:AS42)</f>
        <v>0</v>
      </c>
      <c r="AT43" s="868">
        <f>SUM(AT40:AT42)</f>
        <v>0</v>
      </c>
      <c r="AU43" s="792">
        <v>0</v>
      </c>
      <c r="AV43" s="792">
        <f>SUM(AV40:AV42)</f>
        <v>0</v>
      </c>
      <c r="AW43" s="793">
        <f>SUM(AW40:AW42)</f>
        <v>0</v>
      </c>
      <c r="AX43" s="869">
        <f t="shared" ref="AX43:AZ43" si="194">SUM(AX40:AX42)</f>
        <v>0</v>
      </c>
      <c r="AY43" s="839">
        <f>SUM(AY40:AY42)</f>
        <v>0</v>
      </c>
      <c r="AZ43" s="522">
        <f t="shared" si="194"/>
        <v>0</v>
      </c>
      <c r="BA43" s="839">
        <f>SUM(BA40:BA42)</f>
        <v>0</v>
      </c>
      <c r="BB43" s="839">
        <f>SUM(BB40:BB42)</f>
        <v>0</v>
      </c>
      <c r="BC43" s="522">
        <f t="shared" ref="BC43" si="195">SUM(BC40:BC42)</f>
        <v>0</v>
      </c>
      <c r="BD43" s="144">
        <f>SUM(BD40:BD42)</f>
        <v>1230535.75</v>
      </c>
      <c r="BE43" s="151">
        <f>AR43+AO43+AL43+AI43+AF43+AC43+Z43+W43+S43+P43+M43+J43+G43+D43+AU43+BB43</f>
        <v>1504700</v>
      </c>
      <c r="BF43" s="1168">
        <f>SUM(BF40:BF42)</f>
        <v>1443258.24</v>
      </c>
      <c r="BG43" s="184">
        <v>311</v>
      </c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</row>
    <row r="44" spans="1:135" x14ac:dyDescent="0.25">
      <c r="A44" s="74">
        <v>312121</v>
      </c>
      <c r="B44" s="85" t="s">
        <v>18</v>
      </c>
      <c r="C44" s="563">
        <v>21215.38</v>
      </c>
      <c r="D44" s="563"/>
      <c r="E44" s="558">
        <v>19775.439999999999</v>
      </c>
      <c r="F44" s="565"/>
      <c r="G44" s="565"/>
      <c r="H44" s="558"/>
      <c r="I44" s="564"/>
      <c r="J44" s="564"/>
      <c r="K44" s="990"/>
      <c r="L44" s="1012"/>
      <c r="M44" s="360"/>
      <c r="N44" s="633"/>
      <c r="O44" s="636"/>
      <c r="P44" s="636"/>
      <c r="Q44" s="633"/>
      <c r="R44" s="636"/>
      <c r="S44" s="636"/>
      <c r="T44" s="633"/>
      <c r="U44" s="1035"/>
      <c r="V44" s="957"/>
      <c r="W44" s="670"/>
      <c r="X44" s="667"/>
      <c r="Y44" s="671"/>
      <c r="Z44" s="671"/>
      <c r="AA44" s="667"/>
      <c r="AB44" s="671"/>
      <c r="AC44" s="667"/>
      <c r="AD44" s="671"/>
      <c r="AE44" s="667"/>
      <c r="AF44" s="671"/>
      <c r="AG44" s="667"/>
      <c r="AH44" s="671"/>
      <c r="AI44" s="671"/>
      <c r="AJ44" s="667"/>
      <c r="AK44" s="671"/>
      <c r="AL44" s="671"/>
      <c r="AM44" s="955"/>
      <c r="AN44" s="919"/>
      <c r="AO44" s="726"/>
      <c r="AP44" s="720"/>
      <c r="AQ44" s="727"/>
      <c r="AR44" s="728"/>
      <c r="AS44" s="917"/>
      <c r="AT44" s="873"/>
      <c r="AU44" s="797"/>
      <c r="AV44" s="794"/>
      <c r="AW44" s="795"/>
      <c r="AX44" s="871"/>
      <c r="AY44" s="842"/>
      <c r="AZ44" s="523"/>
      <c r="BA44" s="842"/>
      <c r="BB44" s="842"/>
      <c r="BC44" s="523"/>
      <c r="BD44" s="134">
        <f t="shared" si="185"/>
        <v>21215.38</v>
      </c>
      <c r="BE44" s="140"/>
      <c r="BF44" s="1167">
        <f t="shared" ref="BF44:BF48" si="196">E44+H44+K44+N44+Q44+T44+U44+X44+AA44+AD44+AG44+AJ44+AM44+AP44+AS44+AV44+AW44+AX44+BC44</f>
        <v>19775.439999999999</v>
      </c>
      <c r="BG44" s="181">
        <v>312121</v>
      </c>
    </row>
    <row r="45" spans="1:135" s="6" customFormat="1" x14ac:dyDescent="0.25">
      <c r="A45" s="45">
        <v>312131</v>
      </c>
      <c r="B45" s="30" t="s">
        <v>19</v>
      </c>
      <c r="C45" s="547">
        <v>9700</v>
      </c>
      <c r="D45" s="547"/>
      <c r="E45" s="586">
        <v>9500</v>
      </c>
      <c r="F45" s="549"/>
      <c r="G45" s="549"/>
      <c r="H45" s="586"/>
      <c r="I45" s="548"/>
      <c r="J45" s="548"/>
      <c r="K45" s="995"/>
      <c r="L45" s="1005"/>
      <c r="M45" s="353"/>
      <c r="N45" s="640"/>
      <c r="O45" s="640"/>
      <c r="P45" s="640"/>
      <c r="Q45" s="640"/>
      <c r="R45" s="631"/>
      <c r="S45" s="631"/>
      <c r="T45" s="640"/>
      <c r="U45" s="1023"/>
      <c r="V45" s="965"/>
      <c r="W45" s="681"/>
      <c r="X45" s="682"/>
      <c r="Y45" s="682"/>
      <c r="Z45" s="682"/>
      <c r="AA45" s="682"/>
      <c r="AB45" s="682"/>
      <c r="AC45" s="682"/>
      <c r="AD45" s="682"/>
      <c r="AE45" s="682"/>
      <c r="AF45" s="682"/>
      <c r="AG45" s="682"/>
      <c r="AH45" s="661"/>
      <c r="AI45" s="661"/>
      <c r="AJ45" s="682"/>
      <c r="AK45" s="661"/>
      <c r="AL45" s="661"/>
      <c r="AM45" s="966"/>
      <c r="AN45" s="912"/>
      <c r="AO45" s="709"/>
      <c r="AP45" s="746"/>
      <c r="AQ45" s="710"/>
      <c r="AR45" s="711"/>
      <c r="AS45" s="929"/>
      <c r="AT45" s="866"/>
      <c r="AU45" s="790"/>
      <c r="AV45" s="807"/>
      <c r="AW45" s="808"/>
      <c r="AX45" s="885"/>
      <c r="AY45" s="837"/>
      <c r="AZ45" s="533"/>
      <c r="BA45" s="837"/>
      <c r="BB45" s="837"/>
      <c r="BC45" s="533"/>
      <c r="BD45" s="134">
        <f t="shared" si="185"/>
        <v>9700</v>
      </c>
      <c r="BE45" s="136"/>
      <c r="BF45" s="1167">
        <f t="shared" si="196"/>
        <v>9500</v>
      </c>
      <c r="BG45" s="182">
        <v>312131</v>
      </c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</row>
    <row r="46" spans="1:135" x14ac:dyDescent="0.25">
      <c r="A46" s="45">
        <v>312141</v>
      </c>
      <c r="B46" s="30" t="s">
        <v>20</v>
      </c>
      <c r="C46" s="547"/>
      <c r="D46" s="547"/>
      <c r="E46" s="586"/>
      <c r="F46" s="549"/>
      <c r="G46" s="549"/>
      <c r="H46" s="586"/>
      <c r="I46" s="548"/>
      <c r="J46" s="548"/>
      <c r="K46" s="995"/>
      <c r="L46" s="1005"/>
      <c r="M46" s="353"/>
      <c r="N46" s="640"/>
      <c r="O46" s="631"/>
      <c r="P46" s="631"/>
      <c r="Q46" s="640"/>
      <c r="R46" s="631"/>
      <c r="S46" s="631"/>
      <c r="T46" s="640"/>
      <c r="U46" s="1023"/>
      <c r="V46" s="950"/>
      <c r="W46" s="660"/>
      <c r="X46" s="682"/>
      <c r="Y46" s="661"/>
      <c r="Z46" s="661"/>
      <c r="AA46" s="682"/>
      <c r="AB46" s="661"/>
      <c r="AC46" s="682"/>
      <c r="AD46" s="661"/>
      <c r="AE46" s="682"/>
      <c r="AF46" s="661"/>
      <c r="AG46" s="682"/>
      <c r="AH46" s="661"/>
      <c r="AI46" s="661"/>
      <c r="AJ46" s="682"/>
      <c r="AK46" s="661"/>
      <c r="AL46" s="661"/>
      <c r="AM46" s="966"/>
      <c r="AN46" s="912"/>
      <c r="AO46" s="709"/>
      <c r="AP46" s="746"/>
      <c r="AQ46" s="710"/>
      <c r="AR46" s="711"/>
      <c r="AS46" s="929"/>
      <c r="AT46" s="866"/>
      <c r="AU46" s="790"/>
      <c r="AV46" s="807"/>
      <c r="AW46" s="808"/>
      <c r="AX46" s="885"/>
      <c r="AY46" s="837"/>
      <c r="AZ46" s="533"/>
      <c r="BA46" s="837"/>
      <c r="BB46" s="837"/>
      <c r="BC46" s="533"/>
      <c r="BD46" s="134">
        <f t="shared" si="185"/>
        <v>0</v>
      </c>
      <c r="BE46" s="136"/>
      <c r="BF46" s="1167">
        <f t="shared" si="196"/>
        <v>0</v>
      </c>
      <c r="BG46" s="182">
        <v>312141</v>
      </c>
    </row>
    <row r="47" spans="1:135" s="6" customFormat="1" x14ac:dyDescent="0.25">
      <c r="A47" s="45">
        <v>312151</v>
      </c>
      <c r="B47" s="30" t="s">
        <v>21</v>
      </c>
      <c r="C47" s="547">
        <v>2329</v>
      </c>
      <c r="D47" s="547"/>
      <c r="E47" s="586">
        <v>2108.2800000000002</v>
      </c>
      <c r="F47" s="549"/>
      <c r="G47" s="549"/>
      <c r="H47" s="586"/>
      <c r="I47" s="548"/>
      <c r="J47" s="548"/>
      <c r="K47" s="995"/>
      <c r="L47" s="1005"/>
      <c r="M47" s="353"/>
      <c r="N47" s="640"/>
      <c r="O47" s="640"/>
      <c r="P47" s="640"/>
      <c r="Q47" s="640"/>
      <c r="R47" s="631"/>
      <c r="S47" s="631"/>
      <c r="T47" s="640"/>
      <c r="U47" s="1023"/>
      <c r="V47" s="965"/>
      <c r="W47" s="681"/>
      <c r="X47" s="682"/>
      <c r="Y47" s="682"/>
      <c r="Z47" s="682"/>
      <c r="AA47" s="682"/>
      <c r="AB47" s="682"/>
      <c r="AC47" s="682"/>
      <c r="AD47" s="682"/>
      <c r="AE47" s="682"/>
      <c r="AF47" s="682"/>
      <c r="AG47" s="682"/>
      <c r="AH47" s="682"/>
      <c r="AI47" s="682"/>
      <c r="AJ47" s="682"/>
      <c r="AK47" s="682"/>
      <c r="AL47" s="682"/>
      <c r="AM47" s="966"/>
      <c r="AN47" s="928"/>
      <c r="AO47" s="745"/>
      <c r="AP47" s="746"/>
      <c r="AQ47" s="747"/>
      <c r="AR47" s="748"/>
      <c r="AS47" s="929"/>
      <c r="AT47" s="884"/>
      <c r="AU47" s="807"/>
      <c r="AV47" s="807"/>
      <c r="AW47" s="808"/>
      <c r="AX47" s="885"/>
      <c r="AY47" s="850"/>
      <c r="AZ47" s="533"/>
      <c r="BA47" s="850"/>
      <c r="BB47" s="850"/>
      <c r="BC47" s="533"/>
      <c r="BD47" s="134">
        <f t="shared" si="185"/>
        <v>2329</v>
      </c>
      <c r="BE47" s="137"/>
      <c r="BF47" s="1167">
        <f t="shared" si="196"/>
        <v>2108.2800000000002</v>
      </c>
      <c r="BG47" s="182">
        <v>312151</v>
      </c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</row>
    <row r="48" spans="1:135" s="6" customFormat="1" ht="15.75" thickBot="1" x14ac:dyDescent="0.3">
      <c r="A48" s="46">
        <v>312161</v>
      </c>
      <c r="B48" s="29" t="s">
        <v>22</v>
      </c>
      <c r="C48" s="550">
        <v>17100</v>
      </c>
      <c r="D48" s="550"/>
      <c r="E48" s="589">
        <v>16800</v>
      </c>
      <c r="F48" s="552"/>
      <c r="G48" s="552"/>
      <c r="H48" s="589"/>
      <c r="I48" s="551"/>
      <c r="J48" s="551"/>
      <c r="K48" s="996"/>
      <c r="L48" s="1006"/>
      <c r="M48" s="354"/>
      <c r="N48" s="641"/>
      <c r="O48" s="641"/>
      <c r="P48" s="641"/>
      <c r="Q48" s="641"/>
      <c r="R48" s="632"/>
      <c r="S48" s="632"/>
      <c r="T48" s="641"/>
      <c r="U48" s="1025"/>
      <c r="V48" s="967"/>
      <c r="W48" s="683"/>
      <c r="X48" s="684"/>
      <c r="Y48" s="684"/>
      <c r="Z48" s="684"/>
      <c r="AA48" s="684"/>
      <c r="AB48" s="684"/>
      <c r="AC48" s="684"/>
      <c r="AD48" s="684"/>
      <c r="AE48" s="684"/>
      <c r="AF48" s="684"/>
      <c r="AG48" s="684"/>
      <c r="AH48" s="684"/>
      <c r="AI48" s="684"/>
      <c r="AJ48" s="684"/>
      <c r="AK48" s="684"/>
      <c r="AL48" s="684"/>
      <c r="AM48" s="968"/>
      <c r="AN48" s="930"/>
      <c r="AO48" s="749"/>
      <c r="AP48" s="750"/>
      <c r="AQ48" s="751"/>
      <c r="AR48" s="752"/>
      <c r="AS48" s="931"/>
      <c r="AT48" s="886"/>
      <c r="AU48" s="809"/>
      <c r="AV48" s="809"/>
      <c r="AW48" s="810"/>
      <c r="AX48" s="887"/>
      <c r="AY48" s="851"/>
      <c r="AZ48" s="534"/>
      <c r="BA48" s="851"/>
      <c r="BB48" s="851"/>
      <c r="BC48" s="534"/>
      <c r="BD48" s="134">
        <f t="shared" si="185"/>
        <v>17100</v>
      </c>
      <c r="BE48" s="138"/>
      <c r="BF48" s="1167">
        <f t="shared" si="196"/>
        <v>16800</v>
      </c>
      <c r="BG48" s="183">
        <v>312161</v>
      </c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</row>
    <row r="49" spans="1:135" ht="15.75" thickBot="1" x14ac:dyDescent="0.3">
      <c r="A49" s="76">
        <v>312</v>
      </c>
      <c r="B49" s="81" t="s">
        <v>23</v>
      </c>
      <c r="C49" s="553">
        <f>SUM(C44:C48)</f>
        <v>50344.380000000005</v>
      </c>
      <c r="D49" s="553">
        <v>50000</v>
      </c>
      <c r="E49" s="554">
        <f>SUM(E44:E48)</f>
        <v>48183.72</v>
      </c>
      <c r="F49" s="553">
        <f>SUM(F44:F48)</f>
        <v>0</v>
      </c>
      <c r="G49" s="555">
        <f>SUM(G44:G48)</f>
        <v>0</v>
      </c>
      <c r="H49" s="554">
        <f>SUM(H44:H48)</f>
        <v>0</v>
      </c>
      <c r="I49" s="553">
        <f>SUM(I44:I48)</f>
        <v>0</v>
      </c>
      <c r="J49" s="554"/>
      <c r="K49" s="989">
        <f>SUM(K44:K48)</f>
        <v>0</v>
      </c>
      <c r="L49" s="1007">
        <f>SUM(L44:L48)</f>
        <v>0</v>
      </c>
      <c r="M49" s="356">
        <f t="shared" ref="M49" si="197">SUM(M44:M48)</f>
        <v>0</v>
      </c>
      <c r="N49" s="357">
        <f>SUM(N44:N48)</f>
        <v>0</v>
      </c>
      <c r="O49" s="357">
        <f>SUM(O44:O48)</f>
        <v>0</v>
      </c>
      <c r="P49" s="357"/>
      <c r="Q49" s="357">
        <f>SUM(Q44:Q48)</f>
        <v>0</v>
      </c>
      <c r="R49" s="357">
        <f>SUM(R44:R48)</f>
        <v>0</v>
      </c>
      <c r="S49" s="357">
        <f>SUM(S44:S48)</f>
        <v>0</v>
      </c>
      <c r="T49" s="357">
        <f>SUM(T44:T48)</f>
        <v>0</v>
      </c>
      <c r="U49" s="1008">
        <f>SUM(U44:U48)</f>
        <v>0</v>
      </c>
      <c r="V49" s="952">
        <f t="shared" ref="V49" si="198">SUM(V44:V48)</f>
        <v>0</v>
      </c>
      <c r="W49" s="664">
        <f t="shared" ref="W49:AB49" si="199">SUM(W44:W48)</f>
        <v>0</v>
      </c>
      <c r="X49" s="665">
        <f>SUM(X44:X48)</f>
        <v>0</v>
      </c>
      <c r="Y49" s="665">
        <f>SUM(Y44:Y48)</f>
        <v>0</v>
      </c>
      <c r="Z49" s="665">
        <f t="shared" si="199"/>
        <v>0</v>
      </c>
      <c r="AA49" s="665">
        <f>SUM(AA44:AA48)</f>
        <v>0</v>
      </c>
      <c r="AB49" s="665">
        <f t="shared" si="199"/>
        <v>0</v>
      </c>
      <c r="AC49" s="665">
        <f>SUM(AC44:AC48)</f>
        <v>0</v>
      </c>
      <c r="AD49" s="665">
        <f t="shared" ref="AD49:AL49" si="200">SUM(AD44:AD48)</f>
        <v>0</v>
      </c>
      <c r="AE49" s="665">
        <f>SUM(AE44:AE48)</f>
        <v>0</v>
      </c>
      <c r="AF49" s="665">
        <f t="shared" ref="AF49" si="201">SUM(AF44:AF48)</f>
        <v>0</v>
      </c>
      <c r="AG49" s="665">
        <f>SUM(AG44:AG48)</f>
        <v>0</v>
      </c>
      <c r="AH49" s="665">
        <f t="shared" ref="AH49:AI49" si="202">SUM(AH44:AH48)</f>
        <v>0</v>
      </c>
      <c r="AI49" s="665">
        <f t="shared" si="202"/>
        <v>0</v>
      </c>
      <c r="AJ49" s="665">
        <f>SUM(AJ44:AJ48)</f>
        <v>0</v>
      </c>
      <c r="AK49" s="665">
        <f t="shared" ref="AK49" si="203">SUM(AK44:AK48)</f>
        <v>0</v>
      </c>
      <c r="AL49" s="665">
        <f t="shared" si="200"/>
        <v>0</v>
      </c>
      <c r="AM49" s="953">
        <f>SUM(AM44:AM48)</f>
        <v>0</v>
      </c>
      <c r="AN49" s="914">
        <f t="shared" ref="AN49:AO49" si="204">SUM(AN44:AN48)</f>
        <v>0</v>
      </c>
      <c r="AO49" s="715">
        <f t="shared" si="204"/>
        <v>0</v>
      </c>
      <c r="AP49" s="716">
        <f>SUM(AP44:AP48)</f>
        <v>0</v>
      </c>
      <c r="AQ49" s="717">
        <f t="shared" ref="AQ49:AR49" si="205">SUM(AQ44:AQ48)</f>
        <v>0</v>
      </c>
      <c r="AR49" s="718">
        <f t="shared" si="205"/>
        <v>0</v>
      </c>
      <c r="AS49" s="915">
        <f>SUM(AS44:AS48)</f>
        <v>0</v>
      </c>
      <c r="AT49" s="868">
        <f t="shared" ref="AT49:AV49" si="206">SUM(AT44:AT48)</f>
        <v>0</v>
      </c>
      <c r="AU49" s="792">
        <v>0</v>
      </c>
      <c r="AV49" s="792">
        <f t="shared" si="206"/>
        <v>0</v>
      </c>
      <c r="AW49" s="793">
        <f>SUM(AW44:AW48)</f>
        <v>0</v>
      </c>
      <c r="AX49" s="869">
        <f t="shared" ref="AX49:AZ49" si="207">SUM(AX44:AX48)</f>
        <v>0</v>
      </c>
      <c r="AY49" s="839">
        <f>SUM(AY44:AY48)</f>
        <v>0</v>
      </c>
      <c r="AZ49" s="522">
        <f t="shared" si="207"/>
        <v>0</v>
      </c>
      <c r="BA49" s="839">
        <f>SUM(BA44:BA48)</f>
        <v>0</v>
      </c>
      <c r="BB49" s="839">
        <f>SUM(BB44:BB48)</f>
        <v>0</v>
      </c>
      <c r="BC49" s="522">
        <f t="shared" ref="BC49" si="208">SUM(BC44:BC48)</f>
        <v>0</v>
      </c>
      <c r="BD49" s="144">
        <f>SUM(BD44:BD48)</f>
        <v>50344.380000000005</v>
      </c>
      <c r="BE49" s="151">
        <f>AR49+AO49+AL49+AI49+AF49+AC49+Z49+W49+S49+P49+M49+J49+G49+D49+AU49+BB49</f>
        <v>50000</v>
      </c>
      <c r="BF49" s="1168">
        <f>SUM(BF44:BF48)</f>
        <v>48183.72</v>
      </c>
      <c r="BG49" s="184">
        <v>312</v>
      </c>
    </row>
    <row r="50" spans="1:135" s="6" customFormat="1" x14ac:dyDescent="0.25">
      <c r="A50" s="74">
        <v>313211</v>
      </c>
      <c r="B50" s="85" t="s">
        <v>24</v>
      </c>
      <c r="C50" s="563">
        <v>197783.51</v>
      </c>
      <c r="D50" s="563"/>
      <c r="E50" s="558">
        <v>235630.15</v>
      </c>
      <c r="F50" s="565"/>
      <c r="G50" s="565"/>
      <c r="H50" s="558"/>
      <c r="I50" s="564">
        <v>147.47999999999999</v>
      </c>
      <c r="J50" s="564"/>
      <c r="K50" s="990"/>
      <c r="L50" s="1012"/>
      <c r="M50" s="360"/>
      <c r="N50" s="633"/>
      <c r="O50" s="636">
        <v>835.71</v>
      </c>
      <c r="P50" s="636"/>
      <c r="Q50" s="633"/>
      <c r="R50" s="636"/>
      <c r="S50" s="636"/>
      <c r="T50" s="633"/>
      <c r="U50" s="1035"/>
      <c r="V50" s="957"/>
      <c r="W50" s="670"/>
      <c r="X50" s="667"/>
      <c r="Y50" s="671"/>
      <c r="Z50" s="671"/>
      <c r="AA50" s="667"/>
      <c r="AB50" s="671"/>
      <c r="AC50" s="667"/>
      <c r="AD50" s="671"/>
      <c r="AE50" s="667"/>
      <c r="AF50" s="671"/>
      <c r="AG50" s="667"/>
      <c r="AH50" s="671"/>
      <c r="AI50" s="671"/>
      <c r="AJ50" s="667"/>
      <c r="AK50" s="671"/>
      <c r="AL50" s="671"/>
      <c r="AM50" s="955"/>
      <c r="AN50" s="919"/>
      <c r="AO50" s="726"/>
      <c r="AP50" s="720"/>
      <c r="AQ50" s="727"/>
      <c r="AR50" s="728"/>
      <c r="AS50" s="917"/>
      <c r="AT50" s="873"/>
      <c r="AU50" s="797"/>
      <c r="AV50" s="794"/>
      <c r="AW50" s="795"/>
      <c r="AX50" s="871"/>
      <c r="AY50" s="842"/>
      <c r="AZ50" s="523"/>
      <c r="BA50" s="842"/>
      <c r="BB50" s="842"/>
      <c r="BC50" s="523"/>
      <c r="BD50" s="134">
        <f t="shared" si="185"/>
        <v>198766.7</v>
      </c>
      <c r="BE50" s="140"/>
      <c r="BF50" s="1167">
        <f>E50+H50+K50+N50+Q50+T50+U50+X50+AA50+AD50+AG50+AJ50+AM50+AP50+AS50+AV50+AW50+AX50+BC50</f>
        <v>235630.15</v>
      </c>
      <c r="BG50" s="181">
        <v>313211</v>
      </c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</row>
    <row r="51" spans="1:135" x14ac:dyDescent="0.25">
      <c r="A51" s="45">
        <v>313221</v>
      </c>
      <c r="B51" s="30" t="s">
        <v>161</v>
      </c>
      <c r="C51" s="547"/>
      <c r="D51" s="547"/>
      <c r="E51" s="586"/>
      <c r="F51" s="549"/>
      <c r="G51" s="549"/>
      <c r="H51" s="586"/>
      <c r="I51" s="548"/>
      <c r="J51" s="548"/>
      <c r="K51" s="995"/>
      <c r="L51" s="1005"/>
      <c r="M51" s="353"/>
      <c r="N51" s="640"/>
      <c r="O51" s="631"/>
      <c r="P51" s="631"/>
      <c r="Q51" s="640"/>
      <c r="R51" s="631"/>
      <c r="S51" s="631"/>
      <c r="T51" s="640"/>
      <c r="U51" s="1023"/>
      <c r="V51" s="950"/>
      <c r="W51" s="660"/>
      <c r="X51" s="682"/>
      <c r="Y51" s="661"/>
      <c r="Z51" s="661"/>
      <c r="AA51" s="682"/>
      <c r="AB51" s="661"/>
      <c r="AC51" s="682"/>
      <c r="AD51" s="661"/>
      <c r="AE51" s="682"/>
      <c r="AF51" s="661"/>
      <c r="AG51" s="682"/>
      <c r="AH51" s="661"/>
      <c r="AI51" s="661"/>
      <c r="AJ51" s="682"/>
      <c r="AK51" s="661"/>
      <c r="AL51" s="661"/>
      <c r="AM51" s="966"/>
      <c r="AN51" s="912"/>
      <c r="AO51" s="709"/>
      <c r="AP51" s="746"/>
      <c r="AQ51" s="710"/>
      <c r="AR51" s="711"/>
      <c r="AS51" s="929"/>
      <c r="AT51" s="866"/>
      <c r="AU51" s="790"/>
      <c r="AV51" s="807"/>
      <c r="AW51" s="808"/>
      <c r="AX51" s="885"/>
      <c r="AY51" s="837"/>
      <c r="AZ51" s="533"/>
      <c r="BA51" s="837"/>
      <c r="BB51" s="837"/>
      <c r="BC51" s="533"/>
      <c r="BD51" s="134">
        <f t="shared" si="185"/>
        <v>0</v>
      </c>
      <c r="BE51" s="136"/>
      <c r="BF51" s="1167">
        <f t="shared" ref="BF51:BF52" si="209">E51+H51+K51+N51+Q51+T51+U51+X51+AA51+AD51+AG51+AJ51+AM51+AP51+AS51+AV51+AW51+AX51+BC51</f>
        <v>0</v>
      </c>
      <c r="BG51" s="182">
        <v>313221</v>
      </c>
    </row>
    <row r="52" spans="1:135" ht="15.75" thickBot="1" x14ac:dyDescent="0.3">
      <c r="A52" s="46">
        <v>313321</v>
      </c>
      <c r="B52" s="29" t="s">
        <v>162</v>
      </c>
      <c r="C52" s="550"/>
      <c r="D52" s="550"/>
      <c r="E52" s="589"/>
      <c r="F52" s="552"/>
      <c r="G52" s="552"/>
      <c r="H52" s="589"/>
      <c r="I52" s="551"/>
      <c r="J52" s="551"/>
      <c r="K52" s="996"/>
      <c r="L52" s="1006"/>
      <c r="M52" s="354"/>
      <c r="N52" s="641"/>
      <c r="O52" s="632"/>
      <c r="P52" s="632"/>
      <c r="Q52" s="641"/>
      <c r="R52" s="632"/>
      <c r="S52" s="632"/>
      <c r="T52" s="641"/>
      <c r="U52" s="1025"/>
      <c r="V52" s="951"/>
      <c r="W52" s="662"/>
      <c r="X52" s="684"/>
      <c r="Y52" s="663"/>
      <c r="Z52" s="663"/>
      <c r="AA52" s="684"/>
      <c r="AB52" s="663"/>
      <c r="AC52" s="684"/>
      <c r="AD52" s="663"/>
      <c r="AE52" s="684"/>
      <c r="AF52" s="663"/>
      <c r="AG52" s="684"/>
      <c r="AH52" s="663"/>
      <c r="AI52" s="663"/>
      <c r="AJ52" s="684"/>
      <c r="AK52" s="663"/>
      <c r="AL52" s="663"/>
      <c r="AM52" s="968"/>
      <c r="AN52" s="913"/>
      <c r="AO52" s="712"/>
      <c r="AP52" s="750"/>
      <c r="AQ52" s="713"/>
      <c r="AR52" s="714"/>
      <c r="AS52" s="931"/>
      <c r="AT52" s="867"/>
      <c r="AU52" s="791"/>
      <c r="AV52" s="809"/>
      <c r="AW52" s="810"/>
      <c r="AX52" s="887"/>
      <c r="AY52" s="838"/>
      <c r="AZ52" s="534"/>
      <c r="BA52" s="838"/>
      <c r="BB52" s="838"/>
      <c r="BC52" s="534"/>
      <c r="BD52" s="134">
        <f t="shared" si="185"/>
        <v>0</v>
      </c>
      <c r="BE52" s="141"/>
      <c r="BF52" s="1167">
        <f t="shared" si="209"/>
        <v>0</v>
      </c>
      <c r="BG52" s="183">
        <v>313321</v>
      </c>
    </row>
    <row r="53" spans="1:135" ht="15.75" thickBot="1" x14ac:dyDescent="0.3">
      <c r="A53" s="76">
        <v>313</v>
      </c>
      <c r="B53" s="81" t="s">
        <v>25</v>
      </c>
      <c r="C53" s="581">
        <f>SUM(C50:C52)</f>
        <v>197783.51</v>
      </c>
      <c r="D53" s="581">
        <v>250000</v>
      </c>
      <c r="E53" s="582">
        <f>SUM(E50:E52)</f>
        <v>235630.15</v>
      </c>
      <c r="F53" s="581">
        <f>SUM(F50:F52)</f>
        <v>0</v>
      </c>
      <c r="G53" s="583"/>
      <c r="H53" s="582">
        <f>SUM(H50:H52)</f>
        <v>0</v>
      </c>
      <c r="I53" s="581">
        <f>SUM(I50:I52)</f>
        <v>147.47999999999999</v>
      </c>
      <c r="J53" s="582"/>
      <c r="K53" s="994">
        <f>SUM(K50:K52)</f>
        <v>0</v>
      </c>
      <c r="L53" s="1020">
        <f>SUM(L50:L52)</f>
        <v>0</v>
      </c>
      <c r="M53" s="369"/>
      <c r="N53" s="642">
        <f>SUM(N50:N52)</f>
        <v>0</v>
      </c>
      <c r="O53" s="642">
        <f>SUM(O50:O52)</f>
        <v>835.71</v>
      </c>
      <c r="P53" s="642"/>
      <c r="Q53" s="642">
        <f>SUM(Q50:Q52)</f>
        <v>0</v>
      </c>
      <c r="R53" s="642">
        <f>SUM(R50:R52)</f>
        <v>0</v>
      </c>
      <c r="S53" s="642">
        <f t="shared" ref="S53:AS53" si="210">SUM(S50:S52)</f>
        <v>0</v>
      </c>
      <c r="T53" s="642">
        <f t="shared" si="210"/>
        <v>0</v>
      </c>
      <c r="U53" s="1021">
        <f t="shared" si="210"/>
        <v>0</v>
      </c>
      <c r="V53" s="969">
        <f t="shared" ref="V53" si="211">SUM(V50:V52)</f>
        <v>0</v>
      </c>
      <c r="W53" s="685">
        <f t="shared" si="210"/>
        <v>0</v>
      </c>
      <c r="X53" s="686">
        <f t="shared" si="210"/>
        <v>0</v>
      </c>
      <c r="Y53" s="686">
        <f>SUM(Y50:Y52)</f>
        <v>0</v>
      </c>
      <c r="Z53" s="686"/>
      <c r="AA53" s="686">
        <f>SUM(AA50:AA52)</f>
        <v>0</v>
      </c>
      <c r="AB53" s="686">
        <f t="shared" ref="AB53" si="212">SUM(AB50:AB52)</f>
        <v>0</v>
      </c>
      <c r="AC53" s="686">
        <f t="shared" ref="AC53" si="213">SUM(AC50:AC52)</f>
        <v>0</v>
      </c>
      <c r="AD53" s="686">
        <f t="shared" si="210"/>
        <v>0</v>
      </c>
      <c r="AE53" s="686">
        <f t="shared" si="210"/>
        <v>0</v>
      </c>
      <c r="AF53" s="686">
        <f t="shared" ref="AF53" si="214">SUM(AF50:AF52)</f>
        <v>0</v>
      </c>
      <c r="AG53" s="686">
        <f t="shared" ref="AG53" si="215">SUM(AG50:AG52)</f>
        <v>0</v>
      </c>
      <c r="AH53" s="686">
        <f t="shared" ref="AH53:AI53" si="216">SUM(AH50:AH52)</f>
        <v>0</v>
      </c>
      <c r="AI53" s="686">
        <f t="shared" si="216"/>
        <v>0</v>
      </c>
      <c r="AJ53" s="686">
        <f t="shared" ref="AJ53:AK53" si="217">SUM(AJ50:AJ52)</f>
        <v>0</v>
      </c>
      <c r="AK53" s="686">
        <f t="shared" si="217"/>
        <v>0</v>
      </c>
      <c r="AL53" s="686">
        <f t="shared" si="210"/>
        <v>0</v>
      </c>
      <c r="AM53" s="970">
        <f t="shared" si="210"/>
        <v>0</v>
      </c>
      <c r="AN53" s="932">
        <f t="shared" si="210"/>
        <v>0</v>
      </c>
      <c r="AO53" s="753">
        <v>650</v>
      </c>
      <c r="AP53" s="754">
        <f t="shared" ref="AP53:AQ53" si="218">SUM(AP50:AP52)</f>
        <v>0</v>
      </c>
      <c r="AQ53" s="717">
        <f t="shared" si="218"/>
        <v>0</v>
      </c>
      <c r="AR53" s="718">
        <f t="shared" si="210"/>
        <v>0</v>
      </c>
      <c r="AS53" s="915">
        <f t="shared" si="210"/>
        <v>0</v>
      </c>
      <c r="AT53" s="888">
        <f>SUM(AT50:AT52)</f>
        <v>0</v>
      </c>
      <c r="AU53" s="811">
        <v>0</v>
      </c>
      <c r="AV53" s="811">
        <f>SUM(AV50:AV52)</f>
        <v>0</v>
      </c>
      <c r="AW53" s="812">
        <f>SUM(AW50:AW52)</f>
        <v>0</v>
      </c>
      <c r="AX53" s="869">
        <f t="shared" ref="AX53:AZ53" si="219">SUM(AX50:AX52)</f>
        <v>0</v>
      </c>
      <c r="AY53" s="852">
        <f>SUM(AY50:AY52)</f>
        <v>0</v>
      </c>
      <c r="AZ53" s="522">
        <f t="shared" si="219"/>
        <v>0</v>
      </c>
      <c r="BA53" s="852">
        <f>SUM(BA50:BA52)</f>
        <v>0</v>
      </c>
      <c r="BB53" s="852">
        <f>SUM(BB50:BB52)</f>
        <v>0</v>
      </c>
      <c r="BC53" s="522">
        <f t="shared" ref="BC53" si="220">SUM(BC50:BC52)</f>
        <v>0</v>
      </c>
      <c r="BD53" s="146">
        <f>SUM(BD50:BD52)</f>
        <v>198766.7</v>
      </c>
      <c r="BE53" s="151">
        <f>AR53+AO53+AL53+AI53+AF53+AC53+Z53+W53+S53+P53+M53+J53+G53+D53+AU53+BB53</f>
        <v>250650</v>
      </c>
      <c r="BF53" s="1173">
        <f>SUM(BF50:BF52)</f>
        <v>235630.15</v>
      </c>
      <c r="BG53" s="184">
        <v>313</v>
      </c>
    </row>
    <row r="54" spans="1:135" s="2" customFormat="1" ht="15.75" thickBot="1" x14ac:dyDescent="0.3">
      <c r="A54" s="200">
        <v>31</v>
      </c>
      <c r="B54" s="321" t="s">
        <v>26</v>
      </c>
      <c r="C54" s="584">
        <f>C43+C49+C53</f>
        <v>1472704.93</v>
      </c>
      <c r="D54" s="566">
        <f t="shared" ref="D54:X54" si="221">D43+D49+D53</f>
        <v>1801000</v>
      </c>
      <c r="E54" s="567">
        <f>E43+E49+E53</f>
        <v>1727072.1099999999</v>
      </c>
      <c r="F54" s="567">
        <f>F43+F49+F53</f>
        <v>0</v>
      </c>
      <c r="G54" s="568">
        <f t="shared" si="221"/>
        <v>0</v>
      </c>
      <c r="H54" s="567">
        <f>H43+H49+H53</f>
        <v>0</v>
      </c>
      <c r="I54" s="567">
        <f>I43+I49+I53</f>
        <v>1041.28</v>
      </c>
      <c r="J54" s="567">
        <f t="shared" si="221"/>
        <v>0</v>
      </c>
      <c r="K54" s="992">
        <f>K43+K49+K53</f>
        <v>0</v>
      </c>
      <c r="L54" s="1013">
        <f>L43+L49+L53</f>
        <v>0</v>
      </c>
      <c r="M54" s="361">
        <f t="shared" si="221"/>
        <v>0</v>
      </c>
      <c r="N54" s="362">
        <f t="shared" si="221"/>
        <v>0</v>
      </c>
      <c r="O54" s="362">
        <f>O43+O49+O53</f>
        <v>5900.62</v>
      </c>
      <c r="P54" s="362">
        <f t="shared" si="221"/>
        <v>0</v>
      </c>
      <c r="Q54" s="362">
        <f t="shared" si="221"/>
        <v>0</v>
      </c>
      <c r="R54" s="362">
        <f>R43+R49+R53</f>
        <v>0</v>
      </c>
      <c r="S54" s="362">
        <f t="shared" si="221"/>
        <v>0</v>
      </c>
      <c r="T54" s="362">
        <f t="shared" si="221"/>
        <v>0</v>
      </c>
      <c r="U54" s="1014">
        <f t="shared" si="221"/>
        <v>0</v>
      </c>
      <c r="V54" s="958">
        <f>V43+V49+V53</f>
        <v>0</v>
      </c>
      <c r="W54" s="672">
        <f t="shared" si="221"/>
        <v>0</v>
      </c>
      <c r="X54" s="673">
        <f t="shared" si="221"/>
        <v>0</v>
      </c>
      <c r="Y54" s="673">
        <f>Y43+Y49+Y53</f>
        <v>0</v>
      </c>
      <c r="Z54" s="673">
        <f>Z43+Z49+Z53</f>
        <v>0</v>
      </c>
      <c r="AA54" s="673">
        <f>AA43+AA49+AA53</f>
        <v>0</v>
      </c>
      <c r="AB54" s="673">
        <f t="shared" ref="AB54" si="222">AB43+AB49+AB53</f>
        <v>0</v>
      </c>
      <c r="AC54" s="673">
        <f t="shared" ref="AC54" si="223">AC43+AC49+AC53</f>
        <v>0</v>
      </c>
      <c r="AD54" s="673">
        <f t="shared" ref="AD54:AM54" si="224">AD43+AD49+AD53</f>
        <v>0</v>
      </c>
      <c r="AE54" s="673">
        <f t="shared" si="224"/>
        <v>0</v>
      </c>
      <c r="AF54" s="673">
        <f t="shared" ref="AF54" si="225">AF43+AF49+AF53</f>
        <v>0</v>
      </c>
      <c r="AG54" s="673">
        <f t="shared" ref="AG54" si="226">AG43+AG49+AG53</f>
        <v>0</v>
      </c>
      <c r="AH54" s="673">
        <f t="shared" ref="AH54:AI54" si="227">AH43+AH49+AH53</f>
        <v>0</v>
      </c>
      <c r="AI54" s="673">
        <f t="shared" si="227"/>
        <v>0</v>
      </c>
      <c r="AJ54" s="673">
        <f t="shared" ref="AJ54:AK54" si="228">AJ43+AJ49+AJ53</f>
        <v>0</v>
      </c>
      <c r="AK54" s="673">
        <f t="shared" si="228"/>
        <v>0</v>
      </c>
      <c r="AL54" s="673">
        <f t="shared" si="224"/>
        <v>0</v>
      </c>
      <c r="AM54" s="959">
        <f t="shared" si="224"/>
        <v>0</v>
      </c>
      <c r="AN54" s="920">
        <f>AN43+AN49+AN53</f>
        <v>0</v>
      </c>
      <c r="AO54" s="729">
        <f t="shared" ref="AO54:AX54" si="229">AO43+AO49+AO53</f>
        <v>4350</v>
      </c>
      <c r="AP54" s="730">
        <f>AP43+AP49+AP53</f>
        <v>0</v>
      </c>
      <c r="AQ54" s="731">
        <f t="shared" ref="AQ54" si="230">AQ43+AQ49+AQ53</f>
        <v>0</v>
      </c>
      <c r="AR54" s="732">
        <f t="shared" si="229"/>
        <v>0</v>
      </c>
      <c r="AS54" s="921">
        <f t="shared" si="229"/>
        <v>0</v>
      </c>
      <c r="AT54" s="878">
        <f>AT43+AT49+AT53</f>
        <v>0</v>
      </c>
      <c r="AU54" s="801">
        <f t="shared" si="229"/>
        <v>0</v>
      </c>
      <c r="AV54" s="801">
        <f t="shared" si="229"/>
        <v>0</v>
      </c>
      <c r="AW54" s="802">
        <f t="shared" si="229"/>
        <v>0</v>
      </c>
      <c r="AX54" s="879">
        <f t="shared" si="229"/>
        <v>0</v>
      </c>
      <c r="AY54" s="845">
        <f t="shared" ref="AY54:BA54" si="231">AY43+AY49+AY53</f>
        <v>0</v>
      </c>
      <c r="AZ54" s="526">
        <f t="shared" si="231"/>
        <v>0</v>
      </c>
      <c r="BA54" s="845">
        <f t="shared" si="231"/>
        <v>0</v>
      </c>
      <c r="BB54" s="845">
        <f t="shared" ref="BB54:BC54" si="232">BB43+BB49+BB53</f>
        <v>0</v>
      </c>
      <c r="BC54" s="526">
        <f t="shared" si="232"/>
        <v>0</v>
      </c>
      <c r="BD54" s="160">
        <f>BD43+BD49+BD53</f>
        <v>1479646.8299999998</v>
      </c>
      <c r="BE54" s="158">
        <f>AR54+AO54+AL54+AI54+AF54+AC54+Z54+W54+S54+P54+M54+J54+G54+D54+AU54+BB54</f>
        <v>1805350</v>
      </c>
      <c r="BF54" s="1169">
        <f>BF43+BF49+BF53</f>
        <v>1727072.1099999999</v>
      </c>
      <c r="BG54" s="327">
        <v>31</v>
      </c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</row>
    <row r="55" spans="1:135" s="6" customFormat="1" ht="15.75" thickTop="1" x14ac:dyDescent="0.25">
      <c r="A55" s="74">
        <v>321111</v>
      </c>
      <c r="B55" s="85" t="s">
        <v>27</v>
      </c>
      <c r="C55" s="557"/>
      <c r="D55" s="557"/>
      <c r="E55" s="558"/>
      <c r="F55" s="559"/>
      <c r="G55" s="559"/>
      <c r="H55" s="558"/>
      <c r="I55" s="558">
        <v>81.75</v>
      </c>
      <c r="J55" s="558"/>
      <c r="K55" s="990"/>
      <c r="L55" s="1009"/>
      <c r="M55" s="358"/>
      <c r="N55" s="633"/>
      <c r="O55" s="636">
        <v>463.25</v>
      </c>
      <c r="P55" s="636"/>
      <c r="Q55" s="633"/>
      <c r="R55" s="636">
        <v>4222.78</v>
      </c>
      <c r="S55" s="636"/>
      <c r="T55" s="633">
        <v>30</v>
      </c>
      <c r="U55" s="1035">
        <f>280+30</f>
        <v>310</v>
      </c>
      <c r="V55" s="957">
        <v>3938.29</v>
      </c>
      <c r="W55" s="670"/>
      <c r="X55" s="667">
        <f>591+30+30+30+30+15+15+53.29+36+30+90+63+24+30+30+30+45+45+45+30+30+30+30+30+30+30+30+30+30+30+30+30+30+30+30+30+30+30+30+30+30+30+30+60+60+60+15+250+30+250+30-560+30+30+30+30+30+30+30+15+30+30+60+30+30+60+45+60+36+30+63+30+15+30+30+30+30+30+15+26.63+90+15+30+15+30+30+30+30+75+30+45+24+24-78+30+24-24+60+30+30+30+30+30+30+30+30+30+30+15+30+30+30+30+30+30+30+30</f>
        <v>4147.92</v>
      </c>
      <c r="Y55" s="671"/>
      <c r="Z55" s="671"/>
      <c r="AA55" s="667"/>
      <c r="AB55" s="671"/>
      <c r="AC55" s="667"/>
      <c r="AD55" s="667"/>
      <c r="AE55" s="667"/>
      <c r="AF55" s="667"/>
      <c r="AG55" s="667"/>
      <c r="AH55" s="667"/>
      <c r="AI55" s="667"/>
      <c r="AJ55" s="667"/>
      <c r="AK55" s="667"/>
      <c r="AL55" s="667"/>
      <c r="AM55" s="955">
        <f>78+24</f>
        <v>102</v>
      </c>
      <c r="AN55" s="916"/>
      <c r="AO55" s="719"/>
      <c r="AP55" s="720">
        <v>15</v>
      </c>
      <c r="AQ55" s="721">
        <v>60</v>
      </c>
      <c r="AR55" s="722"/>
      <c r="AS55" s="1794"/>
      <c r="AT55" s="870"/>
      <c r="AU55" s="794"/>
      <c r="AV55" s="794"/>
      <c r="AW55" s="795"/>
      <c r="AX55" s="871"/>
      <c r="AY55" s="840"/>
      <c r="AZ55" s="523"/>
      <c r="BA55" s="523">
        <v>2260</v>
      </c>
      <c r="BB55" s="840"/>
      <c r="BC55" s="523"/>
      <c r="BD55" s="134">
        <f>AQ55+AN55+AK55+AH55+AB55+Y55+V55+R55+O55+L55+I55+F55+C55+AT55+AE55+BA55</f>
        <v>11026.07</v>
      </c>
      <c r="BE55" s="142"/>
      <c r="BF55" s="1167">
        <f>E55+H55+K55+N55+Q55+T55+U55+X55+AA55+AD55+AG55+AJ55+AM55+AP55+AS55+AV55+AW55+AX55+BC55</f>
        <v>4604.92</v>
      </c>
      <c r="BG55" s="181">
        <v>321111</v>
      </c>
      <c r="BH55" s="1916"/>
      <c r="BI55" s="1916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</row>
    <row r="56" spans="1:135" x14ac:dyDescent="0.25">
      <c r="A56" s="45">
        <v>321131</v>
      </c>
      <c r="B56" s="30" t="s">
        <v>28</v>
      </c>
      <c r="C56" s="547"/>
      <c r="D56" s="547"/>
      <c r="E56" s="586"/>
      <c r="F56" s="549"/>
      <c r="G56" s="549"/>
      <c r="H56" s="586"/>
      <c r="I56" s="548"/>
      <c r="J56" s="548"/>
      <c r="K56" s="995"/>
      <c r="L56" s="1005"/>
      <c r="M56" s="353"/>
      <c r="N56" s="640"/>
      <c r="O56" s="631"/>
      <c r="P56" s="631"/>
      <c r="Q56" s="640"/>
      <c r="R56" s="631">
        <v>1093.8</v>
      </c>
      <c r="S56" s="631"/>
      <c r="T56" s="640"/>
      <c r="U56" s="1023"/>
      <c r="V56" s="950">
        <v>2468.59</v>
      </c>
      <c r="W56" s="660"/>
      <c r="X56" s="682">
        <v>1767.55</v>
      </c>
      <c r="Y56" s="661"/>
      <c r="Z56" s="661"/>
      <c r="AA56" s="682"/>
      <c r="AB56" s="661"/>
      <c r="AC56" s="682"/>
      <c r="AD56" s="661"/>
      <c r="AE56" s="682"/>
      <c r="AF56" s="661"/>
      <c r="AG56" s="682"/>
      <c r="AH56" s="661"/>
      <c r="AI56" s="661"/>
      <c r="AJ56" s="682"/>
      <c r="AK56" s="661"/>
      <c r="AL56" s="661"/>
      <c r="AM56" s="966"/>
      <c r="AN56" s="912">
        <v>4</v>
      </c>
      <c r="AO56" s="709"/>
      <c r="AP56" s="746"/>
      <c r="AQ56" s="710"/>
      <c r="AR56" s="711"/>
      <c r="AS56" s="929"/>
      <c r="AT56" s="866"/>
      <c r="AU56" s="790"/>
      <c r="AV56" s="807"/>
      <c r="AW56" s="808"/>
      <c r="AX56" s="885"/>
      <c r="AY56" s="837"/>
      <c r="AZ56" s="533"/>
      <c r="BA56" s="533">
        <v>153.15</v>
      </c>
      <c r="BB56" s="837"/>
      <c r="BC56" s="533"/>
      <c r="BD56" s="134">
        <f t="shared" ref="BD56:BD60" si="233">AQ56+AN56+AK56+AH56+AB56+Y56+V56+R56+O56+L56+I56+F56+C56+AT56+AE56+BA56</f>
        <v>3719.5400000000004</v>
      </c>
      <c r="BE56" s="136"/>
      <c r="BF56" s="1167">
        <f>E56+H56+K56+N56+Q56+T56+U56+X56+AA56+AD56+AG56+AJ56+AM56+AP56+AS56+AV56+AW56+AX56+BC56</f>
        <v>1767.55</v>
      </c>
      <c r="BG56" s="182">
        <v>321131</v>
      </c>
    </row>
    <row r="57" spans="1:135" x14ac:dyDescent="0.25">
      <c r="A57" s="1925">
        <v>321141</v>
      </c>
      <c r="B57" s="1926" t="s">
        <v>488</v>
      </c>
      <c r="C57" s="547"/>
      <c r="D57" s="547"/>
      <c r="E57" s="586"/>
      <c r="F57" s="549"/>
      <c r="G57" s="549"/>
      <c r="H57" s="586"/>
      <c r="I57" s="548"/>
      <c r="J57" s="548"/>
      <c r="K57" s="995"/>
      <c r="L57" s="1005"/>
      <c r="M57" s="353"/>
      <c r="N57" s="640"/>
      <c r="O57" s="631"/>
      <c r="P57" s="631"/>
      <c r="Q57" s="640"/>
      <c r="R57" s="631"/>
      <c r="S57" s="631"/>
      <c r="T57" s="640">
        <v>21053.63</v>
      </c>
      <c r="U57" s="1023"/>
      <c r="V57" s="950"/>
      <c r="W57" s="660"/>
      <c r="X57" s="682"/>
      <c r="Y57" s="661"/>
      <c r="Z57" s="661"/>
      <c r="AA57" s="682"/>
      <c r="AB57" s="661"/>
      <c r="AC57" s="682"/>
      <c r="AD57" s="661"/>
      <c r="AE57" s="682"/>
      <c r="AF57" s="661"/>
      <c r="AG57" s="682"/>
      <c r="AH57" s="661"/>
      <c r="AI57" s="661"/>
      <c r="AJ57" s="682"/>
      <c r="AK57" s="661"/>
      <c r="AL57" s="661"/>
      <c r="AM57" s="966"/>
      <c r="AN57" s="912"/>
      <c r="AO57" s="709"/>
      <c r="AP57" s="746"/>
      <c r="AQ57" s="710"/>
      <c r="AR57" s="711"/>
      <c r="AS57" s="929"/>
      <c r="AT57" s="866"/>
      <c r="AU57" s="790"/>
      <c r="AV57" s="807"/>
      <c r="AW57" s="808"/>
      <c r="AX57" s="885"/>
      <c r="AY57" s="837"/>
      <c r="AZ57" s="533"/>
      <c r="BA57" s="533"/>
      <c r="BB57" s="837"/>
      <c r="BC57" s="533"/>
      <c r="BD57" s="134">
        <f t="shared" si="233"/>
        <v>0</v>
      </c>
      <c r="BE57" s="136"/>
      <c r="BF57" s="1167">
        <f>E57+H57+K57+N57+Q57+T57+U57+X57+AA57+AD57+AG57+AJ57+AM57+AP57+AS57+AV57+AW57+AX57+BC57</f>
        <v>21053.63</v>
      </c>
      <c r="BG57" s="1929">
        <v>321141</v>
      </c>
      <c r="BH57" s="1930"/>
    </row>
    <row r="58" spans="1:135" s="6" customFormat="1" x14ac:dyDescent="0.25">
      <c r="A58" s="45">
        <v>321151</v>
      </c>
      <c r="B58" s="30" t="s">
        <v>29</v>
      </c>
      <c r="C58" s="585">
        <v>55.5</v>
      </c>
      <c r="D58" s="585"/>
      <c r="E58" s="586">
        <f>18.5+18.5</f>
        <v>37</v>
      </c>
      <c r="F58" s="587"/>
      <c r="G58" s="587"/>
      <c r="H58" s="586"/>
      <c r="I58" s="586">
        <v>143.27000000000001</v>
      </c>
      <c r="J58" s="586"/>
      <c r="K58" s="995"/>
      <c r="L58" s="1022"/>
      <c r="M58" s="367"/>
      <c r="N58" s="640"/>
      <c r="O58" s="631">
        <v>811.77</v>
      </c>
      <c r="P58" s="631"/>
      <c r="Q58" s="640"/>
      <c r="R58" s="640">
        <v>866.68</v>
      </c>
      <c r="S58" s="640"/>
      <c r="T58" s="640">
        <f>124.5+18.14</f>
        <v>142.63999999999999</v>
      </c>
      <c r="U58" s="1023">
        <f>16.92+17.64+9.4+17.64+17.64+17.64</f>
        <v>96.88000000000001</v>
      </c>
      <c r="V58" s="950">
        <v>2650.57</v>
      </c>
      <c r="W58" s="661"/>
      <c r="X58" s="682">
        <f>319.34+85+30+106+90+15.34-67.5+348.07+27.5+22+17.22+33+105+31.33+101.5+61.94+116+15.34+85+85-85+30.5+34+19.6+19.6+30+90+17.64-45+8.6+17.22+393+41+12.78+7.74+7.74+16.92+100.5-289.32+141+139-130+139+6.34+11.42+11.42</f>
        <v>2372.7799999999997</v>
      </c>
      <c r="Y58" s="661"/>
      <c r="Z58" s="661"/>
      <c r="AA58" s="682"/>
      <c r="AB58" s="661"/>
      <c r="AC58" s="682"/>
      <c r="AD58" s="682"/>
      <c r="AE58" s="682"/>
      <c r="AF58" s="682"/>
      <c r="AG58" s="682"/>
      <c r="AH58" s="682"/>
      <c r="AI58" s="682"/>
      <c r="AJ58" s="682"/>
      <c r="AK58" s="682"/>
      <c r="AL58" s="682"/>
      <c r="AM58" s="966">
        <v>130</v>
      </c>
      <c r="AN58" s="928"/>
      <c r="AO58" s="745"/>
      <c r="AP58" s="746">
        <f>55+54+54+56+56+56+56+56+56+56+56</f>
        <v>611</v>
      </c>
      <c r="AQ58" s="747"/>
      <c r="AR58" s="748"/>
      <c r="AS58" s="929"/>
      <c r="AT58" s="884"/>
      <c r="AU58" s="807"/>
      <c r="AV58" s="807"/>
      <c r="AW58" s="808"/>
      <c r="AX58" s="885"/>
      <c r="AY58" s="850"/>
      <c r="AZ58" s="533"/>
      <c r="BA58" s="533">
        <v>288.01</v>
      </c>
      <c r="BB58" s="850"/>
      <c r="BC58" s="533">
        <v>116.5</v>
      </c>
      <c r="BD58" s="134">
        <f t="shared" si="233"/>
        <v>4815.8000000000011</v>
      </c>
      <c r="BE58" s="137"/>
      <c r="BF58" s="1167">
        <f>E58+H58+K58+N58+Q58+T58+U58+X58+AA58+AD58+AG58+AJ58+AM58+AP58+AS58+AV58+AW58+AX58+BC58</f>
        <v>3506.7999999999997</v>
      </c>
      <c r="BG58" s="182">
        <v>321151</v>
      </c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41"/>
      <c r="CZ58" s="41"/>
      <c r="DA58" s="41"/>
      <c r="DB58" s="41"/>
      <c r="DC58" s="41"/>
      <c r="DD58" s="41"/>
      <c r="DE58" s="41"/>
      <c r="DF58" s="41"/>
      <c r="DG58" s="41"/>
      <c r="DH58" s="41"/>
      <c r="DI58" s="41"/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41"/>
      <c r="EA58" s="41"/>
      <c r="EB58" s="41"/>
      <c r="EC58" s="41"/>
      <c r="ED58" s="41"/>
      <c r="EE58" s="41"/>
    </row>
    <row r="59" spans="1:135" s="6" customFormat="1" x14ac:dyDescent="0.25">
      <c r="A59" s="46">
        <v>321121</v>
      </c>
      <c r="B59" s="29" t="s">
        <v>175</v>
      </c>
      <c r="C59" s="588"/>
      <c r="D59" s="588"/>
      <c r="E59" s="589"/>
      <c r="F59" s="590"/>
      <c r="G59" s="590"/>
      <c r="H59" s="589"/>
      <c r="I59" s="589"/>
      <c r="J59" s="589"/>
      <c r="K59" s="996"/>
      <c r="L59" s="1024"/>
      <c r="M59" s="368"/>
      <c r="N59" s="641"/>
      <c r="O59" s="632"/>
      <c r="P59" s="632"/>
      <c r="Q59" s="641"/>
      <c r="R59" s="641">
        <v>2116.4</v>
      </c>
      <c r="S59" s="641"/>
      <c r="T59" s="641"/>
      <c r="U59" s="1025"/>
      <c r="V59" s="951"/>
      <c r="W59" s="663"/>
      <c r="X59" s="684">
        <f>420+50+560+385</f>
        <v>1415</v>
      </c>
      <c r="Y59" s="663"/>
      <c r="Z59" s="663"/>
      <c r="AA59" s="684"/>
      <c r="AB59" s="663"/>
      <c r="AC59" s="684"/>
      <c r="AD59" s="684"/>
      <c r="AE59" s="684"/>
      <c r="AF59" s="684"/>
      <c r="AG59" s="684"/>
      <c r="AH59" s="684"/>
      <c r="AI59" s="684"/>
      <c r="AJ59" s="684"/>
      <c r="AK59" s="684"/>
      <c r="AL59" s="684"/>
      <c r="AM59" s="968"/>
      <c r="AN59" s="930"/>
      <c r="AO59" s="749"/>
      <c r="AP59" s="750"/>
      <c r="AQ59" s="751"/>
      <c r="AR59" s="752"/>
      <c r="AS59" s="931"/>
      <c r="AT59" s="886"/>
      <c r="AU59" s="809"/>
      <c r="AV59" s="809"/>
      <c r="AW59" s="810"/>
      <c r="AX59" s="887"/>
      <c r="AY59" s="851"/>
      <c r="AZ59" s="534"/>
      <c r="BA59" s="534"/>
      <c r="BB59" s="851"/>
      <c r="BC59" s="534"/>
      <c r="BD59" s="134">
        <f t="shared" si="233"/>
        <v>2116.4</v>
      </c>
      <c r="BE59" s="138"/>
      <c r="BF59" s="1167">
        <f t="shared" ref="BF59:BF68" si="234">E59+H59+K59+N59+Q59+T59+U59+X59+AA59+AD59+AG59+AJ59+AM59+AP59+AS59+AV59+AW59+AX59+BC59</f>
        <v>1415</v>
      </c>
      <c r="BG59" s="183">
        <v>321121</v>
      </c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  <c r="ED59" s="41"/>
      <c r="EE59" s="41"/>
    </row>
    <row r="60" spans="1:135" s="6" customFormat="1" ht="15.75" thickBot="1" x14ac:dyDescent="0.3">
      <c r="A60" s="1759">
        <v>321191</v>
      </c>
      <c r="B60" s="29" t="s">
        <v>233</v>
      </c>
      <c r="C60" s="588"/>
      <c r="D60" s="588"/>
      <c r="E60" s="589"/>
      <c r="F60" s="590"/>
      <c r="G60" s="590"/>
      <c r="H60" s="589"/>
      <c r="I60" s="589">
        <v>6.14</v>
      </c>
      <c r="J60" s="589"/>
      <c r="K60" s="996"/>
      <c r="L60" s="1024"/>
      <c r="M60" s="368"/>
      <c r="N60" s="641"/>
      <c r="O60" s="632">
        <v>34.76</v>
      </c>
      <c r="P60" s="632"/>
      <c r="Q60" s="641"/>
      <c r="R60" s="641">
        <v>101.18</v>
      </c>
      <c r="S60" s="641"/>
      <c r="T60" s="641">
        <v>38.770000000000003</v>
      </c>
      <c r="U60" s="1025"/>
      <c r="V60" s="951">
        <v>65.5</v>
      </c>
      <c r="W60" s="663"/>
      <c r="X60" s="684">
        <v>1.7</v>
      </c>
      <c r="Y60" s="663"/>
      <c r="Z60" s="663"/>
      <c r="AA60" s="684"/>
      <c r="AB60" s="663"/>
      <c r="AC60" s="684"/>
      <c r="AD60" s="684"/>
      <c r="AE60" s="684"/>
      <c r="AF60" s="684"/>
      <c r="AG60" s="684"/>
      <c r="AH60" s="684"/>
      <c r="AI60" s="684"/>
      <c r="AJ60" s="684"/>
      <c r="AK60" s="684"/>
      <c r="AL60" s="684"/>
      <c r="AM60" s="968"/>
      <c r="AN60" s="930"/>
      <c r="AO60" s="749"/>
      <c r="AP60" s="750"/>
      <c r="AQ60" s="751"/>
      <c r="AR60" s="752"/>
      <c r="AS60" s="931"/>
      <c r="AT60" s="886"/>
      <c r="AU60" s="809"/>
      <c r="AV60" s="809"/>
      <c r="AW60" s="810"/>
      <c r="AX60" s="887"/>
      <c r="AY60" s="851"/>
      <c r="AZ60" s="534"/>
      <c r="BA60" s="534">
        <v>38.26</v>
      </c>
      <c r="BB60" s="851"/>
      <c r="BC60" s="534"/>
      <c r="BD60" s="134">
        <f t="shared" si="233"/>
        <v>245.83999999999997</v>
      </c>
      <c r="BE60" s="138"/>
      <c r="BF60" s="1167">
        <f t="shared" si="234"/>
        <v>40.470000000000006</v>
      </c>
      <c r="BG60" s="183">
        <v>321191</v>
      </c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41"/>
      <c r="DX60" s="41"/>
      <c r="DY60" s="41"/>
      <c r="DZ60" s="41"/>
      <c r="EA60" s="41"/>
      <c r="EB60" s="41"/>
      <c r="EC60" s="41"/>
      <c r="ED60" s="41"/>
      <c r="EE60" s="41"/>
    </row>
    <row r="61" spans="1:135" s="2" customFormat="1" ht="15.75" thickBot="1" x14ac:dyDescent="0.3">
      <c r="A61" s="76">
        <v>3211</v>
      </c>
      <c r="B61" s="81" t="s">
        <v>30</v>
      </c>
      <c r="C61" s="577">
        <f>SUM(C55:C60)</f>
        <v>55.5</v>
      </c>
      <c r="D61" s="553">
        <f>SUM(D55:D58)</f>
        <v>0</v>
      </c>
      <c r="E61" s="554">
        <f>SUM(E55:E60)</f>
        <v>37</v>
      </c>
      <c r="F61" s="555">
        <f>SUM(F55:F58)</f>
        <v>0</v>
      </c>
      <c r="G61" s="555">
        <f>SUM(G55:G58)</f>
        <v>0</v>
      </c>
      <c r="H61" s="554">
        <f t="shared" ref="H61:J61" si="235">SUM(H55:H58)</f>
        <v>0</v>
      </c>
      <c r="I61" s="554">
        <f>SUM(I55:I60)</f>
        <v>231.16</v>
      </c>
      <c r="J61" s="554">
        <f t="shared" si="235"/>
        <v>0</v>
      </c>
      <c r="K61" s="989">
        <f>SUM(K55:K60)</f>
        <v>0</v>
      </c>
      <c r="L61" s="1007">
        <f t="shared" ref="L61:P61" si="236">SUM(L55:L58)</f>
        <v>0</v>
      </c>
      <c r="M61" s="356">
        <f t="shared" si="236"/>
        <v>0</v>
      </c>
      <c r="N61" s="357">
        <f t="shared" si="236"/>
        <v>0</v>
      </c>
      <c r="O61" s="357">
        <f>SUM(O55:O60)</f>
        <v>1309.78</v>
      </c>
      <c r="P61" s="357">
        <f t="shared" si="236"/>
        <v>0</v>
      </c>
      <c r="Q61" s="357">
        <f>SUM(Q55:Q60)</f>
        <v>0</v>
      </c>
      <c r="R61" s="357">
        <f>SUM(R55:R60)</f>
        <v>8400.84</v>
      </c>
      <c r="S61" s="357">
        <f t="shared" ref="S61" si="237">SUM(S55:S58)</f>
        <v>0</v>
      </c>
      <c r="T61" s="357">
        <f t="shared" ref="T61" si="238">SUM(T55:T58)</f>
        <v>21226.27</v>
      </c>
      <c r="U61" s="1008">
        <f>SUM(U55:U60)</f>
        <v>406.88</v>
      </c>
      <c r="V61" s="952">
        <f>SUM(V55:V60)</f>
        <v>9122.9500000000007</v>
      </c>
      <c r="W61" s="664">
        <f t="shared" ref="W61" si="239">SUM(W55:W58)</f>
        <v>0</v>
      </c>
      <c r="X61" s="665">
        <f>SUM(X55:X60)</f>
        <v>9704.9500000000007</v>
      </c>
      <c r="Y61" s="665">
        <f t="shared" ref="Y61" si="240">SUM(Y55:Y59)</f>
        <v>0</v>
      </c>
      <c r="Z61" s="665">
        <f t="shared" ref="Z61:AL61" si="241">SUM(Z55:Z59)</f>
        <v>0</v>
      </c>
      <c r="AA61" s="665">
        <f t="shared" si="241"/>
        <v>0</v>
      </c>
      <c r="AB61" s="665">
        <f t="shared" si="241"/>
        <v>0</v>
      </c>
      <c r="AC61" s="665">
        <f t="shared" si="241"/>
        <v>0</v>
      </c>
      <c r="AD61" s="665">
        <f t="shared" si="241"/>
        <v>0</v>
      </c>
      <c r="AE61" s="665">
        <f t="shared" si="241"/>
        <v>0</v>
      </c>
      <c r="AF61" s="665">
        <f t="shared" si="241"/>
        <v>0</v>
      </c>
      <c r="AG61" s="665">
        <f t="shared" si="241"/>
        <v>0</v>
      </c>
      <c r="AH61" s="665">
        <f t="shared" ref="AH61" si="242">SUM(AH55:AH59)</f>
        <v>0</v>
      </c>
      <c r="AI61" s="665">
        <f t="shared" si="241"/>
        <v>0</v>
      </c>
      <c r="AJ61" s="665">
        <f t="shared" si="241"/>
        <v>0</v>
      </c>
      <c r="AK61" s="665">
        <f>SUM(AK55:AK60)</f>
        <v>0</v>
      </c>
      <c r="AL61" s="665">
        <f t="shared" si="241"/>
        <v>0</v>
      </c>
      <c r="AM61" s="953">
        <f>SUM(AM55:AM60)</f>
        <v>232</v>
      </c>
      <c r="AN61" s="914">
        <f>SUM(AN55:AN60)</f>
        <v>4</v>
      </c>
      <c r="AO61" s="715">
        <f t="shared" ref="AO61" si="243">SUM(AO55:AO58)</f>
        <v>0</v>
      </c>
      <c r="AP61" s="716">
        <f>SUM(AP55:AP60)</f>
        <v>626</v>
      </c>
      <c r="AQ61" s="717">
        <f>SUM(AQ55:AQ58)</f>
        <v>60</v>
      </c>
      <c r="AR61" s="718">
        <f>SUM(AR55:AR58)</f>
        <v>0</v>
      </c>
      <c r="AS61" s="915">
        <f>SUM(AS55:AS58)</f>
        <v>0</v>
      </c>
      <c r="AT61" s="868">
        <f t="shared" ref="AT61:AU61" si="244">SUM(AT55:AT58)</f>
        <v>0</v>
      </c>
      <c r="AU61" s="792">
        <f t="shared" si="244"/>
        <v>0</v>
      </c>
      <c r="AV61" s="792">
        <f>SUM(AV55:AV59)</f>
        <v>0</v>
      </c>
      <c r="AW61" s="792">
        <f t="shared" ref="AW61:AX61" si="245">SUM(AW55:AW59)</f>
        <v>0</v>
      </c>
      <c r="AX61" s="889">
        <f t="shared" si="245"/>
        <v>0</v>
      </c>
      <c r="AY61" s="839">
        <f t="shared" ref="AY61:AZ61" si="246">SUM(AY55:AY59)</f>
        <v>0</v>
      </c>
      <c r="AZ61" s="132">
        <f t="shared" si="246"/>
        <v>0</v>
      </c>
      <c r="BA61" s="839">
        <f t="shared" ref="BA61:BB61" si="247">SUM(BA55:BA59)</f>
        <v>2701.16</v>
      </c>
      <c r="BB61" s="839">
        <f t="shared" si="247"/>
        <v>0</v>
      </c>
      <c r="BC61" s="132">
        <f>SUM(BC55:BC60)</f>
        <v>116.5</v>
      </c>
      <c r="BD61" s="454">
        <f>SUM(BD55:BD60)</f>
        <v>21923.650000000005</v>
      </c>
      <c r="BE61" s="151">
        <f>AR61+AO61+AL61+AI61+AF61+AB61+AD61+Z61+W61+S61+P61+M61+J61+G61+D61</f>
        <v>0</v>
      </c>
      <c r="BF61" s="1168">
        <f>SUM(BF55:BF60)</f>
        <v>32388.370000000003</v>
      </c>
      <c r="BG61" s="184">
        <v>3211</v>
      </c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0"/>
      <c r="CQ61" s="40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0"/>
      <c r="DM61" s="40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</row>
    <row r="62" spans="1:135" ht="15.75" thickBot="1" x14ac:dyDescent="0.3">
      <c r="A62" s="78">
        <v>321211</v>
      </c>
      <c r="B62" s="79" t="s">
        <v>31</v>
      </c>
      <c r="C62" s="560"/>
      <c r="D62" s="560"/>
      <c r="E62" s="1090"/>
      <c r="F62" s="562"/>
      <c r="G62" s="562"/>
      <c r="H62" s="1090"/>
      <c r="I62" s="561">
        <v>155.72999999999999</v>
      </c>
      <c r="J62" s="561"/>
      <c r="K62" s="996"/>
      <c r="L62" s="1024"/>
      <c r="M62" s="368"/>
      <c r="N62" s="641"/>
      <c r="O62" s="632">
        <v>882.51</v>
      </c>
      <c r="P62" s="632"/>
      <c r="Q62" s="641"/>
      <c r="R62" s="641"/>
      <c r="S62" s="641"/>
      <c r="T62" s="641"/>
      <c r="U62" s="1025"/>
      <c r="V62" s="951">
        <v>24175.55</v>
      </c>
      <c r="W62" s="663"/>
      <c r="X62" s="684">
        <v>27229.5</v>
      </c>
      <c r="Y62" s="663"/>
      <c r="Z62" s="663"/>
      <c r="AA62" s="684"/>
      <c r="AB62" s="663"/>
      <c r="AC62" s="684"/>
      <c r="AD62" s="684"/>
      <c r="AE62" s="684"/>
      <c r="AF62" s="684"/>
      <c r="AG62" s="684"/>
      <c r="AH62" s="684"/>
      <c r="AI62" s="684"/>
      <c r="AJ62" s="684"/>
      <c r="AK62" s="684"/>
      <c r="AL62" s="684"/>
      <c r="AM62" s="968"/>
      <c r="AN62" s="930"/>
      <c r="AO62" s="749"/>
      <c r="AP62" s="750"/>
      <c r="AQ62" s="751"/>
      <c r="AR62" s="752"/>
      <c r="AS62" s="931"/>
      <c r="AT62" s="886"/>
      <c r="AU62" s="809"/>
      <c r="AV62" s="809"/>
      <c r="AW62" s="810"/>
      <c r="AX62" s="887"/>
      <c r="AY62" s="851"/>
      <c r="AZ62" s="534"/>
      <c r="BA62" s="851"/>
      <c r="BB62" s="851"/>
      <c r="BC62" s="534"/>
      <c r="BD62" s="134">
        <f t="shared" ref="BD62:BD68" si="248">AQ62+AN62+AK62+AH62+AB62+Y62+V62+R62+O62+L62+I62+F62+C62+AT62+AE62</f>
        <v>25213.789999999997</v>
      </c>
      <c r="BE62" s="138"/>
      <c r="BF62" s="1167">
        <f>E62+H62+K62+N62+Q62+T62+U62+X62+AA62+AD62+AG62+AJ62+AM62+AP62+AS62+AV62+AW62+AX62+BC62</f>
        <v>27229.5</v>
      </c>
      <c r="BG62" s="185">
        <v>321211</v>
      </c>
    </row>
    <row r="63" spans="1:135" s="2" customFormat="1" ht="15.75" thickBot="1" x14ac:dyDescent="0.3">
      <c r="A63" s="76">
        <v>3212</v>
      </c>
      <c r="B63" s="81" t="s">
        <v>32</v>
      </c>
      <c r="C63" s="553">
        <f t="shared" ref="C63:H63" si="249">C62</f>
        <v>0</v>
      </c>
      <c r="D63" s="553">
        <f t="shared" si="249"/>
        <v>0</v>
      </c>
      <c r="E63" s="554">
        <f t="shared" si="249"/>
        <v>0</v>
      </c>
      <c r="F63" s="555">
        <f t="shared" si="249"/>
        <v>0</v>
      </c>
      <c r="G63" s="555">
        <f t="shared" si="249"/>
        <v>0</v>
      </c>
      <c r="H63" s="554">
        <f t="shared" si="249"/>
        <v>0</v>
      </c>
      <c r="I63" s="554">
        <f>I62</f>
        <v>155.72999999999999</v>
      </c>
      <c r="J63" s="554">
        <f t="shared" ref="J63" si="250">J62</f>
        <v>0</v>
      </c>
      <c r="K63" s="989">
        <f>K62</f>
        <v>0</v>
      </c>
      <c r="L63" s="1007">
        <f>L62</f>
        <v>0</v>
      </c>
      <c r="M63" s="356">
        <f t="shared" ref="M63:N63" si="251">M62</f>
        <v>0</v>
      </c>
      <c r="N63" s="357">
        <f t="shared" si="251"/>
        <v>0</v>
      </c>
      <c r="O63" s="357">
        <f>O62</f>
        <v>882.51</v>
      </c>
      <c r="P63" s="357">
        <f>P62</f>
        <v>0</v>
      </c>
      <c r="Q63" s="357">
        <f>Q62</f>
        <v>0</v>
      </c>
      <c r="R63" s="357">
        <f>R62</f>
        <v>0</v>
      </c>
      <c r="S63" s="357">
        <f t="shared" ref="S63:U63" si="252">S62</f>
        <v>0</v>
      </c>
      <c r="T63" s="357">
        <f t="shared" ref="T63" si="253">T62</f>
        <v>0</v>
      </c>
      <c r="U63" s="1008">
        <f t="shared" si="252"/>
        <v>0</v>
      </c>
      <c r="V63" s="952">
        <f>V62</f>
        <v>24175.55</v>
      </c>
      <c r="W63" s="664">
        <f>W62</f>
        <v>0</v>
      </c>
      <c r="X63" s="665">
        <f>X62</f>
        <v>27229.5</v>
      </c>
      <c r="Y63" s="665">
        <f t="shared" ref="Y63" si="254">Y62</f>
        <v>0</v>
      </c>
      <c r="Z63" s="665">
        <f t="shared" ref="Z63:AL63" si="255">Z62</f>
        <v>0</v>
      </c>
      <c r="AA63" s="665">
        <f t="shared" ref="AA63:AB63" si="256">AA62</f>
        <v>0</v>
      </c>
      <c r="AB63" s="665">
        <f t="shared" si="256"/>
        <v>0</v>
      </c>
      <c r="AC63" s="665">
        <f t="shared" ref="AC63" si="257">AC62</f>
        <v>0</v>
      </c>
      <c r="AD63" s="665">
        <f t="shared" si="255"/>
        <v>0</v>
      </c>
      <c r="AE63" s="665">
        <f t="shared" ref="AE63:AF63" si="258">AE62</f>
        <v>0</v>
      </c>
      <c r="AF63" s="665">
        <f t="shared" si="258"/>
        <v>0</v>
      </c>
      <c r="AG63" s="665">
        <f t="shared" ref="AG63:AK63" si="259">AG62</f>
        <v>0</v>
      </c>
      <c r="AH63" s="665">
        <f t="shared" ref="AH63" si="260">AH62</f>
        <v>0</v>
      </c>
      <c r="AI63" s="665">
        <f t="shared" si="259"/>
        <v>0</v>
      </c>
      <c r="AJ63" s="665">
        <f t="shared" si="259"/>
        <v>0</v>
      </c>
      <c r="AK63" s="665">
        <f t="shared" si="259"/>
        <v>0</v>
      </c>
      <c r="AL63" s="665">
        <f t="shared" si="255"/>
        <v>0</v>
      </c>
      <c r="AM63" s="953">
        <f t="shared" ref="AM63:AO63" si="261">AM62</f>
        <v>0</v>
      </c>
      <c r="AN63" s="914">
        <f t="shared" ref="AN63" si="262">AN62</f>
        <v>0</v>
      </c>
      <c r="AO63" s="715">
        <f t="shared" si="261"/>
        <v>0</v>
      </c>
      <c r="AP63" s="716">
        <f t="shared" ref="AP63" si="263">AP62</f>
        <v>0</v>
      </c>
      <c r="AQ63" s="717">
        <f>AQ62</f>
        <v>0</v>
      </c>
      <c r="AR63" s="718">
        <f>AR62</f>
        <v>0</v>
      </c>
      <c r="AS63" s="915">
        <f>AS62</f>
        <v>0</v>
      </c>
      <c r="AT63" s="868">
        <f>AT62</f>
        <v>0</v>
      </c>
      <c r="AU63" s="792">
        <f t="shared" ref="AU63" si="264">AU62</f>
        <v>0</v>
      </c>
      <c r="AV63" s="792">
        <f>AV62</f>
        <v>0</v>
      </c>
      <c r="AW63" s="793">
        <f t="shared" ref="AW63:AY63" si="265">AW62</f>
        <v>0</v>
      </c>
      <c r="AX63" s="869">
        <f>AX62</f>
        <v>0</v>
      </c>
      <c r="AY63" s="839">
        <f t="shared" si="265"/>
        <v>0</v>
      </c>
      <c r="AZ63" s="522">
        <f>AZ62</f>
        <v>0</v>
      </c>
      <c r="BA63" s="839">
        <f t="shared" ref="BA63:BB63" si="266">BA62</f>
        <v>0</v>
      </c>
      <c r="BB63" s="839">
        <f t="shared" si="266"/>
        <v>0</v>
      </c>
      <c r="BC63" s="522">
        <f>BC62</f>
        <v>0</v>
      </c>
      <c r="BD63" s="454">
        <f>SUM(BD62)</f>
        <v>25213.789999999997</v>
      </c>
      <c r="BE63" s="151">
        <f>AR63+AO63+AL63+AI63+AF63+AB63+AD63+Z63+W63+S63+P63+M63+J63+G63+D63</f>
        <v>0</v>
      </c>
      <c r="BF63" s="1168">
        <f>SUM(BF62)</f>
        <v>27229.5</v>
      </c>
      <c r="BG63" s="184">
        <v>3212</v>
      </c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</row>
    <row r="64" spans="1:135" x14ac:dyDescent="0.25">
      <c r="A64" s="78">
        <v>321311</v>
      </c>
      <c r="B64" s="79" t="s">
        <v>33</v>
      </c>
      <c r="C64" s="563"/>
      <c r="D64" s="563"/>
      <c r="E64" s="558"/>
      <c r="F64" s="565"/>
      <c r="G64" s="565"/>
      <c r="H64" s="558"/>
      <c r="I64" s="564"/>
      <c r="J64" s="564"/>
      <c r="K64" s="1102"/>
      <c r="L64" s="1011"/>
      <c r="M64" s="359"/>
      <c r="N64" s="1107"/>
      <c r="O64" s="635"/>
      <c r="P64" s="635"/>
      <c r="Q64" s="1107"/>
      <c r="R64" s="635"/>
      <c r="S64" s="635"/>
      <c r="T64" s="1107">
        <f>6367.02+964.79+964.79+964.79</f>
        <v>9261.39</v>
      </c>
      <c r="U64" s="1113">
        <f>356+356+356+451+356+356+9.8+356+9.8+96+96+76.08-76.08-96-96+1581+76.08+96+96</f>
        <v>4455.68</v>
      </c>
      <c r="V64" s="956">
        <v>1345</v>
      </c>
      <c r="W64" s="668"/>
      <c r="X64" s="1123">
        <f>1128.38+50+80+73.63+50+70+80+73.63+73.63</f>
        <v>1679.2700000000004</v>
      </c>
      <c r="Y64" s="669"/>
      <c r="Z64" s="669"/>
      <c r="AA64" s="1121"/>
      <c r="AB64" s="669"/>
      <c r="AC64" s="1121"/>
      <c r="AD64" s="669"/>
      <c r="AE64" s="1121"/>
      <c r="AF64" s="669"/>
      <c r="AG64" s="1121"/>
      <c r="AH64" s="669"/>
      <c r="AI64" s="669"/>
      <c r="AJ64" s="1121"/>
      <c r="AK64" s="669"/>
      <c r="AL64" s="669"/>
      <c r="AM64" s="1129"/>
      <c r="AN64" s="918"/>
      <c r="AO64" s="723"/>
      <c r="AP64" s="1134"/>
      <c r="AQ64" s="724"/>
      <c r="AR64" s="725"/>
      <c r="AS64" s="926"/>
      <c r="AT64" s="872"/>
      <c r="AU64" s="796"/>
      <c r="AV64" s="1150"/>
      <c r="AW64" s="1151"/>
      <c r="AX64" s="882"/>
      <c r="AY64" s="841"/>
      <c r="AZ64" s="528"/>
      <c r="BA64" s="841"/>
      <c r="BB64" s="841"/>
      <c r="BC64" s="528"/>
      <c r="BD64" s="134">
        <f t="shared" si="248"/>
        <v>1345</v>
      </c>
      <c r="BE64" s="145"/>
      <c r="BF64" s="1167">
        <f t="shared" si="234"/>
        <v>15396.34</v>
      </c>
      <c r="BG64" s="185">
        <v>321311</v>
      </c>
    </row>
    <row r="65" spans="1:135" ht="15.75" thickBot="1" x14ac:dyDescent="0.3">
      <c r="A65" s="46">
        <v>321321</v>
      </c>
      <c r="B65" s="29" t="s">
        <v>34</v>
      </c>
      <c r="C65" s="550"/>
      <c r="D65" s="550"/>
      <c r="E65" s="589"/>
      <c r="F65" s="552"/>
      <c r="G65" s="552"/>
      <c r="H65" s="589"/>
      <c r="I65" s="551"/>
      <c r="J65" s="551"/>
      <c r="K65" s="996"/>
      <c r="L65" s="1006"/>
      <c r="M65" s="354"/>
      <c r="N65" s="641"/>
      <c r="O65" s="632"/>
      <c r="P65" s="632"/>
      <c r="Q65" s="641"/>
      <c r="R65" s="632"/>
      <c r="S65" s="632"/>
      <c r="T65" s="641"/>
      <c r="U65" s="1025"/>
      <c r="V65" s="951"/>
      <c r="W65" s="662"/>
      <c r="X65" s="684"/>
      <c r="Y65" s="663"/>
      <c r="Z65" s="663"/>
      <c r="AA65" s="684"/>
      <c r="AB65" s="663"/>
      <c r="AC65" s="684"/>
      <c r="AD65" s="663"/>
      <c r="AE65" s="684"/>
      <c r="AF65" s="663"/>
      <c r="AG65" s="684"/>
      <c r="AH65" s="663"/>
      <c r="AI65" s="663"/>
      <c r="AJ65" s="684"/>
      <c r="AK65" s="663"/>
      <c r="AL65" s="663"/>
      <c r="AM65" s="968"/>
      <c r="AN65" s="913"/>
      <c r="AO65" s="712"/>
      <c r="AP65" s="750"/>
      <c r="AQ65" s="713"/>
      <c r="AR65" s="714"/>
      <c r="AS65" s="931"/>
      <c r="AT65" s="867"/>
      <c r="AU65" s="791"/>
      <c r="AV65" s="809"/>
      <c r="AW65" s="810"/>
      <c r="AX65" s="887"/>
      <c r="AY65" s="838"/>
      <c r="AZ65" s="534"/>
      <c r="BA65" s="838"/>
      <c r="BB65" s="838"/>
      <c r="BC65" s="534"/>
      <c r="BD65" s="134">
        <f t="shared" si="248"/>
        <v>0</v>
      </c>
      <c r="BE65" s="141"/>
      <c r="BF65" s="1167">
        <f t="shared" si="234"/>
        <v>0</v>
      </c>
      <c r="BG65" s="183">
        <v>321321</v>
      </c>
    </row>
    <row r="66" spans="1:135" s="2" customFormat="1" ht="15.75" thickBot="1" x14ac:dyDescent="0.3">
      <c r="A66" s="76">
        <v>3213</v>
      </c>
      <c r="B66" s="81" t="s">
        <v>35</v>
      </c>
      <c r="C66" s="577">
        <f>C64+C65</f>
        <v>0</v>
      </c>
      <c r="D66" s="553">
        <f>D64+D65</f>
        <v>0</v>
      </c>
      <c r="E66" s="554">
        <f>E64+E65</f>
        <v>0</v>
      </c>
      <c r="F66" s="555">
        <f>F64+F65</f>
        <v>0</v>
      </c>
      <c r="G66" s="555">
        <f>G64+G65</f>
        <v>0</v>
      </c>
      <c r="H66" s="554">
        <f t="shared" ref="H66:K66" si="267">H64+H65</f>
        <v>0</v>
      </c>
      <c r="I66" s="554">
        <f>I64+I65</f>
        <v>0</v>
      </c>
      <c r="J66" s="554">
        <f t="shared" si="267"/>
        <v>0</v>
      </c>
      <c r="K66" s="989">
        <f t="shared" si="267"/>
        <v>0</v>
      </c>
      <c r="L66" s="1007">
        <f>L64+L65</f>
        <v>0</v>
      </c>
      <c r="M66" s="356">
        <f t="shared" ref="M66:P66" si="268">M64+M65</f>
        <v>0</v>
      </c>
      <c r="N66" s="357">
        <f t="shared" si="268"/>
        <v>0</v>
      </c>
      <c r="O66" s="357">
        <f>O64+O65</f>
        <v>0</v>
      </c>
      <c r="P66" s="357">
        <f t="shared" si="268"/>
        <v>0</v>
      </c>
      <c r="Q66" s="357">
        <f>Q64+Q65</f>
        <v>0</v>
      </c>
      <c r="R66" s="357">
        <f>R64+R65</f>
        <v>0</v>
      </c>
      <c r="S66" s="357">
        <f t="shared" ref="S66:U66" si="269">S64+S65</f>
        <v>0</v>
      </c>
      <c r="T66" s="357">
        <f t="shared" ref="T66" si="270">T64+T65</f>
        <v>9261.39</v>
      </c>
      <c r="U66" s="1008">
        <f t="shared" si="269"/>
        <v>4455.68</v>
      </c>
      <c r="V66" s="952">
        <f>V64+V65</f>
        <v>1345</v>
      </c>
      <c r="W66" s="664">
        <f t="shared" ref="W66:AC66" si="271">W64+W65</f>
        <v>0</v>
      </c>
      <c r="X66" s="665">
        <f>X64+X65</f>
        <v>1679.2700000000004</v>
      </c>
      <c r="Y66" s="665">
        <f t="shared" ref="Y66" si="272">Y64+Y65</f>
        <v>0</v>
      </c>
      <c r="Z66" s="665">
        <f t="shared" si="271"/>
        <v>0</v>
      </c>
      <c r="AA66" s="665">
        <f t="shared" si="271"/>
        <v>0</v>
      </c>
      <c r="AB66" s="665">
        <f t="shared" si="271"/>
        <v>0</v>
      </c>
      <c r="AC66" s="665">
        <f t="shared" si="271"/>
        <v>0</v>
      </c>
      <c r="AD66" s="665">
        <f t="shared" ref="AD66:AL66" si="273">AD64+AD65</f>
        <v>0</v>
      </c>
      <c r="AE66" s="665">
        <f t="shared" ref="AE66:AF66" si="274">AE64+AE65</f>
        <v>0</v>
      </c>
      <c r="AF66" s="665">
        <f t="shared" si="274"/>
        <v>0</v>
      </c>
      <c r="AG66" s="665">
        <f t="shared" ref="AG66:AK66" si="275">AG64+AG65</f>
        <v>0</v>
      </c>
      <c r="AH66" s="665">
        <f t="shared" ref="AH66" si="276">AH64+AH65</f>
        <v>0</v>
      </c>
      <c r="AI66" s="665">
        <f t="shared" si="275"/>
        <v>0</v>
      </c>
      <c r="AJ66" s="665">
        <f t="shared" si="275"/>
        <v>0</v>
      </c>
      <c r="AK66" s="665">
        <f t="shared" si="275"/>
        <v>0</v>
      </c>
      <c r="AL66" s="665">
        <f t="shared" si="273"/>
        <v>0</v>
      </c>
      <c r="AM66" s="953">
        <f t="shared" ref="AM66:AO66" si="277">AM64+AM65</f>
        <v>0</v>
      </c>
      <c r="AN66" s="914">
        <f t="shared" ref="AN66" si="278">AN64+AN65</f>
        <v>0</v>
      </c>
      <c r="AO66" s="715">
        <f t="shared" si="277"/>
        <v>0</v>
      </c>
      <c r="AP66" s="716">
        <f t="shared" ref="AP66" si="279">AP64+AP65</f>
        <v>0</v>
      </c>
      <c r="AQ66" s="717">
        <f>AQ64+AQ65</f>
        <v>0</v>
      </c>
      <c r="AR66" s="718">
        <f>AR64+AR65</f>
        <v>0</v>
      </c>
      <c r="AS66" s="915">
        <f>AS64+AS65</f>
        <v>0</v>
      </c>
      <c r="AT66" s="868">
        <f t="shared" ref="AT66:AU66" si="280">AT64+AT65</f>
        <v>0</v>
      </c>
      <c r="AU66" s="792">
        <f t="shared" si="280"/>
        <v>0</v>
      </c>
      <c r="AV66" s="792">
        <f t="shared" ref="AV66:AW66" si="281">AV64+AV65</f>
        <v>0</v>
      </c>
      <c r="AW66" s="793">
        <f t="shared" si="281"/>
        <v>0</v>
      </c>
      <c r="AX66" s="869">
        <f>AX64+AX65</f>
        <v>0</v>
      </c>
      <c r="AY66" s="839">
        <f t="shared" ref="AY66:BB66" si="282">AY64+AY65</f>
        <v>0</v>
      </c>
      <c r="AZ66" s="522">
        <f>AZ64+AZ65</f>
        <v>0</v>
      </c>
      <c r="BA66" s="839">
        <f t="shared" ref="BA66" si="283">BA64+BA65</f>
        <v>0</v>
      </c>
      <c r="BB66" s="839">
        <f t="shared" si="282"/>
        <v>0</v>
      </c>
      <c r="BC66" s="522">
        <f>BC64+BC65</f>
        <v>0</v>
      </c>
      <c r="BD66" s="454">
        <f>SUM(BD64:BD65)</f>
        <v>1345</v>
      </c>
      <c r="BE66" s="151">
        <f>AR66+AO66+AL66+AI66+AF66+AB66+AD66+Z66+W66+S66+P66+M66+J66+G66+D66</f>
        <v>0</v>
      </c>
      <c r="BF66" s="1168">
        <f>SUM(BF64:BF65)</f>
        <v>15396.34</v>
      </c>
      <c r="BG66" s="184">
        <v>3213</v>
      </c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</row>
    <row r="67" spans="1:135" s="6" customFormat="1" x14ac:dyDescent="0.25">
      <c r="A67" s="266">
        <v>321411</v>
      </c>
      <c r="B67" s="331" t="s">
        <v>146</v>
      </c>
      <c r="C67" s="578"/>
      <c r="D67" s="578"/>
      <c r="E67" s="1092"/>
      <c r="F67" s="580"/>
      <c r="G67" s="580"/>
      <c r="H67" s="1092"/>
      <c r="I67" s="579">
        <v>6.9</v>
      </c>
      <c r="J67" s="579"/>
      <c r="K67" s="1796"/>
      <c r="L67" s="1019"/>
      <c r="M67" s="366"/>
      <c r="N67" s="1108"/>
      <c r="O67" s="639">
        <v>39.1</v>
      </c>
      <c r="P67" s="639"/>
      <c r="Q67" s="1795"/>
      <c r="R67" s="639"/>
      <c r="S67" s="639"/>
      <c r="T67" s="1108"/>
      <c r="U67" s="1115"/>
      <c r="V67" s="964">
        <v>279</v>
      </c>
      <c r="W67" s="679"/>
      <c r="X67" s="1124">
        <v>136</v>
      </c>
      <c r="Y67" s="680"/>
      <c r="Z67" s="680"/>
      <c r="AA67" s="1122"/>
      <c r="AB67" s="680"/>
      <c r="AC67" s="1122"/>
      <c r="AD67" s="680"/>
      <c r="AE67" s="1122"/>
      <c r="AF67" s="680"/>
      <c r="AG67" s="1122"/>
      <c r="AH67" s="680"/>
      <c r="AI67" s="680"/>
      <c r="AJ67" s="1122"/>
      <c r="AK67" s="680"/>
      <c r="AL67" s="680"/>
      <c r="AM67" s="1130"/>
      <c r="AN67" s="927"/>
      <c r="AO67" s="742"/>
      <c r="AP67" s="1135"/>
      <c r="AQ67" s="743"/>
      <c r="AR67" s="744"/>
      <c r="AS67" s="1141"/>
      <c r="AT67" s="883"/>
      <c r="AU67" s="806"/>
      <c r="AV67" s="1153"/>
      <c r="AW67" s="1154"/>
      <c r="AX67" s="1155"/>
      <c r="AY67" s="849"/>
      <c r="AZ67" s="1061"/>
      <c r="BA67" s="849"/>
      <c r="BB67" s="849"/>
      <c r="BC67" s="1061"/>
      <c r="BD67" s="134">
        <f t="shared" si="248"/>
        <v>325</v>
      </c>
      <c r="BE67" s="156"/>
      <c r="BF67" s="1167">
        <f t="shared" si="234"/>
        <v>136</v>
      </c>
      <c r="BG67" s="332">
        <v>321411</v>
      </c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</row>
    <row r="68" spans="1:135" s="6" customFormat="1" ht="15.75" thickBot="1" x14ac:dyDescent="0.3">
      <c r="A68" s="78">
        <v>321491</v>
      </c>
      <c r="B68" s="79" t="s">
        <v>36</v>
      </c>
      <c r="C68" s="560"/>
      <c r="D68" s="560"/>
      <c r="E68" s="1090"/>
      <c r="F68" s="562"/>
      <c r="G68" s="562"/>
      <c r="H68" s="1090"/>
      <c r="I68" s="561"/>
      <c r="J68" s="561"/>
      <c r="K68" s="1102"/>
      <c r="L68" s="1011"/>
      <c r="M68" s="359"/>
      <c r="N68" s="1107"/>
      <c r="O68" s="635"/>
      <c r="P68" s="635"/>
      <c r="Q68" s="1107"/>
      <c r="R68" s="635"/>
      <c r="S68" s="635"/>
      <c r="T68" s="1107"/>
      <c r="U68" s="1113"/>
      <c r="V68" s="956"/>
      <c r="W68" s="668"/>
      <c r="X68" s="1121"/>
      <c r="Y68" s="669"/>
      <c r="Z68" s="669"/>
      <c r="AA68" s="1121"/>
      <c r="AB68" s="669"/>
      <c r="AC68" s="1121"/>
      <c r="AD68" s="669"/>
      <c r="AE68" s="1121"/>
      <c r="AF68" s="669"/>
      <c r="AG68" s="1121"/>
      <c r="AH68" s="669"/>
      <c r="AI68" s="669"/>
      <c r="AJ68" s="1121"/>
      <c r="AK68" s="669"/>
      <c r="AL68" s="669"/>
      <c r="AM68" s="1129"/>
      <c r="AN68" s="918"/>
      <c r="AO68" s="723"/>
      <c r="AP68" s="1134"/>
      <c r="AQ68" s="724"/>
      <c r="AR68" s="725"/>
      <c r="AS68" s="926"/>
      <c r="AT68" s="872"/>
      <c r="AU68" s="796"/>
      <c r="AV68" s="1150"/>
      <c r="AW68" s="1151"/>
      <c r="AX68" s="882"/>
      <c r="AY68" s="841"/>
      <c r="AZ68" s="528"/>
      <c r="BA68" s="841"/>
      <c r="BB68" s="841"/>
      <c r="BC68" s="528"/>
      <c r="BD68" s="134">
        <f t="shared" si="248"/>
        <v>0</v>
      </c>
      <c r="BE68" s="145"/>
      <c r="BF68" s="1167">
        <f t="shared" si="234"/>
        <v>0</v>
      </c>
      <c r="BG68" s="185">
        <v>321491</v>
      </c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1"/>
      <c r="DM68" s="41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</row>
    <row r="69" spans="1:135" s="2" customFormat="1" ht="15.75" thickBot="1" x14ac:dyDescent="0.3">
      <c r="A69" s="76">
        <v>3214</v>
      </c>
      <c r="B69" s="81" t="s">
        <v>36</v>
      </c>
      <c r="C69" s="553">
        <f>C67</f>
        <v>0</v>
      </c>
      <c r="D69" s="553">
        <f>D67</f>
        <v>0</v>
      </c>
      <c r="E69" s="554">
        <f>E67</f>
        <v>0</v>
      </c>
      <c r="F69" s="555">
        <f>F67</f>
        <v>0</v>
      </c>
      <c r="G69" s="555">
        <f>G67</f>
        <v>0</v>
      </c>
      <c r="H69" s="554">
        <f t="shared" ref="H69:K69" si="284">H67</f>
        <v>0</v>
      </c>
      <c r="I69" s="554">
        <f t="shared" ref="I69" si="285">I67</f>
        <v>6.9</v>
      </c>
      <c r="J69" s="554">
        <f t="shared" si="284"/>
        <v>0</v>
      </c>
      <c r="K69" s="989">
        <f t="shared" si="284"/>
        <v>0</v>
      </c>
      <c r="L69" s="1007">
        <f>L67+L68</f>
        <v>0</v>
      </c>
      <c r="M69" s="356">
        <f t="shared" ref="M69:Q69" si="286">M67</f>
        <v>0</v>
      </c>
      <c r="N69" s="357">
        <f>N67</f>
        <v>0</v>
      </c>
      <c r="O69" s="357">
        <f>O67+O68</f>
        <v>39.1</v>
      </c>
      <c r="P69" s="357">
        <f t="shared" si="286"/>
        <v>0</v>
      </c>
      <c r="Q69" s="357">
        <f t="shared" si="286"/>
        <v>0</v>
      </c>
      <c r="R69" s="357">
        <f>R67+R68</f>
        <v>0</v>
      </c>
      <c r="S69" s="357">
        <f t="shared" ref="S69:U69" si="287">S67</f>
        <v>0</v>
      </c>
      <c r="T69" s="357">
        <f>SUM(T67:T68)</f>
        <v>0</v>
      </c>
      <c r="U69" s="1008">
        <f t="shared" si="287"/>
        <v>0</v>
      </c>
      <c r="V69" s="952">
        <f>V67</f>
        <v>279</v>
      </c>
      <c r="W69" s="664">
        <f>W67</f>
        <v>0</v>
      </c>
      <c r="X69" s="665">
        <f>X67+X68</f>
        <v>136</v>
      </c>
      <c r="Y69" s="665">
        <f t="shared" ref="Y69" si="288">Y67+Y68</f>
        <v>0</v>
      </c>
      <c r="Z69" s="665">
        <f t="shared" ref="Z69:AL69" si="289">Z67+Z68</f>
        <v>0</v>
      </c>
      <c r="AA69" s="665">
        <f t="shared" si="289"/>
        <v>0</v>
      </c>
      <c r="AB69" s="665">
        <f t="shared" si="289"/>
        <v>0</v>
      </c>
      <c r="AC69" s="665">
        <f t="shared" si="289"/>
        <v>0</v>
      </c>
      <c r="AD69" s="665">
        <f t="shared" si="289"/>
        <v>0</v>
      </c>
      <c r="AE69" s="665">
        <f t="shared" si="289"/>
        <v>0</v>
      </c>
      <c r="AF69" s="665">
        <f t="shared" si="289"/>
        <v>0</v>
      </c>
      <c r="AG69" s="665">
        <f t="shared" si="289"/>
        <v>0</v>
      </c>
      <c r="AH69" s="665">
        <f t="shared" ref="AH69" si="290">AH67+AH68</f>
        <v>0</v>
      </c>
      <c r="AI69" s="665">
        <f t="shared" si="289"/>
        <v>0</v>
      </c>
      <c r="AJ69" s="665">
        <f t="shared" si="289"/>
        <v>0</v>
      </c>
      <c r="AK69" s="665">
        <f t="shared" ref="AK69" si="291">AK67+AK68</f>
        <v>0</v>
      </c>
      <c r="AL69" s="665">
        <f t="shared" si="289"/>
        <v>0</v>
      </c>
      <c r="AM69" s="953">
        <f t="shared" ref="AM69" si="292">AM67</f>
        <v>0</v>
      </c>
      <c r="AN69" s="914">
        <f>SUM(AN67:AN68)</f>
        <v>0</v>
      </c>
      <c r="AO69" s="715">
        <f>AO67</f>
        <v>0</v>
      </c>
      <c r="AP69" s="716">
        <f>SUM(AP67:AP68)</f>
        <v>0</v>
      </c>
      <c r="AQ69" s="717"/>
      <c r="AR69" s="718"/>
      <c r="AS69" s="915"/>
      <c r="AT69" s="868">
        <f t="shared" ref="AT69:AW69" si="293">AT67</f>
        <v>0</v>
      </c>
      <c r="AU69" s="792">
        <f t="shared" ref="AU69" si="294">AU67</f>
        <v>0</v>
      </c>
      <c r="AV69" s="792">
        <f t="shared" si="293"/>
        <v>0</v>
      </c>
      <c r="AW69" s="793">
        <f t="shared" si="293"/>
        <v>0</v>
      </c>
      <c r="AX69" s="869"/>
      <c r="AY69" s="839">
        <f t="shared" ref="AY69:BB69" si="295">AY67</f>
        <v>0</v>
      </c>
      <c r="AZ69" s="522"/>
      <c r="BA69" s="839">
        <f t="shared" ref="BA69" si="296">BA67</f>
        <v>0</v>
      </c>
      <c r="BB69" s="839">
        <f t="shared" si="295"/>
        <v>0</v>
      </c>
      <c r="BC69" s="522"/>
      <c r="BD69" s="454">
        <f>SUM(BD67:BD68)</f>
        <v>325</v>
      </c>
      <c r="BE69" s="151">
        <f>AR69+AO69+AL69+AI69+AF69+AB69+AD69+Z69+W69+S69+P69+M69+J69+G69+D69</f>
        <v>0</v>
      </c>
      <c r="BF69" s="1168">
        <f>SUM(BF67:BF68)</f>
        <v>136</v>
      </c>
      <c r="BG69" s="184">
        <v>3214</v>
      </c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</row>
    <row r="70" spans="1:135" ht="14.25" customHeight="1" thickBot="1" x14ac:dyDescent="0.3">
      <c r="A70" s="200">
        <v>321</v>
      </c>
      <c r="B70" s="321" t="s">
        <v>37</v>
      </c>
      <c r="C70" s="591">
        <f>C61+C63+C66+C69</f>
        <v>55.5</v>
      </c>
      <c r="D70" s="592">
        <v>200</v>
      </c>
      <c r="E70" s="593">
        <f>E61+E63+E66+E69</f>
        <v>37</v>
      </c>
      <c r="F70" s="593">
        <f>F61+F63+F66+F69</f>
        <v>0</v>
      </c>
      <c r="G70" s="594">
        <f>G61+G63+G66+G69</f>
        <v>0</v>
      </c>
      <c r="H70" s="593">
        <f t="shared" ref="H70" si="297">H61+H63+H66+H69</f>
        <v>0</v>
      </c>
      <c r="I70" s="593">
        <f>I61+I63+I66+I69</f>
        <v>393.78999999999996</v>
      </c>
      <c r="J70" s="593"/>
      <c r="K70" s="997">
        <f>K61+K63+K66+K69</f>
        <v>0</v>
      </c>
      <c r="L70" s="1026">
        <f t="shared" ref="L70:N70" si="298">L61+L63+L66+L69</f>
        <v>0</v>
      </c>
      <c r="M70" s="370">
        <f t="shared" si="298"/>
        <v>0</v>
      </c>
      <c r="N70" s="371">
        <f t="shared" si="298"/>
        <v>0</v>
      </c>
      <c r="O70" s="371">
        <f>O61+O63+O66+O69</f>
        <v>2231.39</v>
      </c>
      <c r="P70" s="371"/>
      <c r="Q70" s="371">
        <f>Q61+Q63+Q66+Q69</f>
        <v>0</v>
      </c>
      <c r="R70" s="371">
        <f t="shared" ref="R70" si="299">R61+R63+R66+R69</f>
        <v>8400.84</v>
      </c>
      <c r="S70" s="371">
        <f>32000+5000+500</f>
        <v>37500</v>
      </c>
      <c r="T70" s="371">
        <f>T61+T63+T66+T69</f>
        <v>30487.66</v>
      </c>
      <c r="U70" s="1027">
        <f t="shared" ref="U70" si="300">U61+U63+U66+U69</f>
        <v>4862.5600000000004</v>
      </c>
      <c r="V70" s="971">
        <f>V61+V63+V66+V69</f>
        <v>34922.5</v>
      </c>
      <c r="W70" s="687">
        <v>39400</v>
      </c>
      <c r="X70" s="688">
        <f>X61+X63+X66+X69</f>
        <v>38749.72</v>
      </c>
      <c r="Y70" s="688">
        <f>Y61+Y63+Y66+Y69</f>
        <v>0</v>
      </c>
      <c r="Z70" s="688">
        <f t="shared" ref="Z70:AD70" si="301">Z61+Z63+Z66+Z69</f>
        <v>0</v>
      </c>
      <c r="AA70" s="688">
        <f t="shared" ref="AA70:AB70" si="302">AA61+AA63+AA66+AA69</f>
        <v>0</v>
      </c>
      <c r="AB70" s="688">
        <f t="shared" si="302"/>
        <v>0</v>
      </c>
      <c r="AC70" s="688">
        <f t="shared" ref="AC70" si="303">AC61+AC63+AC66+AC69</f>
        <v>0</v>
      </c>
      <c r="AD70" s="688">
        <f t="shared" si="301"/>
        <v>0</v>
      </c>
      <c r="AE70" s="688">
        <f t="shared" ref="AE70:AF70" si="304">AE61+AE63+AE66+AE69</f>
        <v>0</v>
      </c>
      <c r="AF70" s="688">
        <f t="shared" si="304"/>
        <v>0</v>
      </c>
      <c r="AG70" s="688">
        <f t="shared" ref="AG70:AK70" si="305">AG61+AG63+AG66+AG69</f>
        <v>0</v>
      </c>
      <c r="AH70" s="688">
        <f t="shared" ref="AH70" si="306">AH61+AH63+AH66+AH69</f>
        <v>0</v>
      </c>
      <c r="AI70" s="688">
        <f t="shared" si="305"/>
        <v>0</v>
      </c>
      <c r="AJ70" s="688">
        <f t="shared" si="305"/>
        <v>0</v>
      </c>
      <c r="AK70" s="688">
        <f t="shared" si="305"/>
        <v>0</v>
      </c>
      <c r="AL70" s="688">
        <v>400</v>
      </c>
      <c r="AM70" s="972">
        <f t="shared" ref="AM70" si="307">AM61+AM63+AM66+AM69</f>
        <v>232</v>
      </c>
      <c r="AN70" s="933">
        <f>AN61+AN63+AN66+AN69</f>
        <v>4</v>
      </c>
      <c r="AO70" s="755">
        <v>3200</v>
      </c>
      <c r="AP70" s="756">
        <f>AP61+AP63+AP66+AP69</f>
        <v>626</v>
      </c>
      <c r="AQ70" s="732">
        <f>AQ61+AQ63+AQ66+AQ69</f>
        <v>60</v>
      </c>
      <c r="AR70" s="732">
        <f>AR61+AR63+AR66+AR69</f>
        <v>0</v>
      </c>
      <c r="AS70" s="921">
        <f>AS61+AS63+AS66+AS69</f>
        <v>0</v>
      </c>
      <c r="AT70" s="890">
        <f>AT61+AT63+AT66+AT69</f>
        <v>0</v>
      </c>
      <c r="AU70" s="813"/>
      <c r="AV70" s="814">
        <f t="shared" ref="AV70:BC70" si="308">AV61+AV63+AV66+AV69</f>
        <v>0</v>
      </c>
      <c r="AW70" s="814">
        <f t="shared" si="308"/>
        <v>0</v>
      </c>
      <c r="AX70" s="879">
        <f t="shared" si="308"/>
        <v>0</v>
      </c>
      <c r="AY70" s="853">
        <f t="shared" si="308"/>
        <v>0</v>
      </c>
      <c r="AZ70" s="526">
        <f t="shared" si="308"/>
        <v>0</v>
      </c>
      <c r="BA70" s="853"/>
      <c r="BB70" s="853">
        <v>2200</v>
      </c>
      <c r="BC70" s="526">
        <f t="shared" si="308"/>
        <v>116.5</v>
      </c>
      <c r="BD70" s="159">
        <f>BD69+BD66+BD63+BD61</f>
        <v>48807.44</v>
      </c>
      <c r="BE70" s="158">
        <f>AR70+AO70+AL70+AI70+AF70+AC70+Z70+W70+S70+P70+M70+J70+G70+D70+AU70+BB70</f>
        <v>82900</v>
      </c>
      <c r="BF70" s="1174">
        <f>BF69+BF66+BF63+BF61</f>
        <v>75150.209999999992</v>
      </c>
      <c r="BG70" s="327">
        <v>321</v>
      </c>
    </row>
    <row r="71" spans="1:135" ht="15.75" thickTop="1" x14ac:dyDescent="0.25">
      <c r="A71" s="74">
        <v>322111</v>
      </c>
      <c r="B71" s="85" t="s">
        <v>38</v>
      </c>
      <c r="C71" s="563"/>
      <c r="D71" s="563"/>
      <c r="E71" s="558"/>
      <c r="F71" s="565"/>
      <c r="G71" s="565"/>
      <c r="H71" s="558"/>
      <c r="I71" s="564"/>
      <c r="J71" s="564"/>
      <c r="K71" s="990"/>
      <c r="L71" s="1012"/>
      <c r="M71" s="360"/>
      <c r="N71" s="633"/>
      <c r="O71" s="636"/>
      <c r="P71" s="636"/>
      <c r="Q71" s="633"/>
      <c r="R71" s="636"/>
      <c r="S71" s="636"/>
      <c r="T71" s="633"/>
      <c r="U71" s="1035"/>
      <c r="V71" s="957">
        <v>2307.39</v>
      </c>
      <c r="W71" s="671"/>
      <c r="X71" s="667">
        <f>1220.29+337.24+154.81+18+42.56+5</f>
        <v>1777.8999999999999</v>
      </c>
      <c r="Y71" s="671"/>
      <c r="Z71" s="671"/>
      <c r="AA71" s="667"/>
      <c r="AB71" s="671"/>
      <c r="AC71" s="667"/>
      <c r="AD71" s="671"/>
      <c r="AE71" s="667"/>
      <c r="AF71" s="671"/>
      <c r="AG71" s="667"/>
      <c r="AH71" s="671"/>
      <c r="AI71" s="671"/>
      <c r="AJ71" s="667"/>
      <c r="AK71" s="671"/>
      <c r="AL71" s="671"/>
      <c r="AM71" s="955"/>
      <c r="AN71" s="919"/>
      <c r="AO71" s="726"/>
      <c r="AP71" s="720"/>
      <c r="AQ71" s="727"/>
      <c r="AR71" s="728"/>
      <c r="AS71" s="917"/>
      <c r="AT71" s="873"/>
      <c r="AU71" s="797"/>
      <c r="AV71" s="794"/>
      <c r="AW71" s="795"/>
      <c r="AX71" s="871"/>
      <c r="AY71" s="842"/>
      <c r="AZ71" s="523"/>
      <c r="BA71" s="523">
        <v>140.35</v>
      </c>
      <c r="BB71" s="842"/>
      <c r="BC71" s="523">
        <v>506.15</v>
      </c>
      <c r="BD71" s="134">
        <f t="shared" ref="BD71:BD75" si="309">AQ71+AN71+AK71+AH71+AB71+Y71+V71+R71+O71+L71+I71+F71+C71+AT71+AE71+BA71</f>
        <v>2447.7399999999998</v>
      </c>
      <c r="BE71" s="140"/>
      <c r="BF71" s="1167">
        <f t="shared" ref="BF71:BF90" si="310">E71+H71+K71+N71+Q71+T71+U71+X71+AA71+AD71+AG71+AJ71+AM71+AP71+AS71+AV71+AW71+AX71+BC71</f>
        <v>2284.0499999999997</v>
      </c>
      <c r="BG71" s="181">
        <v>322111</v>
      </c>
    </row>
    <row r="72" spans="1:135" x14ac:dyDescent="0.25">
      <c r="A72" s="45">
        <v>322121</v>
      </c>
      <c r="B72" s="30" t="s">
        <v>39</v>
      </c>
      <c r="C72" s="547"/>
      <c r="D72" s="547"/>
      <c r="E72" s="586">
        <f>59.42+54+15.9+16.6</f>
        <v>145.91999999999999</v>
      </c>
      <c r="F72" s="549"/>
      <c r="G72" s="549"/>
      <c r="H72" s="586"/>
      <c r="I72" s="548"/>
      <c r="J72" s="548"/>
      <c r="K72" s="995"/>
      <c r="L72" s="1005"/>
      <c r="M72" s="353"/>
      <c r="N72" s="640"/>
      <c r="O72" s="631"/>
      <c r="P72" s="631"/>
      <c r="Q72" s="640"/>
      <c r="R72" s="631"/>
      <c r="S72" s="631"/>
      <c r="T72" s="640"/>
      <c r="U72" s="1023"/>
      <c r="V72" s="950">
        <v>1075.52</v>
      </c>
      <c r="W72" s="661"/>
      <c r="X72" s="682">
        <f>235+27+49.88+298.63+106.05+55+161.7+31.5+270.04+26.95+49.88+49.88+48.01</f>
        <v>1409.5200000000002</v>
      </c>
      <c r="Y72" s="661"/>
      <c r="Z72" s="661"/>
      <c r="AA72" s="682"/>
      <c r="AB72" s="661"/>
      <c r="AC72" s="682"/>
      <c r="AD72" s="661"/>
      <c r="AE72" s="682"/>
      <c r="AF72" s="661"/>
      <c r="AG72" s="682"/>
      <c r="AH72" s="661"/>
      <c r="AI72" s="661"/>
      <c r="AJ72" s="682"/>
      <c r="AK72" s="661"/>
      <c r="AL72" s="661"/>
      <c r="AM72" s="966"/>
      <c r="AN72" s="912"/>
      <c r="AO72" s="709"/>
      <c r="AP72" s="746"/>
      <c r="AQ72" s="710"/>
      <c r="AR72" s="711"/>
      <c r="AS72" s="929"/>
      <c r="AT72" s="866"/>
      <c r="AU72" s="790"/>
      <c r="AV72" s="807"/>
      <c r="AW72" s="808"/>
      <c r="AX72" s="885"/>
      <c r="AY72" s="837"/>
      <c r="AZ72" s="533"/>
      <c r="BA72" s="533"/>
      <c r="BB72" s="837"/>
      <c r="BC72" s="533"/>
      <c r="BD72" s="134">
        <f t="shared" si="309"/>
        <v>1075.52</v>
      </c>
      <c r="BE72" s="136"/>
      <c r="BF72" s="1167">
        <f>E72+H72+K72+N72+Q72+T72+U72+X72+AA72+AD72+AG72+AJ72+AM72+AP72+AS72+AV72+AW72+AX72+BC72</f>
        <v>1555.4400000000003</v>
      </c>
      <c r="BG72" s="182">
        <v>322121</v>
      </c>
    </row>
    <row r="73" spans="1:135" x14ac:dyDescent="0.25">
      <c r="A73" s="45">
        <v>322141</v>
      </c>
      <c r="B73" s="30" t="s">
        <v>40</v>
      </c>
      <c r="C73" s="547"/>
      <c r="D73" s="547"/>
      <c r="E73" s="586"/>
      <c r="F73" s="549"/>
      <c r="G73" s="549"/>
      <c r="H73" s="586"/>
      <c r="I73" s="548">
        <v>12.23</v>
      </c>
      <c r="J73" s="548"/>
      <c r="K73" s="1798"/>
      <c r="L73" s="1005"/>
      <c r="M73" s="353"/>
      <c r="N73" s="640"/>
      <c r="O73" s="631">
        <v>69.28</v>
      </c>
      <c r="P73" s="631"/>
      <c r="Q73" s="1797"/>
      <c r="R73" s="631"/>
      <c r="S73" s="631"/>
      <c r="T73" s="640"/>
      <c r="U73" s="1023"/>
      <c r="V73" s="950">
        <v>5702.41</v>
      </c>
      <c r="W73" s="661"/>
      <c r="X73" s="682">
        <f>4211.47-32.64+10.64+134.81+642.75+160.84+541.93+129.01+366.02+71.79</f>
        <v>6236.6200000000017</v>
      </c>
      <c r="Y73" s="661"/>
      <c r="Z73" s="661"/>
      <c r="AA73" s="682"/>
      <c r="AB73" s="661"/>
      <c r="AC73" s="682"/>
      <c r="AD73" s="661"/>
      <c r="AE73" s="682"/>
      <c r="AF73" s="661"/>
      <c r="AG73" s="682"/>
      <c r="AH73" s="661"/>
      <c r="AI73" s="661"/>
      <c r="AJ73" s="682"/>
      <c r="AK73" s="661"/>
      <c r="AL73" s="661"/>
      <c r="AM73" s="966"/>
      <c r="AN73" s="912"/>
      <c r="AO73" s="709"/>
      <c r="AP73" s="746">
        <v>32.64</v>
      </c>
      <c r="AQ73" s="710"/>
      <c r="AR73" s="711"/>
      <c r="AS73" s="929"/>
      <c r="AT73" s="866"/>
      <c r="AU73" s="790"/>
      <c r="AV73" s="807"/>
      <c r="AW73" s="808"/>
      <c r="AX73" s="885"/>
      <c r="AY73" s="837"/>
      <c r="AZ73" s="533"/>
      <c r="BA73" s="533"/>
      <c r="BB73" s="837"/>
      <c r="BC73" s="533"/>
      <c r="BD73" s="134">
        <f t="shared" si="309"/>
        <v>5783.9199999999992</v>
      </c>
      <c r="BE73" s="136"/>
      <c r="BF73" s="1167">
        <f t="shared" si="310"/>
        <v>6269.260000000002</v>
      </c>
      <c r="BG73" s="182">
        <v>322141</v>
      </c>
    </row>
    <row r="74" spans="1:135" x14ac:dyDescent="0.25">
      <c r="A74" s="45">
        <v>322161</v>
      </c>
      <c r="B74" s="30" t="s">
        <v>41</v>
      </c>
      <c r="C74" s="547"/>
      <c r="D74" s="547"/>
      <c r="E74" s="586"/>
      <c r="F74" s="549"/>
      <c r="G74" s="549"/>
      <c r="H74" s="586"/>
      <c r="I74" s="548"/>
      <c r="J74" s="548"/>
      <c r="K74" s="995"/>
      <c r="L74" s="1005"/>
      <c r="M74" s="353"/>
      <c r="N74" s="640"/>
      <c r="O74" s="631"/>
      <c r="P74" s="631"/>
      <c r="Q74" s="640"/>
      <c r="R74" s="631"/>
      <c r="S74" s="631"/>
      <c r="T74" s="640"/>
      <c r="U74" s="1023"/>
      <c r="V74" s="950">
        <v>5840.53</v>
      </c>
      <c r="W74" s="661"/>
      <c r="X74" s="682">
        <v>5480.99</v>
      </c>
      <c r="Y74" s="661"/>
      <c r="Z74" s="661"/>
      <c r="AA74" s="682"/>
      <c r="AB74" s="661"/>
      <c r="AC74" s="682"/>
      <c r="AD74" s="661"/>
      <c r="AE74" s="682"/>
      <c r="AF74" s="661"/>
      <c r="AG74" s="682"/>
      <c r="AH74" s="661"/>
      <c r="AI74" s="661"/>
      <c r="AJ74" s="682"/>
      <c r="AK74" s="661"/>
      <c r="AL74" s="661"/>
      <c r="AM74" s="966"/>
      <c r="AN74" s="912"/>
      <c r="AO74" s="709"/>
      <c r="AP74" s="746"/>
      <c r="AQ74" s="710"/>
      <c r="AR74" s="711"/>
      <c r="AS74" s="929"/>
      <c r="AT74" s="866"/>
      <c r="AU74" s="790"/>
      <c r="AV74" s="807"/>
      <c r="AW74" s="808"/>
      <c r="AX74" s="885"/>
      <c r="AY74" s="837"/>
      <c r="AZ74" s="533"/>
      <c r="BA74" s="533">
        <v>201.13</v>
      </c>
      <c r="BB74" s="837"/>
      <c r="BC74" s="533"/>
      <c r="BD74" s="134">
        <f t="shared" si="309"/>
        <v>6041.66</v>
      </c>
      <c r="BE74" s="136"/>
      <c r="BF74" s="1167">
        <f t="shared" si="310"/>
        <v>5480.99</v>
      </c>
      <c r="BG74" s="182">
        <v>322161</v>
      </c>
    </row>
    <row r="75" spans="1:135" ht="15.75" thickBot="1" x14ac:dyDescent="0.3">
      <c r="A75" s="46">
        <v>322191</v>
      </c>
      <c r="B75" s="29" t="s">
        <v>42</v>
      </c>
      <c r="C75" s="550">
        <v>2154.29</v>
      </c>
      <c r="D75" s="550"/>
      <c r="E75" s="589">
        <v>1859.69</v>
      </c>
      <c r="F75" s="552"/>
      <c r="G75" s="552"/>
      <c r="H75" s="589"/>
      <c r="I75" s="551">
        <v>100.72</v>
      </c>
      <c r="J75" s="551"/>
      <c r="K75" s="1801"/>
      <c r="L75" s="1006"/>
      <c r="M75" s="354"/>
      <c r="N75" s="641"/>
      <c r="O75" s="632">
        <v>570.76</v>
      </c>
      <c r="P75" s="632"/>
      <c r="Q75" s="1800"/>
      <c r="R75" s="632"/>
      <c r="S75" s="632"/>
      <c r="T75" s="641"/>
      <c r="U75" s="1025"/>
      <c r="V75" s="951">
        <v>486.79</v>
      </c>
      <c r="W75" s="663"/>
      <c r="X75" s="684">
        <f>309.88+39.83+73.88</f>
        <v>423.59</v>
      </c>
      <c r="Y75" s="663"/>
      <c r="Z75" s="663"/>
      <c r="AA75" s="684"/>
      <c r="AB75" s="663"/>
      <c r="AC75" s="684"/>
      <c r="AD75" s="663"/>
      <c r="AE75" s="684"/>
      <c r="AF75" s="663"/>
      <c r="AG75" s="684"/>
      <c r="AH75" s="663"/>
      <c r="AI75" s="663"/>
      <c r="AJ75" s="684"/>
      <c r="AK75" s="663"/>
      <c r="AL75" s="663"/>
      <c r="AM75" s="968"/>
      <c r="AN75" s="913"/>
      <c r="AO75" s="712"/>
      <c r="AP75" s="750"/>
      <c r="AQ75" s="713">
        <v>30.6</v>
      </c>
      <c r="AR75" s="714"/>
      <c r="AS75" s="1799"/>
      <c r="AT75" s="867"/>
      <c r="AU75" s="791"/>
      <c r="AV75" s="809"/>
      <c r="AW75" s="810"/>
      <c r="AX75" s="887"/>
      <c r="AY75" s="838"/>
      <c r="AZ75" s="534"/>
      <c r="BA75" s="534">
        <v>15769.34</v>
      </c>
      <c r="BB75" s="838"/>
      <c r="BC75" s="534">
        <f>627.61+158.13+117.54+311.25+92.5+125.51+188.05+12.5+46.54+2.7+44+73.71+556.47+2432.68+10.46+139.08+108.31+46+105.24+36.64+174.83+55.28</f>
        <v>5465.0300000000007</v>
      </c>
      <c r="BD75" s="134">
        <f t="shared" si="309"/>
        <v>19112.5</v>
      </c>
      <c r="BE75" s="141"/>
      <c r="BF75" s="1167">
        <f t="shared" si="310"/>
        <v>7748.3100000000013</v>
      </c>
      <c r="BG75" s="183">
        <v>322191</v>
      </c>
    </row>
    <row r="76" spans="1:135" ht="15.75" thickBot="1" x14ac:dyDescent="0.3">
      <c r="A76" s="76">
        <v>3221</v>
      </c>
      <c r="B76" s="81" t="s">
        <v>43</v>
      </c>
      <c r="C76" s="553">
        <f t="shared" ref="C76:H76" si="311">SUM(C71:C75)</f>
        <v>2154.29</v>
      </c>
      <c r="D76" s="553">
        <f t="shared" si="311"/>
        <v>0</v>
      </c>
      <c r="E76" s="554">
        <f t="shared" si="311"/>
        <v>2005.6100000000001</v>
      </c>
      <c r="F76" s="555">
        <f t="shared" si="311"/>
        <v>0</v>
      </c>
      <c r="G76" s="555">
        <f t="shared" si="311"/>
        <v>0</v>
      </c>
      <c r="H76" s="554">
        <f t="shared" si="311"/>
        <v>0</v>
      </c>
      <c r="I76" s="554">
        <f t="shared" ref="I76" si="312">SUM(I71:I75)</f>
        <v>112.95</v>
      </c>
      <c r="J76" s="554">
        <f t="shared" ref="J76:L76" si="313">SUM(J71:J75)</f>
        <v>0</v>
      </c>
      <c r="K76" s="989">
        <f t="shared" si="313"/>
        <v>0</v>
      </c>
      <c r="L76" s="1007">
        <f t="shared" si="313"/>
        <v>0</v>
      </c>
      <c r="M76" s="356">
        <f t="shared" ref="M76:P76" si="314">SUM(M71:M75)</f>
        <v>0</v>
      </c>
      <c r="N76" s="357">
        <f t="shared" si="314"/>
        <v>0</v>
      </c>
      <c r="O76" s="357">
        <f>SUM(O71:O75)</f>
        <v>640.04</v>
      </c>
      <c r="P76" s="357">
        <f t="shared" si="314"/>
        <v>0</v>
      </c>
      <c r="Q76" s="357">
        <f>SUM(Q71:Q75)</f>
        <v>0</v>
      </c>
      <c r="R76" s="357">
        <f t="shared" ref="R76" si="315">SUM(R71:R75)</f>
        <v>0</v>
      </c>
      <c r="S76" s="357">
        <f t="shared" ref="S76:U76" si="316">SUM(S71:S75)</f>
        <v>0</v>
      </c>
      <c r="T76" s="357">
        <f t="shared" ref="T76" si="317">SUM(T71:T75)</f>
        <v>0</v>
      </c>
      <c r="U76" s="1008">
        <f t="shared" si="316"/>
        <v>0</v>
      </c>
      <c r="V76" s="952">
        <f>SUM(V71:V75)</f>
        <v>15412.64</v>
      </c>
      <c r="W76" s="664">
        <f t="shared" ref="W76:AC76" si="318">SUM(W71:W75)</f>
        <v>0</v>
      </c>
      <c r="X76" s="665">
        <f>SUM(X71:X75)</f>
        <v>15328.62</v>
      </c>
      <c r="Y76" s="665">
        <f t="shared" ref="Y76" si="319">SUM(Y71:Y75)</f>
        <v>0</v>
      </c>
      <c r="Z76" s="665">
        <f t="shared" si="318"/>
        <v>0</v>
      </c>
      <c r="AA76" s="665">
        <f t="shared" si="318"/>
        <v>0</v>
      </c>
      <c r="AB76" s="665">
        <f t="shared" si="318"/>
        <v>0</v>
      </c>
      <c r="AC76" s="665">
        <f t="shared" si="318"/>
        <v>0</v>
      </c>
      <c r="AD76" s="665">
        <f t="shared" ref="AD76:AL76" si="320">SUM(AD71:AD75)</f>
        <v>0</v>
      </c>
      <c r="AE76" s="665">
        <f t="shared" ref="AE76:AF76" si="321">SUM(AE71:AE75)</f>
        <v>0</v>
      </c>
      <c r="AF76" s="665">
        <f t="shared" si="321"/>
        <v>0</v>
      </c>
      <c r="AG76" s="665">
        <f t="shared" ref="AG76:AK76" si="322">SUM(AG71:AG75)</f>
        <v>0</v>
      </c>
      <c r="AH76" s="665">
        <f t="shared" ref="AH76" si="323">SUM(AH71:AH75)</f>
        <v>0</v>
      </c>
      <c r="AI76" s="665">
        <f t="shared" si="322"/>
        <v>0</v>
      </c>
      <c r="AJ76" s="665">
        <f t="shared" si="322"/>
        <v>0</v>
      </c>
      <c r="AK76" s="665">
        <f t="shared" si="322"/>
        <v>0</v>
      </c>
      <c r="AL76" s="665">
        <f t="shared" si="320"/>
        <v>0</v>
      </c>
      <c r="AM76" s="953">
        <f t="shared" ref="AM76:AO76" si="324">SUM(AM71:AM75)</f>
        <v>0</v>
      </c>
      <c r="AN76" s="914">
        <f t="shared" ref="AN76" si="325">SUM(AN71:AN75)</f>
        <v>0</v>
      </c>
      <c r="AO76" s="715">
        <f t="shared" si="324"/>
        <v>0</v>
      </c>
      <c r="AP76" s="716">
        <f>SUM(AP71:AP75)</f>
        <v>32.64</v>
      </c>
      <c r="AQ76" s="717">
        <f>SUM(AQ71:AQ75)</f>
        <v>30.6</v>
      </c>
      <c r="AR76" s="718">
        <f>SUM(AR71:AR75)</f>
        <v>0</v>
      </c>
      <c r="AS76" s="915">
        <f>SUM(AS71:AS75)</f>
        <v>0</v>
      </c>
      <c r="AT76" s="868">
        <f t="shared" ref="AT76:AU76" si="326">SUM(AT71:AT75)</f>
        <v>0</v>
      </c>
      <c r="AU76" s="792">
        <f t="shared" si="326"/>
        <v>0</v>
      </c>
      <c r="AV76" s="792">
        <f t="shared" ref="AV76:AW76" si="327">SUM(AV71:AV75)</f>
        <v>0</v>
      </c>
      <c r="AW76" s="793">
        <f t="shared" si="327"/>
        <v>0</v>
      </c>
      <c r="AX76" s="869">
        <f>SUM(AX71:AX75)</f>
        <v>0</v>
      </c>
      <c r="AY76" s="839">
        <f t="shared" ref="AY76:BB76" si="328">SUM(AY71:AY75)</f>
        <v>0</v>
      </c>
      <c r="AZ76" s="522">
        <f>SUM(AZ71:AZ75)</f>
        <v>0</v>
      </c>
      <c r="BA76" s="839">
        <f t="shared" ref="BA76" si="329">SUM(BA71:BA75)</f>
        <v>16110.82</v>
      </c>
      <c r="BB76" s="839">
        <f t="shared" si="328"/>
        <v>0</v>
      </c>
      <c r="BC76" s="522">
        <f>SUM(BC71:BC75)</f>
        <v>5971.18</v>
      </c>
      <c r="BD76" s="454">
        <f>SUM(BD71:BD75)</f>
        <v>34461.339999999997</v>
      </c>
      <c r="BE76" s="151">
        <f>AR76+AO76+AL76+AI76+AF76+AB76+AD76+Z76+W76+S76+P76+M76+J76+G76+D76</f>
        <v>0</v>
      </c>
      <c r="BF76" s="1168">
        <f>SUM(BF71:BF75)</f>
        <v>23338.050000000003</v>
      </c>
      <c r="BG76" s="184">
        <v>3221</v>
      </c>
    </row>
    <row r="77" spans="1:135" s="6" customFormat="1" x14ac:dyDescent="0.25">
      <c r="A77" s="74">
        <v>322221</v>
      </c>
      <c r="B77" s="85" t="s">
        <v>483</v>
      </c>
      <c r="C77" s="563"/>
      <c r="D77" s="563"/>
      <c r="E77" s="558"/>
      <c r="F77" s="565"/>
      <c r="G77" s="565"/>
      <c r="H77" s="558"/>
      <c r="I77" s="564"/>
      <c r="J77" s="564"/>
      <c r="K77" s="990"/>
      <c r="L77" s="1012"/>
      <c r="M77" s="360"/>
      <c r="N77" s="633"/>
      <c r="O77" s="636"/>
      <c r="P77" s="636"/>
      <c r="Q77" s="633"/>
      <c r="R77" s="636"/>
      <c r="S77" s="636"/>
      <c r="T77" s="633"/>
      <c r="U77" s="1035"/>
      <c r="V77" s="957"/>
      <c r="W77" s="670"/>
      <c r="X77" s="1802">
        <v>88</v>
      </c>
      <c r="Y77" s="671"/>
      <c r="Z77" s="671"/>
      <c r="AA77" s="667"/>
      <c r="AB77" s="671"/>
      <c r="AC77" s="667"/>
      <c r="AD77" s="671"/>
      <c r="AE77" s="667"/>
      <c r="AF77" s="671"/>
      <c r="AG77" s="667"/>
      <c r="AH77" s="671"/>
      <c r="AI77" s="671"/>
      <c r="AJ77" s="667"/>
      <c r="AK77" s="671"/>
      <c r="AL77" s="671"/>
      <c r="AM77" s="955"/>
      <c r="AN77" s="919"/>
      <c r="AO77" s="726"/>
      <c r="AP77" s="720"/>
      <c r="AQ77" s="727"/>
      <c r="AR77" s="728"/>
      <c r="AS77" s="917"/>
      <c r="AT77" s="873"/>
      <c r="AU77" s="797"/>
      <c r="AV77" s="794"/>
      <c r="AW77" s="795"/>
      <c r="AX77" s="871"/>
      <c r="AY77" s="842"/>
      <c r="AZ77" s="523"/>
      <c r="BA77" s="842"/>
      <c r="BB77" s="842"/>
      <c r="BC77" s="523"/>
      <c r="BD77" s="134">
        <f>AQ77+AN77+AK77+AH77+AB77+Y77+V77+R77+O77+L77+I77+F77+C77+AT77+AE77</f>
        <v>0</v>
      </c>
      <c r="BE77" s="140"/>
      <c r="BF77" s="1167">
        <f t="shared" si="310"/>
        <v>88</v>
      </c>
      <c r="BG77" s="181">
        <v>322221</v>
      </c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</row>
    <row r="78" spans="1:135" s="6" customFormat="1" x14ac:dyDescent="0.25">
      <c r="A78" s="1927">
        <v>322291</v>
      </c>
      <c r="B78" s="1928" t="s">
        <v>489</v>
      </c>
      <c r="C78" s="560"/>
      <c r="D78" s="560"/>
      <c r="E78" s="1090"/>
      <c r="F78" s="562"/>
      <c r="G78" s="562"/>
      <c r="H78" s="1090"/>
      <c r="I78" s="561"/>
      <c r="J78" s="561"/>
      <c r="K78" s="1102"/>
      <c r="L78" s="1011"/>
      <c r="M78" s="359"/>
      <c r="N78" s="1107"/>
      <c r="O78" s="635"/>
      <c r="P78" s="635"/>
      <c r="Q78" s="1107"/>
      <c r="R78" s="635"/>
      <c r="S78" s="635"/>
      <c r="T78" s="1107"/>
      <c r="U78" s="1113"/>
      <c r="V78" s="956">
        <v>20.8</v>
      </c>
      <c r="W78" s="668"/>
      <c r="X78" s="1805">
        <v>318.14</v>
      </c>
      <c r="Y78" s="669"/>
      <c r="Z78" s="669"/>
      <c r="AA78" s="1121"/>
      <c r="AB78" s="669"/>
      <c r="AC78" s="1121"/>
      <c r="AD78" s="669"/>
      <c r="AE78" s="1121"/>
      <c r="AF78" s="669"/>
      <c r="AG78" s="1121"/>
      <c r="AH78" s="669"/>
      <c r="AI78" s="669"/>
      <c r="AJ78" s="1121"/>
      <c r="AK78" s="669"/>
      <c r="AL78" s="669"/>
      <c r="AM78" s="1129"/>
      <c r="AN78" s="918"/>
      <c r="AO78" s="723"/>
      <c r="AP78" s="1134"/>
      <c r="AQ78" s="724"/>
      <c r="AR78" s="725"/>
      <c r="AS78" s="926"/>
      <c r="AT78" s="872"/>
      <c r="AU78" s="796"/>
      <c r="AV78" s="1150"/>
      <c r="AW78" s="1151"/>
      <c r="AX78" s="882"/>
      <c r="AY78" s="841"/>
      <c r="AZ78" s="528"/>
      <c r="BA78" s="841"/>
      <c r="BB78" s="841"/>
      <c r="BC78" s="528"/>
      <c r="BD78" s="134">
        <f>AQ78+AN78+AK78+AH78+AB78+Y78+V78+R78+O78+L78+I78+F78+C78+AT78+AE78</f>
        <v>20.8</v>
      </c>
      <c r="BE78" s="145"/>
      <c r="BF78" s="1167">
        <f t="shared" si="310"/>
        <v>318.14</v>
      </c>
      <c r="BG78" s="1931">
        <v>322291</v>
      </c>
      <c r="BH78" s="1932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</row>
    <row r="79" spans="1:135" s="6" customFormat="1" ht="15.75" thickBot="1" x14ac:dyDescent="0.3">
      <c r="A79" s="46">
        <v>322241</v>
      </c>
      <c r="B79" s="29" t="s">
        <v>141</v>
      </c>
      <c r="C79" s="550"/>
      <c r="D79" s="550"/>
      <c r="E79" s="589"/>
      <c r="F79" s="552"/>
      <c r="G79" s="552"/>
      <c r="H79" s="589"/>
      <c r="I79" s="551"/>
      <c r="J79" s="551"/>
      <c r="K79" s="996"/>
      <c r="L79" s="1006"/>
      <c r="M79" s="354"/>
      <c r="N79" s="641"/>
      <c r="O79" s="632"/>
      <c r="P79" s="632"/>
      <c r="Q79" s="641"/>
      <c r="R79" s="632"/>
      <c r="S79" s="632"/>
      <c r="T79" s="641"/>
      <c r="U79" s="1025"/>
      <c r="V79" s="951"/>
      <c r="W79" s="662"/>
      <c r="X79" s="684"/>
      <c r="Y79" s="663"/>
      <c r="Z79" s="663"/>
      <c r="AA79" s="684"/>
      <c r="AB79" s="663"/>
      <c r="AC79" s="684"/>
      <c r="AD79" s="663"/>
      <c r="AE79" s="684"/>
      <c r="AF79" s="663"/>
      <c r="AG79" s="684"/>
      <c r="AH79" s="663"/>
      <c r="AI79" s="663"/>
      <c r="AJ79" s="684"/>
      <c r="AK79" s="663"/>
      <c r="AL79" s="663"/>
      <c r="AM79" s="968"/>
      <c r="AN79" s="913"/>
      <c r="AO79" s="712"/>
      <c r="AP79" s="750"/>
      <c r="AQ79" s="713"/>
      <c r="AR79" s="714"/>
      <c r="AS79" s="931"/>
      <c r="AT79" s="867"/>
      <c r="AU79" s="791"/>
      <c r="AV79" s="809"/>
      <c r="AW79" s="810"/>
      <c r="AX79" s="887"/>
      <c r="AY79" s="838"/>
      <c r="AZ79" s="534"/>
      <c r="BA79" s="838"/>
      <c r="BB79" s="838"/>
      <c r="BC79" s="534"/>
      <c r="BD79" s="134">
        <f t="shared" ref="BD79:BD134" si="330">AQ79+AN79+AK79+AH79+AB79+Y79+V79+R79+O79+L79+I79+F79+C79+AT79+AE79</f>
        <v>0</v>
      </c>
      <c r="BE79" s="141"/>
      <c r="BF79" s="1167">
        <f t="shared" si="310"/>
        <v>0</v>
      </c>
      <c r="BG79" s="183">
        <v>322241</v>
      </c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</row>
    <row r="80" spans="1:135" ht="15.75" thickBot="1" x14ac:dyDescent="0.3">
      <c r="A80" s="76">
        <v>3222</v>
      </c>
      <c r="B80" s="81" t="s">
        <v>147</v>
      </c>
      <c r="C80" s="553">
        <f>C77+C79</f>
        <v>0</v>
      </c>
      <c r="D80" s="553">
        <f>D77+D79</f>
        <v>0</v>
      </c>
      <c r="E80" s="554">
        <f>E77+E79</f>
        <v>0</v>
      </c>
      <c r="F80" s="555">
        <f>F77+F79</f>
        <v>0</v>
      </c>
      <c r="G80" s="555">
        <f>G77+G79</f>
        <v>0</v>
      </c>
      <c r="H80" s="554">
        <f t="shared" ref="H80:L80" si="331">H77+H79</f>
        <v>0</v>
      </c>
      <c r="I80" s="554">
        <f t="shared" ref="I80" si="332">I77+I79</f>
        <v>0</v>
      </c>
      <c r="J80" s="554">
        <f t="shared" si="331"/>
        <v>0</v>
      </c>
      <c r="K80" s="989">
        <f t="shared" si="331"/>
        <v>0</v>
      </c>
      <c r="L80" s="1007">
        <f t="shared" si="331"/>
        <v>0</v>
      </c>
      <c r="M80" s="356">
        <f t="shared" ref="M80:R80" si="333">M77+M79</f>
        <v>0</v>
      </c>
      <c r="N80" s="357">
        <f t="shared" si="333"/>
        <v>0</v>
      </c>
      <c r="O80" s="357">
        <f t="shared" ref="O80" si="334">O77+O79</f>
        <v>0</v>
      </c>
      <c r="P80" s="357">
        <f t="shared" si="333"/>
        <v>0</v>
      </c>
      <c r="Q80" s="357">
        <f t="shared" si="333"/>
        <v>0</v>
      </c>
      <c r="R80" s="357">
        <f t="shared" si="333"/>
        <v>0</v>
      </c>
      <c r="S80" s="357">
        <f t="shared" ref="S80:U80" si="335">S77+S79</f>
        <v>0</v>
      </c>
      <c r="T80" s="357">
        <f t="shared" ref="T80" si="336">T77+T79</f>
        <v>0</v>
      </c>
      <c r="U80" s="1008">
        <f t="shared" si="335"/>
        <v>0</v>
      </c>
      <c r="V80" s="952">
        <f>SUM(V77:V79)</f>
        <v>20.8</v>
      </c>
      <c r="W80" s="664">
        <f t="shared" ref="W80:AU80" si="337">W77+W79</f>
        <v>0</v>
      </c>
      <c r="X80" s="665">
        <f>X77+X79+X78</f>
        <v>406.14</v>
      </c>
      <c r="Y80" s="665">
        <f t="shared" ref="Y80" si="338">Y77+Y79</f>
        <v>0</v>
      </c>
      <c r="Z80" s="665">
        <f t="shared" si="337"/>
        <v>0</v>
      </c>
      <c r="AA80" s="665">
        <f t="shared" si="337"/>
        <v>0</v>
      </c>
      <c r="AB80" s="665">
        <f t="shared" si="337"/>
        <v>0</v>
      </c>
      <c r="AC80" s="665">
        <f t="shared" si="337"/>
        <v>0</v>
      </c>
      <c r="AD80" s="665">
        <f t="shared" si="337"/>
        <v>0</v>
      </c>
      <c r="AE80" s="665">
        <f t="shared" si="337"/>
        <v>0</v>
      </c>
      <c r="AF80" s="665">
        <f t="shared" si="337"/>
        <v>0</v>
      </c>
      <c r="AG80" s="665">
        <f t="shared" si="337"/>
        <v>0</v>
      </c>
      <c r="AH80" s="665">
        <f t="shared" ref="AH80" si="339">AH77+AH79</f>
        <v>0</v>
      </c>
      <c r="AI80" s="665">
        <f t="shared" si="337"/>
        <v>0</v>
      </c>
      <c r="AJ80" s="665">
        <f t="shared" si="337"/>
        <v>0</v>
      </c>
      <c r="AK80" s="665">
        <f t="shared" ref="AK80" si="340">AK77+AK79</f>
        <v>0</v>
      </c>
      <c r="AL80" s="665">
        <f t="shared" si="337"/>
        <v>0</v>
      </c>
      <c r="AM80" s="953">
        <f t="shared" si="337"/>
        <v>0</v>
      </c>
      <c r="AN80" s="914">
        <f t="shared" ref="AN80" si="341">AN77+AN79</f>
        <v>0</v>
      </c>
      <c r="AO80" s="715">
        <f t="shared" si="337"/>
        <v>0</v>
      </c>
      <c r="AP80" s="716">
        <f>AP77+AP79</f>
        <v>0</v>
      </c>
      <c r="AQ80" s="717">
        <f t="shared" ref="AQ80" si="342">AQ77+AQ79</f>
        <v>0</v>
      </c>
      <c r="AR80" s="718">
        <f t="shared" si="337"/>
        <v>0</v>
      </c>
      <c r="AS80" s="915">
        <f t="shared" si="337"/>
        <v>0</v>
      </c>
      <c r="AT80" s="868">
        <f t="shared" ref="AT80" si="343">AT77+AT79</f>
        <v>0</v>
      </c>
      <c r="AU80" s="792">
        <f t="shared" si="337"/>
        <v>0</v>
      </c>
      <c r="AV80" s="792">
        <f t="shared" ref="AV80:AX80" si="344">AV77+AV79</f>
        <v>0</v>
      </c>
      <c r="AW80" s="793">
        <f t="shared" si="344"/>
        <v>0</v>
      </c>
      <c r="AX80" s="869">
        <f t="shared" si="344"/>
        <v>0</v>
      </c>
      <c r="AY80" s="839">
        <f t="shared" ref="AY80:BA80" si="345">AY77+AY79</f>
        <v>0</v>
      </c>
      <c r="AZ80" s="522">
        <f t="shared" si="345"/>
        <v>0</v>
      </c>
      <c r="BA80" s="839">
        <f t="shared" si="345"/>
        <v>0</v>
      </c>
      <c r="BB80" s="839">
        <f t="shared" ref="BB80:BC80" si="346">BB77+BB79</f>
        <v>0</v>
      </c>
      <c r="BC80" s="522">
        <f t="shared" si="346"/>
        <v>0</v>
      </c>
      <c r="BD80" s="454">
        <f>SUM(BD77:BD79)</f>
        <v>20.8</v>
      </c>
      <c r="BE80" s="151">
        <f>AR80+AO80+AL80+AI80+AF80+AB80+AD80+Z80+W80+S80+P80+M80+J80+G80+D80</f>
        <v>0</v>
      </c>
      <c r="BF80" s="1168">
        <f>SUM(BF77:BF79)</f>
        <v>406.14</v>
      </c>
      <c r="BG80" s="184">
        <v>3222</v>
      </c>
    </row>
    <row r="81" spans="1:135" x14ac:dyDescent="0.25">
      <c r="A81" s="74">
        <v>322311</v>
      </c>
      <c r="B81" s="85" t="s">
        <v>44</v>
      </c>
      <c r="C81" s="563"/>
      <c r="D81" s="563"/>
      <c r="E81" s="558"/>
      <c r="F81" s="565"/>
      <c r="G81" s="565"/>
      <c r="H81" s="558"/>
      <c r="I81" s="564">
        <v>232.87</v>
      </c>
      <c r="J81" s="564"/>
      <c r="K81" s="1803"/>
      <c r="L81" s="1012"/>
      <c r="M81" s="360"/>
      <c r="N81" s="633"/>
      <c r="O81" s="636">
        <v>1319.6</v>
      </c>
      <c r="P81" s="636"/>
      <c r="Q81" s="1802"/>
      <c r="R81" s="636"/>
      <c r="S81" s="636"/>
      <c r="T81" s="633"/>
      <c r="U81" s="1035"/>
      <c r="V81" s="957">
        <v>16229.72</v>
      </c>
      <c r="W81" s="670"/>
      <c r="X81" s="666">
        <v>14546.54</v>
      </c>
      <c r="Y81" s="671"/>
      <c r="Z81" s="671"/>
      <c r="AA81" s="667"/>
      <c r="AB81" s="671"/>
      <c r="AC81" s="667"/>
      <c r="AD81" s="671"/>
      <c r="AE81" s="667"/>
      <c r="AF81" s="671"/>
      <c r="AG81" s="667"/>
      <c r="AH81" s="671"/>
      <c r="AI81" s="671"/>
      <c r="AJ81" s="667"/>
      <c r="AK81" s="671"/>
      <c r="AL81" s="671"/>
      <c r="AM81" s="955"/>
      <c r="AN81" s="919"/>
      <c r="AO81" s="726"/>
      <c r="AP81" s="720"/>
      <c r="AQ81" s="727"/>
      <c r="AR81" s="728"/>
      <c r="AS81" s="917"/>
      <c r="AT81" s="873"/>
      <c r="AU81" s="797"/>
      <c r="AV81" s="794"/>
      <c r="AW81" s="795"/>
      <c r="AX81" s="871"/>
      <c r="AY81" s="842"/>
      <c r="AZ81" s="523"/>
      <c r="BA81" s="842"/>
      <c r="BB81" s="842"/>
      <c r="BC81" s="523"/>
      <c r="BD81" s="134">
        <f t="shared" si="330"/>
        <v>17782.189999999999</v>
      </c>
      <c r="BE81" s="140"/>
      <c r="BF81" s="1167">
        <f t="shared" si="310"/>
        <v>14546.54</v>
      </c>
      <c r="BG81" s="181">
        <v>322311</v>
      </c>
    </row>
    <row r="82" spans="1:135" x14ac:dyDescent="0.25">
      <c r="A82" s="45">
        <v>322331</v>
      </c>
      <c r="B82" s="30" t="s">
        <v>45</v>
      </c>
      <c r="C82" s="547"/>
      <c r="D82" s="547"/>
      <c r="E82" s="586"/>
      <c r="F82" s="549"/>
      <c r="G82" s="549"/>
      <c r="H82" s="586"/>
      <c r="I82" s="548">
        <v>524.23</v>
      </c>
      <c r="J82" s="548"/>
      <c r="K82" s="1798"/>
      <c r="L82" s="1005"/>
      <c r="M82" s="353"/>
      <c r="N82" s="640"/>
      <c r="O82" s="631">
        <v>2970.59</v>
      </c>
      <c r="P82" s="631"/>
      <c r="Q82" s="1797"/>
      <c r="R82" s="631"/>
      <c r="S82" s="631"/>
      <c r="T82" s="640"/>
      <c r="U82" s="1023"/>
      <c r="V82" s="950">
        <v>11197.15</v>
      </c>
      <c r="W82" s="660"/>
      <c r="X82" s="681">
        <v>18931.54</v>
      </c>
      <c r="Y82" s="661"/>
      <c r="Z82" s="661"/>
      <c r="AA82" s="682"/>
      <c r="AB82" s="661"/>
      <c r="AC82" s="682"/>
      <c r="AD82" s="661"/>
      <c r="AE82" s="682"/>
      <c r="AF82" s="661"/>
      <c r="AG82" s="682"/>
      <c r="AH82" s="661"/>
      <c r="AI82" s="661"/>
      <c r="AJ82" s="682"/>
      <c r="AK82" s="661"/>
      <c r="AL82" s="661"/>
      <c r="AM82" s="966"/>
      <c r="AN82" s="912">
        <v>1074.1300000000001</v>
      </c>
      <c r="AO82" s="709"/>
      <c r="AP82" s="1797"/>
      <c r="AQ82" s="710"/>
      <c r="AR82" s="711"/>
      <c r="AS82" s="929"/>
      <c r="AT82" s="866"/>
      <c r="AU82" s="790"/>
      <c r="AV82" s="807"/>
      <c r="AW82" s="808"/>
      <c r="AX82" s="885"/>
      <c r="AY82" s="837"/>
      <c r="AZ82" s="533"/>
      <c r="BA82" s="837"/>
      <c r="BB82" s="837"/>
      <c r="BC82" s="533"/>
      <c r="BD82" s="134">
        <f t="shared" si="330"/>
        <v>15766.099999999999</v>
      </c>
      <c r="BE82" s="136"/>
      <c r="BF82" s="1167">
        <f t="shared" si="310"/>
        <v>18931.54</v>
      </c>
      <c r="BG82" s="182">
        <v>322331</v>
      </c>
      <c r="BI82" s="1804"/>
    </row>
    <row r="83" spans="1:135" ht="15.75" thickBot="1" x14ac:dyDescent="0.3">
      <c r="A83" s="46">
        <v>322341</v>
      </c>
      <c r="B83" s="29" t="s">
        <v>46</v>
      </c>
      <c r="C83" s="550"/>
      <c r="D83" s="550"/>
      <c r="E83" s="589"/>
      <c r="F83" s="552"/>
      <c r="G83" s="552"/>
      <c r="H83" s="589"/>
      <c r="I83" s="551"/>
      <c r="J83" s="551"/>
      <c r="K83" s="996"/>
      <c r="L83" s="1006"/>
      <c r="M83" s="354"/>
      <c r="N83" s="641"/>
      <c r="O83" s="632"/>
      <c r="P83" s="632"/>
      <c r="Q83" s="641"/>
      <c r="R83" s="632"/>
      <c r="S83" s="632"/>
      <c r="T83" s="641"/>
      <c r="U83" s="1025"/>
      <c r="V83" s="951">
        <v>23.86</v>
      </c>
      <c r="W83" s="662"/>
      <c r="X83" s="683">
        <v>52.97</v>
      </c>
      <c r="Y83" s="663"/>
      <c r="Z83" s="663"/>
      <c r="AA83" s="684"/>
      <c r="AB83" s="663"/>
      <c r="AC83" s="684"/>
      <c r="AD83" s="663"/>
      <c r="AE83" s="684"/>
      <c r="AF83" s="663"/>
      <c r="AG83" s="684"/>
      <c r="AH83" s="663"/>
      <c r="AI83" s="663"/>
      <c r="AJ83" s="684"/>
      <c r="AK83" s="663"/>
      <c r="AL83" s="663"/>
      <c r="AM83" s="968"/>
      <c r="AN83" s="913"/>
      <c r="AO83" s="712"/>
      <c r="AP83" s="750"/>
      <c r="AQ83" s="713"/>
      <c r="AR83" s="714"/>
      <c r="AS83" s="931"/>
      <c r="AT83" s="867"/>
      <c r="AU83" s="791"/>
      <c r="AV83" s="809"/>
      <c r="AW83" s="810"/>
      <c r="AX83" s="887"/>
      <c r="AY83" s="838"/>
      <c r="AZ83" s="534"/>
      <c r="BA83" s="838"/>
      <c r="BB83" s="838"/>
      <c r="BC83" s="534"/>
      <c r="BD83" s="134">
        <f t="shared" si="330"/>
        <v>23.86</v>
      </c>
      <c r="BE83" s="141"/>
      <c r="BF83" s="1167">
        <f t="shared" si="310"/>
        <v>52.97</v>
      </c>
      <c r="BG83" s="183">
        <v>322341</v>
      </c>
    </row>
    <row r="84" spans="1:135" ht="15.75" thickBot="1" x14ac:dyDescent="0.3">
      <c r="A84" s="76">
        <v>3223</v>
      </c>
      <c r="B84" s="81" t="s">
        <v>47</v>
      </c>
      <c r="C84" s="553">
        <f>SUM(C81:C83)</f>
        <v>0</v>
      </c>
      <c r="D84" s="553">
        <f>SUM(D81:D83)</f>
        <v>0</v>
      </c>
      <c r="E84" s="554">
        <f>SUM(E81:E83)</f>
        <v>0</v>
      </c>
      <c r="F84" s="555">
        <f>SUM(F81:F83)</f>
        <v>0</v>
      </c>
      <c r="G84" s="555">
        <f>SUM(G81:G83)</f>
        <v>0</v>
      </c>
      <c r="H84" s="554">
        <f t="shared" ref="H84:L84" si="347">SUM(H81:H83)</f>
        <v>0</v>
      </c>
      <c r="I84" s="554">
        <f t="shared" ref="I84" si="348">SUM(I81:I83)</f>
        <v>757.1</v>
      </c>
      <c r="J84" s="554">
        <f t="shared" si="347"/>
        <v>0</v>
      </c>
      <c r="K84" s="989">
        <f t="shared" si="347"/>
        <v>0</v>
      </c>
      <c r="L84" s="1007">
        <f t="shared" si="347"/>
        <v>0</v>
      </c>
      <c r="M84" s="356">
        <f t="shared" ref="M84:R84" si="349">SUM(M81:M83)</f>
        <v>0</v>
      </c>
      <c r="N84" s="357">
        <f t="shared" si="349"/>
        <v>0</v>
      </c>
      <c r="O84" s="357">
        <f t="shared" ref="O84" si="350">SUM(O81:O83)</f>
        <v>4290.1900000000005</v>
      </c>
      <c r="P84" s="357">
        <f t="shared" si="349"/>
        <v>0</v>
      </c>
      <c r="Q84" s="357">
        <f t="shared" si="349"/>
        <v>0</v>
      </c>
      <c r="R84" s="357">
        <f t="shared" si="349"/>
        <v>0</v>
      </c>
      <c r="S84" s="357">
        <f t="shared" ref="S84:U84" si="351">SUM(S81:S83)</f>
        <v>0</v>
      </c>
      <c r="T84" s="357">
        <f t="shared" ref="T84" si="352">SUM(T81:T83)</f>
        <v>0</v>
      </c>
      <c r="U84" s="1008">
        <f t="shared" si="351"/>
        <v>0</v>
      </c>
      <c r="V84" s="952">
        <f>SUM(V81:V83)</f>
        <v>27450.73</v>
      </c>
      <c r="W84" s="664">
        <f t="shared" ref="W84:AC84" si="353">SUM(W81:W83)</f>
        <v>0</v>
      </c>
      <c r="X84" s="665">
        <f>SUM(X81:X83)</f>
        <v>33531.050000000003</v>
      </c>
      <c r="Y84" s="665">
        <f t="shared" ref="Y84" si="354">SUM(Y81:Y83)</f>
        <v>0</v>
      </c>
      <c r="Z84" s="665">
        <f t="shared" si="353"/>
        <v>0</v>
      </c>
      <c r="AA84" s="665">
        <f t="shared" si="353"/>
        <v>0</v>
      </c>
      <c r="AB84" s="665">
        <f t="shared" si="353"/>
        <v>0</v>
      </c>
      <c r="AC84" s="665">
        <f t="shared" si="353"/>
        <v>0</v>
      </c>
      <c r="AD84" s="665">
        <f t="shared" ref="AD84:AL84" si="355">SUM(AD81:AD83)</f>
        <v>0</v>
      </c>
      <c r="AE84" s="665">
        <f t="shared" ref="AE84:AF84" si="356">SUM(AE81:AE83)</f>
        <v>0</v>
      </c>
      <c r="AF84" s="665">
        <f t="shared" si="356"/>
        <v>0</v>
      </c>
      <c r="AG84" s="665">
        <f t="shared" ref="AG84:AK84" si="357">SUM(AG81:AG83)</f>
        <v>0</v>
      </c>
      <c r="AH84" s="665">
        <f t="shared" ref="AH84" si="358">SUM(AH81:AH83)</f>
        <v>0</v>
      </c>
      <c r="AI84" s="665">
        <f t="shared" si="357"/>
        <v>0</v>
      </c>
      <c r="AJ84" s="665">
        <f t="shared" si="357"/>
        <v>0</v>
      </c>
      <c r="AK84" s="665">
        <f t="shared" si="357"/>
        <v>0</v>
      </c>
      <c r="AL84" s="665">
        <f t="shared" si="355"/>
        <v>0</v>
      </c>
      <c r="AM84" s="953">
        <f t="shared" ref="AM84:AO84" si="359">SUM(AM81:AM83)</f>
        <v>0</v>
      </c>
      <c r="AN84" s="914">
        <f t="shared" ref="AN84" si="360">SUM(AN81:AN83)</f>
        <v>1074.1300000000001</v>
      </c>
      <c r="AO84" s="715">
        <f t="shared" si="359"/>
        <v>0</v>
      </c>
      <c r="AP84" s="716">
        <f t="shared" ref="AP84" si="361">SUM(AP81:AP83)</f>
        <v>0</v>
      </c>
      <c r="AQ84" s="717">
        <f>SUM(AQ81:AQ83)</f>
        <v>0</v>
      </c>
      <c r="AR84" s="718">
        <f>SUM(AR81:AR83)</f>
        <v>0</v>
      </c>
      <c r="AS84" s="915">
        <f>SUM(AS81:AS83)</f>
        <v>0</v>
      </c>
      <c r="AT84" s="868">
        <f t="shared" ref="AT84:AU84" si="362">SUM(AT81:AT83)</f>
        <v>0</v>
      </c>
      <c r="AU84" s="792">
        <f t="shared" si="362"/>
        <v>0</v>
      </c>
      <c r="AV84" s="792">
        <f t="shared" ref="AV84:AW84" si="363">SUM(AV81:AV83)</f>
        <v>0</v>
      </c>
      <c r="AW84" s="793">
        <f t="shared" si="363"/>
        <v>0</v>
      </c>
      <c r="AX84" s="869">
        <f>SUM(AX81:AX83)</f>
        <v>0</v>
      </c>
      <c r="AY84" s="839">
        <f t="shared" ref="AY84:BB84" si="364">SUM(AY81:AY83)</f>
        <v>0</v>
      </c>
      <c r="AZ84" s="522">
        <f>SUM(AZ81:AZ83)</f>
        <v>0</v>
      </c>
      <c r="BA84" s="839">
        <f t="shared" ref="BA84" si="365">SUM(BA81:BA83)</f>
        <v>0</v>
      </c>
      <c r="BB84" s="839">
        <f t="shared" si="364"/>
        <v>0</v>
      </c>
      <c r="BC84" s="522">
        <f>SUM(BC81:BC83)</f>
        <v>0</v>
      </c>
      <c r="BD84" s="454">
        <f>SUM(BD81:BD83)</f>
        <v>33572.149999999994</v>
      </c>
      <c r="BE84" s="151">
        <f>AR84+AO84+AL84+AI84+AF84+AB84+AD84+Z84+W84+S84+P84+M84+J84+G84+D84</f>
        <v>0</v>
      </c>
      <c r="BF84" s="1168">
        <f>SUM(BF81:BF83)</f>
        <v>33531.050000000003</v>
      </c>
      <c r="BG84" s="184">
        <v>3223</v>
      </c>
    </row>
    <row r="85" spans="1:135" s="6" customFormat="1" x14ac:dyDescent="0.25">
      <c r="A85" s="74">
        <v>322411</v>
      </c>
      <c r="B85" s="85" t="s">
        <v>48</v>
      </c>
      <c r="C85" s="563"/>
      <c r="D85" s="563"/>
      <c r="E85" s="558"/>
      <c r="F85" s="565"/>
      <c r="G85" s="565"/>
      <c r="H85" s="558"/>
      <c r="I85" s="564"/>
      <c r="J85" s="564"/>
      <c r="K85" s="990"/>
      <c r="L85" s="1012"/>
      <c r="M85" s="360"/>
      <c r="N85" s="633"/>
      <c r="O85" s="636"/>
      <c r="P85" s="636"/>
      <c r="Q85" s="633"/>
      <c r="R85" s="636"/>
      <c r="S85" s="636"/>
      <c r="T85" s="633"/>
      <c r="U85" s="1035"/>
      <c r="V85" s="957">
        <v>508.42</v>
      </c>
      <c r="W85" s="670"/>
      <c r="X85" s="666">
        <v>647.22</v>
      </c>
      <c r="Y85" s="671"/>
      <c r="Z85" s="671"/>
      <c r="AA85" s="667"/>
      <c r="AB85" s="671"/>
      <c r="AC85" s="667"/>
      <c r="AD85" s="671"/>
      <c r="AE85" s="667"/>
      <c r="AF85" s="671"/>
      <c r="AG85" s="667"/>
      <c r="AH85" s="671"/>
      <c r="AI85" s="671"/>
      <c r="AJ85" s="667"/>
      <c r="AK85" s="671"/>
      <c r="AL85" s="671"/>
      <c r="AM85" s="955"/>
      <c r="AN85" s="919"/>
      <c r="AO85" s="726"/>
      <c r="AP85" s="720"/>
      <c r="AQ85" s="727"/>
      <c r="AR85" s="728"/>
      <c r="AS85" s="917"/>
      <c r="AT85" s="873"/>
      <c r="AU85" s="797"/>
      <c r="AV85" s="794"/>
      <c r="AW85" s="795"/>
      <c r="AX85" s="871"/>
      <c r="AY85" s="842"/>
      <c r="AZ85" s="523"/>
      <c r="BA85" s="842"/>
      <c r="BB85" s="842"/>
      <c r="BC85" s="523"/>
      <c r="BD85" s="134">
        <f t="shared" si="330"/>
        <v>508.42</v>
      </c>
      <c r="BE85" s="140"/>
      <c r="BF85" s="1167">
        <f t="shared" si="310"/>
        <v>647.22</v>
      </c>
      <c r="BG85" s="181">
        <v>322411</v>
      </c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  <c r="CG85" s="41"/>
      <c r="CH85" s="41"/>
      <c r="CI85" s="41"/>
      <c r="CJ85" s="41"/>
      <c r="CK85" s="41"/>
      <c r="CL85" s="41"/>
      <c r="CM85" s="41"/>
      <c r="CN85" s="41"/>
      <c r="CO85" s="41"/>
      <c r="CP85" s="41"/>
      <c r="CQ85" s="41"/>
      <c r="CR85" s="41"/>
      <c r="CS85" s="41"/>
      <c r="CT85" s="41"/>
      <c r="CU85" s="41"/>
      <c r="CV85" s="41"/>
      <c r="CW85" s="41"/>
      <c r="CX85" s="41"/>
      <c r="CY85" s="41"/>
      <c r="CZ85" s="41"/>
      <c r="DA85" s="41"/>
      <c r="DB85" s="41"/>
      <c r="DC85" s="41"/>
      <c r="DD85" s="41"/>
      <c r="DE85" s="41"/>
      <c r="DF85" s="41"/>
      <c r="DG85" s="41"/>
      <c r="DH85" s="41"/>
      <c r="DI85" s="41"/>
      <c r="DJ85" s="41"/>
      <c r="DK85" s="41"/>
      <c r="DL85" s="41"/>
      <c r="DM85" s="41"/>
      <c r="DN85" s="41"/>
      <c r="DO85" s="41"/>
      <c r="DP85" s="41"/>
      <c r="DQ85" s="41"/>
      <c r="DR85" s="41"/>
      <c r="DS85" s="41"/>
      <c r="DT85" s="41"/>
      <c r="DU85" s="41"/>
      <c r="DV85" s="41"/>
      <c r="DW85" s="41"/>
      <c r="DX85" s="41"/>
      <c r="DY85" s="41"/>
      <c r="DZ85" s="41"/>
      <c r="EA85" s="41"/>
      <c r="EB85" s="41"/>
      <c r="EC85" s="41"/>
      <c r="ED85" s="41"/>
      <c r="EE85" s="41"/>
    </row>
    <row r="86" spans="1:135" ht="15.75" thickBot="1" x14ac:dyDescent="0.3">
      <c r="A86" s="46">
        <v>322421</v>
      </c>
      <c r="B86" s="29" t="s">
        <v>142</v>
      </c>
      <c r="C86" s="588"/>
      <c r="D86" s="588"/>
      <c r="E86" s="589"/>
      <c r="F86" s="590"/>
      <c r="G86" s="590"/>
      <c r="H86" s="589"/>
      <c r="I86" s="589">
        <v>154.58000000000001</v>
      </c>
      <c r="J86" s="589"/>
      <c r="K86" s="996"/>
      <c r="L86" s="1024"/>
      <c r="M86" s="368"/>
      <c r="N86" s="641"/>
      <c r="O86" s="632">
        <v>875.93</v>
      </c>
      <c r="P86" s="632"/>
      <c r="Q86" s="641"/>
      <c r="R86" s="641"/>
      <c r="S86" s="641"/>
      <c r="T86" s="641"/>
      <c r="U86" s="1025"/>
      <c r="V86" s="951">
        <v>4119.76</v>
      </c>
      <c r="W86" s="662"/>
      <c r="X86" s="683">
        <f>5283.67-97.5+962.75+225+10.76+338.93+115.5+14.6</f>
        <v>6853.7100000000009</v>
      </c>
      <c r="Y86" s="663"/>
      <c r="Z86" s="663"/>
      <c r="AA86" s="684"/>
      <c r="AB86" s="663"/>
      <c r="AC86" s="684"/>
      <c r="AD86" s="684"/>
      <c r="AE86" s="684"/>
      <c r="AF86" s="684"/>
      <c r="AG86" s="684"/>
      <c r="AH86" s="684"/>
      <c r="AI86" s="684"/>
      <c r="AJ86" s="684"/>
      <c r="AK86" s="684"/>
      <c r="AL86" s="684"/>
      <c r="AM86" s="968"/>
      <c r="AN86" s="930"/>
      <c r="AO86" s="749"/>
      <c r="AP86" s="750">
        <f>687.5</f>
        <v>687.5</v>
      </c>
      <c r="AQ86" s="751"/>
      <c r="AR86" s="752"/>
      <c r="AS86" s="931"/>
      <c r="AT86" s="886"/>
      <c r="AU86" s="809"/>
      <c r="AV86" s="809"/>
      <c r="AW86" s="810"/>
      <c r="AX86" s="887"/>
      <c r="AY86" s="851"/>
      <c r="AZ86" s="534"/>
      <c r="BA86" s="534">
        <v>141.04</v>
      </c>
      <c r="BB86" s="851"/>
      <c r="BC86" s="534">
        <f>97.5+472+114.85</f>
        <v>684.35</v>
      </c>
      <c r="BD86" s="134">
        <f>AQ86+AN86+AK86+AH86+AB86+Y86+V86+R86+O86+L86+I86+F86+C86+AT86+AE86+BA86</f>
        <v>5291.31</v>
      </c>
      <c r="BE86" s="138"/>
      <c r="BF86" s="1167">
        <f t="shared" si="310"/>
        <v>8225.5600000000013</v>
      </c>
      <c r="BG86" s="183">
        <v>322421</v>
      </c>
    </row>
    <row r="87" spans="1:135" s="2" customFormat="1" ht="15.75" thickBot="1" x14ac:dyDescent="0.3">
      <c r="A87" s="76">
        <v>3224</v>
      </c>
      <c r="B87" s="81" t="s">
        <v>49</v>
      </c>
      <c r="C87" s="553">
        <f>C85+C86</f>
        <v>0</v>
      </c>
      <c r="D87" s="553">
        <f>D85+D86</f>
        <v>0</v>
      </c>
      <c r="E87" s="554">
        <f>E85+E86</f>
        <v>0</v>
      </c>
      <c r="F87" s="555">
        <f t="shared" ref="F87" si="366">F85+F86</f>
        <v>0</v>
      </c>
      <c r="G87" s="555">
        <f t="shared" ref="G87:K87" si="367">G85+G86</f>
        <v>0</v>
      </c>
      <c r="H87" s="554">
        <f t="shared" si="367"/>
        <v>0</v>
      </c>
      <c r="I87" s="554">
        <f>I85+I86</f>
        <v>154.58000000000001</v>
      </c>
      <c r="J87" s="554">
        <f t="shared" si="367"/>
        <v>0</v>
      </c>
      <c r="K87" s="989">
        <f t="shared" si="367"/>
        <v>0</v>
      </c>
      <c r="L87" s="1007">
        <f>L85+L86</f>
        <v>0</v>
      </c>
      <c r="M87" s="356">
        <f>M85+M86</f>
        <v>0</v>
      </c>
      <c r="N87" s="357">
        <f>N85+N86</f>
        <v>0</v>
      </c>
      <c r="O87" s="357">
        <f>O85+O86</f>
        <v>875.93</v>
      </c>
      <c r="P87" s="357">
        <f t="shared" ref="P87" si="368">P85+P86</f>
        <v>0</v>
      </c>
      <c r="Q87" s="357">
        <f>Q85+Q86</f>
        <v>0</v>
      </c>
      <c r="R87" s="357">
        <f t="shared" ref="R87" si="369">R85+R86</f>
        <v>0</v>
      </c>
      <c r="S87" s="357">
        <f t="shared" ref="S87:W87" si="370">S85+S86</f>
        <v>0</v>
      </c>
      <c r="T87" s="357">
        <f t="shared" ref="T87" si="371">T85+T86</f>
        <v>0</v>
      </c>
      <c r="U87" s="1008">
        <f t="shared" si="370"/>
        <v>0</v>
      </c>
      <c r="V87" s="952">
        <f>V85+V86</f>
        <v>4628.18</v>
      </c>
      <c r="W87" s="664">
        <f t="shared" si="370"/>
        <v>0</v>
      </c>
      <c r="X87" s="665">
        <f>X85+X86</f>
        <v>7500.9300000000012</v>
      </c>
      <c r="Y87" s="665">
        <f t="shared" ref="Y87" si="372">Y85+Y86</f>
        <v>0</v>
      </c>
      <c r="Z87" s="665">
        <f t="shared" ref="Z87:AA87" si="373">Z85+Z86</f>
        <v>0</v>
      </c>
      <c r="AA87" s="665">
        <f t="shared" si="373"/>
        <v>0</v>
      </c>
      <c r="AB87" s="665">
        <f t="shared" ref="AB87:AC87" si="374">AB85+AB86</f>
        <v>0</v>
      </c>
      <c r="AC87" s="665">
        <f t="shared" si="374"/>
        <v>0</v>
      </c>
      <c r="AD87" s="665">
        <f t="shared" ref="AD87:AL87" si="375">AD85+AD86</f>
        <v>0</v>
      </c>
      <c r="AE87" s="665">
        <f t="shared" ref="AE87:AF87" si="376">AE85+AE86</f>
        <v>0</v>
      </c>
      <c r="AF87" s="665">
        <f t="shared" si="376"/>
        <v>0</v>
      </c>
      <c r="AG87" s="665">
        <f t="shared" ref="AG87:AK87" si="377">AG85+AG86</f>
        <v>0</v>
      </c>
      <c r="AH87" s="665">
        <f t="shared" ref="AH87" si="378">AH85+AH86</f>
        <v>0</v>
      </c>
      <c r="AI87" s="665">
        <f t="shared" si="377"/>
        <v>0</v>
      </c>
      <c r="AJ87" s="665">
        <f t="shared" si="377"/>
        <v>0</v>
      </c>
      <c r="AK87" s="665">
        <f t="shared" si="377"/>
        <v>0</v>
      </c>
      <c r="AL87" s="665">
        <f t="shared" si="375"/>
        <v>0</v>
      </c>
      <c r="AM87" s="953">
        <f t="shared" ref="AM87:AO87" si="379">AM85+AM86</f>
        <v>0</v>
      </c>
      <c r="AN87" s="914">
        <f t="shared" ref="AN87" si="380">AN85+AN86</f>
        <v>0</v>
      </c>
      <c r="AO87" s="715">
        <f t="shared" si="379"/>
        <v>0</v>
      </c>
      <c r="AP87" s="716">
        <f t="shared" ref="AP87:AR87" si="381">AP85+AP86</f>
        <v>687.5</v>
      </c>
      <c r="AQ87" s="717">
        <f t="shared" ref="AQ87" si="382">AQ85+AQ86</f>
        <v>0</v>
      </c>
      <c r="AR87" s="718">
        <f t="shared" si="381"/>
        <v>0</v>
      </c>
      <c r="AS87" s="915">
        <f t="shared" ref="AS87:AX87" si="383">AS85+AS86</f>
        <v>0</v>
      </c>
      <c r="AT87" s="868">
        <f t="shared" ref="AT87:AU87" si="384">AT85+AT86</f>
        <v>0</v>
      </c>
      <c r="AU87" s="792">
        <f t="shared" si="384"/>
        <v>0</v>
      </c>
      <c r="AV87" s="792">
        <f t="shared" si="383"/>
        <v>0</v>
      </c>
      <c r="AW87" s="793">
        <f t="shared" si="383"/>
        <v>0</v>
      </c>
      <c r="AX87" s="869">
        <f t="shared" si="383"/>
        <v>0</v>
      </c>
      <c r="AY87" s="839">
        <f t="shared" ref="AY87:AZ87" si="385">AY85+AY86</f>
        <v>0</v>
      </c>
      <c r="AZ87" s="522">
        <f t="shared" si="385"/>
        <v>0</v>
      </c>
      <c r="BA87" s="839">
        <f t="shared" ref="BA87:BB87" si="386">BA85+BA86</f>
        <v>141.04</v>
      </c>
      <c r="BB87" s="839">
        <f t="shared" si="386"/>
        <v>0</v>
      </c>
      <c r="BC87" s="522">
        <f>BC85+BC86</f>
        <v>684.35</v>
      </c>
      <c r="BD87" s="454">
        <f>SUM(BD85:BD86)</f>
        <v>5799.7300000000005</v>
      </c>
      <c r="BE87" s="151">
        <f>AR87+AO87+AL87+AI87+AF87+AB87+AD87+Z87+W87+S87+P87+M87+J87+G87+D87</f>
        <v>0</v>
      </c>
      <c r="BF87" s="1168">
        <f>SUM(BF85:BF86)</f>
        <v>8872.7800000000007</v>
      </c>
      <c r="BG87" s="184">
        <v>3224</v>
      </c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</row>
    <row r="88" spans="1:135" ht="15.75" thickBot="1" x14ac:dyDescent="0.3">
      <c r="A88" s="78">
        <v>322511</v>
      </c>
      <c r="B88" s="79" t="s">
        <v>50</v>
      </c>
      <c r="C88" s="560"/>
      <c r="D88" s="560"/>
      <c r="E88" s="1090"/>
      <c r="F88" s="562"/>
      <c r="G88" s="562"/>
      <c r="H88" s="1090"/>
      <c r="I88" s="561">
        <v>399.85</v>
      </c>
      <c r="J88" s="561"/>
      <c r="K88" s="1806"/>
      <c r="L88" s="1011"/>
      <c r="M88" s="359"/>
      <c r="N88" s="1107"/>
      <c r="O88" s="635">
        <v>2265.8200000000002</v>
      </c>
      <c r="P88" s="635"/>
      <c r="Q88" s="1805"/>
      <c r="R88" s="635"/>
      <c r="S88" s="635"/>
      <c r="T88" s="1107"/>
      <c r="U88" s="1113"/>
      <c r="V88" s="956">
        <v>240.59</v>
      </c>
      <c r="W88" s="668"/>
      <c r="X88" s="1805">
        <f>199.98-167.69</f>
        <v>32.289999999999992</v>
      </c>
      <c r="Y88" s="669"/>
      <c r="Z88" s="669"/>
      <c r="AA88" s="1121"/>
      <c r="AB88" s="669"/>
      <c r="AC88" s="1121"/>
      <c r="AD88" s="669"/>
      <c r="AE88" s="1121"/>
      <c r="AF88" s="669"/>
      <c r="AG88" s="1121"/>
      <c r="AH88" s="669"/>
      <c r="AI88" s="669"/>
      <c r="AJ88" s="1121"/>
      <c r="AK88" s="669"/>
      <c r="AL88" s="669"/>
      <c r="AM88" s="1129"/>
      <c r="AN88" s="918"/>
      <c r="AO88" s="723"/>
      <c r="AP88" s="1134">
        <f>445.83-445.83</f>
        <v>0</v>
      </c>
      <c r="AQ88" s="724"/>
      <c r="AR88" s="725"/>
      <c r="AS88" s="926"/>
      <c r="AT88" s="872"/>
      <c r="AU88" s="796"/>
      <c r="AV88" s="1150"/>
      <c r="AW88" s="1151"/>
      <c r="AX88" s="882"/>
      <c r="AY88" s="841"/>
      <c r="AZ88" s="528"/>
      <c r="BA88" s="528">
        <v>445.83</v>
      </c>
      <c r="BB88" s="841"/>
      <c r="BC88" s="528"/>
      <c r="BD88" s="151">
        <f>AQ88+AN88+AK88+AH88+AB88+Y88+V88+R88+O88+L88+I88+F88+C88+AT88+AE88+BA88</f>
        <v>3352.09</v>
      </c>
      <c r="BE88" s="145"/>
      <c r="BF88" s="1167">
        <f t="shared" si="310"/>
        <v>32.289999999999992</v>
      </c>
      <c r="BG88" s="185">
        <v>322511</v>
      </c>
    </row>
    <row r="89" spans="1:135" s="2" customFormat="1" ht="15.75" thickBot="1" x14ac:dyDescent="0.3">
      <c r="A89" s="76">
        <v>3225</v>
      </c>
      <c r="B89" s="81" t="s">
        <v>51</v>
      </c>
      <c r="C89" s="553">
        <f>C88</f>
        <v>0</v>
      </c>
      <c r="D89" s="553">
        <f>D88</f>
        <v>0</v>
      </c>
      <c r="E89" s="554">
        <f>E88</f>
        <v>0</v>
      </c>
      <c r="F89" s="555">
        <f>F88</f>
        <v>0</v>
      </c>
      <c r="G89" s="555">
        <f>G88</f>
        <v>0</v>
      </c>
      <c r="H89" s="554">
        <f t="shared" ref="H89:L89" si="387">H88</f>
        <v>0</v>
      </c>
      <c r="I89" s="554">
        <f t="shared" ref="I89" si="388">I88</f>
        <v>399.85</v>
      </c>
      <c r="J89" s="554">
        <f t="shared" si="387"/>
        <v>0</v>
      </c>
      <c r="K89" s="989">
        <f t="shared" si="387"/>
        <v>0</v>
      </c>
      <c r="L89" s="1007">
        <f t="shared" si="387"/>
        <v>0</v>
      </c>
      <c r="M89" s="356">
        <f t="shared" ref="M89:R89" si="389">M88</f>
        <v>0</v>
      </c>
      <c r="N89" s="357">
        <f t="shared" si="389"/>
        <v>0</v>
      </c>
      <c r="O89" s="357">
        <f t="shared" ref="O89" si="390">O88</f>
        <v>2265.8200000000002</v>
      </c>
      <c r="P89" s="357">
        <f t="shared" si="389"/>
        <v>0</v>
      </c>
      <c r="Q89" s="357">
        <f t="shared" si="389"/>
        <v>0</v>
      </c>
      <c r="R89" s="357">
        <f t="shared" si="389"/>
        <v>0</v>
      </c>
      <c r="S89" s="357">
        <f t="shared" ref="S89:U89" si="391">S88</f>
        <v>0</v>
      </c>
      <c r="T89" s="357">
        <f t="shared" ref="T89" si="392">T88</f>
        <v>0</v>
      </c>
      <c r="U89" s="1008">
        <f t="shared" si="391"/>
        <v>0</v>
      </c>
      <c r="V89" s="952">
        <f>V88</f>
        <v>240.59</v>
      </c>
      <c r="W89" s="664">
        <f>W88</f>
        <v>0</v>
      </c>
      <c r="X89" s="665">
        <f>SUM(X88)</f>
        <v>32.289999999999992</v>
      </c>
      <c r="Y89" s="665">
        <f t="shared" ref="Y89" si="393">Y88</f>
        <v>0</v>
      </c>
      <c r="Z89" s="665">
        <f t="shared" ref="Z89:AL89" si="394">Z88</f>
        <v>0</v>
      </c>
      <c r="AA89" s="665">
        <f t="shared" ref="AA89:AB89" si="395">AA88</f>
        <v>0</v>
      </c>
      <c r="AB89" s="665">
        <f t="shared" si="395"/>
        <v>0</v>
      </c>
      <c r="AC89" s="665">
        <f t="shared" ref="AC89" si="396">AC88</f>
        <v>0</v>
      </c>
      <c r="AD89" s="665">
        <f t="shared" si="394"/>
        <v>0</v>
      </c>
      <c r="AE89" s="665">
        <f t="shared" ref="AE89:AF89" si="397">AE88</f>
        <v>0</v>
      </c>
      <c r="AF89" s="665">
        <f t="shared" si="397"/>
        <v>0</v>
      </c>
      <c r="AG89" s="665">
        <f t="shared" ref="AG89:AK89" si="398">AG88</f>
        <v>0</v>
      </c>
      <c r="AH89" s="665">
        <f t="shared" ref="AH89" si="399">AH88</f>
        <v>0</v>
      </c>
      <c r="AI89" s="665">
        <f t="shared" si="398"/>
        <v>0</v>
      </c>
      <c r="AJ89" s="665">
        <f t="shared" si="398"/>
        <v>0</v>
      </c>
      <c r="AK89" s="665">
        <f t="shared" si="398"/>
        <v>0</v>
      </c>
      <c r="AL89" s="665">
        <f t="shared" si="394"/>
        <v>0</v>
      </c>
      <c r="AM89" s="953">
        <f t="shared" ref="AM89:AO89" si="400">AM88</f>
        <v>0</v>
      </c>
      <c r="AN89" s="914"/>
      <c r="AO89" s="715">
        <f t="shared" si="400"/>
        <v>0</v>
      </c>
      <c r="AP89" s="716">
        <f>AP88</f>
        <v>0</v>
      </c>
      <c r="AQ89" s="717"/>
      <c r="AR89" s="718"/>
      <c r="AS89" s="915"/>
      <c r="AT89" s="868">
        <f t="shared" ref="AT89:AU89" si="401">AT88</f>
        <v>0</v>
      </c>
      <c r="AU89" s="792">
        <f t="shared" si="401"/>
        <v>0</v>
      </c>
      <c r="AV89" s="792">
        <f t="shared" ref="AV89:AW89" si="402">AV88</f>
        <v>0</v>
      </c>
      <c r="AW89" s="793">
        <f t="shared" si="402"/>
        <v>0</v>
      </c>
      <c r="AX89" s="869"/>
      <c r="AY89" s="839">
        <f t="shared" ref="AY89:BB89" si="403">AY88</f>
        <v>0</v>
      </c>
      <c r="AZ89" s="522"/>
      <c r="BA89" s="839">
        <f t="shared" ref="BA89" si="404">BA88</f>
        <v>445.83</v>
      </c>
      <c r="BB89" s="839">
        <f t="shared" si="403"/>
        <v>0</v>
      </c>
      <c r="BC89" s="522">
        <f>SUM(BC88)</f>
        <v>0</v>
      </c>
      <c r="BD89" s="482">
        <f>SUM(BD88)</f>
        <v>3352.09</v>
      </c>
      <c r="BE89" s="151">
        <f>AR89+AO89+AL89+AI89+AF89+AB89+AD89+Z89+W89+S89+P89+M89+J89+G89+D89</f>
        <v>0</v>
      </c>
      <c r="BF89" s="1168">
        <f>SUM(BF88)</f>
        <v>32.289999999999992</v>
      </c>
      <c r="BG89" s="184">
        <v>3225</v>
      </c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</row>
    <row r="90" spans="1:135" ht="15.75" thickBot="1" x14ac:dyDescent="0.3">
      <c r="A90" s="78">
        <v>322711</v>
      </c>
      <c r="B90" s="79" t="s">
        <v>52</v>
      </c>
      <c r="C90" s="560"/>
      <c r="D90" s="560"/>
      <c r="E90" s="1090"/>
      <c r="F90" s="562"/>
      <c r="G90" s="562"/>
      <c r="H90" s="1090"/>
      <c r="I90" s="561"/>
      <c r="J90" s="561"/>
      <c r="K90" s="1102"/>
      <c r="L90" s="1011"/>
      <c r="M90" s="359"/>
      <c r="N90" s="1107"/>
      <c r="O90" s="635"/>
      <c r="P90" s="635"/>
      <c r="Q90" s="1107"/>
      <c r="R90" s="635"/>
      <c r="S90" s="635"/>
      <c r="T90" s="1107"/>
      <c r="U90" s="1113"/>
      <c r="V90" s="956">
        <v>817.82</v>
      </c>
      <c r="W90" s="668"/>
      <c r="X90" s="1121">
        <f>669.54-52.65+79.95</f>
        <v>696.84</v>
      </c>
      <c r="Y90" s="669"/>
      <c r="Z90" s="669"/>
      <c r="AA90" s="1121"/>
      <c r="AB90" s="669"/>
      <c r="AC90" s="1121"/>
      <c r="AD90" s="669"/>
      <c r="AE90" s="1121"/>
      <c r="AF90" s="669"/>
      <c r="AG90" s="1121"/>
      <c r="AH90" s="669"/>
      <c r="AI90" s="669"/>
      <c r="AJ90" s="1121"/>
      <c r="AK90" s="669"/>
      <c r="AL90" s="669"/>
      <c r="AM90" s="1129"/>
      <c r="AN90" s="918"/>
      <c r="AO90" s="723"/>
      <c r="AP90" s="1134">
        <v>52.65</v>
      </c>
      <c r="AQ90" s="724"/>
      <c r="AR90" s="725"/>
      <c r="AS90" s="926"/>
      <c r="AT90" s="872"/>
      <c r="AU90" s="796"/>
      <c r="AV90" s="1150"/>
      <c r="AW90" s="1151"/>
      <c r="AX90" s="882"/>
      <c r="AY90" s="841"/>
      <c r="AZ90" s="528"/>
      <c r="BA90" s="841">
        <v>2600</v>
      </c>
      <c r="BB90" s="841"/>
      <c r="BC90" s="528"/>
      <c r="BD90" s="151">
        <f>AQ90+AN90+AK90+AH90+AB90+Y90+V90+R90+O90+L90+I90+F90+C90+AT90+AE90+BA90</f>
        <v>3417.82</v>
      </c>
      <c r="BE90" s="145"/>
      <c r="BF90" s="1167">
        <f t="shared" si="310"/>
        <v>749.49</v>
      </c>
      <c r="BG90" s="185">
        <v>322711</v>
      </c>
    </row>
    <row r="91" spans="1:135" s="2" customFormat="1" ht="15.75" thickBot="1" x14ac:dyDescent="0.3">
      <c r="A91" s="76">
        <v>3227</v>
      </c>
      <c r="B91" s="81" t="s">
        <v>52</v>
      </c>
      <c r="C91" s="553">
        <f>C90</f>
        <v>0</v>
      </c>
      <c r="D91" s="553">
        <f>D90</f>
        <v>0</v>
      </c>
      <c r="E91" s="554">
        <f>E90</f>
        <v>0</v>
      </c>
      <c r="F91" s="555">
        <f t="shared" ref="F91" si="405">F90</f>
        <v>0</v>
      </c>
      <c r="G91" s="555">
        <f t="shared" ref="G91:L91" si="406">G90</f>
        <v>0</v>
      </c>
      <c r="H91" s="554">
        <f t="shared" si="406"/>
        <v>0</v>
      </c>
      <c r="I91" s="554">
        <f t="shared" ref="I91" si="407">I90</f>
        <v>0</v>
      </c>
      <c r="J91" s="554">
        <f t="shared" si="406"/>
        <v>0</v>
      </c>
      <c r="K91" s="989">
        <f t="shared" si="406"/>
        <v>0</v>
      </c>
      <c r="L91" s="1007">
        <f t="shared" si="406"/>
        <v>0</v>
      </c>
      <c r="M91" s="356">
        <f t="shared" ref="M91:R91" si="408">M90</f>
        <v>0</v>
      </c>
      <c r="N91" s="357">
        <f t="shared" si="408"/>
        <v>0</v>
      </c>
      <c r="O91" s="357">
        <f t="shared" ref="O91" si="409">O90</f>
        <v>0</v>
      </c>
      <c r="P91" s="357">
        <f t="shared" si="408"/>
        <v>0</v>
      </c>
      <c r="Q91" s="357">
        <f t="shared" si="408"/>
        <v>0</v>
      </c>
      <c r="R91" s="357">
        <f t="shared" si="408"/>
        <v>0</v>
      </c>
      <c r="S91" s="357">
        <f t="shared" ref="S91:U91" si="410">S90</f>
        <v>0</v>
      </c>
      <c r="T91" s="357">
        <f t="shared" ref="T91" si="411">T90</f>
        <v>0</v>
      </c>
      <c r="U91" s="1008">
        <f t="shared" si="410"/>
        <v>0</v>
      </c>
      <c r="V91" s="952">
        <f>V90</f>
        <v>817.82</v>
      </c>
      <c r="W91" s="664">
        <f t="shared" ref="W91" si="412">W90</f>
        <v>0</v>
      </c>
      <c r="X91" s="665">
        <f>X90</f>
        <v>696.84</v>
      </c>
      <c r="Y91" s="665">
        <f t="shared" ref="Y91" si="413">Y90</f>
        <v>0</v>
      </c>
      <c r="Z91" s="665">
        <f t="shared" ref="Z91:AL91" si="414">Z90</f>
        <v>0</v>
      </c>
      <c r="AA91" s="665">
        <f t="shared" ref="AA91:AB91" si="415">AA90</f>
        <v>0</v>
      </c>
      <c r="AB91" s="665">
        <f t="shared" si="415"/>
        <v>0</v>
      </c>
      <c r="AC91" s="665">
        <f t="shared" ref="AC91" si="416">AC90</f>
        <v>0</v>
      </c>
      <c r="AD91" s="665">
        <f t="shared" si="414"/>
        <v>0</v>
      </c>
      <c r="AE91" s="665">
        <f t="shared" ref="AE91:AF91" si="417">AE90</f>
        <v>0</v>
      </c>
      <c r="AF91" s="665">
        <f t="shared" si="417"/>
        <v>0</v>
      </c>
      <c r="AG91" s="665">
        <f t="shared" ref="AG91:AK91" si="418">AG90</f>
        <v>0</v>
      </c>
      <c r="AH91" s="665">
        <f t="shared" ref="AH91" si="419">AH90</f>
        <v>0</v>
      </c>
      <c r="AI91" s="665">
        <f t="shared" si="418"/>
        <v>0</v>
      </c>
      <c r="AJ91" s="665">
        <f t="shared" si="418"/>
        <v>0</v>
      </c>
      <c r="AK91" s="665">
        <f t="shared" si="418"/>
        <v>0</v>
      </c>
      <c r="AL91" s="665">
        <f t="shared" si="414"/>
        <v>0</v>
      </c>
      <c r="AM91" s="953">
        <f t="shared" ref="AM91:AO91" si="420">AM90</f>
        <v>0</v>
      </c>
      <c r="AN91" s="914">
        <f t="shared" ref="AN91" si="421">AN90</f>
        <v>0</v>
      </c>
      <c r="AO91" s="715">
        <f t="shared" si="420"/>
        <v>0</v>
      </c>
      <c r="AP91" s="716">
        <f>AP90</f>
        <v>52.65</v>
      </c>
      <c r="AQ91" s="717"/>
      <c r="AR91" s="718"/>
      <c r="AS91" s="915"/>
      <c r="AT91" s="868">
        <f t="shared" ref="AT91:AU91" si="422">AT90</f>
        <v>0</v>
      </c>
      <c r="AU91" s="792">
        <f t="shared" si="422"/>
        <v>0</v>
      </c>
      <c r="AV91" s="792">
        <f t="shared" ref="AV91:AW91" si="423">AV90</f>
        <v>0</v>
      </c>
      <c r="AW91" s="793">
        <f t="shared" si="423"/>
        <v>0</v>
      </c>
      <c r="AX91" s="869"/>
      <c r="AY91" s="839">
        <f t="shared" ref="AY91:BB91" si="424">AY90</f>
        <v>0</v>
      </c>
      <c r="AZ91" s="522"/>
      <c r="BA91" s="839">
        <f t="shared" ref="BA91" si="425">BA90</f>
        <v>2600</v>
      </c>
      <c r="BB91" s="839">
        <f t="shared" si="424"/>
        <v>0</v>
      </c>
      <c r="BC91" s="522">
        <f>SUM(BC90)</f>
        <v>0</v>
      </c>
      <c r="BD91" s="482">
        <f>SUM(BD90)</f>
        <v>3417.82</v>
      </c>
      <c r="BE91" s="151">
        <f>AR91+AO91+AL91+AI91+AF91+AB91+AD91+Z91+W91+S91+P91+M91+J91+G91+D91</f>
        <v>0</v>
      </c>
      <c r="BF91" s="1168">
        <f>SUM(BF90)</f>
        <v>749.49</v>
      </c>
      <c r="BG91" s="184">
        <v>3227</v>
      </c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</row>
    <row r="92" spans="1:135" ht="15.75" thickBot="1" x14ac:dyDescent="0.3">
      <c r="A92" s="200">
        <v>322</v>
      </c>
      <c r="B92" s="321" t="s">
        <v>53</v>
      </c>
      <c r="C92" s="596">
        <f>C76+C80+C84+C87+C89+C91</f>
        <v>2154.29</v>
      </c>
      <c r="D92" s="592">
        <v>2500</v>
      </c>
      <c r="E92" s="593">
        <f>E76+E80+E84+E87+E89+E91</f>
        <v>2005.6100000000001</v>
      </c>
      <c r="F92" s="595">
        <f>F76+F80+F84+F87+F89+F91</f>
        <v>0</v>
      </c>
      <c r="G92" s="594">
        <f>G76+G80+G84+G87+G89+G91</f>
        <v>0</v>
      </c>
      <c r="H92" s="593">
        <f t="shared" ref="H92" si="426">H76+H80+H84+H87+H89+H91</f>
        <v>0</v>
      </c>
      <c r="I92" s="595">
        <f>I76+I80+I84+I87+I89+I91</f>
        <v>1424.48</v>
      </c>
      <c r="J92" s="593"/>
      <c r="K92" s="997">
        <f>K76+K80+K84+K87+K89+K91</f>
        <v>0</v>
      </c>
      <c r="L92" s="1026">
        <f>L76+L80+L84+L87+L89+L91</f>
        <v>0</v>
      </c>
      <c r="M92" s="370">
        <f t="shared" ref="M92:N92" si="427">M76+M80+M84+M87+M89+M91</f>
        <v>0</v>
      </c>
      <c r="N92" s="371">
        <f t="shared" si="427"/>
        <v>0</v>
      </c>
      <c r="O92" s="371">
        <f>O76+O80+O84+O87+O89+O91</f>
        <v>8071.9800000000014</v>
      </c>
      <c r="P92" s="371"/>
      <c r="Q92" s="371">
        <f>Q76+Q80+Q84+Q87+Q89+Q91</f>
        <v>0</v>
      </c>
      <c r="R92" s="371">
        <f>R76+R80+R84+R87+R89+R91</f>
        <v>0</v>
      </c>
      <c r="S92" s="371"/>
      <c r="T92" s="371">
        <f t="shared" ref="T92" si="428">T76+T80+T84+T87+T89+T91</f>
        <v>0</v>
      </c>
      <c r="U92" s="1027">
        <f t="shared" ref="U92" si="429">U76+U80+U84+U87+U89+U91</f>
        <v>0</v>
      </c>
      <c r="V92" s="971">
        <f>V76+V80+V84+V87+V89+V91</f>
        <v>48570.759999999995</v>
      </c>
      <c r="W92" s="687">
        <v>57100</v>
      </c>
      <c r="X92" s="688">
        <f>X76+X80+X84+X87+X89+X91</f>
        <v>57495.87</v>
      </c>
      <c r="Y92" s="688">
        <f t="shared" ref="Y92:Z92" si="430">Y76+Y80+Y84+Y87+Y89+Y91</f>
        <v>0</v>
      </c>
      <c r="Z92" s="688">
        <f t="shared" si="430"/>
        <v>0</v>
      </c>
      <c r="AA92" s="688">
        <f t="shared" ref="AA92" si="431">AA76+AA80+AA84+AA87+AA89+AA91</f>
        <v>0</v>
      </c>
      <c r="AB92" s="688"/>
      <c r="AC92" s="688">
        <f t="shared" ref="AC92" si="432">AC76+AC80+AC84+AC87+AC89+AC91</f>
        <v>0</v>
      </c>
      <c r="AD92" s="688"/>
      <c r="AE92" s="688">
        <f t="shared" ref="AE92" si="433">AE76+AE80+AE84+AE87+AE89+AE91</f>
        <v>0</v>
      </c>
      <c r="AF92" s="688"/>
      <c r="AG92" s="688">
        <f t="shared" ref="AG92:AJ92" si="434">AG76+AG80+AG84+AG87+AG89+AG91</f>
        <v>0</v>
      </c>
      <c r="AH92" s="689">
        <f t="shared" si="434"/>
        <v>0</v>
      </c>
      <c r="AI92" s="688">
        <v>0</v>
      </c>
      <c r="AJ92" s="688">
        <f t="shared" si="434"/>
        <v>0</v>
      </c>
      <c r="AK92" s="689">
        <f t="shared" ref="AK92:AM92" si="435">AK76+AK80+AK84+AK87+AK89+AK91</f>
        <v>0</v>
      </c>
      <c r="AL92" s="688"/>
      <c r="AM92" s="972">
        <f t="shared" si="435"/>
        <v>0</v>
      </c>
      <c r="AN92" s="933">
        <f>AN76+AN80+AN84+AN87+AN89+AN91</f>
        <v>1074.1300000000001</v>
      </c>
      <c r="AO92" s="755">
        <v>4500</v>
      </c>
      <c r="AP92" s="756">
        <f>AP76+AP80+AP84+AP87+AP89+AP91</f>
        <v>772.79</v>
      </c>
      <c r="AQ92" s="756">
        <f>AQ76+AQ80+AQ84+AQ87+AQ89+AQ91</f>
        <v>30.6</v>
      </c>
      <c r="AR92" s="732"/>
      <c r="AS92" s="921">
        <f>AS76+AS80+AS84+AS87+AS89+AS91</f>
        <v>0</v>
      </c>
      <c r="AT92" s="891">
        <f>AT76+AT80+AT84+AT87+AT89+AT91</f>
        <v>0</v>
      </c>
      <c r="AU92" s="813"/>
      <c r="AV92" s="813"/>
      <c r="AW92" s="814">
        <f t="shared" ref="AW92:AZ92" si="436">AW76+AW80+AW84+AW87+AW89+AW91</f>
        <v>0</v>
      </c>
      <c r="AX92" s="879">
        <f t="shared" si="436"/>
        <v>0</v>
      </c>
      <c r="AY92" s="853">
        <f t="shared" si="436"/>
        <v>0</v>
      </c>
      <c r="AZ92" s="526">
        <f t="shared" si="436"/>
        <v>0</v>
      </c>
      <c r="BA92" s="526">
        <f>BA76+BA80+BA84+BA87+BA89+BA91</f>
        <v>19297.690000000002</v>
      </c>
      <c r="BB92" s="853">
        <v>12946</v>
      </c>
      <c r="BC92" s="526">
        <f>BC76+BC80+BC84+BC87+BC89+BC91</f>
        <v>6655.5300000000007</v>
      </c>
      <c r="BD92" s="158">
        <f>AQ92+AN92+AK92+AH92+AB92+Y92+V92+R92+O92+L92+I92+F92+C92+AT92+AE92+BA92</f>
        <v>80623.930000000008</v>
      </c>
      <c r="BE92" s="158">
        <f>AR92+AO92+AL92+AI92+AF92+AC92+Z92+W92+S92+P92+M92+J92+G92+D92+AU92+BB92</f>
        <v>77046</v>
      </c>
      <c r="BF92" s="1174">
        <f>BF91+BF89+BF87+BF84+BF80+BF76</f>
        <v>66929.8</v>
      </c>
      <c r="BG92" s="327">
        <v>322</v>
      </c>
    </row>
    <row r="93" spans="1:135" ht="15.75" thickTop="1" x14ac:dyDescent="0.25">
      <c r="A93" s="167">
        <v>323111</v>
      </c>
      <c r="B93" s="168" t="s">
        <v>54</v>
      </c>
      <c r="C93" s="570"/>
      <c r="D93" s="570"/>
      <c r="E93" s="604"/>
      <c r="F93" s="572"/>
      <c r="G93" s="572"/>
      <c r="H93" s="604"/>
      <c r="I93" s="571">
        <v>29.21</v>
      </c>
      <c r="J93" s="571"/>
      <c r="K93" s="1808"/>
      <c r="L93" s="1015"/>
      <c r="M93" s="363"/>
      <c r="N93" s="645"/>
      <c r="O93" s="637">
        <v>165.5</v>
      </c>
      <c r="P93" s="637"/>
      <c r="Q93" s="1807"/>
      <c r="R93" s="637"/>
      <c r="S93" s="637"/>
      <c r="T93" s="645"/>
      <c r="U93" s="1033"/>
      <c r="V93" s="960">
        <v>1944.49</v>
      </c>
      <c r="W93" s="674"/>
      <c r="X93" s="1125">
        <v>2240.77</v>
      </c>
      <c r="Y93" s="675"/>
      <c r="Z93" s="675"/>
      <c r="AA93" s="692"/>
      <c r="AB93" s="675"/>
      <c r="AC93" s="692"/>
      <c r="AD93" s="675"/>
      <c r="AE93" s="692"/>
      <c r="AF93" s="675"/>
      <c r="AG93" s="692"/>
      <c r="AH93" s="675"/>
      <c r="AI93" s="675"/>
      <c r="AJ93" s="692"/>
      <c r="AK93" s="675"/>
      <c r="AL93" s="675"/>
      <c r="AM93" s="975"/>
      <c r="AN93" s="922"/>
      <c r="AO93" s="733"/>
      <c r="AP93" s="764"/>
      <c r="AQ93" s="734"/>
      <c r="AR93" s="735"/>
      <c r="AS93" s="938"/>
      <c r="AT93" s="877"/>
      <c r="AU93" s="800"/>
      <c r="AV93" s="817"/>
      <c r="AW93" s="818"/>
      <c r="AX93" s="896"/>
      <c r="AY93" s="844"/>
      <c r="AZ93" s="537"/>
      <c r="BA93" s="844"/>
      <c r="BB93" s="844"/>
      <c r="BC93" s="537"/>
      <c r="BD93" s="134">
        <f t="shared" si="330"/>
        <v>2139.1999999999998</v>
      </c>
      <c r="BE93" s="161"/>
      <c r="BF93" s="1167">
        <f t="shared" ref="BF93:BF134" si="437">E93+H93+K93+N93+Q93+T93+U93+X93+AA93+AD93+AG93+AJ93+AM93+AP93+AS93+AV93+AW93+AX93+BC93</f>
        <v>2240.77</v>
      </c>
      <c r="BG93" s="187">
        <v>323111</v>
      </c>
    </row>
    <row r="94" spans="1:135" s="6" customFormat="1" x14ac:dyDescent="0.25">
      <c r="A94" s="45">
        <v>323121</v>
      </c>
      <c r="B94" s="30" t="s">
        <v>55</v>
      </c>
      <c r="C94" s="547"/>
      <c r="D94" s="547"/>
      <c r="E94" s="586"/>
      <c r="F94" s="549"/>
      <c r="G94" s="549"/>
      <c r="H94" s="586"/>
      <c r="I94" s="548"/>
      <c r="J94" s="548"/>
      <c r="K94" s="995"/>
      <c r="L94" s="1005"/>
      <c r="M94" s="353"/>
      <c r="N94" s="640"/>
      <c r="O94" s="631"/>
      <c r="P94" s="631"/>
      <c r="Q94" s="640"/>
      <c r="R94" s="631"/>
      <c r="S94" s="631"/>
      <c r="T94" s="640"/>
      <c r="U94" s="1023"/>
      <c r="V94" s="950">
        <v>68.400000000000006</v>
      </c>
      <c r="W94" s="660"/>
      <c r="X94" s="1809">
        <v>68.400000000000006</v>
      </c>
      <c r="Y94" s="661"/>
      <c r="Z94" s="661"/>
      <c r="AA94" s="682"/>
      <c r="AB94" s="661"/>
      <c r="AC94" s="682"/>
      <c r="AD94" s="661"/>
      <c r="AE94" s="682"/>
      <c r="AF94" s="661"/>
      <c r="AG94" s="682"/>
      <c r="AH94" s="661"/>
      <c r="AI94" s="661"/>
      <c r="AJ94" s="682"/>
      <c r="AK94" s="661"/>
      <c r="AL94" s="661"/>
      <c r="AM94" s="966"/>
      <c r="AN94" s="912"/>
      <c r="AO94" s="709"/>
      <c r="AP94" s="746"/>
      <c r="AQ94" s="710"/>
      <c r="AR94" s="711"/>
      <c r="AS94" s="929"/>
      <c r="AT94" s="866"/>
      <c r="AU94" s="790"/>
      <c r="AV94" s="807"/>
      <c r="AW94" s="808"/>
      <c r="AX94" s="885"/>
      <c r="AY94" s="837"/>
      <c r="AZ94" s="533"/>
      <c r="BA94" s="837"/>
      <c r="BB94" s="837"/>
      <c r="BC94" s="533"/>
      <c r="BD94" s="134">
        <f t="shared" si="330"/>
        <v>68.400000000000006</v>
      </c>
      <c r="BE94" s="136"/>
      <c r="BF94" s="1167">
        <f>E94+H94+K94+N94+Q94+T94+U94+X94+AA94+AD94+AG94+AJ94+AM94+AP94+AS94+AV94+AW94+AX94+BC94</f>
        <v>68.400000000000006</v>
      </c>
      <c r="BG94" s="182">
        <v>323121</v>
      </c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1"/>
      <c r="CQ94" s="41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1"/>
      <c r="DM94" s="41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</row>
    <row r="95" spans="1:135" x14ac:dyDescent="0.25">
      <c r="A95" s="46">
        <v>323131</v>
      </c>
      <c r="B95" s="29" t="s">
        <v>56</v>
      </c>
      <c r="C95" s="547"/>
      <c r="D95" s="547"/>
      <c r="E95" s="586">
        <v>1.62</v>
      </c>
      <c r="F95" s="549"/>
      <c r="G95" s="549"/>
      <c r="H95" s="586"/>
      <c r="I95" s="548"/>
      <c r="J95" s="548"/>
      <c r="K95" s="995"/>
      <c r="L95" s="1005"/>
      <c r="M95" s="353"/>
      <c r="N95" s="640"/>
      <c r="O95" s="631"/>
      <c r="P95" s="631"/>
      <c r="Q95" s="640"/>
      <c r="R95" s="631"/>
      <c r="S95" s="631"/>
      <c r="T95" s="640"/>
      <c r="U95" s="1023"/>
      <c r="V95" s="950">
        <v>495.29</v>
      </c>
      <c r="W95" s="660"/>
      <c r="X95" s="681">
        <f>256.43-5-1.62+9+4+35.6+27+10.26+65.99+7.2</f>
        <v>408.86</v>
      </c>
      <c r="Y95" s="661"/>
      <c r="Z95" s="661"/>
      <c r="AA95" s="682"/>
      <c r="AB95" s="661"/>
      <c r="AC95" s="682"/>
      <c r="AD95" s="661"/>
      <c r="AE95" s="682"/>
      <c r="AF95" s="661"/>
      <c r="AG95" s="682"/>
      <c r="AH95" s="661"/>
      <c r="AI95" s="661"/>
      <c r="AJ95" s="682"/>
      <c r="AK95" s="661"/>
      <c r="AL95" s="661"/>
      <c r="AM95" s="966"/>
      <c r="AN95" s="912">
        <v>27.2</v>
      </c>
      <c r="AO95" s="709"/>
      <c r="AP95" s="746"/>
      <c r="AQ95" s="713"/>
      <c r="AR95" s="714"/>
      <c r="AS95" s="929"/>
      <c r="AT95" s="866"/>
      <c r="AU95" s="790"/>
      <c r="AV95" s="807"/>
      <c r="AW95" s="808"/>
      <c r="AX95" s="887"/>
      <c r="AY95" s="837"/>
      <c r="AZ95" s="534"/>
      <c r="BA95" s="837"/>
      <c r="BB95" s="837"/>
      <c r="BC95" s="534">
        <f>5+7</f>
        <v>12</v>
      </c>
      <c r="BD95" s="134">
        <f t="shared" si="330"/>
        <v>522.49</v>
      </c>
      <c r="BE95" s="141"/>
      <c r="BF95" s="1167">
        <f t="shared" si="437"/>
        <v>422.48</v>
      </c>
      <c r="BG95" s="183">
        <v>323131</v>
      </c>
    </row>
    <row r="96" spans="1:135" ht="15.75" thickBot="1" x14ac:dyDescent="0.3">
      <c r="A96" s="46">
        <v>323191</v>
      </c>
      <c r="B96" s="1733" t="s">
        <v>57</v>
      </c>
      <c r="C96" s="550"/>
      <c r="D96" s="550"/>
      <c r="E96" s="589"/>
      <c r="F96" s="552"/>
      <c r="G96" s="552"/>
      <c r="H96" s="589"/>
      <c r="I96" s="551"/>
      <c r="J96" s="551"/>
      <c r="K96" s="996"/>
      <c r="L96" s="1006"/>
      <c r="M96" s="354"/>
      <c r="N96" s="641"/>
      <c r="O96" s="632"/>
      <c r="P96" s="632"/>
      <c r="Q96" s="641"/>
      <c r="R96" s="632">
        <v>15224.27</v>
      </c>
      <c r="S96" s="632"/>
      <c r="T96" s="641">
        <f>5914.68+40+60+800+1044+549.76+631.76</f>
        <v>9040.2000000000007</v>
      </c>
      <c r="U96" s="1025">
        <f>3000+2077+490+2808+13368+880</f>
        <v>22623</v>
      </c>
      <c r="V96" s="951">
        <v>438.92</v>
      </c>
      <c r="W96" s="662"/>
      <c r="X96" s="683">
        <f>75+65+60+60</f>
        <v>260</v>
      </c>
      <c r="Y96" s="663"/>
      <c r="Z96" s="663"/>
      <c r="AA96" s="684"/>
      <c r="AB96" s="663"/>
      <c r="AC96" s="684"/>
      <c r="AD96" s="663"/>
      <c r="AE96" s="684"/>
      <c r="AF96" s="663"/>
      <c r="AG96" s="684">
        <f>500</f>
        <v>500</v>
      </c>
      <c r="AH96" s="663"/>
      <c r="AI96" s="663"/>
      <c r="AJ96" s="684"/>
      <c r="AK96" s="663"/>
      <c r="AL96" s="663"/>
      <c r="AM96" s="968"/>
      <c r="AN96" s="913"/>
      <c r="AO96" s="712"/>
      <c r="AP96" s="750">
        <f>8.75</f>
        <v>8.75</v>
      </c>
      <c r="AQ96" s="713">
        <v>5477.5</v>
      </c>
      <c r="AR96" s="714"/>
      <c r="AS96" s="1799"/>
      <c r="AT96" s="867"/>
      <c r="AU96" s="791"/>
      <c r="AV96" s="809"/>
      <c r="AW96" s="810"/>
      <c r="AX96" s="887"/>
      <c r="AY96" s="838"/>
      <c r="AZ96" s="534"/>
      <c r="BA96" s="838">
        <v>562.5</v>
      </c>
      <c r="BB96" s="838"/>
      <c r="BC96" s="534">
        <f>350+1860+1800+600+450+437.5+4000</f>
        <v>9497.5</v>
      </c>
      <c r="BD96" s="134">
        <f>AQ96+AN96+AK96+AH96+AB96+Y96+V96+R96+O96+L96+I96+F96+C96+AT96+AE96+BA96</f>
        <v>21703.190000000002</v>
      </c>
      <c r="BE96" s="141"/>
      <c r="BF96" s="1167">
        <f>E96+H96+K96+N96+Q96+T96+U96+X96+AA96+AD96+AG96+AJ96+AM96+AP96+AS96+AV96+AW96+AX96+BC96</f>
        <v>41929.449999999997</v>
      </c>
      <c r="BG96" s="183">
        <v>323191</v>
      </c>
    </row>
    <row r="97" spans="1:135" s="2" customFormat="1" ht="15.75" thickBot="1" x14ac:dyDescent="0.3">
      <c r="A97" s="76">
        <v>3231</v>
      </c>
      <c r="B97" s="1734" t="s">
        <v>149</v>
      </c>
      <c r="C97" s="597">
        <f>SUM(C93:C96)</f>
        <v>0</v>
      </c>
      <c r="D97" s="597">
        <f>SUM(D93:D96)</f>
        <v>0</v>
      </c>
      <c r="E97" s="598">
        <f>SUM(E93:E96)</f>
        <v>1.62</v>
      </c>
      <c r="F97" s="599">
        <f t="shared" ref="F97" si="438">SUM(F93:F96)</f>
        <v>0</v>
      </c>
      <c r="G97" s="599">
        <f t="shared" ref="G97:K97" si="439">SUM(G93:G96)</f>
        <v>0</v>
      </c>
      <c r="H97" s="598">
        <f t="shared" si="439"/>
        <v>0</v>
      </c>
      <c r="I97" s="598">
        <f>SUM(I93:I96)</f>
        <v>29.21</v>
      </c>
      <c r="J97" s="598">
        <f t="shared" si="439"/>
        <v>0</v>
      </c>
      <c r="K97" s="998">
        <f t="shared" si="439"/>
        <v>0</v>
      </c>
      <c r="L97" s="1028">
        <f>SUM(L93:L96)</f>
        <v>0</v>
      </c>
      <c r="M97" s="372">
        <f>SUM(M93:M96)</f>
        <v>0</v>
      </c>
      <c r="N97" s="643">
        <f>SUM(N93:N96)</f>
        <v>0</v>
      </c>
      <c r="O97" s="643">
        <f>SUM(O93:O96)</f>
        <v>165.5</v>
      </c>
      <c r="P97" s="643">
        <f t="shared" ref="P97" si="440">SUM(P93:P96)</f>
        <v>0</v>
      </c>
      <c r="Q97" s="643">
        <f>SUM(Q93:Q96)</f>
        <v>0</v>
      </c>
      <c r="R97" s="643">
        <f>SUM(R93:R96)</f>
        <v>15224.27</v>
      </c>
      <c r="S97" s="643">
        <f t="shared" ref="S97:W97" si="441">SUM(S93:S96)</f>
        <v>0</v>
      </c>
      <c r="T97" s="643">
        <f t="shared" ref="T97" si="442">SUM(T93:T96)</f>
        <v>9040.2000000000007</v>
      </c>
      <c r="U97" s="1029">
        <f t="shared" si="441"/>
        <v>22623</v>
      </c>
      <c r="V97" s="973">
        <f>SUM(V93:V96)</f>
        <v>2947.1000000000004</v>
      </c>
      <c r="W97" s="690">
        <f t="shared" si="441"/>
        <v>0</v>
      </c>
      <c r="X97" s="691">
        <f>SUM(X93:X96)</f>
        <v>2978.03</v>
      </c>
      <c r="Y97" s="691">
        <f t="shared" ref="Y97" si="443">SUM(Y93:Y96)</f>
        <v>0</v>
      </c>
      <c r="Z97" s="691">
        <f t="shared" ref="Z97:AA97" si="444">SUM(Z93:Z96)</f>
        <v>0</v>
      </c>
      <c r="AA97" s="691">
        <f t="shared" si="444"/>
        <v>0</v>
      </c>
      <c r="AB97" s="691">
        <f t="shared" ref="AB97:AC97" si="445">SUM(AB93:AB96)</f>
        <v>0</v>
      </c>
      <c r="AC97" s="691">
        <f t="shared" si="445"/>
        <v>0</v>
      </c>
      <c r="AD97" s="691">
        <f t="shared" ref="AD97:AL97" si="446">SUM(AD93:AD96)</f>
        <v>0</v>
      </c>
      <c r="AE97" s="691">
        <f t="shared" ref="AE97:AF97" si="447">SUM(AE93:AE96)</f>
        <v>0</v>
      </c>
      <c r="AF97" s="691">
        <f t="shared" si="447"/>
        <v>0</v>
      </c>
      <c r="AG97" s="691">
        <f t="shared" ref="AG97:AK97" si="448">SUM(AG93:AG96)</f>
        <v>500</v>
      </c>
      <c r="AH97" s="691">
        <f t="shared" ref="AH97" si="449">SUM(AH93:AH96)</f>
        <v>0</v>
      </c>
      <c r="AI97" s="691">
        <f t="shared" si="448"/>
        <v>0</v>
      </c>
      <c r="AJ97" s="691">
        <f t="shared" si="448"/>
        <v>0</v>
      </c>
      <c r="AK97" s="691">
        <f t="shared" si="448"/>
        <v>0</v>
      </c>
      <c r="AL97" s="691">
        <f t="shared" si="446"/>
        <v>0</v>
      </c>
      <c r="AM97" s="974">
        <f t="shared" ref="AM97:AO97" si="450">SUM(AM93:AM96)</f>
        <v>0</v>
      </c>
      <c r="AN97" s="934">
        <f t="shared" ref="AN97" si="451">SUM(AN93:AN96)</f>
        <v>27.2</v>
      </c>
      <c r="AO97" s="757">
        <f t="shared" si="450"/>
        <v>0</v>
      </c>
      <c r="AP97" s="758">
        <f>SUM(AP93:AP96)</f>
        <v>8.75</v>
      </c>
      <c r="AQ97" s="759">
        <f>SUM(AQ93:AQ96)</f>
        <v>5477.5</v>
      </c>
      <c r="AR97" s="760">
        <f>SUM(AR93:AR96)</f>
        <v>0</v>
      </c>
      <c r="AS97" s="935">
        <f>SUM(AS93:AS96)</f>
        <v>0</v>
      </c>
      <c r="AT97" s="892">
        <f t="shared" ref="AT97:AU97" si="452">SUM(AT93:AT96)</f>
        <v>0</v>
      </c>
      <c r="AU97" s="815">
        <f t="shared" si="452"/>
        <v>0</v>
      </c>
      <c r="AV97" s="815">
        <f t="shared" ref="AV97:AW97" si="453">SUM(AV93:AV96)</f>
        <v>0</v>
      </c>
      <c r="AW97" s="816">
        <f t="shared" si="453"/>
        <v>0</v>
      </c>
      <c r="AX97" s="893">
        <f>SUM(AX93:AX96)</f>
        <v>0</v>
      </c>
      <c r="AY97" s="854">
        <f t="shared" ref="AY97:BB97" si="454">SUM(AY93:AY96)</f>
        <v>0</v>
      </c>
      <c r="AZ97" s="535">
        <f>SUM(AZ93:AZ96)</f>
        <v>0</v>
      </c>
      <c r="BA97" s="854">
        <f t="shared" ref="BA97" si="455">SUM(BA93:BA96)</f>
        <v>562.5</v>
      </c>
      <c r="BB97" s="854">
        <f t="shared" si="454"/>
        <v>0</v>
      </c>
      <c r="BC97" s="535">
        <f>SUM(BC93:BC96)</f>
        <v>9509.5</v>
      </c>
      <c r="BD97" s="454">
        <f>SUM(BD93:BD96)</f>
        <v>24433.280000000002</v>
      </c>
      <c r="BE97" s="151">
        <f>AR97+AO97+AL97+AI97+AF97+AB97+AD97+Z97+W97+S97+P97+M97+J97+G97+D97</f>
        <v>0</v>
      </c>
      <c r="BF97" s="1175">
        <f>SUM(BF93:BF96)</f>
        <v>44661.1</v>
      </c>
      <c r="BG97" s="184">
        <v>3231</v>
      </c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</row>
    <row r="98" spans="1:135" x14ac:dyDescent="0.25">
      <c r="A98" s="74">
        <v>323211</v>
      </c>
      <c r="B98" s="1735" t="s">
        <v>58</v>
      </c>
      <c r="C98" s="563"/>
      <c r="D98" s="563"/>
      <c r="E98" s="558"/>
      <c r="F98" s="565"/>
      <c r="G98" s="565"/>
      <c r="H98" s="558"/>
      <c r="I98" s="564"/>
      <c r="J98" s="564"/>
      <c r="K98" s="990"/>
      <c r="L98" s="1012"/>
      <c r="M98" s="360"/>
      <c r="N98" s="633"/>
      <c r="O98" s="636"/>
      <c r="P98" s="636"/>
      <c r="Q98" s="633"/>
      <c r="R98" s="636"/>
      <c r="S98" s="636"/>
      <c r="T98" s="633"/>
      <c r="U98" s="1035"/>
      <c r="V98" s="957"/>
      <c r="W98" s="670"/>
      <c r="X98" s="666"/>
      <c r="Y98" s="671"/>
      <c r="Z98" s="671"/>
      <c r="AA98" s="667"/>
      <c r="AB98" s="671"/>
      <c r="AC98" s="667"/>
      <c r="AD98" s="671"/>
      <c r="AE98" s="667"/>
      <c r="AF98" s="671"/>
      <c r="AG98" s="667"/>
      <c r="AH98" s="671"/>
      <c r="AI98" s="671"/>
      <c r="AJ98" s="667"/>
      <c r="AK98" s="671"/>
      <c r="AL98" s="671"/>
      <c r="AM98" s="955"/>
      <c r="AN98" s="919"/>
      <c r="AO98" s="726"/>
      <c r="AP98" s="720"/>
      <c r="AQ98" s="727"/>
      <c r="AR98" s="728"/>
      <c r="AS98" s="917"/>
      <c r="AT98" s="873"/>
      <c r="AU98" s="797"/>
      <c r="AV98" s="794"/>
      <c r="AW98" s="795"/>
      <c r="AX98" s="871"/>
      <c r="AY98" s="842"/>
      <c r="AZ98" s="523"/>
      <c r="BA98" s="842"/>
      <c r="BB98" s="842"/>
      <c r="BC98" s="523"/>
      <c r="BD98" s="134">
        <f t="shared" si="330"/>
        <v>0</v>
      </c>
      <c r="BE98" s="140"/>
      <c r="BF98" s="1167">
        <f t="shared" si="437"/>
        <v>0</v>
      </c>
      <c r="BG98" s="181">
        <v>323211</v>
      </c>
    </row>
    <row r="99" spans="1:135" s="6" customFormat="1" x14ac:dyDescent="0.25">
      <c r="A99" s="45">
        <v>323221</v>
      </c>
      <c r="B99" s="1736" t="s">
        <v>59</v>
      </c>
      <c r="C99" s="547"/>
      <c r="D99" s="547"/>
      <c r="E99" s="586"/>
      <c r="F99" s="549"/>
      <c r="G99" s="549"/>
      <c r="H99" s="586"/>
      <c r="I99" s="548">
        <v>35.33</v>
      </c>
      <c r="J99" s="548"/>
      <c r="K99" s="1798"/>
      <c r="L99" s="1005"/>
      <c r="M99" s="353"/>
      <c r="N99" s="640"/>
      <c r="O99" s="631">
        <v>200.17</v>
      </c>
      <c r="P99" s="631"/>
      <c r="Q99" s="1797"/>
      <c r="R99" s="631"/>
      <c r="S99" s="631"/>
      <c r="T99" s="640"/>
      <c r="U99" s="1023"/>
      <c r="V99" s="950">
        <v>9072</v>
      </c>
      <c r="W99" s="660"/>
      <c r="X99" s="681">
        <f>612.5+40+41.48+612.5+80+75.2+41.48+612.5+62.5+237.5+612.5+487.5+55.8+612.5+685+55.8+612.5+55.8+612.5+64+255+612.5+80.25+612.5+79.13+612.5+103+50+487.5+612.5+55.8+125+612.5+62.5</f>
        <v>10630.24</v>
      </c>
      <c r="Y99" s="661">
        <v>8357.5</v>
      </c>
      <c r="Z99" s="661"/>
      <c r="AA99" s="682"/>
      <c r="AB99" s="661"/>
      <c r="AC99" s="682"/>
      <c r="AD99" s="661"/>
      <c r="AE99" s="682"/>
      <c r="AF99" s="661"/>
      <c r="AG99" s="682"/>
      <c r="AH99" s="661">
        <v>560.71</v>
      </c>
      <c r="AI99" s="661"/>
      <c r="AJ99" s="682">
        <f>154.9+153.13+125.25</f>
        <v>433.28</v>
      </c>
      <c r="AK99" s="661"/>
      <c r="AL99" s="661"/>
      <c r="AM99" s="966"/>
      <c r="AN99" s="912">
        <v>27.83</v>
      </c>
      <c r="AO99" s="709"/>
      <c r="AP99" s="1797">
        <f>136.5+926.25+120+100</f>
        <v>1282.75</v>
      </c>
      <c r="AQ99" s="710"/>
      <c r="AR99" s="711"/>
      <c r="AS99" s="929"/>
      <c r="AT99" s="866"/>
      <c r="AU99" s="790"/>
      <c r="AV99" s="807"/>
      <c r="AW99" s="808"/>
      <c r="AX99" s="885"/>
      <c r="AY99" s="837"/>
      <c r="AZ99" s="533"/>
      <c r="BA99" s="837"/>
      <c r="BB99" s="837"/>
      <c r="BC99" s="533">
        <f>750+835.75+609.25+1075</f>
        <v>3270</v>
      </c>
      <c r="BD99" s="134">
        <f t="shared" si="330"/>
        <v>18253.54</v>
      </c>
      <c r="BE99" s="136"/>
      <c r="BF99" s="1167">
        <f t="shared" si="437"/>
        <v>15616.27</v>
      </c>
      <c r="BG99" s="182">
        <v>323221</v>
      </c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1"/>
      <c r="DM99" s="41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</row>
    <row r="100" spans="1:135" s="6" customFormat="1" ht="15.75" thickBot="1" x14ac:dyDescent="0.3">
      <c r="A100" s="46">
        <v>323291</v>
      </c>
      <c r="B100" s="1733" t="s">
        <v>60</v>
      </c>
      <c r="C100" s="550"/>
      <c r="D100" s="550"/>
      <c r="E100" s="589"/>
      <c r="F100" s="552"/>
      <c r="G100" s="552"/>
      <c r="H100" s="589"/>
      <c r="I100" s="551"/>
      <c r="J100" s="551"/>
      <c r="K100" s="996"/>
      <c r="L100" s="1006"/>
      <c r="M100" s="354"/>
      <c r="N100" s="641"/>
      <c r="O100" s="632"/>
      <c r="P100" s="632"/>
      <c r="Q100" s="641"/>
      <c r="R100" s="632"/>
      <c r="S100" s="632"/>
      <c r="T100" s="641"/>
      <c r="U100" s="1025"/>
      <c r="V100" s="951">
        <v>2289.5500000000002</v>
      </c>
      <c r="W100" s="662"/>
      <c r="X100" s="683">
        <v>2172.9</v>
      </c>
      <c r="Y100" s="663"/>
      <c r="Z100" s="663"/>
      <c r="AA100" s="684"/>
      <c r="AB100" s="663"/>
      <c r="AC100" s="684"/>
      <c r="AD100" s="663"/>
      <c r="AE100" s="684"/>
      <c r="AF100" s="663"/>
      <c r="AG100" s="684"/>
      <c r="AH100" s="663"/>
      <c r="AI100" s="663"/>
      <c r="AJ100" s="684"/>
      <c r="AK100" s="663"/>
      <c r="AL100" s="663"/>
      <c r="AM100" s="968"/>
      <c r="AN100" s="913"/>
      <c r="AO100" s="712"/>
      <c r="AP100" s="750"/>
      <c r="AQ100" s="713"/>
      <c r="AR100" s="714"/>
      <c r="AS100" s="931"/>
      <c r="AT100" s="867"/>
      <c r="AU100" s="791"/>
      <c r="AV100" s="809"/>
      <c r="AW100" s="810"/>
      <c r="AX100" s="887"/>
      <c r="AY100" s="838"/>
      <c r="AZ100" s="534"/>
      <c r="BA100" s="838"/>
      <c r="BB100" s="838"/>
      <c r="BC100" s="534"/>
      <c r="BD100" s="134">
        <f t="shared" si="330"/>
        <v>2289.5500000000002</v>
      </c>
      <c r="BE100" s="141"/>
      <c r="BF100" s="1167">
        <f t="shared" si="437"/>
        <v>2172.9</v>
      </c>
      <c r="BG100" s="183">
        <v>323291</v>
      </c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1"/>
      <c r="CQ100" s="41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1"/>
      <c r="DM100" s="41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</row>
    <row r="101" spans="1:135" s="2" customFormat="1" ht="15.75" thickBot="1" x14ac:dyDescent="0.3">
      <c r="A101" s="76">
        <v>3232</v>
      </c>
      <c r="B101" s="1737" t="s">
        <v>61</v>
      </c>
      <c r="C101" s="553">
        <f t="shared" ref="C101" si="456">SUM(C98:C100)</f>
        <v>0</v>
      </c>
      <c r="D101" s="553">
        <f t="shared" ref="D101:Z101" si="457">SUM(D98:D100)</f>
        <v>0</v>
      </c>
      <c r="E101" s="554">
        <f t="shared" ref="E101:L101" si="458">SUM(E98:E100)</f>
        <v>0</v>
      </c>
      <c r="F101" s="555">
        <f t="shared" ref="F101" si="459">SUM(F98:F100)</f>
        <v>0</v>
      </c>
      <c r="G101" s="555">
        <f t="shared" si="458"/>
        <v>0</v>
      </c>
      <c r="H101" s="554">
        <f t="shared" si="458"/>
        <v>0</v>
      </c>
      <c r="I101" s="554">
        <f t="shared" ref="I101" si="460">SUM(I98:I100)</f>
        <v>35.33</v>
      </c>
      <c r="J101" s="554">
        <f t="shared" si="458"/>
        <v>0</v>
      </c>
      <c r="K101" s="989">
        <f t="shared" si="458"/>
        <v>0</v>
      </c>
      <c r="L101" s="1007">
        <f t="shared" si="458"/>
        <v>0</v>
      </c>
      <c r="M101" s="356">
        <f t="shared" ref="M101:Q101" si="461">SUM(M98:M100)</f>
        <v>0</v>
      </c>
      <c r="N101" s="357">
        <f t="shared" si="461"/>
        <v>0</v>
      </c>
      <c r="O101" s="357">
        <f t="shared" ref="O101" si="462">SUM(O98:O100)</f>
        <v>200.17</v>
      </c>
      <c r="P101" s="357">
        <f t="shared" si="461"/>
        <v>0</v>
      </c>
      <c r="Q101" s="357">
        <f t="shared" si="461"/>
        <v>0</v>
      </c>
      <c r="R101" s="357">
        <f t="shared" ref="R101" si="463">SUM(R98:R100)</f>
        <v>0</v>
      </c>
      <c r="S101" s="357">
        <f t="shared" si="457"/>
        <v>0</v>
      </c>
      <c r="T101" s="357">
        <f t="shared" ref="T101" si="464">SUM(T98:T100)</f>
        <v>0</v>
      </c>
      <c r="U101" s="1008">
        <f t="shared" si="457"/>
        <v>0</v>
      </c>
      <c r="V101" s="952">
        <f>SUM(V98:V100)</f>
        <v>11361.55</v>
      </c>
      <c r="W101" s="664">
        <f t="shared" si="457"/>
        <v>0</v>
      </c>
      <c r="X101" s="665">
        <f>SUM(X98:X100)</f>
        <v>12803.14</v>
      </c>
      <c r="Y101" s="665">
        <f t="shared" ref="Y101" si="465">SUM(Y98:Y100)</f>
        <v>8357.5</v>
      </c>
      <c r="Z101" s="665">
        <f t="shared" si="457"/>
        <v>0</v>
      </c>
      <c r="AA101" s="665">
        <f t="shared" ref="AA101:AB101" si="466">SUM(AA98:AA100)</f>
        <v>0</v>
      </c>
      <c r="AB101" s="665">
        <f t="shared" si="466"/>
        <v>0</v>
      </c>
      <c r="AC101" s="665">
        <f t="shared" ref="AC101" si="467">SUM(AC98:AC100)</f>
        <v>0</v>
      </c>
      <c r="AD101" s="665">
        <f t="shared" ref="AD101:AL101" si="468">SUM(AD98:AD100)</f>
        <v>0</v>
      </c>
      <c r="AE101" s="665">
        <f t="shared" ref="AE101:AF101" si="469">SUM(AE98:AE100)</f>
        <v>0</v>
      </c>
      <c r="AF101" s="665">
        <f t="shared" si="469"/>
        <v>0</v>
      </c>
      <c r="AG101" s="665">
        <f t="shared" ref="AG101:AK101" si="470">SUM(AG98:AG100)</f>
        <v>0</v>
      </c>
      <c r="AH101" s="665">
        <f t="shared" ref="AH101" si="471">SUM(AH98:AH100)</f>
        <v>560.71</v>
      </c>
      <c r="AI101" s="665">
        <f t="shared" si="470"/>
        <v>0</v>
      </c>
      <c r="AJ101" s="665">
        <f t="shared" si="470"/>
        <v>433.28</v>
      </c>
      <c r="AK101" s="665">
        <f t="shared" si="470"/>
        <v>0</v>
      </c>
      <c r="AL101" s="665">
        <f t="shared" si="468"/>
        <v>0</v>
      </c>
      <c r="AM101" s="953">
        <f t="shared" ref="AM101:AO101" si="472">SUM(AM98:AM100)</f>
        <v>0</v>
      </c>
      <c r="AN101" s="914">
        <f>SUM(AN98:AN100)</f>
        <v>27.83</v>
      </c>
      <c r="AO101" s="715">
        <f t="shared" si="472"/>
        <v>0</v>
      </c>
      <c r="AP101" s="716">
        <f>SUM(AP98:AP100)</f>
        <v>1282.75</v>
      </c>
      <c r="AQ101" s="717">
        <f t="shared" ref="AQ101:AR101" si="473">SUM(AQ98:AQ100)</f>
        <v>0</v>
      </c>
      <c r="AR101" s="718">
        <f t="shared" si="473"/>
        <v>0</v>
      </c>
      <c r="AS101" s="915">
        <f t="shared" ref="AS101:AX101" si="474">SUM(AS98:AS100)</f>
        <v>0</v>
      </c>
      <c r="AT101" s="868">
        <f t="shared" ref="AT101:AU101" si="475">SUM(AT98:AT100)</f>
        <v>0</v>
      </c>
      <c r="AU101" s="792">
        <f t="shared" si="475"/>
        <v>0</v>
      </c>
      <c r="AV101" s="792">
        <f t="shared" si="474"/>
        <v>0</v>
      </c>
      <c r="AW101" s="793">
        <f t="shared" si="474"/>
        <v>0</v>
      </c>
      <c r="AX101" s="869">
        <f t="shared" si="474"/>
        <v>0</v>
      </c>
      <c r="AY101" s="839">
        <f t="shared" ref="AY101:BA101" si="476">SUM(AY98:AY100)</f>
        <v>0</v>
      </c>
      <c r="AZ101" s="522">
        <f t="shared" si="476"/>
        <v>0</v>
      </c>
      <c r="BA101" s="839">
        <f t="shared" si="476"/>
        <v>0</v>
      </c>
      <c r="BB101" s="839">
        <f t="shared" ref="BB101" si="477">SUM(BB98:BB100)</f>
        <v>0</v>
      </c>
      <c r="BC101" s="522">
        <f t="shared" ref="BC101" si="478">SUM(BC98:BC100)</f>
        <v>3270</v>
      </c>
      <c r="BD101" s="454">
        <f>SUM(BD98:BD100)</f>
        <v>20543.09</v>
      </c>
      <c r="BE101" s="151">
        <f>AR101+AO101+AL101+AI101+AF101+AB101+AD101+Z101+W101+S101+P101+M101+J101+G101+D101</f>
        <v>0</v>
      </c>
      <c r="BF101" s="1168">
        <f>SUM(BF98:BF100)</f>
        <v>17789.170000000002</v>
      </c>
      <c r="BG101" s="184">
        <v>3232</v>
      </c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</row>
    <row r="102" spans="1:135" s="6" customFormat="1" x14ac:dyDescent="0.25">
      <c r="A102" s="74">
        <v>323311</v>
      </c>
      <c r="B102" s="1735" t="s">
        <v>148</v>
      </c>
      <c r="C102" s="563"/>
      <c r="D102" s="563"/>
      <c r="E102" s="558"/>
      <c r="F102" s="565"/>
      <c r="G102" s="565"/>
      <c r="H102" s="558"/>
      <c r="I102" s="564"/>
      <c r="J102" s="564"/>
      <c r="K102" s="990"/>
      <c r="L102" s="1012"/>
      <c r="M102" s="360"/>
      <c r="N102" s="633"/>
      <c r="O102" s="636"/>
      <c r="P102" s="636"/>
      <c r="Q102" s="633"/>
      <c r="R102" s="636"/>
      <c r="S102" s="636"/>
      <c r="T102" s="633"/>
      <c r="U102" s="1035"/>
      <c r="V102" s="957"/>
      <c r="W102" s="670"/>
      <c r="X102" s="667"/>
      <c r="Y102" s="671"/>
      <c r="Z102" s="671"/>
      <c r="AA102" s="667"/>
      <c r="AB102" s="671"/>
      <c r="AC102" s="667"/>
      <c r="AD102" s="671"/>
      <c r="AE102" s="667"/>
      <c r="AF102" s="671"/>
      <c r="AG102" s="667"/>
      <c r="AH102" s="671"/>
      <c r="AI102" s="671"/>
      <c r="AJ102" s="667"/>
      <c r="AK102" s="671"/>
      <c r="AL102" s="671"/>
      <c r="AM102" s="955"/>
      <c r="AN102" s="919"/>
      <c r="AO102" s="726"/>
      <c r="AP102" s="720"/>
      <c r="AQ102" s="727"/>
      <c r="AR102" s="728"/>
      <c r="AS102" s="917"/>
      <c r="AT102" s="873"/>
      <c r="AU102" s="797"/>
      <c r="AV102" s="794"/>
      <c r="AW102" s="795"/>
      <c r="AX102" s="871"/>
      <c r="AY102" s="842"/>
      <c r="AZ102" s="523"/>
      <c r="BA102" s="842"/>
      <c r="BB102" s="842"/>
      <c r="BC102" s="523"/>
      <c r="BD102" s="134">
        <f t="shared" si="330"/>
        <v>0</v>
      </c>
      <c r="BE102" s="140"/>
      <c r="BF102" s="1167">
        <f t="shared" si="437"/>
        <v>0</v>
      </c>
      <c r="BG102" s="181">
        <v>323311</v>
      </c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1"/>
      <c r="BU102" s="41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1"/>
      <c r="CQ102" s="41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1"/>
      <c r="DM102" s="41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</row>
    <row r="103" spans="1:135" x14ac:dyDescent="0.25">
      <c r="A103" s="45">
        <v>323321</v>
      </c>
      <c r="B103" s="1736" t="s">
        <v>62</v>
      </c>
      <c r="C103" s="547"/>
      <c r="D103" s="547"/>
      <c r="E103" s="586"/>
      <c r="F103" s="549"/>
      <c r="G103" s="549"/>
      <c r="H103" s="586"/>
      <c r="I103" s="548"/>
      <c r="J103" s="548"/>
      <c r="K103" s="995"/>
      <c r="L103" s="1005"/>
      <c r="M103" s="353"/>
      <c r="N103" s="640"/>
      <c r="O103" s="631"/>
      <c r="P103" s="631"/>
      <c r="Q103" s="640"/>
      <c r="R103" s="631"/>
      <c r="S103" s="631"/>
      <c r="T103" s="640"/>
      <c r="U103" s="1023"/>
      <c r="V103" s="950"/>
      <c r="W103" s="661"/>
      <c r="X103" s="682">
        <v>860</v>
      </c>
      <c r="Y103" s="661"/>
      <c r="Z103" s="661"/>
      <c r="AA103" s="682"/>
      <c r="AB103" s="661"/>
      <c r="AC103" s="682"/>
      <c r="AD103" s="661"/>
      <c r="AE103" s="682"/>
      <c r="AF103" s="661"/>
      <c r="AG103" s="682"/>
      <c r="AH103" s="661"/>
      <c r="AI103" s="661"/>
      <c r="AJ103" s="682"/>
      <c r="AK103" s="661"/>
      <c r="AL103" s="661"/>
      <c r="AM103" s="966"/>
      <c r="AN103" s="912"/>
      <c r="AO103" s="709"/>
      <c r="AP103" s="746"/>
      <c r="AQ103" s="710"/>
      <c r="AR103" s="711"/>
      <c r="AS103" s="929"/>
      <c r="AT103" s="866"/>
      <c r="AU103" s="790"/>
      <c r="AV103" s="807"/>
      <c r="AW103" s="808"/>
      <c r="AX103" s="885"/>
      <c r="AY103" s="837"/>
      <c r="AZ103" s="533"/>
      <c r="BA103" s="837"/>
      <c r="BB103" s="837"/>
      <c r="BC103" s="533"/>
      <c r="BD103" s="134">
        <f t="shared" si="330"/>
        <v>0</v>
      </c>
      <c r="BE103" s="136"/>
      <c r="BF103" s="1167">
        <f t="shared" si="437"/>
        <v>860</v>
      </c>
      <c r="BG103" s="182">
        <v>323321</v>
      </c>
    </row>
    <row r="104" spans="1:135" x14ac:dyDescent="0.25">
      <c r="A104" s="45">
        <v>323341</v>
      </c>
      <c r="B104" s="1736" t="s">
        <v>168</v>
      </c>
      <c r="C104" s="547"/>
      <c r="D104" s="547"/>
      <c r="E104" s="586"/>
      <c r="F104" s="549"/>
      <c r="G104" s="549"/>
      <c r="H104" s="586"/>
      <c r="I104" s="548"/>
      <c r="J104" s="548"/>
      <c r="K104" s="995"/>
      <c r="L104" s="1005"/>
      <c r="M104" s="353"/>
      <c r="N104" s="640"/>
      <c r="O104" s="631"/>
      <c r="P104" s="631"/>
      <c r="Q104" s="640"/>
      <c r="R104" s="631"/>
      <c r="S104" s="631"/>
      <c r="T104" s="640"/>
      <c r="U104" s="1023"/>
      <c r="V104" s="950"/>
      <c r="W104" s="660"/>
      <c r="X104" s="682"/>
      <c r="Y104" s="661">
        <v>264</v>
      </c>
      <c r="Z104" s="661"/>
      <c r="AA104" s="682"/>
      <c r="AB104" s="661"/>
      <c r="AC104" s="682"/>
      <c r="AD104" s="661"/>
      <c r="AE104" s="682"/>
      <c r="AF104" s="661"/>
      <c r="AG104" s="682"/>
      <c r="AH104" s="661"/>
      <c r="AI104" s="661"/>
      <c r="AJ104" s="682"/>
      <c r="AK104" s="661"/>
      <c r="AL104" s="661"/>
      <c r="AM104" s="966"/>
      <c r="AN104" s="912"/>
      <c r="AO104" s="709"/>
      <c r="AP104" s="746"/>
      <c r="AQ104" s="710"/>
      <c r="AR104" s="711"/>
      <c r="AS104" s="929"/>
      <c r="AT104" s="866"/>
      <c r="AU104" s="790"/>
      <c r="AV104" s="807"/>
      <c r="AW104" s="808"/>
      <c r="AX104" s="885"/>
      <c r="AY104" s="837"/>
      <c r="AZ104" s="533"/>
      <c r="BA104" s="837"/>
      <c r="BB104" s="837"/>
      <c r="BC104" s="533"/>
      <c r="BD104" s="134">
        <f t="shared" si="330"/>
        <v>264</v>
      </c>
      <c r="BE104" s="136"/>
      <c r="BF104" s="1167">
        <f t="shared" si="437"/>
        <v>0</v>
      </c>
      <c r="BG104" s="182">
        <v>323341</v>
      </c>
    </row>
    <row r="105" spans="1:135" ht="15.75" thickBot="1" x14ac:dyDescent="0.3">
      <c r="A105" s="46">
        <v>323391</v>
      </c>
      <c r="B105" s="1733" t="s">
        <v>63</v>
      </c>
      <c r="C105" s="550"/>
      <c r="D105" s="550"/>
      <c r="E105" s="589"/>
      <c r="F105" s="552"/>
      <c r="G105" s="552"/>
      <c r="H105" s="589"/>
      <c r="I105" s="551"/>
      <c r="J105" s="551"/>
      <c r="K105" s="996"/>
      <c r="L105" s="1006"/>
      <c r="M105" s="354"/>
      <c r="N105" s="641"/>
      <c r="O105" s="632"/>
      <c r="P105" s="632"/>
      <c r="Q105" s="641"/>
      <c r="R105" s="632"/>
      <c r="S105" s="632"/>
      <c r="T105" s="641"/>
      <c r="U105" s="1025"/>
      <c r="V105" s="951">
        <v>0</v>
      </c>
      <c r="W105" s="662"/>
      <c r="X105" s="684">
        <v>0</v>
      </c>
      <c r="Y105" s="663"/>
      <c r="Z105" s="663"/>
      <c r="AA105" s="684"/>
      <c r="AB105" s="663"/>
      <c r="AC105" s="684"/>
      <c r="AD105" s="663"/>
      <c r="AE105" s="684"/>
      <c r="AF105" s="663"/>
      <c r="AG105" s="684"/>
      <c r="AH105" s="663"/>
      <c r="AI105" s="663"/>
      <c r="AJ105" s="684"/>
      <c r="AK105" s="663"/>
      <c r="AL105" s="663"/>
      <c r="AM105" s="968"/>
      <c r="AN105" s="913"/>
      <c r="AO105" s="712"/>
      <c r="AP105" s="750"/>
      <c r="AQ105" s="713"/>
      <c r="AR105" s="714"/>
      <c r="AS105" s="931"/>
      <c r="AT105" s="867"/>
      <c r="AU105" s="791"/>
      <c r="AV105" s="809"/>
      <c r="AW105" s="810"/>
      <c r="AX105" s="887"/>
      <c r="AY105" s="838"/>
      <c r="AZ105" s="534"/>
      <c r="BA105" s="838"/>
      <c r="BB105" s="838"/>
      <c r="BC105" s="534"/>
      <c r="BD105" s="134">
        <f t="shared" si="330"/>
        <v>0</v>
      </c>
      <c r="BE105" s="141"/>
      <c r="BF105" s="1167">
        <f t="shared" si="437"/>
        <v>0</v>
      </c>
      <c r="BG105" s="183">
        <v>323391</v>
      </c>
    </row>
    <row r="106" spans="1:135" s="2" customFormat="1" ht="15.75" thickBot="1" x14ac:dyDescent="0.3">
      <c r="A106" s="76">
        <v>3233</v>
      </c>
      <c r="B106" s="1737" t="s">
        <v>64</v>
      </c>
      <c r="C106" s="553">
        <f t="shared" ref="C106" si="479">C102+C103+C105+C104</f>
        <v>0</v>
      </c>
      <c r="D106" s="553">
        <f t="shared" ref="D106:J106" si="480">D102+D103+D105+D104</f>
        <v>0</v>
      </c>
      <c r="E106" s="554">
        <f t="shared" si="480"/>
        <v>0</v>
      </c>
      <c r="F106" s="555">
        <f>F102+F103+F105+F104</f>
        <v>0</v>
      </c>
      <c r="G106" s="555">
        <f t="shared" si="480"/>
        <v>0</v>
      </c>
      <c r="H106" s="554">
        <f>H102+H103+H105+H104</f>
        <v>0</v>
      </c>
      <c r="I106" s="554">
        <f>I102+I103+I105+I104</f>
        <v>0</v>
      </c>
      <c r="J106" s="554">
        <f t="shared" si="480"/>
        <v>0</v>
      </c>
      <c r="K106" s="989">
        <f>K102+K103+K105+K104</f>
        <v>0</v>
      </c>
      <c r="L106" s="1007">
        <f>L102+L103+L105+L104</f>
        <v>0</v>
      </c>
      <c r="M106" s="356">
        <f t="shared" ref="M106:P106" si="481">M102+M103+M105+M104</f>
        <v>0</v>
      </c>
      <c r="N106" s="357">
        <f>N102+N103+N105+N104</f>
        <v>0</v>
      </c>
      <c r="O106" s="357">
        <f>O102+O103+O105+O104</f>
        <v>0</v>
      </c>
      <c r="P106" s="357">
        <f t="shared" si="481"/>
        <v>0</v>
      </c>
      <c r="Q106" s="357">
        <f>Q102+Q103+Q105+Q104</f>
        <v>0</v>
      </c>
      <c r="R106" s="357">
        <f>R102+R103+R105+R104</f>
        <v>0</v>
      </c>
      <c r="S106" s="357">
        <f t="shared" ref="S106:U106" si="482">S102+S103+S105+S104</f>
        <v>0</v>
      </c>
      <c r="T106" s="357">
        <f t="shared" ref="T106" si="483">T102+T103+T105+T104</f>
        <v>0</v>
      </c>
      <c r="U106" s="1008">
        <f t="shared" si="482"/>
        <v>0</v>
      </c>
      <c r="V106" s="952">
        <f>V102+V103+V105+V104</f>
        <v>0</v>
      </c>
      <c r="W106" s="664">
        <f t="shared" ref="W106:AC106" si="484">W102+W103+W105+W104</f>
        <v>0</v>
      </c>
      <c r="X106" s="665">
        <f>X102+X103+X105+X104</f>
        <v>860</v>
      </c>
      <c r="Y106" s="665">
        <f>Y102+Y103+Y105+Y104</f>
        <v>264</v>
      </c>
      <c r="Z106" s="665">
        <f t="shared" si="484"/>
        <v>0</v>
      </c>
      <c r="AA106" s="665">
        <f>AA102+AA103+AA105+AA104</f>
        <v>0</v>
      </c>
      <c r="AB106" s="665">
        <f t="shared" si="484"/>
        <v>0</v>
      </c>
      <c r="AC106" s="665">
        <f t="shared" si="484"/>
        <v>0</v>
      </c>
      <c r="AD106" s="665">
        <f t="shared" ref="AD106:AE106" si="485">AD102+AD103+AD105+AD104</f>
        <v>0</v>
      </c>
      <c r="AE106" s="665">
        <f t="shared" si="485"/>
        <v>0</v>
      </c>
      <c r="AF106" s="665">
        <f t="shared" ref="AF106:AH106" si="486">AF102+AF103+AF105+AF104</f>
        <v>0</v>
      </c>
      <c r="AG106" s="665">
        <f t="shared" si="486"/>
        <v>0</v>
      </c>
      <c r="AH106" s="665">
        <f t="shared" si="486"/>
        <v>0</v>
      </c>
      <c r="AI106" s="665">
        <f t="shared" ref="AI106:AP106" si="487">AI102+AI103+AI105+AI104</f>
        <v>0</v>
      </c>
      <c r="AJ106" s="665">
        <f t="shared" si="487"/>
        <v>0</v>
      </c>
      <c r="AK106" s="665">
        <f t="shared" ref="AK106" si="488">AK102+AK103+AK105+AK104</f>
        <v>0</v>
      </c>
      <c r="AL106" s="665">
        <f t="shared" si="487"/>
        <v>0</v>
      </c>
      <c r="AM106" s="953">
        <f t="shared" si="487"/>
        <v>0</v>
      </c>
      <c r="AN106" s="914">
        <f t="shared" ref="AN106" si="489">AN102+AN103+AN105+AN104</f>
        <v>0</v>
      </c>
      <c r="AO106" s="715">
        <f t="shared" si="487"/>
        <v>0</v>
      </c>
      <c r="AP106" s="716">
        <f t="shared" si="487"/>
        <v>0</v>
      </c>
      <c r="AQ106" s="717">
        <f t="shared" ref="AQ106" si="490">AQ102+AQ103+AQ105</f>
        <v>0</v>
      </c>
      <c r="AR106" s="718">
        <f t="shared" ref="AR106:AS106" si="491">AR102+AR103+AR105</f>
        <v>0</v>
      </c>
      <c r="AS106" s="915">
        <f t="shared" si="491"/>
        <v>0</v>
      </c>
      <c r="AT106" s="868">
        <f t="shared" ref="AT106:AU106" si="492">AT102+AT103+AT105+AT104</f>
        <v>0</v>
      </c>
      <c r="AU106" s="792">
        <f t="shared" si="492"/>
        <v>0</v>
      </c>
      <c r="AV106" s="792">
        <f t="shared" ref="AV106:AW106" si="493">AV102+AV103+AV105+AV104</f>
        <v>0</v>
      </c>
      <c r="AW106" s="793">
        <f t="shared" si="493"/>
        <v>0</v>
      </c>
      <c r="AX106" s="869">
        <f t="shared" ref="AX106:AZ106" si="494">AX102+AX103+AX105</f>
        <v>0</v>
      </c>
      <c r="AY106" s="839">
        <f t="shared" ref="AY106:BB106" si="495">AY102+AY103+AY105+AY104</f>
        <v>0</v>
      </c>
      <c r="AZ106" s="522">
        <f t="shared" si="494"/>
        <v>0</v>
      </c>
      <c r="BA106" s="839">
        <f t="shared" ref="BA106" si="496">BA102+BA103+BA105+BA104</f>
        <v>0</v>
      </c>
      <c r="BB106" s="839">
        <f t="shared" si="495"/>
        <v>0</v>
      </c>
      <c r="BC106" s="522">
        <f t="shared" ref="BC106" si="497">BC102+BC103+BC105</f>
        <v>0</v>
      </c>
      <c r="BD106" s="454">
        <f>SUM(BD102:BD105)</f>
        <v>264</v>
      </c>
      <c r="BE106" s="151">
        <f>AR106+AO106+AL106+AI106+AF106+AB106+AD106+Z106+W106+S106+P106+M106+J106+G106+D106</f>
        <v>0</v>
      </c>
      <c r="BF106" s="1168">
        <f>SUM(BF102:BF105)</f>
        <v>860</v>
      </c>
      <c r="BG106" s="184">
        <v>3233</v>
      </c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</row>
    <row r="107" spans="1:135" x14ac:dyDescent="0.25">
      <c r="A107" s="74">
        <v>323411</v>
      </c>
      <c r="B107" s="85" t="s">
        <v>65</v>
      </c>
      <c r="C107" s="563"/>
      <c r="D107" s="563"/>
      <c r="E107" s="558"/>
      <c r="F107" s="565"/>
      <c r="G107" s="565"/>
      <c r="H107" s="558"/>
      <c r="I107" s="564">
        <v>23.58</v>
      </c>
      <c r="J107" s="564"/>
      <c r="K107" s="1803"/>
      <c r="L107" s="1012"/>
      <c r="M107" s="360"/>
      <c r="N107" s="633"/>
      <c r="O107" s="636">
        <v>133.61000000000001</v>
      </c>
      <c r="P107" s="636"/>
      <c r="Q107" s="1802"/>
      <c r="R107" s="636"/>
      <c r="S107" s="636"/>
      <c r="T107" s="633"/>
      <c r="U107" s="1035"/>
      <c r="V107" s="957">
        <v>2186.42</v>
      </c>
      <c r="W107" s="670"/>
      <c r="X107" s="667">
        <v>2128.42</v>
      </c>
      <c r="Y107" s="671"/>
      <c r="Z107" s="671"/>
      <c r="AA107" s="667"/>
      <c r="AB107" s="671"/>
      <c r="AC107" s="667"/>
      <c r="AD107" s="671"/>
      <c r="AE107" s="667"/>
      <c r="AF107" s="671"/>
      <c r="AG107" s="667"/>
      <c r="AH107" s="671"/>
      <c r="AI107" s="671"/>
      <c r="AJ107" s="667"/>
      <c r="AK107" s="671"/>
      <c r="AL107" s="671"/>
      <c r="AM107" s="955"/>
      <c r="AN107" s="919"/>
      <c r="AO107" s="726"/>
      <c r="AP107" s="720"/>
      <c r="AQ107" s="727"/>
      <c r="AR107" s="728"/>
      <c r="AS107" s="917"/>
      <c r="AT107" s="873"/>
      <c r="AU107" s="797"/>
      <c r="AV107" s="794"/>
      <c r="AW107" s="795"/>
      <c r="AX107" s="871"/>
      <c r="AY107" s="842"/>
      <c r="AZ107" s="523"/>
      <c r="BA107" s="842"/>
      <c r="BB107" s="842"/>
      <c r="BC107" s="523"/>
      <c r="BD107" s="134">
        <f t="shared" si="330"/>
        <v>2343.61</v>
      </c>
      <c r="BE107" s="140"/>
      <c r="BF107" s="1167">
        <f t="shared" si="437"/>
        <v>2128.42</v>
      </c>
      <c r="BG107" s="181">
        <v>323411</v>
      </c>
    </row>
    <row r="108" spans="1:135" s="6" customFormat="1" x14ac:dyDescent="0.25">
      <c r="A108" s="45">
        <v>323421</v>
      </c>
      <c r="B108" s="30" t="s">
        <v>66</v>
      </c>
      <c r="C108" s="547"/>
      <c r="D108" s="547"/>
      <c r="E108" s="586"/>
      <c r="F108" s="549"/>
      <c r="G108" s="549"/>
      <c r="H108" s="586"/>
      <c r="I108" s="548"/>
      <c r="J108" s="548"/>
      <c r="K108" s="995"/>
      <c r="L108" s="1005"/>
      <c r="M108" s="353"/>
      <c r="N108" s="640"/>
      <c r="O108" s="631"/>
      <c r="P108" s="631"/>
      <c r="Q108" s="640"/>
      <c r="R108" s="631"/>
      <c r="S108" s="631"/>
      <c r="T108" s="640"/>
      <c r="U108" s="1023"/>
      <c r="V108" s="950">
        <v>2508.3200000000002</v>
      </c>
      <c r="W108" s="660"/>
      <c r="X108" s="682">
        <f>282.95+230.77+256.86+230.77+256.86+230.77+126.4+74.22+230.91+256.86+230.77</f>
        <v>2408.1400000000003</v>
      </c>
      <c r="Y108" s="661"/>
      <c r="Z108" s="661"/>
      <c r="AA108" s="682"/>
      <c r="AB108" s="661"/>
      <c r="AC108" s="682"/>
      <c r="AD108" s="661"/>
      <c r="AE108" s="682"/>
      <c r="AF108" s="661"/>
      <c r="AG108" s="682"/>
      <c r="AH108" s="661"/>
      <c r="AI108" s="661"/>
      <c r="AJ108" s="682"/>
      <c r="AK108" s="661"/>
      <c r="AL108" s="661"/>
      <c r="AM108" s="966"/>
      <c r="AN108" s="912"/>
      <c r="AO108" s="709"/>
      <c r="AP108" s="746">
        <f>58.69+39.56+67.69+36.31+36.31+36.31+355.21+39.81+42.69-712.58+231.27</f>
        <v>231.2699999999999</v>
      </c>
      <c r="AQ108" s="710"/>
      <c r="AR108" s="711"/>
      <c r="AS108" s="929"/>
      <c r="AT108" s="866"/>
      <c r="AU108" s="790"/>
      <c r="AV108" s="807"/>
      <c r="AW108" s="808"/>
      <c r="AX108" s="885"/>
      <c r="AY108" s="837"/>
      <c r="AZ108" s="533"/>
      <c r="BA108" s="837">
        <v>712.58</v>
      </c>
      <c r="BB108" s="837"/>
      <c r="BC108" s="533">
        <f>93.56+39.19+98.31+93.56+84.06+43.94+43.94+93.56+53.44+49.44</f>
        <v>693</v>
      </c>
      <c r="BD108" s="134">
        <f>AQ108+AN108+AK108+AH108+AB108+Y108+V108+R108+O108+L108+I108+F108+C108+AT108+AE108+BA108</f>
        <v>3220.9</v>
      </c>
      <c r="BE108" s="136"/>
      <c r="BF108" s="1167">
        <f t="shared" si="437"/>
        <v>3332.4100000000003</v>
      </c>
      <c r="BG108" s="182">
        <v>323421</v>
      </c>
      <c r="BH108" s="1810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1"/>
      <c r="CJ108" s="41"/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1"/>
      <c r="CZ108" s="41"/>
      <c r="DA108" s="41"/>
      <c r="DB108" s="41"/>
      <c r="DC108" s="41"/>
      <c r="DD108" s="41"/>
      <c r="DE108" s="41"/>
      <c r="DF108" s="41"/>
      <c r="DG108" s="41"/>
      <c r="DH108" s="41"/>
      <c r="DI108" s="41"/>
      <c r="DJ108" s="41"/>
      <c r="DK108" s="41"/>
      <c r="DL108" s="41"/>
      <c r="DM108" s="41"/>
      <c r="DN108" s="41"/>
      <c r="DO108" s="41"/>
      <c r="DP108" s="41"/>
      <c r="DQ108" s="41"/>
      <c r="DR108" s="41"/>
      <c r="DS108" s="41"/>
      <c r="DT108" s="41"/>
      <c r="DU108" s="41"/>
      <c r="DV108" s="41"/>
      <c r="DW108" s="41"/>
      <c r="DX108" s="41"/>
      <c r="DY108" s="41"/>
      <c r="DZ108" s="41"/>
      <c r="EA108" s="41"/>
      <c r="EB108" s="41"/>
      <c r="EC108" s="41"/>
      <c r="ED108" s="41"/>
      <c r="EE108" s="41"/>
    </row>
    <row r="109" spans="1:135" x14ac:dyDescent="0.25">
      <c r="A109" s="45">
        <v>323441</v>
      </c>
      <c r="B109" s="30" t="s">
        <v>67</v>
      </c>
      <c r="C109" s="547"/>
      <c r="D109" s="547"/>
      <c r="E109" s="586"/>
      <c r="F109" s="549"/>
      <c r="G109" s="549"/>
      <c r="H109" s="586"/>
      <c r="I109" s="548"/>
      <c r="J109" s="548"/>
      <c r="K109" s="995"/>
      <c r="L109" s="1005"/>
      <c r="M109" s="353"/>
      <c r="N109" s="640"/>
      <c r="O109" s="631"/>
      <c r="P109" s="631"/>
      <c r="Q109" s="640"/>
      <c r="R109" s="631"/>
      <c r="S109" s="631"/>
      <c r="T109" s="640"/>
      <c r="U109" s="1023"/>
      <c r="V109" s="950"/>
      <c r="W109" s="660"/>
      <c r="X109" s="682"/>
      <c r="Y109" s="661"/>
      <c r="Z109" s="661"/>
      <c r="AA109" s="682"/>
      <c r="AB109" s="661"/>
      <c r="AC109" s="682"/>
      <c r="AD109" s="661"/>
      <c r="AE109" s="682"/>
      <c r="AF109" s="661"/>
      <c r="AG109" s="682"/>
      <c r="AH109" s="661"/>
      <c r="AI109" s="661"/>
      <c r="AJ109" s="682"/>
      <c r="AK109" s="661"/>
      <c r="AL109" s="661"/>
      <c r="AM109" s="966"/>
      <c r="AN109" s="912"/>
      <c r="AO109" s="709"/>
      <c r="AP109" s="746"/>
      <c r="AQ109" s="710"/>
      <c r="AR109" s="711"/>
      <c r="AS109" s="929"/>
      <c r="AT109" s="866"/>
      <c r="AU109" s="790"/>
      <c r="AV109" s="807"/>
      <c r="AW109" s="808"/>
      <c r="AX109" s="885"/>
      <c r="AY109" s="837"/>
      <c r="AZ109" s="533"/>
      <c r="BA109" s="837"/>
      <c r="BB109" s="837"/>
      <c r="BC109" s="533"/>
      <c r="BD109" s="134">
        <f t="shared" si="330"/>
        <v>0</v>
      </c>
      <c r="BE109" s="136"/>
      <c r="BF109" s="1167">
        <f t="shared" si="437"/>
        <v>0</v>
      </c>
      <c r="BG109" s="182">
        <v>323441</v>
      </c>
    </row>
    <row r="110" spans="1:135" ht="15.75" thickBot="1" x14ac:dyDescent="0.3">
      <c r="A110" s="46">
        <v>323491</v>
      </c>
      <c r="B110" s="29" t="s">
        <v>68</v>
      </c>
      <c r="C110" s="550"/>
      <c r="D110" s="550"/>
      <c r="E110" s="589"/>
      <c r="F110" s="552"/>
      <c r="G110" s="552"/>
      <c r="H110" s="589"/>
      <c r="I110" s="551"/>
      <c r="J110" s="551"/>
      <c r="K110" s="996"/>
      <c r="L110" s="1006"/>
      <c r="M110" s="354"/>
      <c r="N110" s="641"/>
      <c r="O110" s="632"/>
      <c r="P110" s="632"/>
      <c r="Q110" s="641"/>
      <c r="R110" s="632"/>
      <c r="S110" s="632"/>
      <c r="T110" s="641"/>
      <c r="U110" s="1025"/>
      <c r="V110" s="951">
        <v>4175.88</v>
      </c>
      <c r="W110" s="662"/>
      <c r="X110" s="684">
        <v>4175.88</v>
      </c>
      <c r="Y110" s="663"/>
      <c r="Z110" s="663"/>
      <c r="AA110" s="684"/>
      <c r="AB110" s="663"/>
      <c r="AC110" s="684"/>
      <c r="AD110" s="663"/>
      <c r="AE110" s="684"/>
      <c r="AF110" s="663"/>
      <c r="AG110" s="684"/>
      <c r="AH110" s="663"/>
      <c r="AI110" s="663"/>
      <c r="AJ110" s="684"/>
      <c r="AK110" s="663"/>
      <c r="AL110" s="663"/>
      <c r="AM110" s="968"/>
      <c r="AN110" s="913"/>
      <c r="AO110" s="712"/>
      <c r="AP110" s="750"/>
      <c r="AQ110" s="713"/>
      <c r="AR110" s="714"/>
      <c r="AS110" s="931"/>
      <c r="AT110" s="867"/>
      <c r="AU110" s="791"/>
      <c r="AV110" s="809"/>
      <c r="AW110" s="810"/>
      <c r="AX110" s="887"/>
      <c r="AY110" s="838"/>
      <c r="AZ110" s="534"/>
      <c r="BA110" s="838"/>
      <c r="BB110" s="838"/>
      <c r="BC110" s="534"/>
      <c r="BD110" s="134">
        <f t="shared" si="330"/>
        <v>4175.88</v>
      </c>
      <c r="BE110" s="141"/>
      <c r="BF110" s="1167">
        <f t="shared" si="437"/>
        <v>4175.88</v>
      </c>
      <c r="BG110" s="183">
        <v>323491</v>
      </c>
    </row>
    <row r="111" spans="1:135" s="2" customFormat="1" ht="15.75" thickBot="1" x14ac:dyDescent="0.3">
      <c r="A111" s="76">
        <v>3234</v>
      </c>
      <c r="B111" s="81" t="s">
        <v>69</v>
      </c>
      <c r="C111" s="553">
        <f>SUM(C107:C110)</f>
        <v>0</v>
      </c>
      <c r="D111" s="553">
        <f>SUM(D107:D110)</f>
        <v>0</v>
      </c>
      <c r="E111" s="554">
        <f>SUM(E107:E110)</f>
        <v>0</v>
      </c>
      <c r="F111" s="555">
        <f t="shared" ref="F111" si="498">SUM(F107:F110)</f>
        <v>0</v>
      </c>
      <c r="G111" s="555">
        <f t="shared" ref="G111:K111" si="499">SUM(G107:G110)</f>
        <v>0</v>
      </c>
      <c r="H111" s="554">
        <f t="shared" si="499"/>
        <v>0</v>
      </c>
      <c r="I111" s="554">
        <f t="shared" ref="I111" si="500">SUM(I107:I110)</f>
        <v>23.58</v>
      </c>
      <c r="J111" s="554">
        <f t="shared" si="499"/>
        <v>0</v>
      </c>
      <c r="K111" s="989">
        <f t="shared" si="499"/>
        <v>0</v>
      </c>
      <c r="L111" s="1007">
        <f>SUM(L107:L110)</f>
        <v>0</v>
      </c>
      <c r="M111" s="356">
        <f>SUM(M107:M110)</f>
        <v>0</v>
      </c>
      <c r="N111" s="357">
        <f>SUM(N107:N110)</f>
        <v>0</v>
      </c>
      <c r="O111" s="357">
        <f t="shared" ref="O111" si="501">SUM(O107:O110)</f>
        <v>133.61000000000001</v>
      </c>
      <c r="P111" s="357">
        <f t="shared" ref="P111:R111" si="502">SUM(P107:P110)</f>
        <v>0</v>
      </c>
      <c r="Q111" s="357">
        <f t="shared" si="502"/>
        <v>0</v>
      </c>
      <c r="R111" s="357">
        <f t="shared" si="502"/>
        <v>0</v>
      </c>
      <c r="S111" s="357">
        <f t="shared" ref="S111:W111" si="503">SUM(S107:S110)</f>
        <v>0</v>
      </c>
      <c r="T111" s="357">
        <f t="shared" ref="T111" si="504">SUM(T107:T110)</f>
        <v>0</v>
      </c>
      <c r="U111" s="1008">
        <f t="shared" si="503"/>
        <v>0</v>
      </c>
      <c r="V111" s="952">
        <f>SUM(V107:V110)</f>
        <v>8870.619999999999</v>
      </c>
      <c r="W111" s="664">
        <f t="shared" si="503"/>
        <v>0</v>
      </c>
      <c r="X111" s="665">
        <f>SUM(X107:X110)</f>
        <v>8712.44</v>
      </c>
      <c r="Y111" s="665">
        <f t="shared" ref="Y111" si="505">SUM(Y107:Y110)</f>
        <v>0</v>
      </c>
      <c r="Z111" s="665">
        <f t="shared" ref="Z111:AA111" si="506">SUM(Z107:Z110)</f>
        <v>0</v>
      </c>
      <c r="AA111" s="665">
        <f t="shared" si="506"/>
        <v>0</v>
      </c>
      <c r="AB111" s="665">
        <f t="shared" ref="AB111:AC111" si="507">SUM(AB107:AB110)</f>
        <v>0</v>
      </c>
      <c r="AC111" s="665">
        <f t="shared" si="507"/>
        <v>0</v>
      </c>
      <c r="AD111" s="665">
        <f t="shared" ref="AD111:AL111" si="508">SUM(AD107:AD110)</f>
        <v>0</v>
      </c>
      <c r="AE111" s="665">
        <f t="shared" ref="AE111:AF111" si="509">SUM(AE107:AE110)</f>
        <v>0</v>
      </c>
      <c r="AF111" s="665">
        <f t="shared" si="509"/>
        <v>0</v>
      </c>
      <c r="AG111" s="665">
        <f t="shared" ref="AG111:AK111" si="510">SUM(AG107:AG110)</f>
        <v>0</v>
      </c>
      <c r="AH111" s="665">
        <f t="shared" ref="AH111" si="511">SUM(AH107:AH110)</f>
        <v>0</v>
      </c>
      <c r="AI111" s="665">
        <f t="shared" si="510"/>
        <v>0</v>
      </c>
      <c r="AJ111" s="665">
        <f t="shared" si="510"/>
        <v>0</v>
      </c>
      <c r="AK111" s="665">
        <f t="shared" si="510"/>
        <v>0</v>
      </c>
      <c r="AL111" s="665">
        <f t="shared" si="508"/>
        <v>0</v>
      </c>
      <c r="AM111" s="953">
        <f t="shared" ref="AM111:AO111" si="512">SUM(AM107:AM110)</f>
        <v>0</v>
      </c>
      <c r="AN111" s="914">
        <f t="shared" ref="AN111" si="513">SUM(AN107:AN110)</f>
        <v>0</v>
      </c>
      <c r="AO111" s="715">
        <f t="shared" si="512"/>
        <v>0</v>
      </c>
      <c r="AP111" s="716">
        <f t="shared" ref="AP111:AR111" si="514">SUM(AP107:AP110)</f>
        <v>231.2699999999999</v>
      </c>
      <c r="AQ111" s="717">
        <f t="shared" ref="AQ111" si="515">SUM(AQ107:AQ110)</f>
        <v>0</v>
      </c>
      <c r="AR111" s="718">
        <f t="shared" si="514"/>
        <v>0</v>
      </c>
      <c r="AS111" s="915">
        <f t="shared" ref="AS111:AX111" si="516">SUM(AS107:AS110)</f>
        <v>0</v>
      </c>
      <c r="AT111" s="868">
        <f t="shared" ref="AT111:AU111" si="517">SUM(AT107:AT110)</f>
        <v>0</v>
      </c>
      <c r="AU111" s="792">
        <f t="shared" si="517"/>
        <v>0</v>
      </c>
      <c r="AV111" s="792">
        <f t="shared" si="516"/>
        <v>0</v>
      </c>
      <c r="AW111" s="793">
        <f t="shared" si="516"/>
        <v>0</v>
      </c>
      <c r="AX111" s="869">
        <f t="shared" si="516"/>
        <v>0</v>
      </c>
      <c r="AY111" s="839">
        <f t="shared" ref="AY111:BA111" si="518">SUM(AY107:AY110)</f>
        <v>0</v>
      </c>
      <c r="AZ111" s="522">
        <f t="shared" si="518"/>
        <v>0</v>
      </c>
      <c r="BA111" s="839">
        <f t="shared" si="518"/>
        <v>712.58</v>
      </c>
      <c r="BB111" s="839">
        <f t="shared" ref="BB111" si="519">SUM(BB107:BB110)</f>
        <v>0</v>
      </c>
      <c r="BC111" s="522">
        <f t="shared" ref="BC111" si="520">SUM(BC107:BC110)</f>
        <v>693</v>
      </c>
      <c r="BD111" s="454">
        <f>SUM(BD107:BD110)</f>
        <v>9740.39</v>
      </c>
      <c r="BE111" s="151">
        <f>AR111+AO111+AL111+AI111+AF111+AB111+AD111+Z111+W111+S111+P111+M111+J111+G111+D111</f>
        <v>0</v>
      </c>
      <c r="BF111" s="1168">
        <f>SUM(BF107:BF110)</f>
        <v>9636.7099999999991</v>
      </c>
      <c r="BG111" s="184">
        <v>3234</v>
      </c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</row>
    <row r="112" spans="1:135" s="6" customFormat="1" x14ac:dyDescent="0.25">
      <c r="A112" s="74">
        <v>323521</v>
      </c>
      <c r="B112" s="85" t="s">
        <v>70</v>
      </c>
      <c r="C112" s="563"/>
      <c r="D112" s="563"/>
      <c r="E112" s="558"/>
      <c r="F112" s="565"/>
      <c r="G112" s="565"/>
      <c r="H112" s="558"/>
      <c r="I112" s="564"/>
      <c r="J112" s="564"/>
      <c r="K112" s="990"/>
      <c r="L112" s="1012"/>
      <c r="M112" s="360"/>
      <c r="N112" s="633"/>
      <c r="O112" s="636"/>
      <c r="P112" s="636"/>
      <c r="Q112" s="633"/>
      <c r="R112" s="636"/>
      <c r="S112" s="636"/>
      <c r="T112" s="633"/>
      <c r="U112" s="1035"/>
      <c r="V112" s="957">
        <v>199.2</v>
      </c>
      <c r="W112" s="670"/>
      <c r="X112" s="667">
        <v>318.72000000000003</v>
      </c>
      <c r="Y112" s="671"/>
      <c r="Z112" s="671"/>
      <c r="AA112" s="667"/>
      <c r="AB112" s="671"/>
      <c r="AC112" s="667"/>
      <c r="AD112" s="671"/>
      <c r="AE112" s="667"/>
      <c r="AF112" s="671"/>
      <c r="AG112" s="667"/>
      <c r="AH112" s="671"/>
      <c r="AI112" s="671"/>
      <c r="AJ112" s="667"/>
      <c r="AK112" s="671"/>
      <c r="AL112" s="671"/>
      <c r="AM112" s="955"/>
      <c r="AN112" s="919"/>
      <c r="AO112" s="726"/>
      <c r="AP112" s="720"/>
      <c r="AQ112" s="727"/>
      <c r="AR112" s="728"/>
      <c r="AS112" s="917"/>
      <c r="AT112" s="873"/>
      <c r="AU112" s="797"/>
      <c r="AV112" s="794"/>
      <c r="AW112" s="795"/>
      <c r="AX112" s="871"/>
      <c r="AY112" s="842"/>
      <c r="AZ112" s="523"/>
      <c r="BA112" s="842">
        <v>166</v>
      </c>
      <c r="BB112" s="842"/>
      <c r="BC112" s="523"/>
      <c r="BD112" s="134">
        <f>AQ112+AN112+AK112+AH112+AB112+Y112+V112+R112+O112+L112+I112+F112+C112+AT112+AE112+BA112</f>
        <v>365.2</v>
      </c>
      <c r="BE112" s="140"/>
      <c r="BF112" s="1167">
        <f t="shared" si="437"/>
        <v>318.72000000000003</v>
      </c>
      <c r="BG112" s="181">
        <v>323521</v>
      </c>
      <c r="BH112" s="41"/>
      <c r="BI112" s="41"/>
      <c r="BJ112" s="41"/>
      <c r="BK112" s="41"/>
      <c r="BL112" s="41"/>
      <c r="BM112" s="41"/>
      <c r="BN112" s="41"/>
      <c r="BO112" s="41"/>
      <c r="BP112" s="41"/>
      <c r="BQ112" s="41"/>
      <c r="BR112" s="41"/>
      <c r="BS112" s="41"/>
      <c r="BT112" s="41"/>
      <c r="BU112" s="41"/>
      <c r="BV112" s="41"/>
      <c r="BW112" s="41"/>
      <c r="BX112" s="41"/>
      <c r="BY112" s="41"/>
      <c r="BZ112" s="41"/>
      <c r="CA112" s="41"/>
      <c r="CB112" s="41"/>
      <c r="CC112" s="41"/>
      <c r="CD112" s="41"/>
      <c r="CE112" s="41"/>
      <c r="CF112" s="41"/>
      <c r="CG112" s="41"/>
      <c r="CH112" s="41"/>
      <c r="CI112" s="41"/>
      <c r="CJ112" s="41"/>
      <c r="CK112" s="41"/>
      <c r="CL112" s="41"/>
      <c r="CM112" s="41"/>
      <c r="CN112" s="41"/>
      <c r="CO112" s="41"/>
      <c r="CP112" s="41"/>
      <c r="CQ112" s="41"/>
      <c r="CR112" s="41"/>
      <c r="CS112" s="41"/>
      <c r="CT112" s="41"/>
      <c r="CU112" s="41"/>
      <c r="CV112" s="41"/>
      <c r="CW112" s="41"/>
      <c r="CX112" s="41"/>
      <c r="CY112" s="41"/>
      <c r="CZ112" s="41"/>
      <c r="DA112" s="41"/>
      <c r="DB112" s="41"/>
      <c r="DC112" s="41"/>
      <c r="DD112" s="41"/>
      <c r="DE112" s="41"/>
      <c r="DF112" s="41"/>
      <c r="DG112" s="41"/>
      <c r="DH112" s="41"/>
      <c r="DI112" s="41"/>
      <c r="DJ112" s="41"/>
      <c r="DK112" s="41"/>
      <c r="DL112" s="41"/>
      <c r="DM112" s="41"/>
      <c r="DN112" s="41"/>
      <c r="DO112" s="41"/>
      <c r="DP112" s="41"/>
      <c r="DQ112" s="41"/>
      <c r="DR112" s="41"/>
      <c r="DS112" s="41"/>
      <c r="DT112" s="41"/>
      <c r="DU112" s="41"/>
      <c r="DV112" s="41"/>
      <c r="DW112" s="41"/>
      <c r="DX112" s="41"/>
      <c r="DY112" s="41"/>
      <c r="DZ112" s="41"/>
      <c r="EA112" s="41"/>
      <c r="EB112" s="41"/>
      <c r="EC112" s="41"/>
      <c r="ED112" s="41"/>
      <c r="EE112" s="41"/>
    </row>
    <row r="113" spans="1:135" x14ac:dyDescent="0.25">
      <c r="A113" s="46">
        <v>323541</v>
      </c>
      <c r="B113" s="29" t="s">
        <v>71</v>
      </c>
      <c r="C113" s="550"/>
      <c r="D113" s="550"/>
      <c r="E113" s="589"/>
      <c r="F113" s="552"/>
      <c r="G113" s="552"/>
      <c r="H113" s="589"/>
      <c r="I113" s="551">
        <v>19.899999999999999</v>
      </c>
      <c r="J113" s="551"/>
      <c r="K113" s="1801"/>
      <c r="L113" s="1006"/>
      <c r="M113" s="354"/>
      <c r="N113" s="641"/>
      <c r="O113" s="632">
        <v>112.75</v>
      </c>
      <c r="P113" s="632"/>
      <c r="Q113" s="1800"/>
      <c r="R113" s="632"/>
      <c r="S113" s="632"/>
      <c r="T113" s="641"/>
      <c r="U113" s="1025"/>
      <c r="V113" s="951">
        <v>1951.6</v>
      </c>
      <c r="W113" s="662"/>
      <c r="X113" s="684">
        <f>1488.7+213.75+132.65+132.65+132.65+213.75+136.25</f>
        <v>2450.4</v>
      </c>
      <c r="Y113" s="663"/>
      <c r="Z113" s="663"/>
      <c r="AA113" s="684"/>
      <c r="AB113" s="663"/>
      <c r="AC113" s="684"/>
      <c r="AD113" s="663"/>
      <c r="AE113" s="684"/>
      <c r="AF113" s="663"/>
      <c r="AG113" s="684"/>
      <c r="AH113" s="663"/>
      <c r="AI113" s="663"/>
      <c r="AJ113" s="684"/>
      <c r="AK113" s="663"/>
      <c r="AL113" s="663"/>
      <c r="AM113" s="968"/>
      <c r="AN113" s="913">
        <v>524.74</v>
      </c>
      <c r="AO113" s="712"/>
      <c r="AP113" s="1800"/>
      <c r="AQ113" s="713"/>
      <c r="AR113" s="714"/>
      <c r="AS113" s="931"/>
      <c r="AT113" s="867"/>
      <c r="AU113" s="791"/>
      <c r="AV113" s="809"/>
      <c r="AW113" s="810"/>
      <c r="AX113" s="887"/>
      <c r="AY113" s="838"/>
      <c r="AZ113" s="534"/>
      <c r="BA113" s="838"/>
      <c r="BB113" s="838"/>
      <c r="BC113" s="534">
        <f>401.64+100.25</f>
        <v>501.89</v>
      </c>
      <c r="BD113" s="134">
        <f t="shared" si="330"/>
        <v>2608.9900000000002</v>
      </c>
      <c r="BE113" s="141"/>
      <c r="BF113" s="1167">
        <f t="shared" si="437"/>
        <v>2952.29</v>
      </c>
      <c r="BG113" s="183">
        <v>323541</v>
      </c>
    </row>
    <row r="114" spans="1:135" ht="15.75" thickBot="1" x14ac:dyDescent="0.3">
      <c r="A114" s="46">
        <v>353591</v>
      </c>
      <c r="B114" s="29" t="s">
        <v>365</v>
      </c>
      <c r="C114" s="550"/>
      <c r="D114" s="550"/>
      <c r="E114" s="589"/>
      <c r="F114" s="552"/>
      <c r="G114" s="552"/>
      <c r="H114" s="589"/>
      <c r="I114" s="551"/>
      <c r="J114" s="551"/>
      <c r="K114" s="996"/>
      <c r="L114" s="1006"/>
      <c r="M114" s="354"/>
      <c r="N114" s="641"/>
      <c r="O114" s="632"/>
      <c r="P114" s="632"/>
      <c r="Q114" s="641"/>
      <c r="R114" s="632"/>
      <c r="S114" s="632"/>
      <c r="T114" s="641"/>
      <c r="U114" s="1025"/>
      <c r="V114" s="951">
        <v>44.82</v>
      </c>
      <c r="W114" s="662"/>
      <c r="X114" s="684">
        <v>146.01</v>
      </c>
      <c r="Y114" s="663"/>
      <c r="Z114" s="663"/>
      <c r="AA114" s="684"/>
      <c r="AB114" s="663"/>
      <c r="AC114" s="684"/>
      <c r="AD114" s="663"/>
      <c r="AE114" s="684"/>
      <c r="AF114" s="663"/>
      <c r="AG114" s="684"/>
      <c r="AH114" s="663"/>
      <c r="AI114" s="663"/>
      <c r="AJ114" s="684"/>
      <c r="AK114" s="663"/>
      <c r="AL114" s="663"/>
      <c r="AM114" s="968"/>
      <c r="AN114" s="913"/>
      <c r="AO114" s="712"/>
      <c r="AP114" s="750"/>
      <c r="AQ114" s="713"/>
      <c r="AR114" s="714"/>
      <c r="AS114" s="931"/>
      <c r="AT114" s="867"/>
      <c r="AU114" s="791"/>
      <c r="AV114" s="809"/>
      <c r="AW114" s="810"/>
      <c r="AX114" s="887"/>
      <c r="AY114" s="838"/>
      <c r="AZ114" s="534"/>
      <c r="BA114" s="838"/>
      <c r="BB114" s="838"/>
      <c r="BC114" s="534"/>
      <c r="BD114" s="134">
        <f>AQ114+AN114+AK114+AH114+AB114+Y114+V114+R114+O114+L114+I114+F114+C114+AT114+AE114</f>
        <v>44.82</v>
      </c>
      <c r="BE114" s="141"/>
      <c r="BF114" s="1167">
        <f t="shared" si="437"/>
        <v>146.01</v>
      </c>
      <c r="BG114" s="183">
        <v>323591</v>
      </c>
    </row>
    <row r="115" spans="1:135" s="2" customFormat="1" ht="15.75" thickBot="1" x14ac:dyDescent="0.3">
      <c r="A115" s="76">
        <v>3235</v>
      </c>
      <c r="B115" s="81" t="s">
        <v>72</v>
      </c>
      <c r="C115" s="553">
        <f>C112+C113</f>
        <v>0</v>
      </c>
      <c r="D115" s="553">
        <f>D112+D113</f>
        <v>0</v>
      </c>
      <c r="E115" s="554">
        <f>E112+E113</f>
        <v>0</v>
      </c>
      <c r="F115" s="555">
        <f t="shared" ref="F115" si="521">F112+F113</f>
        <v>0</v>
      </c>
      <c r="G115" s="555">
        <f t="shared" ref="G115:J115" si="522">G112+G113</f>
        <v>0</v>
      </c>
      <c r="H115" s="554">
        <f t="shared" si="522"/>
        <v>0</v>
      </c>
      <c r="I115" s="554">
        <f>I112+I113</f>
        <v>19.899999999999999</v>
      </c>
      <c r="J115" s="554">
        <f t="shared" si="522"/>
        <v>0</v>
      </c>
      <c r="K115" s="989">
        <f>K112+K113</f>
        <v>0</v>
      </c>
      <c r="L115" s="1007">
        <f>L112+L113</f>
        <v>0</v>
      </c>
      <c r="M115" s="356">
        <f>M112+M113</f>
        <v>0</v>
      </c>
      <c r="N115" s="357">
        <f>N112+N113</f>
        <v>0</v>
      </c>
      <c r="O115" s="357">
        <f>O112+O113</f>
        <v>112.75</v>
      </c>
      <c r="P115" s="357">
        <f t="shared" ref="P115" si="523">P112+P113</f>
        <v>0</v>
      </c>
      <c r="Q115" s="357">
        <f>Q112+Q113</f>
        <v>0</v>
      </c>
      <c r="R115" s="357">
        <f t="shared" ref="R115" si="524">R112+R113</f>
        <v>0</v>
      </c>
      <c r="S115" s="357">
        <f t="shared" ref="S115:W115" si="525">S112+S113</f>
        <v>0</v>
      </c>
      <c r="T115" s="357">
        <f t="shared" ref="T115" si="526">T112+T113</f>
        <v>0</v>
      </c>
      <c r="U115" s="1008">
        <f t="shared" si="525"/>
        <v>0</v>
      </c>
      <c r="V115" s="952">
        <f>V112+V113+V114</f>
        <v>2195.62</v>
      </c>
      <c r="W115" s="664">
        <f t="shared" si="525"/>
        <v>0</v>
      </c>
      <c r="X115" s="665">
        <f>X112+X113+X114</f>
        <v>2915.13</v>
      </c>
      <c r="Y115" s="665">
        <f t="shared" ref="Y115" si="527">Y112+Y113</f>
        <v>0</v>
      </c>
      <c r="Z115" s="665">
        <f t="shared" ref="Z115:AA115" si="528">Z112+Z113</f>
        <v>0</v>
      </c>
      <c r="AA115" s="665">
        <f t="shared" si="528"/>
        <v>0</v>
      </c>
      <c r="AB115" s="665">
        <f t="shared" ref="AB115:AC115" si="529">AB112+AB113</f>
        <v>0</v>
      </c>
      <c r="AC115" s="665">
        <f t="shared" si="529"/>
        <v>0</v>
      </c>
      <c r="AD115" s="665">
        <f t="shared" ref="AD115:AL115" si="530">AD112+AD113</f>
        <v>0</v>
      </c>
      <c r="AE115" s="665">
        <f t="shared" ref="AE115:AF115" si="531">AE112+AE113</f>
        <v>0</v>
      </c>
      <c r="AF115" s="665">
        <f t="shared" si="531"/>
        <v>0</v>
      </c>
      <c r="AG115" s="665">
        <f t="shared" ref="AG115:AK115" si="532">AG112+AG113</f>
        <v>0</v>
      </c>
      <c r="AH115" s="665">
        <f t="shared" ref="AH115" si="533">AH112+AH113</f>
        <v>0</v>
      </c>
      <c r="AI115" s="665">
        <f t="shared" si="532"/>
        <v>0</v>
      </c>
      <c r="AJ115" s="665">
        <f t="shared" si="532"/>
        <v>0</v>
      </c>
      <c r="AK115" s="665">
        <f t="shared" si="532"/>
        <v>0</v>
      </c>
      <c r="AL115" s="665">
        <f t="shared" si="530"/>
        <v>0</v>
      </c>
      <c r="AM115" s="953">
        <f t="shared" ref="AM115:AO115" si="534">AM112+AM113</f>
        <v>0</v>
      </c>
      <c r="AN115" s="914">
        <f t="shared" ref="AN115" si="535">AN112+AN113</f>
        <v>524.74</v>
      </c>
      <c r="AO115" s="715">
        <f t="shared" si="534"/>
        <v>0</v>
      </c>
      <c r="AP115" s="716">
        <f t="shared" ref="AP115:AR115" si="536">AP112+AP113</f>
        <v>0</v>
      </c>
      <c r="AQ115" s="717">
        <f t="shared" ref="AQ115" si="537">AQ112+AQ113</f>
        <v>0</v>
      </c>
      <c r="AR115" s="718">
        <f t="shared" si="536"/>
        <v>0</v>
      </c>
      <c r="AS115" s="915">
        <f t="shared" ref="AS115:AX115" si="538">AS112+AS113</f>
        <v>0</v>
      </c>
      <c r="AT115" s="868">
        <f t="shared" ref="AT115:AU115" si="539">AT112+AT113</f>
        <v>0</v>
      </c>
      <c r="AU115" s="792">
        <f t="shared" si="539"/>
        <v>0</v>
      </c>
      <c r="AV115" s="792">
        <f t="shared" si="538"/>
        <v>0</v>
      </c>
      <c r="AW115" s="793">
        <f t="shared" si="538"/>
        <v>0</v>
      </c>
      <c r="AX115" s="869">
        <f t="shared" si="538"/>
        <v>0</v>
      </c>
      <c r="AY115" s="839">
        <f t="shared" ref="AY115:BA115" si="540">AY112+AY113</f>
        <v>0</v>
      </c>
      <c r="AZ115" s="522">
        <f t="shared" si="540"/>
        <v>0</v>
      </c>
      <c r="BA115" s="839">
        <f t="shared" si="540"/>
        <v>166</v>
      </c>
      <c r="BB115" s="839">
        <f t="shared" ref="BB115:BC115" si="541">BB112+BB113</f>
        <v>0</v>
      </c>
      <c r="BC115" s="522">
        <f t="shared" si="541"/>
        <v>501.89</v>
      </c>
      <c r="BD115" s="454">
        <f>SUM(BD112:BD114)</f>
        <v>3019.01</v>
      </c>
      <c r="BE115" s="151">
        <f>AR115+AO115+AL115+AI115+AF115+AB115+AD115+Z115+W115+S115+P115+M115+J115+G115+D115</f>
        <v>0</v>
      </c>
      <c r="BF115" s="1168">
        <f>SUM(BF112:BF114)</f>
        <v>3417.0200000000004</v>
      </c>
      <c r="BG115" s="184">
        <v>3235</v>
      </c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</row>
    <row r="116" spans="1:135" s="6" customFormat="1" x14ac:dyDescent="0.25">
      <c r="A116" s="266">
        <v>323611</v>
      </c>
      <c r="B116" s="331" t="s">
        <v>73</v>
      </c>
      <c r="C116" s="578"/>
      <c r="D116" s="578"/>
      <c r="E116" s="1092">
        <v>30</v>
      </c>
      <c r="F116" s="580"/>
      <c r="G116" s="580"/>
      <c r="H116" s="1092"/>
      <c r="I116" s="579"/>
      <c r="J116" s="579"/>
      <c r="K116" s="1103"/>
      <c r="L116" s="1019"/>
      <c r="M116" s="366"/>
      <c r="N116" s="1108"/>
      <c r="O116" s="639"/>
      <c r="P116" s="639"/>
      <c r="Q116" s="1108"/>
      <c r="R116" s="639"/>
      <c r="S116" s="639"/>
      <c r="T116" s="1108"/>
      <c r="U116" s="1115"/>
      <c r="V116" s="964">
        <v>2428</v>
      </c>
      <c r="W116" s="679"/>
      <c r="X116" s="1122">
        <v>2401.5500000000002</v>
      </c>
      <c r="Y116" s="680"/>
      <c r="Z116" s="680"/>
      <c r="AA116" s="1122"/>
      <c r="AB116" s="680"/>
      <c r="AC116" s="1122"/>
      <c r="AD116" s="680"/>
      <c r="AE116" s="1122"/>
      <c r="AF116" s="680"/>
      <c r="AG116" s="1122"/>
      <c r="AH116" s="680"/>
      <c r="AI116" s="680"/>
      <c r="AJ116" s="1122"/>
      <c r="AK116" s="680"/>
      <c r="AL116" s="680"/>
      <c r="AM116" s="1130"/>
      <c r="AN116" s="927"/>
      <c r="AO116" s="742"/>
      <c r="AP116" s="1135"/>
      <c r="AQ116" s="743"/>
      <c r="AR116" s="744"/>
      <c r="AS116" s="1141"/>
      <c r="AT116" s="883"/>
      <c r="AU116" s="806"/>
      <c r="AV116" s="1153"/>
      <c r="AW116" s="1154"/>
      <c r="AX116" s="1155"/>
      <c r="AY116" s="849"/>
      <c r="AZ116" s="1061"/>
      <c r="BA116" s="849"/>
      <c r="BB116" s="849"/>
      <c r="BC116" s="1061"/>
      <c r="BD116" s="134">
        <f t="shared" si="330"/>
        <v>2428</v>
      </c>
      <c r="BE116" s="156"/>
      <c r="BF116" s="1167">
        <f t="shared" si="437"/>
        <v>2431.5500000000002</v>
      </c>
      <c r="BG116" s="332">
        <v>323611</v>
      </c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1"/>
      <c r="CQ116" s="41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1"/>
      <c r="DM116" s="41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</row>
    <row r="117" spans="1:135" s="6" customFormat="1" ht="15.75" thickBot="1" x14ac:dyDescent="0.3">
      <c r="A117" s="78">
        <v>323631</v>
      </c>
      <c r="B117" s="79" t="s">
        <v>207</v>
      </c>
      <c r="C117" s="560"/>
      <c r="D117" s="560"/>
      <c r="E117" s="1090"/>
      <c r="F117" s="562"/>
      <c r="G117" s="562"/>
      <c r="H117" s="1090"/>
      <c r="I117" s="561"/>
      <c r="J117" s="561"/>
      <c r="K117" s="1102"/>
      <c r="L117" s="1011"/>
      <c r="M117" s="359"/>
      <c r="N117" s="1107"/>
      <c r="O117" s="635"/>
      <c r="P117" s="635"/>
      <c r="Q117" s="1107"/>
      <c r="R117" s="635"/>
      <c r="S117" s="635"/>
      <c r="T117" s="1107">
        <v>502.65</v>
      </c>
      <c r="U117" s="1113"/>
      <c r="V117" s="956">
        <v>216</v>
      </c>
      <c r="W117" s="668"/>
      <c r="X117" s="1121">
        <f>359.5+326</f>
        <v>685.5</v>
      </c>
      <c r="Y117" s="669"/>
      <c r="Z117" s="669"/>
      <c r="AA117" s="1121"/>
      <c r="AB117" s="669"/>
      <c r="AC117" s="1121"/>
      <c r="AD117" s="669"/>
      <c r="AE117" s="1121"/>
      <c r="AF117" s="669"/>
      <c r="AG117" s="1121"/>
      <c r="AH117" s="669"/>
      <c r="AI117" s="669"/>
      <c r="AJ117" s="1121"/>
      <c r="AK117" s="669"/>
      <c r="AL117" s="669"/>
      <c r="AM117" s="1129"/>
      <c r="AN117" s="918"/>
      <c r="AO117" s="723"/>
      <c r="AP117" s="1134"/>
      <c r="AQ117" s="724"/>
      <c r="AR117" s="725"/>
      <c r="AS117" s="926"/>
      <c r="AT117" s="872"/>
      <c r="AU117" s="796"/>
      <c r="AV117" s="1150"/>
      <c r="AW117" s="1151"/>
      <c r="AX117" s="882"/>
      <c r="AY117" s="841"/>
      <c r="AZ117" s="528"/>
      <c r="BA117" s="841"/>
      <c r="BB117" s="841"/>
      <c r="BC117" s="528"/>
      <c r="BD117" s="134">
        <f t="shared" si="330"/>
        <v>216</v>
      </c>
      <c r="BE117" s="145"/>
      <c r="BF117" s="1167">
        <f t="shared" si="437"/>
        <v>1188.1500000000001</v>
      </c>
      <c r="BG117" s="185">
        <v>323631</v>
      </c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1"/>
      <c r="CQ117" s="41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1"/>
      <c r="DM117" s="41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</row>
    <row r="118" spans="1:135" s="2" customFormat="1" ht="15.75" thickBot="1" x14ac:dyDescent="0.3">
      <c r="A118" s="76">
        <v>3236</v>
      </c>
      <c r="B118" s="81" t="s">
        <v>74</v>
      </c>
      <c r="C118" s="553">
        <f>C116</f>
        <v>0</v>
      </c>
      <c r="D118" s="553">
        <f>D116</f>
        <v>0</v>
      </c>
      <c r="E118" s="554">
        <f>E116</f>
        <v>30</v>
      </c>
      <c r="F118" s="555">
        <f t="shared" ref="F118" si="542">F116</f>
        <v>0</v>
      </c>
      <c r="G118" s="555">
        <f t="shared" ref="G118:K118" si="543">G116</f>
        <v>0</v>
      </c>
      <c r="H118" s="554">
        <f t="shared" si="543"/>
        <v>0</v>
      </c>
      <c r="I118" s="554">
        <f t="shared" ref="I118" si="544">I116</f>
        <v>0</v>
      </c>
      <c r="J118" s="554">
        <f t="shared" si="543"/>
        <v>0</v>
      </c>
      <c r="K118" s="989">
        <f t="shared" si="543"/>
        <v>0</v>
      </c>
      <c r="L118" s="1007"/>
      <c r="M118" s="356"/>
      <c r="N118" s="357"/>
      <c r="O118" s="357">
        <f t="shared" ref="O118" si="545">O116</f>
        <v>0</v>
      </c>
      <c r="P118" s="357">
        <f t="shared" ref="P118:R118" si="546">P116</f>
        <v>0</v>
      </c>
      <c r="Q118" s="357">
        <f t="shared" si="546"/>
        <v>0</v>
      </c>
      <c r="R118" s="357">
        <f t="shared" si="546"/>
        <v>0</v>
      </c>
      <c r="S118" s="357">
        <f t="shared" ref="S118:W118" si="547">S116</f>
        <v>0</v>
      </c>
      <c r="T118" s="357">
        <f t="shared" ref="T118" si="548">T116</f>
        <v>0</v>
      </c>
      <c r="U118" s="1008">
        <f t="shared" si="547"/>
        <v>0</v>
      </c>
      <c r="V118" s="952">
        <f>SUM(V116:V117)</f>
        <v>2644</v>
      </c>
      <c r="W118" s="664">
        <f t="shared" si="547"/>
        <v>0</v>
      </c>
      <c r="X118" s="665">
        <f>SUM(X116:X117)</f>
        <v>3087.05</v>
      </c>
      <c r="Y118" s="665">
        <f t="shared" ref="Y118" si="549">SUM(Y116:Y117)</f>
        <v>0</v>
      </c>
      <c r="Z118" s="665">
        <f t="shared" ref="Z118:AM118" si="550">SUM(Z116:Z117)</f>
        <v>0</v>
      </c>
      <c r="AA118" s="665">
        <f t="shared" si="550"/>
        <v>0</v>
      </c>
      <c r="AB118" s="665">
        <f t="shared" si="550"/>
        <v>0</v>
      </c>
      <c r="AC118" s="665">
        <f t="shared" si="550"/>
        <v>0</v>
      </c>
      <c r="AD118" s="665">
        <f t="shared" si="550"/>
        <v>0</v>
      </c>
      <c r="AE118" s="665">
        <f t="shared" si="550"/>
        <v>0</v>
      </c>
      <c r="AF118" s="665">
        <f t="shared" si="550"/>
        <v>0</v>
      </c>
      <c r="AG118" s="665">
        <f t="shared" si="550"/>
        <v>0</v>
      </c>
      <c r="AH118" s="665">
        <f t="shared" ref="AH118" si="551">SUM(AH116:AH117)</f>
        <v>0</v>
      </c>
      <c r="AI118" s="665">
        <f t="shared" si="550"/>
        <v>0</v>
      </c>
      <c r="AJ118" s="665">
        <f t="shared" si="550"/>
        <v>0</v>
      </c>
      <c r="AK118" s="665">
        <f t="shared" ref="AK118" si="552">SUM(AK116:AK117)</f>
        <v>0</v>
      </c>
      <c r="AL118" s="665">
        <f t="shared" si="550"/>
        <v>0</v>
      </c>
      <c r="AM118" s="953">
        <f t="shared" si="550"/>
        <v>0</v>
      </c>
      <c r="AN118" s="914">
        <f>SUM(AN116:AN117)</f>
        <v>0</v>
      </c>
      <c r="AO118" s="715">
        <f t="shared" ref="AO118" si="553">AO116</f>
        <v>0</v>
      </c>
      <c r="AP118" s="716">
        <f>SUM(AP116:AP117)</f>
        <v>0</v>
      </c>
      <c r="AQ118" s="717">
        <f t="shared" ref="AQ118:AR118" si="554">AQ116</f>
        <v>0</v>
      </c>
      <c r="AR118" s="718">
        <f t="shared" si="554"/>
        <v>0</v>
      </c>
      <c r="AS118" s="915">
        <f t="shared" ref="AS118:AV118" si="555">AS116</f>
        <v>0</v>
      </c>
      <c r="AT118" s="868">
        <f t="shared" ref="AT118:AU118" si="556">AT116</f>
        <v>0</v>
      </c>
      <c r="AU118" s="792">
        <f t="shared" si="556"/>
        <v>0</v>
      </c>
      <c r="AV118" s="792">
        <f t="shared" si="555"/>
        <v>0</v>
      </c>
      <c r="AW118" s="793">
        <f>SUM(AW116:AW117)</f>
        <v>0</v>
      </c>
      <c r="AX118" s="869">
        <f t="shared" ref="AX118:AZ118" si="557">AX116</f>
        <v>0</v>
      </c>
      <c r="AY118" s="839">
        <f>SUM(AY116:AY117)</f>
        <v>0</v>
      </c>
      <c r="AZ118" s="522">
        <f t="shared" si="557"/>
        <v>0</v>
      </c>
      <c r="BA118" s="839">
        <f>SUM(BA116:BA117)</f>
        <v>0</v>
      </c>
      <c r="BB118" s="839">
        <f>SUM(BB116:BB117)</f>
        <v>0</v>
      </c>
      <c r="BC118" s="522">
        <f t="shared" ref="BC118" si="558">BC116</f>
        <v>0</v>
      </c>
      <c r="BD118" s="454">
        <f>SUM(BD116:BD117)</f>
        <v>2644</v>
      </c>
      <c r="BE118" s="151">
        <f>AR118+AO118+AL118+AI118+AF118+AB118+AD118+Z118+W118+S118+P118+M118+J118+G118+D118</f>
        <v>0</v>
      </c>
      <c r="BF118" s="1168">
        <f>SUM(BF116:BF117)</f>
        <v>3619.7000000000003</v>
      </c>
      <c r="BG118" s="184">
        <v>3236</v>
      </c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</row>
    <row r="119" spans="1:135" s="6" customFormat="1" x14ac:dyDescent="0.25">
      <c r="A119" s="74">
        <v>323711</v>
      </c>
      <c r="B119" s="85" t="s">
        <v>75</v>
      </c>
      <c r="C119" s="563"/>
      <c r="D119" s="563"/>
      <c r="E119" s="558"/>
      <c r="F119" s="565"/>
      <c r="G119" s="565"/>
      <c r="H119" s="558"/>
      <c r="I119" s="564"/>
      <c r="J119" s="564"/>
      <c r="K119" s="990"/>
      <c r="L119" s="1012"/>
      <c r="M119" s="360"/>
      <c r="N119" s="633"/>
      <c r="O119" s="636"/>
      <c r="P119" s="636"/>
      <c r="Q119" s="633"/>
      <c r="R119" s="636"/>
      <c r="S119" s="636"/>
      <c r="T119" s="633"/>
      <c r="U119" s="1035"/>
      <c r="V119" s="957"/>
      <c r="W119" s="670"/>
      <c r="X119" s="667"/>
      <c r="Y119" s="671"/>
      <c r="Z119" s="671"/>
      <c r="AA119" s="667"/>
      <c r="AB119" s="671"/>
      <c r="AC119" s="667"/>
      <c r="AD119" s="671"/>
      <c r="AE119" s="667"/>
      <c r="AF119" s="671"/>
      <c r="AG119" s="667"/>
      <c r="AH119" s="671"/>
      <c r="AI119" s="671"/>
      <c r="AJ119" s="667"/>
      <c r="AK119" s="671"/>
      <c r="AL119" s="671"/>
      <c r="AM119" s="955"/>
      <c r="AN119" s="919"/>
      <c r="AO119" s="726"/>
      <c r="AP119" s="720"/>
      <c r="AQ119" s="727"/>
      <c r="AR119" s="728"/>
      <c r="AS119" s="917"/>
      <c r="AT119" s="873"/>
      <c r="AU119" s="797"/>
      <c r="AV119" s="794"/>
      <c r="AW119" s="795"/>
      <c r="AX119" s="871"/>
      <c r="AY119" s="842"/>
      <c r="AZ119" s="523"/>
      <c r="BA119" s="842"/>
      <c r="BB119" s="842"/>
      <c r="BC119" s="523"/>
      <c r="BD119" s="134">
        <f t="shared" si="330"/>
        <v>0</v>
      </c>
      <c r="BE119" s="140"/>
      <c r="BF119" s="1167">
        <f t="shared" si="437"/>
        <v>0</v>
      </c>
      <c r="BG119" s="181">
        <v>323711</v>
      </c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</row>
    <row r="120" spans="1:135" x14ac:dyDescent="0.25">
      <c r="A120" s="45">
        <v>323721</v>
      </c>
      <c r="B120" s="30" t="s">
        <v>76</v>
      </c>
      <c r="C120" s="547">
        <v>2130.59</v>
      </c>
      <c r="D120" s="547"/>
      <c r="E120" s="586">
        <f>249.57+494.79+751.35+202.45</f>
        <v>1698.16</v>
      </c>
      <c r="F120" s="549"/>
      <c r="G120" s="549"/>
      <c r="H120" s="586"/>
      <c r="I120" s="548"/>
      <c r="J120" s="548"/>
      <c r="K120" s="995"/>
      <c r="L120" s="1005"/>
      <c r="M120" s="353"/>
      <c r="N120" s="640"/>
      <c r="O120" s="631"/>
      <c r="P120" s="631"/>
      <c r="Q120" s="640"/>
      <c r="R120" s="631"/>
      <c r="S120" s="631"/>
      <c r="T120" s="640"/>
      <c r="U120" s="1023"/>
      <c r="V120" s="950"/>
      <c r="W120" s="660"/>
      <c r="X120" s="682"/>
      <c r="Y120" s="661"/>
      <c r="Z120" s="661"/>
      <c r="AA120" s="682"/>
      <c r="AB120" s="661"/>
      <c r="AC120" s="682"/>
      <c r="AD120" s="661"/>
      <c r="AE120" s="682"/>
      <c r="AF120" s="661"/>
      <c r="AG120" s="682"/>
      <c r="AH120" s="661"/>
      <c r="AI120" s="661"/>
      <c r="AJ120" s="682"/>
      <c r="AK120" s="661"/>
      <c r="AL120" s="661"/>
      <c r="AM120" s="966"/>
      <c r="AN120" s="912"/>
      <c r="AO120" s="709"/>
      <c r="AP120" s="746">
        <f>2570.99+1119.8+1493.06+1381.07+461.13+76.08</f>
        <v>7102.13</v>
      </c>
      <c r="AQ120" s="710"/>
      <c r="AR120" s="711"/>
      <c r="AS120" s="929"/>
      <c r="AT120" s="866"/>
      <c r="AU120" s="790"/>
      <c r="AV120" s="807"/>
      <c r="AW120" s="808"/>
      <c r="AX120" s="885"/>
      <c r="AY120" s="837"/>
      <c r="AZ120" s="533"/>
      <c r="BA120" s="837"/>
      <c r="BB120" s="837"/>
      <c r="BC120" s="533"/>
      <c r="BD120" s="134">
        <f t="shared" si="330"/>
        <v>2130.59</v>
      </c>
      <c r="BE120" s="136"/>
      <c r="BF120" s="1167">
        <f t="shared" si="437"/>
        <v>8800.2900000000009</v>
      </c>
      <c r="BG120" s="182">
        <v>323721</v>
      </c>
    </row>
    <row r="121" spans="1:135" s="6" customFormat="1" x14ac:dyDescent="0.25">
      <c r="A121" s="45">
        <v>323731</v>
      </c>
      <c r="B121" s="30" t="s">
        <v>77</v>
      </c>
      <c r="C121" s="547"/>
      <c r="D121" s="547"/>
      <c r="E121" s="586"/>
      <c r="F121" s="549"/>
      <c r="G121" s="549"/>
      <c r="H121" s="586"/>
      <c r="I121" s="548"/>
      <c r="J121" s="548"/>
      <c r="K121" s="995"/>
      <c r="L121" s="1005"/>
      <c r="M121" s="353"/>
      <c r="N121" s="640"/>
      <c r="O121" s="631"/>
      <c r="P121" s="631"/>
      <c r="Q121" s="640"/>
      <c r="R121" s="631"/>
      <c r="S121" s="631"/>
      <c r="T121" s="640"/>
      <c r="U121" s="1023"/>
      <c r="V121" s="950"/>
      <c r="W121" s="660"/>
      <c r="X121" s="682"/>
      <c r="Y121" s="661"/>
      <c r="Z121" s="661"/>
      <c r="AA121" s="682"/>
      <c r="AB121" s="661"/>
      <c r="AC121" s="682"/>
      <c r="AD121" s="661"/>
      <c r="AE121" s="682"/>
      <c r="AF121" s="661"/>
      <c r="AG121" s="682"/>
      <c r="AH121" s="661"/>
      <c r="AI121" s="661"/>
      <c r="AJ121" s="682"/>
      <c r="AK121" s="661"/>
      <c r="AL121" s="661"/>
      <c r="AM121" s="966"/>
      <c r="AN121" s="912"/>
      <c r="AO121" s="709"/>
      <c r="AP121" s="746"/>
      <c r="AQ121" s="710"/>
      <c r="AR121" s="711"/>
      <c r="AS121" s="929"/>
      <c r="AT121" s="866"/>
      <c r="AU121" s="790"/>
      <c r="AV121" s="807"/>
      <c r="AW121" s="808"/>
      <c r="AX121" s="885"/>
      <c r="AY121" s="837"/>
      <c r="AZ121" s="533"/>
      <c r="BA121" s="837"/>
      <c r="BB121" s="837"/>
      <c r="BC121" s="533"/>
      <c r="BD121" s="134">
        <f t="shared" si="330"/>
        <v>0</v>
      </c>
      <c r="BE121" s="136"/>
      <c r="BF121" s="1167">
        <f t="shared" si="437"/>
        <v>0</v>
      </c>
      <c r="BG121" s="182">
        <v>323731</v>
      </c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1"/>
      <c r="CQ121" s="41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1"/>
      <c r="DM121" s="41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</row>
    <row r="122" spans="1:135" s="6" customFormat="1" ht="15.75" thickBot="1" x14ac:dyDescent="0.3">
      <c r="A122" s="46">
        <v>323791</v>
      </c>
      <c r="B122" s="29" t="s">
        <v>78</v>
      </c>
      <c r="C122" s="550"/>
      <c r="D122" s="550"/>
      <c r="E122" s="589"/>
      <c r="F122" s="552"/>
      <c r="G122" s="552"/>
      <c r="H122" s="589"/>
      <c r="I122" s="551"/>
      <c r="J122" s="551"/>
      <c r="K122" s="996"/>
      <c r="L122" s="1006"/>
      <c r="M122" s="354"/>
      <c r="N122" s="641"/>
      <c r="O122" s="632"/>
      <c r="P122" s="632"/>
      <c r="Q122" s="641"/>
      <c r="R122" s="632"/>
      <c r="S122" s="632"/>
      <c r="T122" s="641"/>
      <c r="U122" s="1025"/>
      <c r="V122" s="951">
        <v>4381.25</v>
      </c>
      <c r="W122" s="662"/>
      <c r="X122" s="684">
        <f>5367-2492+250+156.25+375+250+250+250+1968.75</f>
        <v>6375</v>
      </c>
      <c r="Y122" s="663"/>
      <c r="Z122" s="663"/>
      <c r="AA122" s="684"/>
      <c r="AB122" s="663"/>
      <c r="AC122" s="684"/>
      <c r="AD122" s="663"/>
      <c r="AE122" s="684"/>
      <c r="AF122" s="663"/>
      <c r="AG122" s="684"/>
      <c r="AH122" s="663"/>
      <c r="AI122" s="663"/>
      <c r="AJ122" s="684"/>
      <c r="AK122" s="663"/>
      <c r="AL122" s="663"/>
      <c r="AM122" s="968"/>
      <c r="AN122" s="913"/>
      <c r="AO122" s="712"/>
      <c r="AP122" s="750"/>
      <c r="AQ122" s="713"/>
      <c r="AR122" s="714"/>
      <c r="AS122" s="931"/>
      <c r="AT122" s="867"/>
      <c r="AU122" s="791"/>
      <c r="AV122" s="809"/>
      <c r="AW122" s="810"/>
      <c r="AX122" s="887"/>
      <c r="AY122" s="838"/>
      <c r="AZ122" s="534"/>
      <c r="BA122" s="838"/>
      <c r="BB122" s="838"/>
      <c r="BC122" s="534">
        <v>2492</v>
      </c>
      <c r="BD122" s="134">
        <f t="shared" si="330"/>
        <v>4381.25</v>
      </c>
      <c r="BE122" s="141"/>
      <c r="BF122" s="1167">
        <f t="shared" si="437"/>
        <v>8867</v>
      </c>
      <c r="BG122" s="183">
        <v>323791</v>
      </c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1"/>
      <c r="CQ122" s="41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1"/>
      <c r="DM122" s="41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</row>
    <row r="123" spans="1:135" s="2" customFormat="1" ht="15.75" thickBot="1" x14ac:dyDescent="0.3">
      <c r="A123" s="76">
        <v>3237</v>
      </c>
      <c r="B123" s="81" t="s">
        <v>79</v>
      </c>
      <c r="C123" s="553">
        <f>SUM(C119:C122)</f>
        <v>2130.59</v>
      </c>
      <c r="D123" s="553">
        <f t="shared" ref="D123:H123" si="559">SUM(D119:D122)</f>
        <v>0</v>
      </c>
      <c r="E123" s="554">
        <f t="shared" si="559"/>
        <v>1698.16</v>
      </c>
      <c r="F123" s="555">
        <f>SUM(F119:F122)</f>
        <v>0</v>
      </c>
      <c r="G123" s="555">
        <f t="shared" si="559"/>
        <v>0</v>
      </c>
      <c r="H123" s="554">
        <f t="shared" si="559"/>
        <v>0</v>
      </c>
      <c r="I123" s="554">
        <f>SUM(I119:I122)</f>
        <v>0</v>
      </c>
      <c r="J123" s="554">
        <f t="shared" ref="J123" si="560">SUM(J119:J122)</f>
        <v>0</v>
      </c>
      <c r="K123" s="989">
        <f>SUM(K119:K122)</f>
        <v>0</v>
      </c>
      <c r="L123" s="1007">
        <f>SUM(L119:L122)</f>
        <v>0</v>
      </c>
      <c r="M123" s="356">
        <f>SUM(M119:M122)</f>
        <v>0</v>
      </c>
      <c r="N123" s="357">
        <f>SUM(N119:N122)</f>
        <v>0</v>
      </c>
      <c r="O123" s="357">
        <f>SUM(O119:O122)</f>
        <v>0</v>
      </c>
      <c r="P123" s="357">
        <f t="shared" ref="P123" si="561">SUM(P119:P122)</f>
        <v>0</v>
      </c>
      <c r="Q123" s="357">
        <f>SUM(Q119:Q122)</f>
        <v>0</v>
      </c>
      <c r="R123" s="357">
        <f t="shared" ref="R123" si="562">SUM(R119:R122)</f>
        <v>0</v>
      </c>
      <c r="S123" s="357">
        <f t="shared" ref="S123:U123" si="563">SUM(S119:S122)</f>
        <v>0</v>
      </c>
      <c r="T123" s="357">
        <f t="shared" ref="T123" si="564">SUM(T119:T122)</f>
        <v>0</v>
      </c>
      <c r="U123" s="1008">
        <f t="shared" si="563"/>
        <v>0</v>
      </c>
      <c r="V123" s="952">
        <f>SUM(V119:V122)</f>
        <v>4381.25</v>
      </c>
      <c r="W123" s="664">
        <f t="shared" ref="W123:AC123" si="565">SUM(W119:W122)</f>
        <v>0</v>
      </c>
      <c r="X123" s="665">
        <f>SUM(X119:X122)</f>
        <v>6375</v>
      </c>
      <c r="Y123" s="665">
        <f t="shared" ref="Y123" si="566">SUM(Y119:Y122)</f>
        <v>0</v>
      </c>
      <c r="Z123" s="665">
        <f t="shared" si="565"/>
        <v>0</v>
      </c>
      <c r="AA123" s="665">
        <f>SUM(AA119:AA122)</f>
        <v>0</v>
      </c>
      <c r="AB123" s="665">
        <f t="shared" si="565"/>
        <v>0</v>
      </c>
      <c r="AC123" s="665">
        <f t="shared" si="565"/>
        <v>0</v>
      </c>
      <c r="AD123" s="665">
        <f t="shared" ref="AD123:AL123" si="567">SUM(AD119:AD122)</f>
        <v>0</v>
      </c>
      <c r="AE123" s="665">
        <f t="shared" ref="AE123:AF123" si="568">SUM(AE119:AE122)</f>
        <v>0</v>
      </c>
      <c r="AF123" s="665">
        <f t="shared" si="568"/>
        <v>0</v>
      </c>
      <c r="AG123" s="665">
        <f t="shared" ref="AG123:AK123" si="569">SUM(AG119:AG122)</f>
        <v>0</v>
      </c>
      <c r="AH123" s="665">
        <f t="shared" ref="AH123" si="570">SUM(AH119:AH122)</f>
        <v>0</v>
      </c>
      <c r="AI123" s="665">
        <f t="shared" si="569"/>
        <v>0</v>
      </c>
      <c r="AJ123" s="665">
        <f t="shared" si="569"/>
        <v>0</v>
      </c>
      <c r="AK123" s="665">
        <f t="shared" si="569"/>
        <v>0</v>
      </c>
      <c r="AL123" s="665">
        <f t="shared" si="567"/>
        <v>0</v>
      </c>
      <c r="AM123" s="953">
        <f t="shared" ref="AM123:AO123" si="571">SUM(AM119:AM122)</f>
        <v>0</v>
      </c>
      <c r="AN123" s="914">
        <f>SUM(AN119:AN122)</f>
        <v>0</v>
      </c>
      <c r="AO123" s="715">
        <f t="shared" si="571"/>
        <v>0</v>
      </c>
      <c r="AP123" s="716">
        <f>SUM(AP119:AP122)</f>
        <v>7102.13</v>
      </c>
      <c r="AQ123" s="717">
        <f>SUM(AQ119:AQ122)</f>
        <v>0</v>
      </c>
      <c r="AR123" s="718">
        <f>SUM(AR119:AR122)</f>
        <v>0</v>
      </c>
      <c r="AS123" s="915">
        <f>SUM(AS119:AS122)</f>
        <v>0</v>
      </c>
      <c r="AT123" s="868">
        <f t="shared" ref="AT123:AU123" si="572">SUM(AT119:AT122)</f>
        <v>0</v>
      </c>
      <c r="AU123" s="792">
        <f t="shared" si="572"/>
        <v>0</v>
      </c>
      <c r="AV123" s="792">
        <f t="shared" ref="AV123:AW123" si="573">SUM(AV119:AV122)</f>
        <v>0</v>
      </c>
      <c r="AW123" s="793">
        <f t="shared" si="573"/>
        <v>0</v>
      </c>
      <c r="AX123" s="869">
        <f>SUM(AX119:AX122)</f>
        <v>0</v>
      </c>
      <c r="AY123" s="839">
        <f t="shared" ref="AY123:BB123" si="574">SUM(AY119:AY122)</f>
        <v>0</v>
      </c>
      <c r="AZ123" s="522">
        <f>SUM(AZ119:AZ122)</f>
        <v>0</v>
      </c>
      <c r="BA123" s="839">
        <f t="shared" ref="BA123" si="575">SUM(BA119:BA122)</f>
        <v>0</v>
      </c>
      <c r="BB123" s="839">
        <f t="shared" si="574"/>
        <v>0</v>
      </c>
      <c r="BC123" s="522">
        <f>SUM(BC119:BC122)</f>
        <v>2492</v>
      </c>
      <c r="BD123" s="454">
        <f>SUM(BD119:BD122)</f>
        <v>6511.84</v>
      </c>
      <c r="BE123" s="151">
        <f>AR123+AO123+AL123+AI123+AF123+AB123+AD123+Z123+W123+S123+P123+M123+J123+G123+D123</f>
        <v>0</v>
      </c>
      <c r="BF123" s="1168">
        <f>SUM(BF119:BF122)</f>
        <v>17667.29</v>
      </c>
      <c r="BG123" s="184">
        <v>3237</v>
      </c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</row>
    <row r="124" spans="1:135" x14ac:dyDescent="0.25">
      <c r="A124" s="78">
        <v>323811</v>
      </c>
      <c r="B124" s="79" t="s">
        <v>80</v>
      </c>
      <c r="C124" s="560"/>
      <c r="D124" s="560"/>
      <c r="E124" s="558"/>
      <c r="F124" s="562"/>
      <c r="G124" s="562"/>
      <c r="H124" s="1090"/>
      <c r="I124" s="561"/>
      <c r="J124" s="561"/>
      <c r="K124" s="1102"/>
      <c r="L124" s="1012"/>
      <c r="M124" s="360"/>
      <c r="N124" s="633"/>
      <c r="O124" s="636"/>
      <c r="P124" s="636"/>
      <c r="Q124" s="633"/>
      <c r="R124" s="635"/>
      <c r="S124" s="635"/>
      <c r="T124" s="1107"/>
      <c r="U124" s="1113"/>
      <c r="V124" s="956">
        <v>49.78</v>
      </c>
      <c r="W124" s="668"/>
      <c r="X124" s="1121">
        <v>62.5</v>
      </c>
      <c r="Y124" s="669"/>
      <c r="Z124" s="669"/>
      <c r="AA124" s="1121"/>
      <c r="AB124" s="669"/>
      <c r="AC124" s="1121"/>
      <c r="AD124" s="669"/>
      <c r="AE124" s="1121"/>
      <c r="AF124" s="669"/>
      <c r="AG124" s="1121"/>
      <c r="AH124" s="669"/>
      <c r="AI124" s="669"/>
      <c r="AJ124" s="1121"/>
      <c r="AK124" s="669"/>
      <c r="AL124" s="669"/>
      <c r="AM124" s="1129"/>
      <c r="AN124" s="918"/>
      <c r="AO124" s="723"/>
      <c r="AP124" s="1134"/>
      <c r="AQ124" s="724"/>
      <c r="AR124" s="725"/>
      <c r="AS124" s="917"/>
      <c r="AT124" s="872"/>
      <c r="AU124" s="796"/>
      <c r="AV124" s="1150"/>
      <c r="AW124" s="1151"/>
      <c r="AX124" s="882"/>
      <c r="AY124" s="841"/>
      <c r="AZ124" s="528"/>
      <c r="BA124" s="841"/>
      <c r="BB124" s="841"/>
      <c r="BC124" s="528"/>
      <c r="BD124" s="134">
        <f t="shared" si="330"/>
        <v>49.78</v>
      </c>
      <c r="BE124" s="145"/>
      <c r="BF124" s="1167">
        <f t="shared" si="437"/>
        <v>62.5</v>
      </c>
      <c r="BG124" s="185">
        <v>323811</v>
      </c>
    </row>
    <row r="125" spans="1:135" x14ac:dyDescent="0.25">
      <c r="A125" s="46">
        <v>323821</v>
      </c>
      <c r="B125" s="29" t="s">
        <v>159</v>
      </c>
      <c r="C125" s="550"/>
      <c r="D125" s="550"/>
      <c r="E125" s="586"/>
      <c r="F125" s="552"/>
      <c r="G125" s="552"/>
      <c r="H125" s="589"/>
      <c r="I125" s="551"/>
      <c r="J125" s="551"/>
      <c r="K125" s="996"/>
      <c r="L125" s="1005"/>
      <c r="M125" s="353"/>
      <c r="N125" s="640"/>
      <c r="O125" s="631"/>
      <c r="P125" s="631"/>
      <c r="Q125" s="640"/>
      <c r="R125" s="632"/>
      <c r="S125" s="632"/>
      <c r="T125" s="641"/>
      <c r="U125" s="1025"/>
      <c r="V125" s="951"/>
      <c r="W125" s="662"/>
      <c r="X125" s="684"/>
      <c r="Y125" s="663"/>
      <c r="Z125" s="663"/>
      <c r="AA125" s="684"/>
      <c r="AB125" s="663"/>
      <c r="AC125" s="684"/>
      <c r="AD125" s="663"/>
      <c r="AE125" s="684"/>
      <c r="AF125" s="663"/>
      <c r="AG125" s="684"/>
      <c r="AH125" s="663"/>
      <c r="AI125" s="663"/>
      <c r="AJ125" s="684"/>
      <c r="AK125" s="663"/>
      <c r="AL125" s="663"/>
      <c r="AM125" s="968"/>
      <c r="AN125" s="913"/>
      <c r="AO125" s="712"/>
      <c r="AP125" s="750"/>
      <c r="AQ125" s="713"/>
      <c r="AR125" s="714"/>
      <c r="AS125" s="929"/>
      <c r="AT125" s="867"/>
      <c r="AU125" s="791"/>
      <c r="AV125" s="809"/>
      <c r="AW125" s="810"/>
      <c r="AX125" s="887"/>
      <c r="AY125" s="838"/>
      <c r="AZ125" s="534"/>
      <c r="BA125" s="838"/>
      <c r="BB125" s="838"/>
      <c r="BC125" s="534"/>
      <c r="BD125" s="134">
        <f t="shared" si="330"/>
        <v>0</v>
      </c>
      <c r="BE125" s="141"/>
      <c r="BF125" s="1167">
        <f t="shared" si="437"/>
        <v>0</v>
      </c>
      <c r="BG125" s="183">
        <v>323821</v>
      </c>
    </row>
    <row r="126" spans="1:135" ht="15.75" thickBot="1" x14ac:dyDescent="0.3">
      <c r="A126" s="46">
        <v>323891</v>
      </c>
      <c r="B126" s="29" t="s">
        <v>81</v>
      </c>
      <c r="C126" s="550"/>
      <c r="D126" s="550"/>
      <c r="E126" s="589"/>
      <c r="F126" s="552"/>
      <c r="G126" s="552"/>
      <c r="H126" s="589"/>
      <c r="I126" s="551"/>
      <c r="J126" s="551"/>
      <c r="K126" s="996"/>
      <c r="L126" s="1006"/>
      <c r="M126" s="354"/>
      <c r="N126" s="641"/>
      <c r="O126" s="632"/>
      <c r="P126" s="632"/>
      <c r="Q126" s="641"/>
      <c r="R126" s="632"/>
      <c r="S126" s="632"/>
      <c r="T126" s="641"/>
      <c r="U126" s="1025"/>
      <c r="V126" s="951">
        <v>530</v>
      </c>
      <c r="W126" s="662"/>
      <c r="X126" s="684"/>
      <c r="Y126" s="663"/>
      <c r="Z126" s="663"/>
      <c r="AA126" s="684"/>
      <c r="AB126" s="663"/>
      <c r="AC126" s="684"/>
      <c r="AD126" s="663"/>
      <c r="AE126" s="684"/>
      <c r="AF126" s="663"/>
      <c r="AG126" s="684"/>
      <c r="AH126" s="663"/>
      <c r="AI126" s="663"/>
      <c r="AJ126" s="684"/>
      <c r="AK126" s="663"/>
      <c r="AL126" s="663"/>
      <c r="AM126" s="968"/>
      <c r="AN126" s="913"/>
      <c r="AO126" s="712"/>
      <c r="AP126" s="750"/>
      <c r="AQ126" s="713"/>
      <c r="AR126" s="714"/>
      <c r="AS126" s="931"/>
      <c r="AT126" s="867"/>
      <c r="AU126" s="791"/>
      <c r="AV126" s="809"/>
      <c r="AW126" s="810"/>
      <c r="AX126" s="887"/>
      <c r="AY126" s="838"/>
      <c r="AZ126" s="534"/>
      <c r="BA126" s="838"/>
      <c r="BB126" s="838"/>
      <c r="BC126" s="534"/>
      <c r="BD126" s="134">
        <f t="shared" si="330"/>
        <v>530</v>
      </c>
      <c r="BE126" s="141"/>
      <c r="BF126" s="1167">
        <f t="shared" si="437"/>
        <v>0</v>
      </c>
      <c r="BG126" s="183">
        <v>323891</v>
      </c>
    </row>
    <row r="127" spans="1:135" s="2" customFormat="1" ht="15.75" thickBot="1" x14ac:dyDescent="0.3">
      <c r="A127" s="76">
        <v>3238</v>
      </c>
      <c r="B127" s="87" t="s">
        <v>82</v>
      </c>
      <c r="C127" s="600">
        <f>SUM(C124:C126)</f>
        <v>0</v>
      </c>
      <c r="D127" s="600">
        <f>SUM(D124:D126)</f>
        <v>0</v>
      </c>
      <c r="E127" s="601">
        <f>SUM(E124:E126)</f>
        <v>0</v>
      </c>
      <c r="F127" s="602">
        <f t="shared" ref="F127" si="576">SUM(F124:F126)</f>
        <v>0</v>
      </c>
      <c r="G127" s="602">
        <f t="shared" ref="G127:K127" si="577">SUM(G124:G126)</f>
        <v>0</v>
      </c>
      <c r="H127" s="601">
        <f t="shared" si="577"/>
        <v>0</v>
      </c>
      <c r="I127" s="601">
        <f t="shared" ref="I127" si="578">SUM(I124:I126)</f>
        <v>0</v>
      </c>
      <c r="J127" s="601">
        <f t="shared" si="577"/>
        <v>0</v>
      </c>
      <c r="K127" s="999">
        <f t="shared" si="577"/>
        <v>0</v>
      </c>
      <c r="L127" s="1030">
        <f>SUM(L124:L126)</f>
        <v>0</v>
      </c>
      <c r="M127" s="378">
        <f>SUM(M124:M126)</f>
        <v>0</v>
      </c>
      <c r="N127" s="644">
        <f>SUM(N124:N126)</f>
        <v>0</v>
      </c>
      <c r="O127" s="644">
        <f t="shared" ref="O127" si="579">SUM(O124:O126)</f>
        <v>0</v>
      </c>
      <c r="P127" s="644">
        <f t="shared" ref="P127:R127" si="580">SUM(P124:P126)</f>
        <v>0</v>
      </c>
      <c r="Q127" s="644">
        <f t="shared" si="580"/>
        <v>0</v>
      </c>
      <c r="R127" s="644">
        <f t="shared" si="580"/>
        <v>0</v>
      </c>
      <c r="S127" s="644">
        <f t="shared" ref="S127:W127" si="581">SUM(S124:S126)</f>
        <v>0</v>
      </c>
      <c r="T127" s="644">
        <f t="shared" ref="T127" si="582">SUM(T124:T126)</f>
        <v>0</v>
      </c>
      <c r="U127" s="1031">
        <f t="shared" si="581"/>
        <v>0</v>
      </c>
      <c r="V127" s="973">
        <f>SUM(V124:V126)</f>
        <v>579.78</v>
      </c>
      <c r="W127" s="690">
        <f t="shared" si="581"/>
        <v>0</v>
      </c>
      <c r="X127" s="691">
        <f>SUM(X124:X126)</f>
        <v>62.5</v>
      </c>
      <c r="Y127" s="691">
        <f t="shared" ref="Y127" si="583">SUM(Y124:Y126)</f>
        <v>0</v>
      </c>
      <c r="Z127" s="691">
        <f t="shared" ref="Z127:AA127" si="584">SUM(Z124:Z126)</f>
        <v>0</v>
      </c>
      <c r="AA127" s="691">
        <f t="shared" si="584"/>
        <v>0</v>
      </c>
      <c r="AB127" s="691">
        <f t="shared" ref="AB127:AC127" si="585">SUM(AB124:AB126)</f>
        <v>0</v>
      </c>
      <c r="AC127" s="691">
        <f t="shared" si="585"/>
        <v>0</v>
      </c>
      <c r="AD127" s="691">
        <f t="shared" ref="AD127:AE127" si="586">SUM(AD124:AD126)</f>
        <v>0</v>
      </c>
      <c r="AE127" s="691">
        <f t="shared" si="586"/>
        <v>0</v>
      </c>
      <c r="AF127" s="691">
        <f t="shared" ref="AF127:AH127" si="587">SUM(AF124:AF126)</f>
        <v>0</v>
      </c>
      <c r="AG127" s="691">
        <f t="shared" si="587"/>
        <v>0</v>
      </c>
      <c r="AH127" s="691">
        <f t="shared" si="587"/>
        <v>0</v>
      </c>
      <c r="AI127" s="691">
        <f t="shared" ref="AI127:AU127" si="588">SUM(AI124:AI126)</f>
        <v>0</v>
      </c>
      <c r="AJ127" s="691">
        <f t="shared" si="588"/>
        <v>0</v>
      </c>
      <c r="AK127" s="691">
        <f t="shared" ref="AK127" si="589">SUM(AK124:AK126)</f>
        <v>0</v>
      </c>
      <c r="AL127" s="691">
        <f t="shared" si="588"/>
        <v>0</v>
      </c>
      <c r="AM127" s="974">
        <f t="shared" si="588"/>
        <v>0</v>
      </c>
      <c r="AN127" s="934">
        <f t="shared" ref="AN127" si="590">SUM(AN124:AN126)</f>
        <v>0</v>
      </c>
      <c r="AO127" s="757">
        <f t="shared" si="588"/>
        <v>0</v>
      </c>
      <c r="AP127" s="758">
        <f t="shared" si="588"/>
        <v>0</v>
      </c>
      <c r="AQ127" s="761">
        <f t="shared" ref="AQ127" si="591">SUM(AQ124:AQ126)</f>
        <v>0</v>
      </c>
      <c r="AR127" s="762">
        <f t="shared" si="588"/>
        <v>0</v>
      </c>
      <c r="AS127" s="936">
        <f t="shared" si="588"/>
        <v>0</v>
      </c>
      <c r="AT127" s="892">
        <f t="shared" ref="AT127" si="592">SUM(AT124:AT126)</f>
        <v>0</v>
      </c>
      <c r="AU127" s="815">
        <f t="shared" si="588"/>
        <v>0</v>
      </c>
      <c r="AV127" s="815">
        <f t="shared" ref="AV127:AX127" si="593">SUM(AV124:AV126)</f>
        <v>0</v>
      </c>
      <c r="AW127" s="816">
        <f t="shared" si="593"/>
        <v>0</v>
      </c>
      <c r="AX127" s="894">
        <f t="shared" si="593"/>
        <v>0</v>
      </c>
      <c r="AY127" s="854">
        <f t="shared" ref="AY127:BA127" si="594">SUM(AY124:AY126)</f>
        <v>0</v>
      </c>
      <c r="AZ127" s="536">
        <f t="shared" si="594"/>
        <v>0</v>
      </c>
      <c r="BA127" s="854">
        <f t="shared" si="594"/>
        <v>0</v>
      </c>
      <c r="BB127" s="854">
        <f t="shared" ref="BB127:BC127" si="595">SUM(BB124:BB126)</f>
        <v>0</v>
      </c>
      <c r="BC127" s="536">
        <f t="shared" si="595"/>
        <v>0</v>
      </c>
      <c r="BD127" s="454">
        <f>SUM(BD124:BD126)</f>
        <v>579.78</v>
      </c>
      <c r="BE127" s="151">
        <f>AR127+AO127+AL127+AI127+AF127+AB127+AD127+Z127+W127+S127+P127+M127+J127+G127+D127</f>
        <v>0</v>
      </c>
      <c r="BF127" s="1176">
        <f>SUM(BF124:BF126)</f>
        <v>62.5</v>
      </c>
      <c r="BG127" s="184">
        <v>3238</v>
      </c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</row>
    <row r="128" spans="1:135" x14ac:dyDescent="0.25">
      <c r="A128" s="74">
        <v>323911</v>
      </c>
      <c r="B128" s="85" t="s">
        <v>83</v>
      </c>
      <c r="C128" s="563">
        <v>680</v>
      </c>
      <c r="D128" s="563"/>
      <c r="E128" s="558"/>
      <c r="F128" s="565"/>
      <c r="G128" s="565"/>
      <c r="H128" s="558"/>
      <c r="I128" s="564"/>
      <c r="J128" s="564"/>
      <c r="K128" s="990"/>
      <c r="L128" s="1012"/>
      <c r="M128" s="360"/>
      <c r="N128" s="633"/>
      <c r="O128" s="636"/>
      <c r="P128" s="636"/>
      <c r="Q128" s="633"/>
      <c r="R128" s="636">
        <v>99.52</v>
      </c>
      <c r="S128" s="636"/>
      <c r="T128" s="633">
        <v>157.13</v>
      </c>
      <c r="U128" s="1035">
        <v>183.75</v>
      </c>
      <c r="V128" s="957">
        <v>1225</v>
      </c>
      <c r="W128" s="670"/>
      <c r="X128" s="667"/>
      <c r="Y128" s="671"/>
      <c r="Z128" s="671"/>
      <c r="AA128" s="667"/>
      <c r="AB128" s="671"/>
      <c r="AC128" s="667"/>
      <c r="AD128" s="671"/>
      <c r="AE128" s="667"/>
      <c r="AF128" s="671"/>
      <c r="AG128" s="667"/>
      <c r="AH128" s="671"/>
      <c r="AI128" s="671"/>
      <c r="AJ128" s="667"/>
      <c r="AK128" s="671"/>
      <c r="AL128" s="671"/>
      <c r="AM128" s="955"/>
      <c r="AN128" s="919">
        <v>1147.03</v>
      </c>
      <c r="AO128" s="726"/>
      <c r="AP128" s="720">
        <v>262.5</v>
      </c>
      <c r="AQ128" s="727"/>
      <c r="AR128" s="728"/>
      <c r="AS128" s="917"/>
      <c r="AT128" s="873"/>
      <c r="AU128" s="797"/>
      <c r="AV128" s="794"/>
      <c r="AW128" s="795"/>
      <c r="AX128" s="871"/>
      <c r="AY128" s="842"/>
      <c r="AZ128" s="523"/>
      <c r="BA128" s="842"/>
      <c r="BB128" s="842"/>
      <c r="BC128" s="523"/>
      <c r="BD128" s="134">
        <f t="shared" si="330"/>
        <v>3151.5499999999997</v>
      </c>
      <c r="BE128" s="140"/>
      <c r="BF128" s="1167">
        <f t="shared" si="437"/>
        <v>603.38</v>
      </c>
      <c r="BG128" s="181">
        <v>323911</v>
      </c>
    </row>
    <row r="129" spans="1:135" x14ac:dyDescent="0.25">
      <c r="A129" s="45">
        <v>323921</v>
      </c>
      <c r="B129" s="30" t="s">
        <v>84</v>
      </c>
      <c r="C129" s="547"/>
      <c r="D129" s="547"/>
      <c r="E129" s="586"/>
      <c r="F129" s="549"/>
      <c r="G129" s="549"/>
      <c r="H129" s="586"/>
      <c r="I129" s="548"/>
      <c r="J129" s="548"/>
      <c r="K129" s="995"/>
      <c r="L129" s="1005"/>
      <c r="M129" s="353"/>
      <c r="N129" s="640"/>
      <c r="O129" s="631"/>
      <c r="P129" s="631"/>
      <c r="Q129" s="640"/>
      <c r="R129" s="631"/>
      <c r="S129" s="631"/>
      <c r="T129" s="640"/>
      <c r="U129" s="1023"/>
      <c r="V129" s="950"/>
      <c r="W129" s="660"/>
      <c r="X129" s="682"/>
      <c r="Y129" s="661"/>
      <c r="Z129" s="661"/>
      <c r="AA129" s="682"/>
      <c r="AB129" s="661"/>
      <c r="AC129" s="682"/>
      <c r="AD129" s="661"/>
      <c r="AE129" s="682"/>
      <c r="AF129" s="661"/>
      <c r="AG129" s="682"/>
      <c r="AH129" s="661"/>
      <c r="AI129" s="661"/>
      <c r="AJ129" s="682"/>
      <c r="AK129" s="661"/>
      <c r="AL129" s="661"/>
      <c r="AM129" s="966"/>
      <c r="AN129" s="912"/>
      <c r="AO129" s="709"/>
      <c r="AP129" s="746"/>
      <c r="AQ129" s="710"/>
      <c r="AR129" s="711"/>
      <c r="AS129" s="929"/>
      <c r="AT129" s="866"/>
      <c r="AU129" s="790"/>
      <c r="AV129" s="807"/>
      <c r="AW129" s="808"/>
      <c r="AX129" s="885"/>
      <c r="AY129" s="837"/>
      <c r="AZ129" s="533"/>
      <c r="BA129" s="837"/>
      <c r="BB129" s="837"/>
      <c r="BC129" s="533"/>
      <c r="BD129" s="134">
        <f t="shared" si="330"/>
        <v>0</v>
      </c>
      <c r="BE129" s="136"/>
      <c r="BF129" s="1167">
        <f t="shared" si="437"/>
        <v>0</v>
      </c>
      <c r="BG129" s="182">
        <v>323921</v>
      </c>
    </row>
    <row r="130" spans="1:135" x14ac:dyDescent="0.25">
      <c r="A130" s="45">
        <v>323931</v>
      </c>
      <c r="B130" s="30" t="s">
        <v>85</v>
      </c>
      <c r="C130" s="547"/>
      <c r="D130" s="547"/>
      <c r="E130" s="586"/>
      <c r="F130" s="549"/>
      <c r="G130" s="549"/>
      <c r="H130" s="586"/>
      <c r="I130" s="548"/>
      <c r="J130" s="548"/>
      <c r="K130" s="995"/>
      <c r="L130" s="1005"/>
      <c r="M130" s="353"/>
      <c r="N130" s="640"/>
      <c r="O130" s="631"/>
      <c r="P130" s="631"/>
      <c r="Q130" s="640"/>
      <c r="R130" s="631"/>
      <c r="S130" s="631"/>
      <c r="T130" s="640"/>
      <c r="U130" s="1023"/>
      <c r="V130" s="950"/>
      <c r="W130" s="660"/>
      <c r="X130" s="682"/>
      <c r="Y130" s="661"/>
      <c r="Z130" s="661"/>
      <c r="AA130" s="682"/>
      <c r="AB130" s="661"/>
      <c r="AC130" s="682"/>
      <c r="AD130" s="661"/>
      <c r="AE130" s="682"/>
      <c r="AF130" s="661"/>
      <c r="AG130" s="682"/>
      <c r="AH130" s="661"/>
      <c r="AI130" s="661"/>
      <c r="AJ130" s="682"/>
      <c r="AK130" s="661"/>
      <c r="AL130" s="661"/>
      <c r="AM130" s="966"/>
      <c r="AN130" s="912"/>
      <c r="AO130" s="709"/>
      <c r="AP130" s="746"/>
      <c r="AQ130" s="710"/>
      <c r="AR130" s="711"/>
      <c r="AS130" s="929"/>
      <c r="AT130" s="866"/>
      <c r="AU130" s="790"/>
      <c r="AV130" s="807"/>
      <c r="AW130" s="808"/>
      <c r="AX130" s="885"/>
      <c r="AY130" s="837"/>
      <c r="AZ130" s="533"/>
      <c r="BA130" s="837"/>
      <c r="BB130" s="837"/>
      <c r="BC130" s="533"/>
      <c r="BD130" s="134">
        <f t="shared" si="330"/>
        <v>0</v>
      </c>
      <c r="BE130" s="136"/>
      <c r="BF130" s="1167">
        <f t="shared" si="437"/>
        <v>0</v>
      </c>
      <c r="BG130" s="182">
        <v>323931</v>
      </c>
    </row>
    <row r="131" spans="1:135" s="6" customFormat="1" x14ac:dyDescent="0.25">
      <c r="A131" s="45">
        <v>323951</v>
      </c>
      <c r="B131" s="30" t="s">
        <v>86</v>
      </c>
      <c r="C131" s="547"/>
      <c r="D131" s="547"/>
      <c r="E131" s="586"/>
      <c r="F131" s="549"/>
      <c r="G131" s="549"/>
      <c r="H131" s="586"/>
      <c r="I131" s="548"/>
      <c r="J131" s="548"/>
      <c r="K131" s="995"/>
      <c r="L131" s="1005"/>
      <c r="M131" s="353"/>
      <c r="N131" s="640"/>
      <c r="O131" s="631"/>
      <c r="P131" s="631"/>
      <c r="Q131" s="640"/>
      <c r="R131" s="631"/>
      <c r="S131" s="631"/>
      <c r="T131" s="640"/>
      <c r="U131" s="1023"/>
      <c r="V131" s="950">
        <v>39.06</v>
      </c>
      <c r="W131" s="660"/>
      <c r="X131" s="682">
        <v>203.48</v>
      </c>
      <c r="Y131" s="661"/>
      <c r="Z131" s="661"/>
      <c r="AA131" s="682"/>
      <c r="AB131" s="661"/>
      <c r="AC131" s="682"/>
      <c r="AD131" s="661"/>
      <c r="AE131" s="682"/>
      <c r="AF131" s="661"/>
      <c r="AG131" s="682"/>
      <c r="AH131" s="661"/>
      <c r="AI131" s="661"/>
      <c r="AJ131" s="682"/>
      <c r="AK131" s="661"/>
      <c r="AL131" s="661"/>
      <c r="AM131" s="966"/>
      <c r="AN131" s="912"/>
      <c r="AO131" s="709"/>
      <c r="AP131" s="746">
        <v>0</v>
      </c>
      <c r="AQ131" s="710"/>
      <c r="AR131" s="711"/>
      <c r="AS131" s="929"/>
      <c r="AT131" s="866"/>
      <c r="AU131" s="790"/>
      <c r="AV131" s="807"/>
      <c r="AW131" s="808"/>
      <c r="AX131" s="885"/>
      <c r="AY131" s="837"/>
      <c r="AZ131" s="533"/>
      <c r="BA131" s="837"/>
      <c r="BB131" s="837"/>
      <c r="BC131" s="533"/>
      <c r="BD131" s="134">
        <f t="shared" si="330"/>
        <v>39.06</v>
      </c>
      <c r="BE131" s="136"/>
      <c r="BF131" s="1167">
        <f t="shared" si="437"/>
        <v>203.48</v>
      </c>
      <c r="BG131" s="182">
        <v>323951</v>
      </c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1"/>
      <c r="CQ131" s="41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1"/>
      <c r="DM131" s="41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</row>
    <row r="132" spans="1:135" x14ac:dyDescent="0.25">
      <c r="A132" s="45">
        <v>323961</v>
      </c>
      <c r="B132" s="30" t="s">
        <v>87</v>
      </c>
      <c r="C132" s="547"/>
      <c r="D132" s="547"/>
      <c r="E132" s="586"/>
      <c r="F132" s="549"/>
      <c r="G132" s="549"/>
      <c r="H132" s="586"/>
      <c r="I132" s="548">
        <v>2023.16</v>
      </c>
      <c r="J132" s="548"/>
      <c r="K132" s="1798"/>
      <c r="L132" s="1005"/>
      <c r="M132" s="353"/>
      <c r="N132" s="640"/>
      <c r="O132" s="631">
        <v>11464.58</v>
      </c>
      <c r="P132" s="631"/>
      <c r="Q132" s="1797"/>
      <c r="R132" s="631"/>
      <c r="S132" s="631"/>
      <c r="T132" s="640"/>
      <c r="U132" s="1023"/>
      <c r="V132" s="950">
        <v>199.08</v>
      </c>
      <c r="W132" s="660"/>
      <c r="X132" s="682">
        <f>16.59+16.59+16.59+16.59+16.59+16.59+16.59+16.59+16.59+16.59+16.59+16.59</f>
        <v>199.08</v>
      </c>
      <c r="Y132" s="661"/>
      <c r="Z132" s="661"/>
      <c r="AA132" s="682"/>
      <c r="AB132" s="661"/>
      <c r="AC132" s="682"/>
      <c r="AD132" s="661"/>
      <c r="AE132" s="682"/>
      <c r="AF132" s="661"/>
      <c r="AG132" s="682"/>
      <c r="AH132" s="661"/>
      <c r="AI132" s="661"/>
      <c r="AJ132" s="682"/>
      <c r="AK132" s="661"/>
      <c r="AL132" s="661"/>
      <c r="AM132" s="966"/>
      <c r="AN132" s="912"/>
      <c r="AO132" s="709"/>
      <c r="AP132" s="746">
        <v>1792.5</v>
      </c>
      <c r="AQ132" s="710"/>
      <c r="AR132" s="711"/>
      <c r="AS132" s="929"/>
      <c r="AT132" s="866"/>
      <c r="AU132" s="790"/>
      <c r="AV132" s="807"/>
      <c r="AW132" s="808"/>
      <c r="AX132" s="885"/>
      <c r="AY132" s="837"/>
      <c r="AZ132" s="533"/>
      <c r="BA132" s="837"/>
      <c r="BB132" s="837"/>
      <c r="BC132" s="533"/>
      <c r="BD132" s="134">
        <f t="shared" si="330"/>
        <v>13686.82</v>
      </c>
      <c r="BE132" s="136"/>
      <c r="BF132" s="1167">
        <f t="shared" si="437"/>
        <v>1991.58</v>
      </c>
      <c r="BG132" s="182">
        <v>323961</v>
      </c>
    </row>
    <row r="133" spans="1:135" x14ac:dyDescent="0.25">
      <c r="A133" s="45">
        <v>323981</v>
      </c>
      <c r="B133" s="30" t="s">
        <v>211</v>
      </c>
      <c r="C133" s="547"/>
      <c r="D133" s="547"/>
      <c r="E133" s="586"/>
      <c r="F133" s="549"/>
      <c r="G133" s="549"/>
      <c r="H133" s="586"/>
      <c r="I133" s="548"/>
      <c r="J133" s="548"/>
      <c r="K133" s="995"/>
      <c r="L133" s="1005"/>
      <c r="M133" s="353"/>
      <c r="N133" s="640"/>
      <c r="O133" s="631"/>
      <c r="P133" s="631"/>
      <c r="Q133" s="640"/>
      <c r="R133" s="631"/>
      <c r="S133" s="631"/>
      <c r="T133" s="640"/>
      <c r="U133" s="1023"/>
      <c r="V133" s="950"/>
      <c r="W133" s="660"/>
      <c r="X133" s="682"/>
      <c r="Y133" s="661"/>
      <c r="Z133" s="661"/>
      <c r="AA133" s="682"/>
      <c r="AB133" s="661"/>
      <c r="AC133" s="682"/>
      <c r="AD133" s="661"/>
      <c r="AE133" s="682"/>
      <c r="AF133" s="661"/>
      <c r="AG133" s="682"/>
      <c r="AH133" s="661"/>
      <c r="AI133" s="661"/>
      <c r="AJ133" s="682"/>
      <c r="AK133" s="661"/>
      <c r="AL133" s="661"/>
      <c r="AM133" s="966"/>
      <c r="AN133" s="912"/>
      <c r="AO133" s="709"/>
      <c r="AP133" s="746"/>
      <c r="AQ133" s="710"/>
      <c r="AR133" s="711"/>
      <c r="AS133" s="929"/>
      <c r="AT133" s="866"/>
      <c r="AU133" s="790"/>
      <c r="AV133" s="807"/>
      <c r="AW133" s="808"/>
      <c r="AX133" s="885"/>
      <c r="AY133" s="837"/>
      <c r="AZ133" s="533"/>
      <c r="BA133" s="837"/>
      <c r="BB133" s="837"/>
      <c r="BC133" s="533"/>
      <c r="BD133" s="134">
        <f t="shared" si="330"/>
        <v>0</v>
      </c>
      <c r="BE133" s="136"/>
      <c r="BF133" s="1167">
        <f t="shared" si="437"/>
        <v>0</v>
      </c>
      <c r="BG133" s="182">
        <v>323981</v>
      </c>
    </row>
    <row r="134" spans="1:135" ht="15.75" thickBot="1" x14ac:dyDescent="0.3">
      <c r="A134" s="46">
        <v>323991</v>
      </c>
      <c r="B134" s="29" t="s">
        <v>88</v>
      </c>
      <c r="C134" s="550"/>
      <c r="D134" s="550"/>
      <c r="E134" s="589"/>
      <c r="F134" s="552"/>
      <c r="G134" s="552"/>
      <c r="H134" s="589"/>
      <c r="I134" s="551">
        <v>937.5</v>
      </c>
      <c r="J134" s="551"/>
      <c r="K134" s="996"/>
      <c r="L134" s="1006"/>
      <c r="M134" s="354"/>
      <c r="N134" s="641"/>
      <c r="O134" s="632">
        <v>5312.5</v>
      </c>
      <c r="P134" s="632"/>
      <c r="Q134" s="641"/>
      <c r="R134" s="632">
        <v>18202.5</v>
      </c>
      <c r="S134" s="632"/>
      <c r="T134" s="641">
        <v>5272</v>
      </c>
      <c r="U134" s="1025">
        <v>34640</v>
      </c>
      <c r="V134" s="951">
        <v>262.55</v>
      </c>
      <c r="W134" s="662"/>
      <c r="X134" s="684">
        <f>1.66+64.7+1.66+1.91+1.66+13.28+1.66+90+64.7+1.66+1.66+1.66+64.7+3.33+2.83+2.83+3.92+3.08</f>
        <v>326.89999999999992</v>
      </c>
      <c r="Y134" s="663"/>
      <c r="Z134" s="663"/>
      <c r="AA134" s="684"/>
      <c r="AB134" s="663"/>
      <c r="AC134" s="684"/>
      <c r="AD134" s="663"/>
      <c r="AE134" s="684"/>
      <c r="AF134" s="663"/>
      <c r="AG134" s="684"/>
      <c r="AH134" s="663"/>
      <c r="AI134" s="663"/>
      <c r="AJ134" s="684"/>
      <c r="AK134" s="663"/>
      <c r="AL134" s="663"/>
      <c r="AM134" s="968"/>
      <c r="AN134" s="913">
        <v>100.36</v>
      </c>
      <c r="AO134" s="712"/>
      <c r="AP134" s="750"/>
      <c r="AQ134" s="713">
        <v>2082</v>
      </c>
      <c r="AR134" s="714"/>
      <c r="AS134" s="931"/>
      <c r="AT134" s="867"/>
      <c r="AU134" s="791"/>
      <c r="AV134" s="809"/>
      <c r="AW134" s="810"/>
      <c r="AX134" s="887"/>
      <c r="AY134" s="838"/>
      <c r="AZ134" s="534"/>
      <c r="BA134" s="838"/>
      <c r="BB134" s="838"/>
      <c r="BC134" s="534">
        <v>30</v>
      </c>
      <c r="BD134" s="134">
        <f t="shared" si="330"/>
        <v>26897.41</v>
      </c>
      <c r="BE134" s="141"/>
      <c r="BF134" s="1167">
        <f t="shared" si="437"/>
        <v>40268.9</v>
      </c>
      <c r="BG134" s="183">
        <v>323991</v>
      </c>
    </row>
    <row r="135" spans="1:135" ht="15.75" thickBot="1" x14ac:dyDescent="0.3">
      <c r="A135" s="76">
        <v>3239</v>
      </c>
      <c r="B135" s="81" t="s">
        <v>89</v>
      </c>
      <c r="C135" s="553">
        <f>SUM(C128:C134)</f>
        <v>680</v>
      </c>
      <c r="D135" s="553">
        <f>SUM(D128:D134)</f>
        <v>0</v>
      </c>
      <c r="E135" s="554">
        <f>SUM(E128:E134)</f>
        <v>0</v>
      </c>
      <c r="F135" s="555">
        <f t="shared" ref="F135" si="596">SUM(F128:F134)</f>
        <v>0</v>
      </c>
      <c r="G135" s="555">
        <f t="shared" ref="G135:J135" si="597">SUM(G128:G134)</f>
        <v>0</v>
      </c>
      <c r="H135" s="554">
        <f>SUM(H128:H134)</f>
        <v>0</v>
      </c>
      <c r="I135" s="554">
        <f t="shared" ref="I135" si="598">SUM(I128:I134)</f>
        <v>2960.66</v>
      </c>
      <c r="J135" s="554">
        <f t="shared" si="597"/>
        <v>0</v>
      </c>
      <c r="K135" s="989">
        <f>SUM(K128:K134)</f>
        <v>0</v>
      </c>
      <c r="L135" s="1007">
        <f>SUM(L128:L134)</f>
        <v>0</v>
      </c>
      <c r="M135" s="356">
        <f>SUM(M128:M134)</f>
        <v>0</v>
      </c>
      <c r="N135" s="357">
        <f>SUM(N128:N134)</f>
        <v>0</v>
      </c>
      <c r="O135" s="357">
        <f t="shared" ref="O135:P135" si="599">SUM(O128:O134)</f>
        <v>16777.080000000002</v>
      </c>
      <c r="P135" s="357">
        <f t="shared" si="599"/>
        <v>0</v>
      </c>
      <c r="Q135" s="357">
        <f>SUM(Q128:Q134)</f>
        <v>0</v>
      </c>
      <c r="R135" s="357">
        <f t="shared" ref="R135" si="600">SUM(R128:R134)</f>
        <v>18302.02</v>
      </c>
      <c r="S135" s="357">
        <f t="shared" ref="S135:W135" si="601">SUM(S128:S134)</f>
        <v>0</v>
      </c>
      <c r="T135" s="357">
        <f t="shared" ref="T135" si="602">SUM(T128:T134)</f>
        <v>5429.13</v>
      </c>
      <c r="U135" s="1008">
        <f t="shared" si="601"/>
        <v>34823.75</v>
      </c>
      <c r="V135" s="952">
        <f>SUM(V128:V134)</f>
        <v>1725.6899999999998</v>
      </c>
      <c r="W135" s="664">
        <f t="shared" si="601"/>
        <v>0</v>
      </c>
      <c r="X135" s="665">
        <f>SUM(X128:X134)</f>
        <v>729.45999999999992</v>
      </c>
      <c r="Y135" s="665">
        <f t="shared" ref="Y135:Z135" si="603">SUM(Y128:Y134)</f>
        <v>0</v>
      </c>
      <c r="Z135" s="665">
        <f t="shared" si="603"/>
        <v>0</v>
      </c>
      <c r="AA135" s="665">
        <f>SUM(AA128:AA134)</f>
        <v>0</v>
      </c>
      <c r="AB135" s="665">
        <f t="shared" ref="AB135:AC135" si="604">SUM(AB128:AB134)</f>
        <v>0</v>
      </c>
      <c r="AC135" s="665">
        <f t="shared" si="604"/>
        <v>0</v>
      </c>
      <c r="AD135" s="665">
        <f t="shared" ref="AD135:AL135" si="605">SUM(AD128:AD134)</f>
        <v>0</v>
      </c>
      <c r="AE135" s="665">
        <f t="shared" ref="AE135:AF135" si="606">SUM(AE128:AE134)</f>
        <v>0</v>
      </c>
      <c r="AF135" s="665">
        <f t="shared" si="606"/>
        <v>0</v>
      </c>
      <c r="AG135" s="665">
        <f t="shared" ref="AG135:AK135" si="607">SUM(AG128:AG134)</f>
        <v>0</v>
      </c>
      <c r="AH135" s="665">
        <f t="shared" ref="AH135" si="608">SUM(AH128:AH134)</f>
        <v>0</v>
      </c>
      <c r="AI135" s="665">
        <f t="shared" si="607"/>
        <v>0</v>
      </c>
      <c r="AJ135" s="665">
        <f t="shared" si="607"/>
        <v>0</v>
      </c>
      <c r="AK135" s="665">
        <f t="shared" si="607"/>
        <v>0</v>
      </c>
      <c r="AL135" s="665">
        <f t="shared" si="605"/>
        <v>0</v>
      </c>
      <c r="AM135" s="953">
        <f t="shared" ref="AM135:AO135" si="609">SUM(AM128:AM134)</f>
        <v>0</v>
      </c>
      <c r="AN135" s="914">
        <f t="shared" ref="AN135" si="610">SUM(AN128:AN134)</f>
        <v>1247.3899999999999</v>
      </c>
      <c r="AO135" s="715">
        <f t="shared" si="609"/>
        <v>0</v>
      </c>
      <c r="AP135" s="716">
        <f>SUM(AP128:AP134)</f>
        <v>2055</v>
      </c>
      <c r="AQ135" s="717">
        <f t="shared" ref="AQ135:AR135" si="611">SUM(AQ128:AQ134)</f>
        <v>2082</v>
      </c>
      <c r="AR135" s="718">
        <f t="shared" si="611"/>
        <v>0</v>
      </c>
      <c r="AS135" s="915">
        <f t="shared" ref="AS135:AX135" si="612">SUM(AS128:AS134)</f>
        <v>0</v>
      </c>
      <c r="AT135" s="868">
        <f t="shared" ref="AT135:AU135" si="613">SUM(AT128:AT134)</f>
        <v>0</v>
      </c>
      <c r="AU135" s="792">
        <f t="shared" si="613"/>
        <v>0</v>
      </c>
      <c r="AV135" s="792">
        <f t="shared" si="612"/>
        <v>0</v>
      </c>
      <c r="AW135" s="793">
        <f t="shared" si="612"/>
        <v>0</v>
      </c>
      <c r="AX135" s="869">
        <f t="shared" si="612"/>
        <v>0</v>
      </c>
      <c r="AY135" s="839">
        <f t="shared" ref="AY135:BA135" si="614">SUM(AY128:AY134)</f>
        <v>0</v>
      </c>
      <c r="AZ135" s="522">
        <f t="shared" si="614"/>
        <v>0</v>
      </c>
      <c r="BA135" s="839">
        <f t="shared" si="614"/>
        <v>0</v>
      </c>
      <c r="BB135" s="839">
        <f t="shared" ref="BB135:BC135" si="615">SUM(BB128:BB134)</f>
        <v>0</v>
      </c>
      <c r="BC135" s="522">
        <f t="shared" si="615"/>
        <v>30</v>
      </c>
      <c r="BD135" s="144">
        <f>SUM(BD128:BD134)</f>
        <v>43774.84</v>
      </c>
      <c r="BE135" s="151">
        <f>AR135+AO135+AL135+AI135+AF135+AB135+AD135+Z135+W135+S135+P135+M135+J135+G135+D135</f>
        <v>0</v>
      </c>
      <c r="BF135" s="1168">
        <f>SUM(BF128:BF134)</f>
        <v>43067.340000000004</v>
      </c>
      <c r="BG135" s="184">
        <v>3239</v>
      </c>
    </row>
    <row r="136" spans="1:135" s="2" customFormat="1" ht="15.75" thickBot="1" x14ac:dyDescent="0.3">
      <c r="A136" s="200">
        <v>323</v>
      </c>
      <c r="B136" s="321" t="s">
        <v>90</v>
      </c>
      <c r="C136" s="596">
        <f>C97+C101+C106+C111+C115+C118+C123+C127+C135</f>
        <v>2810.59</v>
      </c>
      <c r="D136" s="592">
        <v>4000</v>
      </c>
      <c r="E136" s="593">
        <f>E97+E101+E106+E111+E115+E118+E123+E127+E135</f>
        <v>1729.78</v>
      </c>
      <c r="F136" s="595">
        <f>F97+F101+F106+F111+F115+F118+F123+F127+F135</f>
        <v>0</v>
      </c>
      <c r="G136" s="594"/>
      <c r="H136" s="593">
        <f>H97+H101+H106+H111+H115+H118+H123+H127+H135</f>
        <v>0</v>
      </c>
      <c r="I136" s="595">
        <f>I97+I101+I106+I111+I115+I118+I123+I127+I135</f>
        <v>3068.68</v>
      </c>
      <c r="J136" s="593"/>
      <c r="K136" s="997">
        <f>K97+K101+K106+K111+K115+K118+K123+K127+K135</f>
        <v>0</v>
      </c>
      <c r="L136" s="1026">
        <f>L97+L101+L106+L111+L115+L118+L123+L127+L135</f>
        <v>0</v>
      </c>
      <c r="M136" s="370"/>
      <c r="N136" s="371">
        <f>N97+N101+N106+N111+N115+N118+N123+N127+N135</f>
        <v>0</v>
      </c>
      <c r="O136" s="371">
        <f>O97+O101+O106+O111+O115+O118+O123+O127+O135</f>
        <v>17389.11</v>
      </c>
      <c r="P136" s="371"/>
      <c r="Q136" s="371">
        <f>Q97+Q101+Q106+Q111+Q115+Q118+Q123+Q127+Q135</f>
        <v>0</v>
      </c>
      <c r="R136" s="371">
        <f>R97+R101+R106+R111+R115+R118+R123+R127+R135</f>
        <v>33526.29</v>
      </c>
      <c r="S136" s="371">
        <f>17000+23000</f>
        <v>40000</v>
      </c>
      <c r="T136" s="371">
        <f t="shared" ref="T136" si="616">T97+T101+T106+T111+T115+T118+T123+T127+T135</f>
        <v>14469.330000000002</v>
      </c>
      <c r="U136" s="1027">
        <f t="shared" ref="U136" si="617">U97+U101+U106+U111+U115+U118+U123+U127+U135</f>
        <v>57446.75</v>
      </c>
      <c r="V136" s="971">
        <f>V97+V101+V106+V111+V115+V118+V123+V127+V135</f>
        <v>34705.61</v>
      </c>
      <c r="W136" s="687">
        <v>38300</v>
      </c>
      <c r="X136" s="688">
        <f>X97+X101+X106+X111+X115+X118+X123+X127+X135</f>
        <v>38522.75</v>
      </c>
      <c r="Y136" s="688">
        <f>Y97+Y101+Y106+Y111+Y115+Y118+Y123+Y127+Y135</f>
        <v>8621.5</v>
      </c>
      <c r="Z136" s="688"/>
      <c r="AA136" s="688">
        <f t="shared" ref="AA136:AB136" si="618">AA97+AA101+AA106+AA111+AA115+AA118+AA123+AA127+AA135</f>
        <v>0</v>
      </c>
      <c r="AB136" s="688">
        <f t="shared" si="618"/>
        <v>0</v>
      </c>
      <c r="AC136" s="688">
        <f t="shared" ref="AC136" si="619">AC97+AC101+AC106+AC111+AC115+AC118+AC123+AC127+AC135</f>
        <v>0</v>
      </c>
      <c r="AD136" s="688">
        <f t="shared" ref="AD136:AL136" si="620">AD97+AD101+AD106+AD111+AD115+AD118+AD123+AD127+AD135</f>
        <v>0</v>
      </c>
      <c r="AE136" s="688">
        <f t="shared" ref="AE136" si="621">AE97+AE101+AE106+AE111+AE115+AE118+AE123+AE127+AE135</f>
        <v>0</v>
      </c>
      <c r="AF136" s="688">
        <v>500</v>
      </c>
      <c r="AG136" s="688">
        <f t="shared" ref="AG136:AK136" si="622">AG97+AG101+AG106+AG111+AG115+AG118+AG123+AG127+AG135</f>
        <v>500</v>
      </c>
      <c r="AH136" s="688">
        <f t="shared" si="622"/>
        <v>560.71</v>
      </c>
      <c r="AI136" s="688">
        <v>450</v>
      </c>
      <c r="AJ136" s="688">
        <f t="shared" si="622"/>
        <v>433.28</v>
      </c>
      <c r="AK136" s="688">
        <f t="shared" si="622"/>
        <v>0</v>
      </c>
      <c r="AL136" s="688">
        <f t="shared" si="620"/>
        <v>0</v>
      </c>
      <c r="AM136" s="972">
        <f t="shared" ref="AM136" si="623">AM97+AM101+AM106+AM111+AM115+AM118+AM123+AM127+AM135</f>
        <v>0</v>
      </c>
      <c r="AN136" s="933">
        <f>AN97+AN101+AN106+AN111+AN115+AN118+AN123+AN127+AN135</f>
        <v>1827.1599999999999</v>
      </c>
      <c r="AO136" s="755">
        <v>12000</v>
      </c>
      <c r="AP136" s="756">
        <f>AP97+AP101+AP106+AP111+AP115+AP118+AP123+AP127+AP135</f>
        <v>10679.9</v>
      </c>
      <c r="AQ136" s="731">
        <f>AQ97+AQ101+AQ106+AQ111+AQ115+AQ118+AQ123+AQ127+AQ135</f>
        <v>7559.5</v>
      </c>
      <c r="AR136" s="732">
        <v>1000</v>
      </c>
      <c r="AS136" s="921">
        <f>AS97+AS101+AS106+AS111+AS115+AS118+AS123+AS127+AS135</f>
        <v>0</v>
      </c>
      <c r="AT136" s="891">
        <f t="shared" ref="AT136:AV136" si="624">AT97+AT101+AT106+AT111+AT115+AT118+AT123+AT127+AT135</f>
        <v>0</v>
      </c>
      <c r="AU136" s="814">
        <f t="shared" si="624"/>
        <v>0</v>
      </c>
      <c r="AV136" s="814">
        <f t="shared" si="624"/>
        <v>0</v>
      </c>
      <c r="AW136" s="814">
        <f t="shared" ref="AW136:AZ136" si="625">AW97+AW101+AW106+AW111+AW115+AW118+AW123+AW127+AW135</f>
        <v>0</v>
      </c>
      <c r="AX136" s="879">
        <f t="shared" si="625"/>
        <v>0</v>
      </c>
      <c r="AY136" s="853">
        <f t="shared" si="625"/>
        <v>0</v>
      </c>
      <c r="AZ136" s="526">
        <f t="shared" si="625"/>
        <v>0</v>
      </c>
      <c r="BA136" s="853"/>
      <c r="BB136" s="853">
        <v>16000</v>
      </c>
      <c r="BC136" s="526">
        <f t="shared" ref="BC136" si="626">BC97+BC101+BC106+BC111+BC115+BC118+BC123+BC127+BC135</f>
        <v>16496.39</v>
      </c>
      <c r="BD136" s="159">
        <f>BD135+BD127+BD123+BD118+BD115+BD111+BD106+BD101+BD97</f>
        <v>111510.22999999998</v>
      </c>
      <c r="BE136" s="158">
        <f>AR136+AO136+AL136+AI136+AF136+AC136+Z136+W136+S136+P136+M136+J136+G136+D136+AU136+BB136</f>
        <v>112250</v>
      </c>
      <c r="BF136" s="1174">
        <f>BF135+BF127+BF123+BF118+BF115+BF111+BF106+BF101+BF97</f>
        <v>140780.82999999999</v>
      </c>
      <c r="BG136" s="327">
        <v>323</v>
      </c>
      <c r="BH136" s="40"/>
      <c r="BI136" s="1889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</row>
    <row r="137" spans="1:135" ht="15.75" thickTop="1" x14ac:dyDescent="0.25">
      <c r="A137" s="167">
        <v>324111</v>
      </c>
      <c r="B137" s="168" t="s">
        <v>91</v>
      </c>
      <c r="C137" s="603"/>
      <c r="D137" s="603"/>
      <c r="E137" s="604"/>
      <c r="F137" s="605"/>
      <c r="G137" s="605"/>
      <c r="H137" s="604"/>
      <c r="I137" s="604"/>
      <c r="J137" s="604"/>
      <c r="K137" s="1000"/>
      <c r="L137" s="1032"/>
      <c r="M137" s="373"/>
      <c r="N137" s="645"/>
      <c r="O137" s="645"/>
      <c r="P137" s="645"/>
      <c r="Q137" s="645"/>
      <c r="R137" s="645">
        <v>7448</v>
      </c>
      <c r="S137" s="645"/>
      <c r="T137" s="645">
        <v>17755</v>
      </c>
      <c r="U137" s="1033">
        <f>42830-17755</f>
        <v>25075</v>
      </c>
      <c r="V137" s="960"/>
      <c r="W137" s="674"/>
      <c r="X137" s="692"/>
      <c r="Y137" s="675"/>
      <c r="Z137" s="675"/>
      <c r="AA137" s="692"/>
      <c r="AB137" s="675"/>
      <c r="AC137" s="692"/>
      <c r="AD137" s="692"/>
      <c r="AE137" s="692"/>
      <c r="AF137" s="692"/>
      <c r="AG137" s="692"/>
      <c r="AH137" s="692"/>
      <c r="AI137" s="692"/>
      <c r="AJ137" s="692"/>
      <c r="AK137" s="692"/>
      <c r="AL137" s="692"/>
      <c r="AM137" s="975"/>
      <c r="AN137" s="937"/>
      <c r="AO137" s="763"/>
      <c r="AP137" s="764"/>
      <c r="AQ137" s="765"/>
      <c r="AR137" s="766"/>
      <c r="AS137" s="938"/>
      <c r="AT137" s="895"/>
      <c r="AU137" s="817"/>
      <c r="AV137" s="817"/>
      <c r="AW137" s="818"/>
      <c r="AX137" s="896"/>
      <c r="AY137" s="855"/>
      <c r="AZ137" s="537"/>
      <c r="BA137" s="855"/>
      <c r="BB137" s="855"/>
      <c r="BC137" s="537"/>
      <c r="BD137" s="134">
        <f t="shared" ref="BD137:BD154" si="627">AQ137+AN137+AK137+AH137+AB137+Y137+V137+R137+O137+L137+I137+F137+C137+AT137+AE137</f>
        <v>7448</v>
      </c>
      <c r="BE137" s="162"/>
      <c r="BF137" s="1167">
        <f t="shared" ref="BF137:BF155" si="628">E137+H137+K137+N137+Q137+T137+U137+X137+AA137+AD137+AG137+AJ137+AM137+AP137+AS137+AV137+AW137+AX137+BC137</f>
        <v>42830</v>
      </c>
      <c r="BG137" s="187">
        <v>324111</v>
      </c>
    </row>
    <row r="138" spans="1:135" ht="15.75" thickBot="1" x14ac:dyDescent="0.3">
      <c r="A138" s="46">
        <v>324121</v>
      </c>
      <c r="B138" s="29" t="s">
        <v>92</v>
      </c>
      <c r="C138" s="550"/>
      <c r="D138" s="550"/>
      <c r="E138" s="589"/>
      <c r="F138" s="552"/>
      <c r="G138" s="552"/>
      <c r="H138" s="589"/>
      <c r="I138" s="551"/>
      <c r="J138" s="551"/>
      <c r="K138" s="996"/>
      <c r="L138" s="1006"/>
      <c r="M138" s="354"/>
      <c r="N138" s="641"/>
      <c r="O138" s="632"/>
      <c r="P138" s="632"/>
      <c r="Q138" s="641"/>
      <c r="R138" s="632"/>
      <c r="S138" s="632"/>
      <c r="T138" s="641"/>
      <c r="U138" s="1025"/>
      <c r="V138" s="951"/>
      <c r="W138" s="662"/>
      <c r="X138" s="684"/>
      <c r="Y138" s="663"/>
      <c r="Z138" s="663"/>
      <c r="AA138" s="684"/>
      <c r="AB138" s="663"/>
      <c r="AC138" s="684"/>
      <c r="AD138" s="663"/>
      <c r="AE138" s="684"/>
      <c r="AF138" s="663"/>
      <c r="AG138" s="684"/>
      <c r="AH138" s="663"/>
      <c r="AI138" s="663"/>
      <c r="AJ138" s="684"/>
      <c r="AK138" s="663"/>
      <c r="AL138" s="663"/>
      <c r="AM138" s="968"/>
      <c r="AN138" s="913"/>
      <c r="AO138" s="712"/>
      <c r="AP138" s="750"/>
      <c r="AQ138" s="713"/>
      <c r="AR138" s="714"/>
      <c r="AS138" s="931"/>
      <c r="AT138" s="867"/>
      <c r="AU138" s="791"/>
      <c r="AV138" s="809"/>
      <c r="AW138" s="810"/>
      <c r="AX138" s="887"/>
      <c r="AY138" s="838"/>
      <c r="AZ138" s="534"/>
      <c r="BA138" s="838"/>
      <c r="BB138" s="838"/>
      <c r="BC138" s="534"/>
      <c r="BD138" s="134">
        <f t="shared" si="627"/>
        <v>0</v>
      </c>
      <c r="BE138" s="1762"/>
      <c r="BF138" s="1167">
        <f t="shared" si="628"/>
        <v>0</v>
      </c>
      <c r="BG138" s="183">
        <v>324121</v>
      </c>
    </row>
    <row r="139" spans="1:135" s="2" customFormat="1" ht="15.75" thickBot="1" x14ac:dyDescent="0.3">
      <c r="A139" s="200">
        <v>324</v>
      </c>
      <c r="B139" s="321" t="s">
        <v>93</v>
      </c>
      <c r="C139" s="566">
        <f t="shared" ref="C139" si="629">C137+C138</f>
        <v>0</v>
      </c>
      <c r="D139" s="566">
        <f t="shared" ref="D139:K139" si="630">D137+D138</f>
        <v>0</v>
      </c>
      <c r="E139" s="567">
        <f t="shared" si="630"/>
        <v>0</v>
      </c>
      <c r="F139" s="568">
        <f t="shared" ref="F139" si="631">F137+F138</f>
        <v>0</v>
      </c>
      <c r="G139" s="568">
        <f t="shared" si="630"/>
        <v>0</v>
      </c>
      <c r="H139" s="567">
        <f t="shared" si="630"/>
        <v>0</v>
      </c>
      <c r="I139" s="567">
        <f t="shared" ref="I139" si="632">I137+I138</f>
        <v>0</v>
      </c>
      <c r="J139" s="567">
        <f t="shared" si="630"/>
        <v>0</v>
      </c>
      <c r="K139" s="992">
        <f t="shared" si="630"/>
        <v>0</v>
      </c>
      <c r="L139" s="1013"/>
      <c r="M139" s="361"/>
      <c r="N139" s="362"/>
      <c r="O139" s="362">
        <f t="shared" ref="O139" si="633">O137+O138</f>
        <v>0</v>
      </c>
      <c r="P139" s="362">
        <f t="shared" ref="P139:Q139" si="634">P137+P138</f>
        <v>0</v>
      </c>
      <c r="Q139" s="362">
        <f t="shared" si="634"/>
        <v>0</v>
      </c>
      <c r="R139" s="362">
        <f>R137+R138</f>
        <v>7448</v>
      </c>
      <c r="S139" s="362">
        <f>20500+27000</f>
        <v>47500</v>
      </c>
      <c r="T139" s="362">
        <f>T137+T138</f>
        <v>17755</v>
      </c>
      <c r="U139" s="1014">
        <f>U137+U138</f>
        <v>25075</v>
      </c>
      <c r="V139" s="958"/>
      <c r="W139" s="672">
        <v>0</v>
      </c>
      <c r="X139" s="673">
        <f t="shared" ref="X139:Y139" si="635">X137+X138</f>
        <v>0</v>
      </c>
      <c r="Y139" s="673">
        <f t="shared" si="635"/>
        <v>0</v>
      </c>
      <c r="Z139" s="673">
        <f t="shared" ref="Z139:AA139" si="636">Z137+Z138</f>
        <v>0</v>
      </c>
      <c r="AA139" s="673">
        <f t="shared" si="636"/>
        <v>0</v>
      </c>
      <c r="AB139" s="673">
        <f t="shared" ref="AB139:AC139" si="637">AB137+AB138</f>
        <v>0</v>
      </c>
      <c r="AC139" s="673">
        <f t="shared" si="637"/>
        <v>0</v>
      </c>
      <c r="AD139" s="673">
        <f t="shared" ref="AD139:AL139" si="638">AD137+AD138</f>
        <v>0</v>
      </c>
      <c r="AE139" s="673">
        <f t="shared" ref="AE139:AF139" si="639">AE137+AE138</f>
        <v>0</v>
      </c>
      <c r="AF139" s="673">
        <f t="shared" si="639"/>
        <v>0</v>
      </c>
      <c r="AG139" s="673">
        <f t="shared" ref="AG139:AK139" si="640">AG137+AG138</f>
        <v>0</v>
      </c>
      <c r="AH139" s="673">
        <f t="shared" ref="AH139" si="641">AH137+AH138</f>
        <v>0</v>
      </c>
      <c r="AI139" s="673">
        <f t="shared" si="640"/>
        <v>0</v>
      </c>
      <c r="AJ139" s="673">
        <f t="shared" si="640"/>
        <v>0</v>
      </c>
      <c r="AK139" s="673">
        <f t="shared" si="640"/>
        <v>0</v>
      </c>
      <c r="AL139" s="673">
        <f t="shared" si="638"/>
        <v>0</v>
      </c>
      <c r="AM139" s="959">
        <f t="shared" ref="AM139" si="642">AM137+AM138</f>
        <v>0</v>
      </c>
      <c r="AN139" s="920"/>
      <c r="AO139" s="729">
        <v>2000</v>
      </c>
      <c r="AP139" s="730">
        <f t="shared" ref="AP139:AR139" si="643">AP137+AP138</f>
        <v>0</v>
      </c>
      <c r="AQ139" s="731">
        <f t="shared" ref="AQ139" si="644">AQ137+AQ138</f>
        <v>0</v>
      </c>
      <c r="AR139" s="732">
        <f t="shared" si="643"/>
        <v>0</v>
      </c>
      <c r="AS139" s="921">
        <f t="shared" ref="AS139" si="645">AS137+AS138</f>
        <v>0</v>
      </c>
      <c r="AT139" s="878"/>
      <c r="AU139" s="801"/>
      <c r="AV139" s="801"/>
      <c r="AW139" s="802">
        <f t="shared" ref="AW139:AX139" si="646">AW137+AW138</f>
        <v>0</v>
      </c>
      <c r="AX139" s="879">
        <f t="shared" si="646"/>
        <v>0</v>
      </c>
      <c r="AY139" s="845">
        <f t="shared" ref="AY139:BA139" si="647">AY137+AY138</f>
        <v>0</v>
      </c>
      <c r="AZ139" s="526">
        <f t="shared" si="647"/>
        <v>0</v>
      </c>
      <c r="BA139" s="845">
        <f t="shared" si="647"/>
        <v>0</v>
      </c>
      <c r="BB139" s="845">
        <f t="shared" ref="BB139:BC139" si="648">BB137+BB138</f>
        <v>0</v>
      </c>
      <c r="BC139" s="526">
        <f t="shared" si="648"/>
        <v>0</v>
      </c>
      <c r="BD139" s="455">
        <f>SUM(BD137:BD138)</f>
        <v>7448</v>
      </c>
      <c r="BE139" s="158">
        <f>AR139+AO139+AL139+AI139+AF139+AC139+Z139+W139+S139+P139+M139+J139+G139+D139+AU139+BB139</f>
        <v>49500</v>
      </c>
      <c r="BF139" s="1169">
        <f>SUM(BF137:BF138)</f>
        <v>42830</v>
      </c>
      <c r="BG139" s="327">
        <v>324</v>
      </c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</row>
    <row r="140" spans="1:135" s="6" customFormat="1" ht="15.75" thickTop="1" x14ac:dyDescent="0.25">
      <c r="A140" s="167">
        <v>329231</v>
      </c>
      <c r="B140" s="168" t="s">
        <v>95</v>
      </c>
      <c r="C140" s="570"/>
      <c r="D140" s="570"/>
      <c r="E140" s="604"/>
      <c r="F140" s="572"/>
      <c r="G140" s="572"/>
      <c r="H140" s="604"/>
      <c r="I140" s="571"/>
      <c r="J140" s="571"/>
      <c r="K140" s="1000"/>
      <c r="L140" s="1015"/>
      <c r="M140" s="363"/>
      <c r="N140" s="645"/>
      <c r="O140" s="637"/>
      <c r="P140" s="637"/>
      <c r="Q140" s="645"/>
      <c r="R140" s="637">
        <v>662.41</v>
      </c>
      <c r="S140" s="637"/>
      <c r="T140" s="645">
        <v>977.5</v>
      </c>
      <c r="U140" s="1033">
        <f>118.17+1072.84</f>
        <v>1191.01</v>
      </c>
      <c r="V140" s="960"/>
      <c r="W140" s="674"/>
      <c r="X140" s="692"/>
      <c r="Y140" s="675"/>
      <c r="Z140" s="675"/>
      <c r="AA140" s="692"/>
      <c r="AB140" s="675">
        <v>184.88</v>
      </c>
      <c r="AC140" s="692"/>
      <c r="AD140" s="675">
        <f>-48.78</f>
        <v>-48.78</v>
      </c>
      <c r="AE140" s="692"/>
      <c r="AF140" s="675"/>
      <c r="AG140" s="692"/>
      <c r="AH140" s="675"/>
      <c r="AI140" s="675"/>
      <c r="AJ140" s="692"/>
      <c r="AK140" s="675"/>
      <c r="AL140" s="675"/>
      <c r="AM140" s="975"/>
      <c r="AN140" s="922"/>
      <c r="AO140" s="733"/>
      <c r="AP140" s="764"/>
      <c r="AQ140" s="734"/>
      <c r="AR140" s="735"/>
      <c r="AS140" s="938"/>
      <c r="AT140" s="877"/>
      <c r="AU140" s="800"/>
      <c r="AV140" s="817"/>
      <c r="AW140" s="818"/>
      <c r="AX140" s="896"/>
      <c r="AY140" s="844"/>
      <c r="AZ140" s="537"/>
      <c r="BA140" s="844">
        <v>1227</v>
      </c>
      <c r="BB140" s="844"/>
      <c r="BC140" s="537">
        <v>1164</v>
      </c>
      <c r="BD140" s="161">
        <f>AQ140+AN140+AK140+AH140+AB140+Y140+V140+R140+O140+L140+I140+F140+C140+AT140+AE140+BA140</f>
        <v>2074.29</v>
      </c>
      <c r="BE140" s="161"/>
      <c r="BF140" s="1814">
        <f>E140+H140+K140+N140+Q140+T140+U140+X140+AA140+AD140+AG140+AJ140+AM140+AP140+AS140+AV140+AW140+AX140+BC140</f>
        <v>3283.73</v>
      </c>
      <c r="BG140" s="187">
        <v>329231</v>
      </c>
      <c r="BH140" s="41"/>
      <c r="BI140" s="41"/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1"/>
      <c r="CA140" s="41"/>
      <c r="CB140" s="41"/>
      <c r="CC140" s="41"/>
      <c r="CD140" s="41"/>
      <c r="CE140" s="41"/>
      <c r="CF140" s="41"/>
      <c r="CG140" s="41"/>
      <c r="CH140" s="41"/>
      <c r="CI140" s="41"/>
      <c r="CJ140" s="41"/>
      <c r="CK140" s="41"/>
      <c r="CL140" s="41"/>
      <c r="CM140" s="41"/>
      <c r="CN140" s="41"/>
      <c r="CO140" s="41"/>
      <c r="CP140" s="41"/>
      <c r="CQ140" s="41"/>
      <c r="CR140" s="41"/>
      <c r="CS140" s="41"/>
      <c r="CT140" s="41"/>
      <c r="CU140" s="41"/>
      <c r="CV140" s="41"/>
      <c r="CW140" s="41"/>
      <c r="CX140" s="41"/>
      <c r="CY140" s="41"/>
      <c r="CZ140" s="41"/>
      <c r="DA140" s="41"/>
      <c r="DB140" s="41"/>
      <c r="DC140" s="41"/>
      <c r="DD140" s="41"/>
      <c r="DE140" s="41"/>
      <c r="DF140" s="41"/>
      <c r="DG140" s="41"/>
      <c r="DH140" s="41"/>
      <c r="DI140" s="41"/>
      <c r="DJ140" s="41"/>
      <c r="DK140" s="41"/>
      <c r="DL140" s="41"/>
      <c r="DM140" s="41"/>
      <c r="DN140" s="41"/>
      <c r="DO140" s="41"/>
      <c r="DP140" s="41"/>
      <c r="DQ140" s="41"/>
      <c r="DR140" s="41"/>
      <c r="DS140" s="41"/>
      <c r="DT140" s="41"/>
      <c r="DU140" s="41"/>
      <c r="DV140" s="41"/>
      <c r="DW140" s="41"/>
      <c r="DX140" s="41"/>
      <c r="DY140" s="41"/>
      <c r="DZ140" s="41"/>
      <c r="EA140" s="41"/>
      <c r="EB140" s="41"/>
      <c r="EC140" s="41"/>
      <c r="ED140" s="41"/>
      <c r="EE140" s="41"/>
    </row>
    <row r="141" spans="1:135" s="6" customFormat="1" ht="15.75" thickBot="1" x14ac:dyDescent="0.3">
      <c r="A141" s="1812">
        <v>329221</v>
      </c>
      <c r="B141" s="1813" t="s">
        <v>378</v>
      </c>
      <c r="C141" s="560"/>
      <c r="D141" s="560"/>
      <c r="E141" s="1090"/>
      <c r="F141" s="562"/>
      <c r="G141" s="562"/>
      <c r="H141" s="1090"/>
      <c r="I141" s="561"/>
      <c r="J141" s="561"/>
      <c r="K141" s="1102"/>
      <c r="L141" s="1011"/>
      <c r="M141" s="359"/>
      <c r="N141" s="1107"/>
      <c r="O141" s="635"/>
      <c r="P141" s="635"/>
      <c r="Q141" s="1107"/>
      <c r="R141" s="635"/>
      <c r="S141" s="635"/>
      <c r="T141" s="1107"/>
      <c r="U141" s="1113"/>
      <c r="V141" s="956"/>
      <c r="W141" s="668"/>
      <c r="X141" s="1121"/>
      <c r="Y141" s="669"/>
      <c r="Z141" s="669"/>
      <c r="AA141" s="1121"/>
      <c r="AB141" s="669">
        <v>1404.68</v>
      </c>
      <c r="AC141" s="1121"/>
      <c r="AD141" s="1816">
        <v>1405.43</v>
      </c>
      <c r="AE141" s="1121"/>
      <c r="AF141" s="669"/>
      <c r="AG141" s="1121"/>
      <c r="AH141" s="669"/>
      <c r="AI141" s="669"/>
      <c r="AJ141" s="1121"/>
      <c r="AK141" s="669"/>
      <c r="AL141" s="669"/>
      <c r="AM141" s="1129"/>
      <c r="AN141" s="918"/>
      <c r="AO141" s="723"/>
      <c r="AP141" s="1134"/>
      <c r="AQ141" s="724"/>
      <c r="AR141" s="725"/>
      <c r="AS141" s="926"/>
      <c r="AT141" s="872"/>
      <c r="AU141" s="796"/>
      <c r="AV141" s="1150"/>
      <c r="AW141" s="1151"/>
      <c r="AX141" s="882"/>
      <c r="AY141" s="841"/>
      <c r="AZ141" s="528"/>
      <c r="BA141" s="841"/>
      <c r="BB141" s="841"/>
      <c r="BC141" s="528"/>
      <c r="BD141" s="134">
        <f>AQ141+AN141+AK141+AH141+AB141+Y141+V141+R141+O141+L141+I141+F141+C141+AT141+AE141</f>
        <v>1404.68</v>
      </c>
      <c r="BE141" s="145"/>
      <c r="BF141" s="1811">
        <f>E141+H141+K141+N141+Q141+T141+U141+X141+AA141+AD141+AG141+AJ141+AM141+AP141+AS141+AV141+AW141+AX141+BC141</f>
        <v>1405.43</v>
      </c>
      <c r="BG141" s="1815">
        <v>329221</v>
      </c>
      <c r="BH141" s="41"/>
      <c r="BI141" s="4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  <c r="BW141" s="41"/>
      <c r="BX141" s="41"/>
      <c r="BY141" s="41"/>
      <c r="BZ141" s="41"/>
      <c r="CA141" s="41"/>
      <c r="CB141" s="41"/>
      <c r="CC141" s="41"/>
      <c r="CD141" s="41"/>
      <c r="CE141" s="41"/>
      <c r="CF141" s="41"/>
      <c r="CG141" s="41"/>
      <c r="CH141" s="41"/>
      <c r="CI141" s="41"/>
      <c r="CJ141" s="41"/>
      <c r="CK141" s="41"/>
      <c r="CL141" s="41"/>
      <c r="CM141" s="41"/>
      <c r="CN141" s="41"/>
      <c r="CO141" s="41"/>
      <c r="CP141" s="41"/>
      <c r="CQ141" s="41"/>
      <c r="CR141" s="41"/>
      <c r="CS141" s="41"/>
      <c r="CT141" s="41"/>
      <c r="CU141" s="41"/>
      <c r="CV141" s="41"/>
      <c r="CW141" s="41"/>
      <c r="CX141" s="41"/>
      <c r="CY141" s="41"/>
      <c r="CZ141" s="41"/>
      <c r="DA141" s="41"/>
      <c r="DB141" s="41"/>
      <c r="DC141" s="41"/>
      <c r="DD141" s="41"/>
      <c r="DE141" s="41"/>
      <c r="DF141" s="41"/>
      <c r="DG141" s="41"/>
      <c r="DH141" s="41"/>
      <c r="DI141" s="41"/>
      <c r="DJ141" s="41"/>
      <c r="DK141" s="41"/>
      <c r="DL141" s="41"/>
      <c r="DM141" s="41"/>
      <c r="DN141" s="41"/>
      <c r="DO141" s="41"/>
      <c r="DP141" s="41"/>
      <c r="DQ141" s="41"/>
      <c r="DR141" s="41"/>
      <c r="DS141" s="41"/>
      <c r="DT141" s="41"/>
      <c r="DU141" s="41"/>
      <c r="DV141" s="41"/>
      <c r="DW141" s="41"/>
      <c r="DX141" s="41"/>
      <c r="DY141" s="41"/>
      <c r="DZ141" s="41"/>
      <c r="EA141" s="41"/>
      <c r="EB141" s="41"/>
      <c r="EC141" s="41"/>
      <c r="ED141" s="41"/>
      <c r="EE141" s="41"/>
    </row>
    <row r="142" spans="1:135" s="2" customFormat="1" ht="15.75" thickBot="1" x14ac:dyDescent="0.3">
      <c r="A142" s="76">
        <v>3292</v>
      </c>
      <c r="B142" s="81" t="s">
        <v>96</v>
      </c>
      <c r="C142" s="553">
        <f t="shared" ref="C142" si="649">C140</f>
        <v>0</v>
      </c>
      <c r="D142" s="553">
        <f t="shared" ref="D142:Z142" si="650">D140</f>
        <v>0</v>
      </c>
      <c r="E142" s="554">
        <f t="shared" ref="E142:L142" si="651">E140</f>
        <v>0</v>
      </c>
      <c r="F142" s="555">
        <f t="shared" ref="F142" si="652">F140</f>
        <v>0</v>
      </c>
      <c r="G142" s="555">
        <f t="shared" si="651"/>
        <v>0</v>
      </c>
      <c r="H142" s="554">
        <f t="shared" si="651"/>
        <v>0</v>
      </c>
      <c r="I142" s="554">
        <f t="shared" ref="I142" si="653">I140</f>
        <v>0</v>
      </c>
      <c r="J142" s="554">
        <f t="shared" si="651"/>
        <v>0</v>
      </c>
      <c r="K142" s="989">
        <f t="shared" si="651"/>
        <v>0</v>
      </c>
      <c r="L142" s="1007">
        <f t="shared" si="651"/>
        <v>0</v>
      </c>
      <c r="M142" s="356">
        <f t="shared" ref="M142:Q142" si="654">M140</f>
        <v>0</v>
      </c>
      <c r="N142" s="357">
        <f t="shared" si="654"/>
        <v>0</v>
      </c>
      <c r="O142" s="357">
        <f t="shared" ref="O142" si="655">O140</f>
        <v>0</v>
      </c>
      <c r="P142" s="357">
        <f t="shared" si="654"/>
        <v>0</v>
      </c>
      <c r="Q142" s="357">
        <f t="shared" si="654"/>
        <v>0</v>
      </c>
      <c r="R142" s="357">
        <f>R140</f>
        <v>662.41</v>
      </c>
      <c r="S142" s="357">
        <f t="shared" si="650"/>
        <v>0</v>
      </c>
      <c r="T142" s="357">
        <f t="shared" ref="T142" si="656">T140</f>
        <v>977.5</v>
      </c>
      <c r="U142" s="1008">
        <f t="shared" si="650"/>
        <v>1191.01</v>
      </c>
      <c r="V142" s="952">
        <f t="shared" ref="V142" si="657">V140</f>
        <v>0</v>
      </c>
      <c r="W142" s="664">
        <f t="shared" si="650"/>
        <v>0</v>
      </c>
      <c r="X142" s="665">
        <f t="shared" ref="X142:Y142" si="658">X140</f>
        <v>0</v>
      </c>
      <c r="Y142" s="665">
        <f t="shared" si="658"/>
        <v>0</v>
      </c>
      <c r="Z142" s="665">
        <f t="shared" si="650"/>
        <v>0</v>
      </c>
      <c r="AA142" s="665">
        <f t="shared" ref="AA142" si="659">AA140</f>
        <v>0</v>
      </c>
      <c r="AB142" s="665">
        <f>SUM(AB140:AB141)</f>
        <v>1589.56</v>
      </c>
      <c r="AC142" s="665">
        <f t="shared" ref="AC142" si="660">AC140</f>
        <v>0</v>
      </c>
      <c r="AD142" s="665">
        <f>SUM(AD140:AD141)</f>
        <v>1356.65</v>
      </c>
      <c r="AE142" s="665">
        <f t="shared" ref="AE142:AF142" si="661">AE140</f>
        <v>0</v>
      </c>
      <c r="AF142" s="665">
        <f t="shared" si="661"/>
        <v>0</v>
      </c>
      <c r="AG142" s="665">
        <f t="shared" ref="AG142:AK142" si="662">AG140</f>
        <v>0</v>
      </c>
      <c r="AH142" s="665">
        <f t="shared" ref="AH142" si="663">AH140</f>
        <v>0</v>
      </c>
      <c r="AI142" s="665">
        <f t="shared" si="662"/>
        <v>0</v>
      </c>
      <c r="AJ142" s="665">
        <f t="shared" si="662"/>
        <v>0</v>
      </c>
      <c r="AK142" s="665">
        <f t="shared" si="662"/>
        <v>0</v>
      </c>
      <c r="AL142" s="665">
        <f t="shared" ref="AL142" si="664">AL140</f>
        <v>0</v>
      </c>
      <c r="AM142" s="953">
        <f t="shared" ref="AM142:AO142" si="665">AM140</f>
        <v>0</v>
      </c>
      <c r="AN142" s="914">
        <f t="shared" ref="AN142" si="666">AN140</f>
        <v>0</v>
      </c>
      <c r="AO142" s="715">
        <f t="shared" si="665"/>
        <v>0</v>
      </c>
      <c r="AP142" s="716">
        <f>AP140</f>
        <v>0</v>
      </c>
      <c r="AQ142" s="717">
        <f t="shared" ref="AQ142:AR142" si="667">AQ140</f>
        <v>0</v>
      </c>
      <c r="AR142" s="718">
        <f t="shared" si="667"/>
        <v>0</v>
      </c>
      <c r="AS142" s="915">
        <f t="shared" ref="AS142:AX142" si="668">AS140</f>
        <v>0</v>
      </c>
      <c r="AT142" s="868">
        <f t="shared" ref="AT142:AU142" si="669">AT140</f>
        <v>0</v>
      </c>
      <c r="AU142" s="792">
        <f t="shared" si="669"/>
        <v>0</v>
      </c>
      <c r="AV142" s="792">
        <f t="shared" si="668"/>
        <v>0</v>
      </c>
      <c r="AW142" s="793">
        <f t="shared" si="668"/>
        <v>0</v>
      </c>
      <c r="AX142" s="869">
        <f t="shared" si="668"/>
        <v>0</v>
      </c>
      <c r="AY142" s="839">
        <f t="shared" ref="AY142:AZ142" si="670">AY140</f>
        <v>0</v>
      </c>
      <c r="AZ142" s="522">
        <f t="shared" si="670"/>
        <v>0</v>
      </c>
      <c r="BA142" s="839">
        <f t="shared" ref="BA142:BB142" si="671">BA140</f>
        <v>1227</v>
      </c>
      <c r="BB142" s="839">
        <f t="shared" si="671"/>
        <v>0</v>
      </c>
      <c r="BC142" s="522">
        <f>BC140</f>
        <v>1164</v>
      </c>
      <c r="BD142" s="454">
        <f>SUM(BD140:BD141)</f>
        <v>3478.9700000000003</v>
      </c>
      <c r="BE142" s="151">
        <f>AR142+AO142+AL142+AI142+AF142+AB142+AC142+Z142+W142+S142+P142+M142+J142+G142+D142</f>
        <v>1589.56</v>
      </c>
      <c r="BF142" s="1171">
        <f>SUM(BF140:BF141)</f>
        <v>4689.16</v>
      </c>
      <c r="BG142" s="184">
        <v>3292</v>
      </c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</row>
    <row r="143" spans="1:135" ht="15.75" thickBot="1" x14ac:dyDescent="0.3">
      <c r="A143" s="78">
        <v>329311</v>
      </c>
      <c r="B143" s="79" t="s">
        <v>94</v>
      </c>
      <c r="C143" s="560">
        <v>60</v>
      </c>
      <c r="D143" s="560"/>
      <c r="E143" s="1805"/>
      <c r="F143" s="562"/>
      <c r="G143" s="562"/>
      <c r="H143" s="1090"/>
      <c r="I143" s="561"/>
      <c r="J143" s="561"/>
      <c r="K143" s="1102"/>
      <c r="L143" s="1011"/>
      <c r="M143" s="359"/>
      <c r="N143" s="1107"/>
      <c r="O143" s="635"/>
      <c r="P143" s="635"/>
      <c r="Q143" s="1107"/>
      <c r="R143" s="635"/>
      <c r="S143" s="635"/>
      <c r="T143" s="1107"/>
      <c r="U143" s="1113"/>
      <c r="V143" s="956">
        <v>553.46</v>
      </c>
      <c r="W143" s="668"/>
      <c r="X143" s="1121">
        <f>138.8+32.2+48.83</f>
        <v>219.82999999999998</v>
      </c>
      <c r="Y143" s="669"/>
      <c r="Z143" s="669"/>
      <c r="AA143" s="1121"/>
      <c r="AB143" s="669"/>
      <c r="AC143" s="1121"/>
      <c r="AD143" s="669"/>
      <c r="AE143" s="1121"/>
      <c r="AF143" s="669"/>
      <c r="AG143" s="1121"/>
      <c r="AH143" s="669"/>
      <c r="AI143" s="669"/>
      <c r="AJ143" s="1121"/>
      <c r="AK143" s="669"/>
      <c r="AL143" s="669"/>
      <c r="AM143" s="1129"/>
      <c r="AN143" s="918">
        <v>30</v>
      </c>
      <c r="AO143" s="723"/>
      <c r="AP143" s="1805">
        <f>60+90</f>
        <v>150</v>
      </c>
      <c r="AQ143" s="724"/>
      <c r="AR143" s="725"/>
      <c r="AS143" s="926"/>
      <c r="AT143" s="872"/>
      <c r="AU143" s="796"/>
      <c r="AV143" s="1150"/>
      <c r="AW143" s="1151"/>
      <c r="AX143" s="882"/>
      <c r="AY143" s="841"/>
      <c r="AZ143" s="528"/>
      <c r="BA143" s="841">
        <v>825.02</v>
      </c>
      <c r="BB143" s="841"/>
      <c r="BC143" s="528"/>
      <c r="BD143" s="134">
        <f>AQ143+AN143+AK143+AH143+AB143+Y143+V143+R143+O143+L143+I143+F143+C143+AT143+AE143+BA143</f>
        <v>1468.48</v>
      </c>
      <c r="BE143" s="145"/>
      <c r="BF143" s="1167">
        <f t="shared" si="628"/>
        <v>369.83</v>
      </c>
      <c r="BG143" s="185">
        <v>329311</v>
      </c>
    </row>
    <row r="144" spans="1:135" ht="15.75" thickBot="1" x14ac:dyDescent="0.3">
      <c r="A144" s="76">
        <v>3293</v>
      </c>
      <c r="B144" s="81" t="s">
        <v>94</v>
      </c>
      <c r="C144" s="553">
        <f>C143</f>
        <v>60</v>
      </c>
      <c r="D144" s="553">
        <f>D143</f>
        <v>0</v>
      </c>
      <c r="E144" s="554">
        <f>E143</f>
        <v>0</v>
      </c>
      <c r="F144" s="555">
        <f t="shared" ref="F144" si="672">F143</f>
        <v>0</v>
      </c>
      <c r="G144" s="555">
        <f t="shared" ref="G144:J144" si="673">G143</f>
        <v>0</v>
      </c>
      <c r="H144" s="554">
        <f t="shared" si="673"/>
        <v>0</v>
      </c>
      <c r="I144" s="554">
        <f>I143</f>
        <v>0</v>
      </c>
      <c r="J144" s="554">
        <f t="shared" si="673"/>
        <v>0</v>
      </c>
      <c r="K144" s="989">
        <f>K143</f>
        <v>0</v>
      </c>
      <c r="L144" s="1007">
        <f>L143</f>
        <v>0</v>
      </c>
      <c r="M144" s="356">
        <f>M143</f>
        <v>0</v>
      </c>
      <c r="N144" s="357">
        <f>N143</f>
        <v>0</v>
      </c>
      <c r="O144" s="357">
        <f t="shared" ref="O144:P144" si="674">O143</f>
        <v>0</v>
      </c>
      <c r="P144" s="357">
        <f t="shared" si="674"/>
        <v>0</v>
      </c>
      <c r="Q144" s="357">
        <f>Q143</f>
        <v>0</v>
      </c>
      <c r="R144" s="357">
        <f t="shared" ref="R144" si="675">R143</f>
        <v>0</v>
      </c>
      <c r="S144" s="357">
        <f t="shared" ref="S144:W144" si="676">S143</f>
        <v>0</v>
      </c>
      <c r="T144" s="357">
        <f t="shared" ref="T144" si="677">T143</f>
        <v>0</v>
      </c>
      <c r="U144" s="1008">
        <f t="shared" si="676"/>
        <v>0</v>
      </c>
      <c r="V144" s="952">
        <f>V143</f>
        <v>553.46</v>
      </c>
      <c r="W144" s="664">
        <f t="shared" si="676"/>
        <v>0</v>
      </c>
      <c r="X144" s="665">
        <f>SUM(X143)</f>
        <v>219.82999999999998</v>
      </c>
      <c r="Y144" s="665">
        <f t="shared" ref="Y144" si="678">Y143</f>
        <v>0</v>
      </c>
      <c r="Z144" s="665">
        <f t="shared" ref="Z144:AA144" si="679">Z143</f>
        <v>0</v>
      </c>
      <c r="AA144" s="665">
        <f t="shared" si="679"/>
        <v>0</v>
      </c>
      <c r="AB144" s="665">
        <f t="shared" ref="AB144:AC144" si="680">AB143</f>
        <v>0</v>
      </c>
      <c r="AC144" s="665">
        <f t="shared" si="680"/>
        <v>0</v>
      </c>
      <c r="AD144" s="665">
        <f t="shared" ref="AD144:AL144" si="681">AD143</f>
        <v>0</v>
      </c>
      <c r="AE144" s="665">
        <f t="shared" ref="AE144:AF144" si="682">AE143</f>
        <v>0</v>
      </c>
      <c r="AF144" s="665">
        <f t="shared" si="682"/>
        <v>0</v>
      </c>
      <c r="AG144" s="665">
        <f t="shared" ref="AG144:AK144" si="683">AG143</f>
        <v>0</v>
      </c>
      <c r="AH144" s="665">
        <f t="shared" ref="AH144" si="684">AH143</f>
        <v>0</v>
      </c>
      <c r="AI144" s="665">
        <f t="shared" si="683"/>
        <v>0</v>
      </c>
      <c r="AJ144" s="665">
        <f t="shared" si="683"/>
        <v>0</v>
      </c>
      <c r="AK144" s="665">
        <f t="shared" si="683"/>
        <v>0</v>
      </c>
      <c r="AL144" s="665">
        <f t="shared" si="681"/>
        <v>0</v>
      </c>
      <c r="AM144" s="953">
        <f t="shared" ref="AM144:AO144" si="685">AM143</f>
        <v>0</v>
      </c>
      <c r="AN144" s="914">
        <f t="shared" ref="AN144" si="686">AN143</f>
        <v>30</v>
      </c>
      <c r="AO144" s="715">
        <f t="shared" si="685"/>
        <v>0</v>
      </c>
      <c r="AP144" s="716">
        <f>AP143</f>
        <v>150</v>
      </c>
      <c r="AQ144" s="717">
        <f>AQ143</f>
        <v>0</v>
      </c>
      <c r="AR144" s="718">
        <f>AR143</f>
        <v>0</v>
      </c>
      <c r="AS144" s="915">
        <f>AS143</f>
        <v>0</v>
      </c>
      <c r="AT144" s="868">
        <f t="shared" ref="AT144:AU144" si="687">AT143</f>
        <v>0</v>
      </c>
      <c r="AU144" s="792">
        <f t="shared" si="687"/>
        <v>0</v>
      </c>
      <c r="AV144" s="792">
        <f t="shared" ref="AV144:AW144" si="688">AV143</f>
        <v>0</v>
      </c>
      <c r="AW144" s="793">
        <f t="shared" si="688"/>
        <v>0</v>
      </c>
      <c r="AX144" s="869">
        <f>AX143</f>
        <v>0</v>
      </c>
      <c r="AY144" s="839">
        <f t="shared" ref="AY144:BB144" si="689">AY143</f>
        <v>0</v>
      </c>
      <c r="AZ144" s="522">
        <f>AZ143</f>
        <v>0</v>
      </c>
      <c r="BA144" s="839">
        <f t="shared" ref="BA144" si="690">BA143</f>
        <v>825.02</v>
      </c>
      <c r="BB144" s="839">
        <f t="shared" si="689"/>
        <v>0</v>
      </c>
      <c r="BC144" s="522">
        <f>BC143</f>
        <v>0</v>
      </c>
      <c r="BD144" s="454">
        <f>SUM(BD143)</f>
        <v>1468.48</v>
      </c>
      <c r="BE144" s="151">
        <f>AR144+AO144+AL144+AI144+AF144+AB144+AD144+Z144+W144+S144+P144+M144+J144+G144+D144</f>
        <v>0</v>
      </c>
      <c r="BF144" s="1168">
        <f>SUM(BF143)</f>
        <v>369.83</v>
      </c>
      <c r="BG144" s="184">
        <v>3293</v>
      </c>
    </row>
    <row r="145" spans="1:135" ht="15.75" thickBot="1" x14ac:dyDescent="0.3">
      <c r="A145" s="78">
        <v>329411</v>
      </c>
      <c r="B145" s="79" t="s">
        <v>97</v>
      </c>
      <c r="C145" s="560"/>
      <c r="D145" s="560"/>
      <c r="E145" s="1090"/>
      <c r="F145" s="562"/>
      <c r="G145" s="562"/>
      <c r="H145" s="1090"/>
      <c r="I145" s="561"/>
      <c r="J145" s="561"/>
      <c r="K145" s="1102"/>
      <c r="L145" s="1011"/>
      <c r="M145" s="359"/>
      <c r="N145" s="1107"/>
      <c r="O145" s="635"/>
      <c r="P145" s="635"/>
      <c r="Q145" s="1107"/>
      <c r="R145" s="635"/>
      <c r="S145" s="635"/>
      <c r="T145" s="1107"/>
      <c r="U145" s="1113"/>
      <c r="V145" s="956">
        <v>35</v>
      </c>
      <c r="W145" s="668"/>
      <c r="X145" s="1121">
        <v>40</v>
      </c>
      <c r="Y145" s="669"/>
      <c r="Z145" s="669"/>
      <c r="AA145" s="1121"/>
      <c r="AB145" s="669"/>
      <c r="AC145" s="1121"/>
      <c r="AD145" s="669"/>
      <c r="AE145" s="1121"/>
      <c r="AF145" s="669"/>
      <c r="AG145" s="1121"/>
      <c r="AH145" s="669"/>
      <c r="AI145" s="669"/>
      <c r="AJ145" s="1121"/>
      <c r="AK145" s="669"/>
      <c r="AL145" s="669"/>
      <c r="AM145" s="1129"/>
      <c r="AN145" s="918">
        <v>531</v>
      </c>
      <c r="AO145" s="723"/>
      <c r="AP145" s="1134">
        <v>531</v>
      </c>
      <c r="AQ145" s="724"/>
      <c r="AR145" s="725"/>
      <c r="AS145" s="926"/>
      <c r="AT145" s="872"/>
      <c r="AU145" s="796"/>
      <c r="AV145" s="1150"/>
      <c r="AW145" s="1151"/>
      <c r="AX145" s="882"/>
      <c r="AY145" s="841"/>
      <c r="AZ145" s="528"/>
      <c r="BA145" s="841"/>
      <c r="BB145" s="841"/>
      <c r="BC145" s="528"/>
      <c r="BD145" s="134">
        <f t="shared" si="627"/>
        <v>566</v>
      </c>
      <c r="BE145" s="145"/>
      <c r="BF145" s="1167">
        <f t="shared" si="628"/>
        <v>571</v>
      </c>
      <c r="BG145" s="185">
        <v>329411</v>
      </c>
    </row>
    <row r="146" spans="1:135" s="2" customFormat="1" ht="15.75" thickBot="1" x14ac:dyDescent="0.3">
      <c r="A146" s="76">
        <v>3294</v>
      </c>
      <c r="B146" s="81" t="s">
        <v>98</v>
      </c>
      <c r="C146" s="553">
        <f>C145</f>
        <v>0</v>
      </c>
      <c r="D146" s="553">
        <f>D145</f>
        <v>0</v>
      </c>
      <c r="E146" s="554">
        <f>E145</f>
        <v>0</v>
      </c>
      <c r="F146" s="555">
        <f t="shared" ref="F146" si="691">F145</f>
        <v>0</v>
      </c>
      <c r="G146" s="555">
        <f t="shared" ref="G146:K146" si="692">G145</f>
        <v>0</v>
      </c>
      <c r="H146" s="554">
        <f t="shared" si="692"/>
        <v>0</v>
      </c>
      <c r="I146" s="554">
        <f t="shared" ref="I146" si="693">I145</f>
        <v>0</v>
      </c>
      <c r="J146" s="554">
        <f t="shared" si="692"/>
        <v>0</v>
      </c>
      <c r="K146" s="989">
        <f t="shared" si="692"/>
        <v>0</v>
      </c>
      <c r="L146" s="1007">
        <f>L145</f>
        <v>0</v>
      </c>
      <c r="M146" s="356">
        <f>M145</f>
        <v>0</v>
      </c>
      <c r="N146" s="357">
        <f>N145</f>
        <v>0</v>
      </c>
      <c r="O146" s="357">
        <f t="shared" ref="O146" si="694">O145</f>
        <v>0</v>
      </c>
      <c r="P146" s="357">
        <f t="shared" ref="P146:R146" si="695">P145</f>
        <v>0</v>
      </c>
      <c r="Q146" s="357">
        <f t="shared" si="695"/>
        <v>0</v>
      </c>
      <c r="R146" s="357">
        <f t="shared" si="695"/>
        <v>0</v>
      </c>
      <c r="S146" s="357">
        <f t="shared" ref="S146:W146" si="696">S145</f>
        <v>0</v>
      </c>
      <c r="T146" s="357">
        <f t="shared" ref="T146" si="697">T145</f>
        <v>0</v>
      </c>
      <c r="U146" s="1008">
        <f t="shared" si="696"/>
        <v>0</v>
      </c>
      <c r="V146" s="952">
        <f>V145</f>
        <v>35</v>
      </c>
      <c r="W146" s="664">
        <f t="shared" si="696"/>
        <v>0</v>
      </c>
      <c r="X146" s="665">
        <f>X145</f>
        <v>40</v>
      </c>
      <c r="Y146" s="665">
        <f t="shared" ref="Y146" si="698">Y145</f>
        <v>0</v>
      </c>
      <c r="Z146" s="665">
        <f t="shared" ref="Z146:AA146" si="699">Z145</f>
        <v>0</v>
      </c>
      <c r="AA146" s="665">
        <f t="shared" si="699"/>
        <v>0</v>
      </c>
      <c r="AB146" s="665">
        <f t="shared" ref="AB146:AC146" si="700">AB145</f>
        <v>0</v>
      </c>
      <c r="AC146" s="665">
        <f t="shared" si="700"/>
        <v>0</v>
      </c>
      <c r="AD146" s="665">
        <f t="shared" ref="AD146:AL146" si="701">AD145</f>
        <v>0</v>
      </c>
      <c r="AE146" s="665">
        <f t="shared" ref="AE146:AF146" si="702">AE145</f>
        <v>0</v>
      </c>
      <c r="AF146" s="665">
        <f t="shared" si="702"/>
        <v>0</v>
      </c>
      <c r="AG146" s="665">
        <f t="shared" ref="AG146:AK146" si="703">AG145</f>
        <v>0</v>
      </c>
      <c r="AH146" s="665">
        <f t="shared" ref="AH146" si="704">AH145</f>
        <v>0</v>
      </c>
      <c r="AI146" s="665">
        <f t="shared" si="703"/>
        <v>0</v>
      </c>
      <c r="AJ146" s="665">
        <f t="shared" si="703"/>
        <v>0</v>
      </c>
      <c r="AK146" s="665">
        <f t="shared" si="703"/>
        <v>0</v>
      </c>
      <c r="AL146" s="665">
        <f t="shared" si="701"/>
        <v>0</v>
      </c>
      <c r="AM146" s="953">
        <f t="shared" ref="AM146:AO146" si="705">AM145</f>
        <v>0</v>
      </c>
      <c r="AN146" s="914">
        <f t="shared" ref="AN146" si="706">AN145</f>
        <v>531</v>
      </c>
      <c r="AO146" s="715">
        <f t="shared" si="705"/>
        <v>0</v>
      </c>
      <c r="AP146" s="716">
        <f>AP145</f>
        <v>531</v>
      </c>
      <c r="AQ146" s="717">
        <f t="shared" ref="AQ146:AR146" si="707">AQ145</f>
        <v>0</v>
      </c>
      <c r="AR146" s="718">
        <f t="shared" si="707"/>
        <v>0</v>
      </c>
      <c r="AS146" s="915">
        <f t="shared" ref="AS146:AV146" si="708">AS145</f>
        <v>0</v>
      </c>
      <c r="AT146" s="868">
        <f t="shared" ref="AT146:AU146" si="709">AT145</f>
        <v>0</v>
      </c>
      <c r="AU146" s="792">
        <f t="shared" si="709"/>
        <v>0</v>
      </c>
      <c r="AV146" s="792">
        <f t="shared" si="708"/>
        <v>0</v>
      </c>
      <c r="AW146" s="793">
        <f>AW145</f>
        <v>0</v>
      </c>
      <c r="AX146" s="869">
        <f t="shared" ref="AX146:AZ146" si="710">AX145</f>
        <v>0</v>
      </c>
      <c r="AY146" s="839">
        <f>AY145</f>
        <v>0</v>
      </c>
      <c r="AZ146" s="522">
        <f t="shared" si="710"/>
        <v>0</v>
      </c>
      <c r="BA146" s="839">
        <f>BA145</f>
        <v>0</v>
      </c>
      <c r="BB146" s="839">
        <f>BB145</f>
        <v>0</v>
      </c>
      <c r="BC146" s="522">
        <f t="shared" ref="BC146" si="711">BC145</f>
        <v>0</v>
      </c>
      <c r="BD146" s="454">
        <f>SUM(BD145)</f>
        <v>566</v>
      </c>
      <c r="BE146" s="151">
        <f>AR146+AO146+AL146+AI146+AF146+AB146+AD146+Z146+W146+S146+P146+M146+J146+G146+D146</f>
        <v>0</v>
      </c>
      <c r="BF146" s="1168">
        <f>SUM(BF145)</f>
        <v>571</v>
      </c>
      <c r="BG146" s="184">
        <v>3294</v>
      </c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</row>
    <row r="147" spans="1:135" x14ac:dyDescent="0.25">
      <c r="A147" s="74">
        <v>329521</v>
      </c>
      <c r="B147" s="85" t="s">
        <v>99</v>
      </c>
      <c r="C147" s="563"/>
      <c r="D147" s="563"/>
      <c r="E147" s="558"/>
      <c r="F147" s="559"/>
      <c r="G147" s="559"/>
      <c r="H147" s="558"/>
      <c r="I147" s="558"/>
      <c r="J147" s="558"/>
      <c r="K147" s="990"/>
      <c r="L147" s="1009"/>
      <c r="M147" s="358"/>
      <c r="N147" s="633"/>
      <c r="O147" s="636"/>
      <c r="P147" s="636"/>
      <c r="Q147" s="633"/>
      <c r="R147" s="633"/>
      <c r="S147" s="633"/>
      <c r="T147" s="633"/>
      <c r="U147" s="1035"/>
      <c r="V147" s="957">
        <v>33.18</v>
      </c>
      <c r="W147" s="670"/>
      <c r="X147" s="667"/>
      <c r="Y147" s="671"/>
      <c r="Z147" s="671"/>
      <c r="AA147" s="667"/>
      <c r="AB147" s="671"/>
      <c r="AC147" s="667"/>
      <c r="AD147" s="667"/>
      <c r="AE147" s="667"/>
      <c r="AF147" s="667"/>
      <c r="AG147" s="667"/>
      <c r="AH147" s="667"/>
      <c r="AI147" s="667"/>
      <c r="AJ147" s="667"/>
      <c r="AK147" s="667"/>
      <c r="AL147" s="667"/>
      <c r="AM147" s="955"/>
      <c r="AN147" s="916"/>
      <c r="AO147" s="719"/>
      <c r="AP147" s="720"/>
      <c r="AQ147" s="721"/>
      <c r="AR147" s="722"/>
      <c r="AS147" s="917"/>
      <c r="AT147" s="870"/>
      <c r="AU147" s="794"/>
      <c r="AV147" s="794"/>
      <c r="AW147" s="795"/>
      <c r="AX147" s="871"/>
      <c r="AY147" s="840"/>
      <c r="AZ147" s="523"/>
      <c r="BA147" s="840"/>
      <c r="BB147" s="840"/>
      <c r="BC147" s="523"/>
      <c r="BD147" s="134">
        <f t="shared" si="627"/>
        <v>33.18</v>
      </c>
      <c r="BE147" s="142"/>
      <c r="BF147" s="1167">
        <f t="shared" si="628"/>
        <v>0</v>
      </c>
      <c r="BG147" s="181">
        <v>329521</v>
      </c>
    </row>
    <row r="148" spans="1:135" x14ac:dyDescent="0.25">
      <c r="A148" s="45">
        <v>329531</v>
      </c>
      <c r="B148" s="472" t="s">
        <v>100</v>
      </c>
      <c r="C148" s="547"/>
      <c r="D148" s="547"/>
      <c r="E148" s="586"/>
      <c r="F148" s="549"/>
      <c r="G148" s="549"/>
      <c r="H148" s="586"/>
      <c r="I148" s="548"/>
      <c r="J148" s="548"/>
      <c r="K148" s="995"/>
      <c r="L148" s="1005"/>
      <c r="M148" s="353"/>
      <c r="N148" s="640"/>
      <c r="O148" s="631"/>
      <c r="P148" s="631"/>
      <c r="Q148" s="640"/>
      <c r="R148" s="631"/>
      <c r="S148" s="631"/>
      <c r="T148" s="640"/>
      <c r="U148" s="1023"/>
      <c r="V148" s="950">
        <v>44.88</v>
      </c>
      <c r="W148" s="660"/>
      <c r="X148" s="682">
        <v>237.6</v>
      </c>
      <c r="Y148" s="661"/>
      <c r="Z148" s="661"/>
      <c r="AA148" s="682"/>
      <c r="AB148" s="661"/>
      <c r="AC148" s="682"/>
      <c r="AD148" s="661"/>
      <c r="AE148" s="682"/>
      <c r="AF148" s="661"/>
      <c r="AG148" s="682"/>
      <c r="AH148" s="661"/>
      <c r="AI148" s="661"/>
      <c r="AJ148" s="682"/>
      <c r="AK148" s="661"/>
      <c r="AL148" s="661"/>
      <c r="AM148" s="966"/>
      <c r="AN148" s="912"/>
      <c r="AO148" s="709"/>
      <c r="AP148" s="746"/>
      <c r="AQ148" s="710"/>
      <c r="AR148" s="711"/>
      <c r="AS148" s="929"/>
      <c r="AT148" s="866"/>
      <c r="AU148" s="790"/>
      <c r="AV148" s="807"/>
      <c r="AW148" s="808"/>
      <c r="AX148" s="885"/>
      <c r="AY148" s="837"/>
      <c r="AZ148" s="533"/>
      <c r="BA148" s="837"/>
      <c r="BB148" s="837"/>
      <c r="BC148" s="533"/>
      <c r="BD148" s="134">
        <f t="shared" si="627"/>
        <v>44.88</v>
      </c>
      <c r="BE148" s="136"/>
      <c r="BF148" s="1167">
        <f t="shared" si="628"/>
        <v>237.6</v>
      </c>
      <c r="BG148" s="182">
        <v>329531</v>
      </c>
    </row>
    <row r="149" spans="1:135" s="6" customFormat="1" x14ac:dyDescent="0.25">
      <c r="A149" s="45">
        <v>329551</v>
      </c>
      <c r="B149" s="30" t="s">
        <v>101</v>
      </c>
      <c r="C149" s="547">
        <v>3976</v>
      </c>
      <c r="D149" s="547"/>
      <c r="E149" s="586">
        <v>4992</v>
      </c>
      <c r="F149" s="549"/>
      <c r="G149" s="549"/>
      <c r="H149" s="586"/>
      <c r="I149" s="548"/>
      <c r="J149" s="548"/>
      <c r="K149" s="995"/>
      <c r="L149" s="1005"/>
      <c r="M149" s="353"/>
      <c r="N149" s="640"/>
      <c r="O149" s="631"/>
      <c r="P149" s="631"/>
      <c r="Q149" s="640"/>
      <c r="R149" s="631"/>
      <c r="S149" s="631"/>
      <c r="T149" s="640"/>
      <c r="U149" s="1023"/>
      <c r="V149" s="950"/>
      <c r="W149" s="660"/>
      <c r="X149" s="682"/>
      <c r="Y149" s="661"/>
      <c r="Z149" s="661"/>
      <c r="AA149" s="682"/>
      <c r="AB149" s="661"/>
      <c r="AC149" s="682"/>
      <c r="AD149" s="661"/>
      <c r="AE149" s="682"/>
      <c r="AF149" s="661"/>
      <c r="AG149" s="682"/>
      <c r="AH149" s="661"/>
      <c r="AI149" s="661"/>
      <c r="AJ149" s="682"/>
      <c r="AK149" s="661"/>
      <c r="AL149" s="661"/>
      <c r="AM149" s="966"/>
      <c r="AN149" s="912"/>
      <c r="AO149" s="709"/>
      <c r="AP149" s="746"/>
      <c r="AQ149" s="710"/>
      <c r="AR149" s="711"/>
      <c r="AS149" s="929"/>
      <c r="AT149" s="866"/>
      <c r="AU149" s="790"/>
      <c r="AV149" s="807"/>
      <c r="AW149" s="808"/>
      <c r="AX149" s="885"/>
      <c r="AY149" s="837"/>
      <c r="AZ149" s="533"/>
      <c r="BA149" s="837"/>
      <c r="BB149" s="837"/>
      <c r="BC149" s="533"/>
      <c r="BD149" s="134">
        <f t="shared" si="627"/>
        <v>3976</v>
      </c>
      <c r="BE149" s="136"/>
      <c r="BF149" s="1167">
        <f t="shared" si="628"/>
        <v>4992</v>
      </c>
      <c r="BG149" s="182">
        <v>329551</v>
      </c>
      <c r="BH149" s="41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  <c r="BU149" s="41"/>
      <c r="BV149" s="41"/>
      <c r="BW149" s="41"/>
      <c r="BX149" s="41"/>
      <c r="BY149" s="41"/>
      <c r="BZ149" s="41"/>
      <c r="CA149" s="41"/>
      <c r="CB149" s="41"/>
      <c r="CC149" s="41"/>
      <c r="CD149" s="41"/>
      <c r="CE149" s="41"/>
      <c r="CF149" s="41"/>
      <c r="CG149" s="41"/>
      <c r="CH149" s="41"/>
      <c r="CI149" s="41"/>
      <c r="CJ149" s="41"/>
      <c r="CK149" s="41"/>
      <c r="CL149" s="41"/>
      <c r="CM149" s="41"/>
      <c r="CN149" s="41"/>
      <c r="CO149" s="41"/>
      <c r="CP149" s="41"/>
      <c r="CQ149" s="41"/>
      <c r="CR149" s="41"/>
      <c r="CS149" s="41"/>
      <c r="CT149" s="41"/>
      <c r="CU149" s="41"/>
      <c r="CV149" s="41"/>
      <c r="CW149" s="41"/>
      <c r="CX149" s="41"/>
      <c r="CY149" s="41"/>
      <c r="CZ149" s="41"/>
      <c r="DA149" s="41"/>
      <c r="DB149" s="41"/>
      <c r="DC149" s="41"/>
      <c r="DD149" s="41"/>
      <c r="DE149" s="41"/>
      <c r="DF149" s="41"/>
      <c r="DG149" s="41"/>
      <c r="DH149" s="41"/>
      <c r="DI149" s="41"/>
      <c r="DJ149" s="41"/>
      <c r="DK149" s="41"/>
      <c r="DL149" s="41"/>
      <c r="DM149" s="41"/>
      <c r="DN149" s="41"/>
      <c r="DO149" s="41"/>
      <c r="DP149" s="41"/>
      <c r="DQ149" s="41"/>
      <c r="DR149" s="41"/>
      <c r="DS149" s="41"/>
      <c r="DT149" s="41"/>
      <c r="DU149" s="41"/>
      <c r="DV149" s="41"/>
      <c r="DW149" s="41"/>
      <c r="DX149" s="41"/>
      <c r="DY149" s="41"/>
      <c r="DZ149" s="41"/>
      <c r="EA149" s="41"/>
      <c r="EB149" s="41"/>
      <c r="EC149" s="41"/>
      <c r="ED149" s="41"/>
      <c r="EE149" s="41"/>
    </row>
    <row r="150" spans="1:135" ht="15.75" thickBot="1" x14ac:dyDescent="0.3">
      <c r="A150" s="46">
        <v>329591</v>
      </c>
      <c r="B150" s="29" t="s">
        <v>102</v>
      </c>
      <c r="C150" s="550"/>
      <c r="D150" s="550"/>
      <c r="E150" s="589"/>
      <c r="F150" s="552"/>
      <c r="G150" s="552"/>
      <c r="H150" s="589"/>
      <c r="I150" s="551"/>
      <c r="J150" s="551"/>
      <c r="K150" s="996"/>
      <c r="L150" s="1006"/>
      <c r="M150" s="354"/>
      <c r="N150" s="641"/>
      <c r="O150" s="632"/>
      <c r="P150" s="632"/>
      <c r="Q150" s="641"/>
      <c r="R150" s="632"/>
      <c r="S150" s="632"/>
      <c r="T150" s="641"/>
      <c r="U150" s="1025"/>
      <c r="V150" s="951">
        <v>127.44</v>
      </c>
      <c r="W150" s="662"/>
      <c r="X150" s="684">
        <v>127.44</v>
      </c>
      <c r="Y150" s="663"/>
      <c r="Z150" s="663"/>
      <c r="AA150" s="684"/>
      <c r="AB150" s="663"/>
      <c r="AC150" s="684"/>
      <c r="AD150" s="663"/>
      <c r="AE150" s="684"/>
      <c r="AF150" s="663"/>
      <c r="AG150" s="684"/>
      <c r="AH150" s="663"/>
      <c r="AI150" s="663"/>
      <c r="AJ150" s="684"/>
      <c r="AK150" s="663"/>
      <c r="AL150" s="663"/>
      <c r="AM150" s="968"/>
      <c r="AN150" s="913"/>
      <c r="AO150" s="712"/>
      <c r="AP150" s="750"/>
      <c r="AQ150" s="713"/>
      <c r="AR150" s="714"/>
      <c r="AS150" s="931"/>
      <c r="AT150" s="867"/>
      <c r="AU150" s="791"/>
      <c r="AV150" s="809"/>
      <c r="AW150" s="810"/>
      <c r="AX150" s="887"/>
      <c r="AY150" s="838"/>
      <c r="AZ150" s="534"/>
      <c r="BA150" s="838"/>
      <c r="BB150" s="838"/>
      <c r="BC150" s="534"/>
      <c r="BD150" s="134">
        <f t="shared" si="627"/>
        <v>127.44</v>
      </c>
      <c r="BE150" s="141"/>
      <c r="BF150" s="1167">
        <f t="shared" si="628"/>
        <v>127.44</v>
      </c>
      <c r="BG150" s="183">
        <v>329591</v>
      </c>
    </row>
    <row r="151" spans="1:135" s="2" customFormat="1" ht="15.75" thickBot="1" x14ac:dyDescent="0.3">
      <c r="A151" s="76">
        <v>3295</v>
      </c>
      <c r="B151" s="81" t="s">
        <v>103</v>
      </c>
      <c r="C151" s="553">
        <f>SUM(C147:C150)</f>
        <v>3976</v>
      </c>
      <c r="D151" s="553">
        <f>SUM(D147:D150)</f>
        <v>0</v>
      </c>
      <c r="E151" s="554">
        <f>SUM(E147:E150)</f>
        <v>4992</v>
      </c>
      <c r="F151" s="555">
        <f t="shared" ref="F151" si="712">SUM(F147:F150)</f>
        <v>0</v>
      </c>
      <c r="G151" s="555">
        <f t="shared" ref="G151:K151" si="713">SUM(G147:G150)</f>
        <v>0</v>
      </c>
      <c r="H151" s="554">
        <f t="shared" si="713"/>
        <v>0</v>
      </c>
      <c r="I151" s="554">
        <f t="shared" ref="I151" si="714">SUM(I147:I150)</f>
        <v>0</v>
      </c>
      <c r="J151" s="554">
        <f t="shared" si="713"/>
        <v>0</v>
      </c>
      <c r="K151" s="989">
        <f t="shared" si="713"/>
        <v>0</v>
      </c>
      <c r="L151" s="1007">
        <f>SUM(L147:L150)</f>
        <v>0</v>
      </c>
      <c r="M151" s="356">
        <f>SUM(M147:M150)</f>
        <v>0</v>
      </c>
      <c r="N151" s="357">
        <f>SUM(N147:N150)</f>
        <v>0</v>
      </c>
      <c r="O151" s="357">
        <f t="shared" ref="O151" si="715">SUM(O147:O150)</f>
        <v>0</v>
      </c>
      <c r="P151" s="357">
        <f t="shared" ref="P151:R151" si="716">SUM(P147:P150)</f>
        <v>0</v>
      </c>
      <c r="Q151" s="357">
        <f t="shared" si="716"/>
        <v>0</v>
      </c>
      <c r="R151" s="357">
        <f t="shared" si="716"/>
        <v>0</v>
      </c>
      <c r="S151" s="357">
        <f t="shared" ref="S151:W151" si="717">SUM(S147:S150)</f>
        <v>0</v>
      </c>
      <c r="T151" s="357">
        <f t="shared" ref="T151" si="718">SUM(T147:T150)</f>
        <v>0</v>
      </c>
      <c r="U151" s="1008">
        <f t="shared" si="717"/>
        <v>0</v>
      </c>
      <c r="V151" s="952">
        <f>SUM(V147:V150)</f>
        <v>205.5</v>
      </c>
      <c r="W151" s="664">
        <f t="shared" si="717"/>
        <v>0</v>
      </c>
      <c r="X151" s="665">
        <f>SUM(X147:X150)</f>
        <v>365.03999999999996</v>
      </c>
      <c r="Y151" s="665">
        <f t="shared" ref="Y151" si="719">SUM(Y147:Y150)</f>
        <v>0</v>
      </c>
      <c r="Z151" s="665">
        <f t="shared" ref="Z151:AA151" si="720">SUM(Z147:Z150)</f>
        <v>0</v>
      </c>
      <c r="AA151" s="665">
        <f t="shared" si="720"/>
        <v>0</v>
      </c>
      <c r="AB151" s="665">
        <f t="shared" ref="AB151:AC151" si="721">SUM(AB147:AB150)</f>
        <v>0</v>
      </c>
      <c r="AC151" s="665">
        <f t="shared" si="721"/>
        <v>0</v>
      </c>
      <c r="AD151" s="665">
        <f t="shared" ref="AD151:AL151" si="722">SUM(AD147:AD150)</f>
        <v>0</v>
      </c>
      <c r="AE151" s="665">
        <f t="shared" ref="AE151:AF151" si="723">SUM(AE147:AE150)</f>
        <v>0</v>
      </c>
      <c r="AF151" s="665">
        <f t="shared" si="723"/>
        <v>0</v>
      </c>
      <c r="AG151" s="665">
        <f t="shared" ref="AG151:AK151" si="724">SUM(AG147:AG150)</f>
        <v>0</v>
      </c>
      <c r="AH151" s="665">
        <f t="shared" ref="AH151" si="725">SUM(AH147:AH150)</f>
        <v>0</v>
      </c>
      <c r="AI151" s="665">
        <f t="shared" si="724"/>
        <v>0</v>
      </c>
      <c r="AJ151" s="665">
        <f t="shared" si="724"/>
        <v>0</v>
      </c>
      <c r="AK151" s="665">
        <f t="shared" si="724"/>
        <v>0</v>
      </c>
      <c r="AL151" s="665">
        <f t="shared" si="722"/>
        <v>0</v>
      </c>
      <c r="AM151" s="953">
        <f t="shared" ref="AM151:AO151" si="726">SUM(AM147:AM150)</f>
        <v>0</v>
      </c>
      <c r="AN151" s="914">
        <f t="shared" ref="AN151" si="727">SUM(AN147:AN150)</f>
        <v>0</v>
      </c>
      <c r="AO151" s="715">
        <f t="shared" si="726"/>
        <v>0</v>
      </c>
      <c r="AP151" s="716">
        <f>SUM(AP147:AP150)</f>
        <v>0</v>
      </c>
      <c r="AQ151" s="717">
        <f t="shared" ref="AQ151:AR151" si="728">SUM(AQ147:AQ150)</f>
        <v>0</v>
      </c>
      <c r="AR151" s="718">
        <f t="shared" si="728"/>
        <v>0</v>
      </c>
      <c r="AS151" s="915">
        <f t="shared" ref="AS151:AX151" si="729">SUM(AS147:AS150)</f>
        <v>0</v>
      </c>
      <c r="AT151" s="868">
        <f t="shared" ref="AT151:AU151" si="730">SUM(AT147:AT150)</f>
        <v>0</v>
      </c>
      <c r="AU151" s="792">
        <f t="shared" si="730"/>
        <v>0</v>
      </c>
      <c r="AV151" s="792">
        <f t="shared" si="729"/>
        <v>0</v>
      </c>
      <c r="AW151" s="793">
        <f t="shared" si="729"/>
        <v>0</v>
      </c>
      <c r="AX151" s="869">
        <f t="shared" si="729"/>
        <v>0</v>
      </c>
      <c r="AY151" s="839">
        <f t="shared" ref="AY151:BA151" si="731">SUM(AY147:AY150)</f>
        <v>0</v>
      </c>
      <c r="AZ151" s="522">
        <f t="shared" si="731"/>
        <v>0</v>
      </c>
      <c r="BA151" s="839">
        <f t="shared" si="731"/>
        <v>0</v>
      </c>
      <c r="BB151" s="839">
        <f t="shared" ref="BB151:BC151" si="732">SUM(BB147:BB150)</f>
        <v>0</v>
      </c>
      <c r="BC151" s="522">
        <f t="shared" si="732"/>
        <v>0</v>
      </c>
      <c r="BD151" s="454">
        <f>SUM(BD147:BD150)</f>
        <v>4181.5</v>
      </c>
      <c r="BE151" s="151">
        <f>AR151+AO151+AL151+AI151+AF151+AB151+AD151+Z151+W151+S151+P151+M151+J151+G151+D151</f>
        <v>0</v>
      </c>
      <c r="BF151" s="1168">
        <f>SUM(BF147:BF150)</f>
        <v>5357.04</v>
      </c>
      <c r="BG151" s="184">
        <v>3295</v>
      </c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</row>
    <row r="152" spans="1:135" s="6" customFormat="1" ht="15.75" thickBot="1" x14ac:dyDescent="0.3">
      <c r="A152" s="78">
        <v>329611</v>
      </c>
      <c r="B152" s="79" t="s">
        <v>163</v>
      </c>
      <c r="C152" s="560"/>
      <c r="D152" s="560"/>
      <c r="E152" s="1090"/>
      <c r="F152" s="562"/>
      <c r="G152" s="562"/>
      <c r="H152" s="1090"/>
      <c r="I152" s="561"/>
      <c r="J152" s="561"/>
      <c r="K152" s="1102"/>
      <c r="L152" s="1011"/>
      <c r="M152" s="359"/>
      <c r="N152" s="1107"/>
      <c r="O152" s="635"/>
      <c r="P152" s="635"/>
      <c r="Q152" s="1107"/>
      <c r="R152" s="635"/>
      <c r="S152" s="635"/>
      <c r="T152" s="1107"/>
      <c r="U152" s="1113"/>
      <c r="V152" s="956"/>
      <c r="W152" s="668"/>
      <c r="X152" s="1121"/>
      <c r="Y152" s="669"/>
      <c r="Z152" s="669"/>
      <c r="AA152" s="1121"/>
      <c r="AB152" s="669"/>
      <c r="AC152" s="1121"/>
      <c r="AD152" s="669"/>
      <c r="AE152" s="1121"/>
      <c r="AF152" s="669"/>
      <c r="AG152" s="1121"/>
      <c r="AH152" s="669"/>
      <c r="AI152" s="669"/>
      <c r="AJ152" s="1121"/>
      <c r="AK152" s="669"/>
      <c r="AL152" s="669"/>
      <c r="AM152" s="1129"/>
      <c r="AN152" s="918"/>
      <c r="AO152" s="723"/>
      <c r="AP152" s="1134"/>
      <c r="AQ152" s="724"/>
      <c r="AR152" s="725"/>
      <c r="AS152" s="926"/>
      <c r="AT152" s="872"/>
      <c r="AU152" s="796"/>
      <c r="AV152" s="1150"/>
      <c r="AW152" s="1151"/>
      <c r="AX152" s="882"/>
      <c r="AY152" s="841"/>
      <c r="AZ152" s="528"/>
      <c r="BA152" s="841"/>
      <c r="BB152" s="841"/>
      <c r="BC152" s="528"/>
      <c r="BD152" s="134">
        <f t="shared" si="627"/>
        <v>0</v>
      </c>
      <c r="BE152" s="145"/>
      <c r="BF152" s="1167">
        <f t="shared" si="628"/>
        <v>0</v>
      </c>
      <c r="BG152" s="185">
        <v>329611</v>
      </c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  <c r="CM152" s="41"/>
      <c r="CN152" s="41"/>
      <c r="CO152" s="41"/>
      <c r="CP152" s="41"/>
      <c r="CQ152" s="41"/>
      <c r="CR152" s="41"/>
      <c r="CS152" s="41"/>
      <c r="CT152" s="41"/>
      <c r="CU152" s="41"/>
      <c r="CV152" s="41"/>
      <c r="CW152" s="41"/>
      <c r="CX152" s="41"/>
      <c r="CY152" s="41"/>
      <c r="CZ152" s="41"/>
      <c r="DA152" s="41"/>
      <c r="DB152" s="41"/>
      <c r="DC152" s="41"/>
      <c r="DD152" s="41"/>
      <c r="DE152" s="41"/>
      <c r="DF152" s="41"/>
      <c r="DG152" s="41"/>
      <c r="DH152" s="41"/>
      <c r="DI152" s="41"/>
      <c r="DJ152" s="41"/>
      <c r="DK152" s="41"/>
      <c r="DL152" s="41"/>
      <c r="DM152" s="41"/>
      <c r="DN152" s="41"/>
      <c r="DO152" s="41"/>
      <c r="DP152" s="41"/>
      <c r="DQ152" s="41"/>
      <c r="DR152" s="41"/>
      <c r="DS152" s="41"/>
      <c r="DT152" s="41"/>
      <c r="DU152" s="41"/>
      <c r="DV152" s="41"/>
      <c r="DW152" s="41"/>
      <c r="DX152" s="41"/>
      <c r="DY152" s="41"/>
      <c r="DZ152" s="41"/>
      <c r="EA152" s="41"/>
      <c r="EB152" s="41"/>
      <c r="EC152" s="41"/>
      <c r="ED152" s="41"/>
      <c r="EE152" s="41"/>
    </row>
    <row r="153" spans="1:135" s="2" customFormat="1" ht="15.75" thickBot="1" x14ac:dyDescent="0.3">
      <c r="A153" s="76">
        <v>3296</v>
      </c>
      <c r="B153" s="81" t="s">
        <v>163</v>
      </c>
      <c r="C153" s="553">
        <f t="shared" ref="C153" si="733">C152</f>
        <v>0</v>
      </c>
      <c r="D153" s="553">
        <f t="shared" ref="D153:O153" si="734">D152</f>
        <v>0</v>
      </c>
      <c r="E153" s="554">
        <f>E152</f>
        <v>0</v>
      </c>
      <c r="F153" s="555">
        <f t="shared" ref="F153" si="735">F152</f>
        <v>0</v>
      </c>
      <c r="G153" s="555">
        <f t="shared" si="734"/>
        <v>0</v>
      </c>
      <c r="H153" s="554">
        <f t="shared" si="734"/>
        <v>0</v>
      </c>
      <c r="I153" s="554">
        <f t="shared" ref="I153" si="736">I152</f>
        <v>0</v>
      </c>
      <c r="J153" s="554">
        <f t="shared" si="734"/>
        <v>0</v>
      </c>
      <c r="K153" s="989">
        <f t="shared" si="734"/>
        <v>0</v>
      </c>
      <c r="L153" s="1007">
        <f t="shared" ref="L153" si="737">L152</f>
        <v>0</v>
      </c>
      <c r="M153" s="356">
        <f t="shared" si="734"/>
        <v>0</v>
      </c>
      <c r="N153" s="357">
        <f t="shared" si="734"/>
        <v>0</v>
      </c>
      <c r="O153" s="357">
        <f t="shared" si="734"/>
        <v>0</v>
      </c>
      <c r="P153" s="357">
        <f t="shared" ref="P153:Q153" si="738">P152</f>
        <v>0</v>
      </c>
      <c r="Q153" s="357">
        <f t="shared" si="738"/>
        <v>0</v>
      </c>
      <c r="R153" s="357">
        <f>R152</f>
        <v>0</v>
      </c>
      <c r="S153" s="357">
        <f>S152</f>
        <v>0</v>
      </c>
      <c r="T153" s="357">
        <f>T152</f>
        <v>0</v>
      </c>
      <c r="U153" s="1008">
        <f>U152</f>
        <v>0</v>
      </c>
      <c r="V153" s="952">
        <f t="shared" ref="V153:W153" si="739">V152</f>
        <v>0</v>
      </c>
      <c r="W153" s="664">
        <f t="shared" si="739"/>
        <v>0</v>
      </c>
      <c r="X153" s="665">
        <f t="shared" ref="X153:Y153" si="740">X152</f>
        <v>0</v>
      </c>
      <c r="Y153" s="665">
        <f t="shared" si="740"/>
        <v>0</v>
      </c>
      <c r="Z153" s="665">
        <f t="shared" ref="Z153:AA153" si="741">Z152</f>
        <v>0</v>
      </c>
      <c r="AA153" s="665">
        <f t="shared" si="741"/>
        <v>0</v>
      </c>
      <c r="AB153" s="665">
        <f t="shared" ref="AB153:AC153" si="742">AB152</f>
        <v>0</v>
      </c>
      <c r="AC153" s="665">
        <f t="shared" si="742"/>
        <v>0</v>
      </c>
      <c r="AD153" s="665">
        <f t="shared" ref="AD153:AL153" si="743">AD152</f>
        <v>0</v>
      </c>
      <c r="AE153" s="665">
        <f t="shared" ref="AE153:AF153" si="744">AE152</f>
        <v>0</v>
      </c>
      <c r="AF153" s="665">
        <f t="shared" si="744"/>
        <v>0</v>
      </c>
      <c r="AG153" s="665">
        <f t="shared" ref="AG153:AK153" si="745">AG152</f>
        <v>0</v>
      </c>
      <c r="AH153" s="665">
        <f t="shared" ref="AH153" si="746">AH152</f>
        <v>0</v>
      </c>
      <c r="AI153" s="665">
        <f t="shared" si="745"/>
        <v>0</v>
      </c>
      <c r="AJ153" s="665">
        <f t="shared" si="745"/>
        <v>0</v>
      </c>
      <c r="AK153" s="665">
        <f t="shared" si="745"/>
        <v>0</v>
      </c>
      <c r="AL153" s="665">
        <f t="shared" si="743"/>
        <v>0</v>
      </c>
      <c r="AM153" s="953">
        <f t="shared" ref="AM153:AO153" si="747">AM152</f>
        <v>0</v>
      </c>
      <c r="AN153" s="914">
        <f t="shared" ref="AN153" si="748">AN152</f>
        <v>0</v>
      </c>
      <c r="AO153" s="715">
        <f t="shared" si="747"/>
        <v>0</v>
      </c>
      <c r="AP153" s="716">
        <f t="shared" ref="AP153:AR153" si="749">AP152</f>
        <v>0</v>
      </c>
      <c r="AQ153" s="717">
        <f t="shared" ref="AQ153" si="750">AQ152</f>
        <v>0</v>
      </c>
      <c r="AR153" s="718">
        <f t="shared" si="749"/>
        <v>0</v>
      </c>
      <c r="AS153" s="915">
        <f t="shared" ref="AS153:AX153" si="751">AS152</f>
        <v>0</v>
      </c>
      <c r="AT153" s="868">
        <f t="shared" ref="AT153:AU153" si="752">AT152</f>
        <v>0</v>
      </c>
      <c r="AU153" s="792">
        <f t="shared" si="752"/>
        <v>0</v>
      </c>
      <c r="AV153" s="792">
        <f t="shared" si="751"/>
        <v>0</v>
      </c>
      <c r="AW153" s="793">
        <f t="shared" si="751"/>
        <v>0</v>
      </c>
      <c r="AX153" s="869">
        <f t="shared" si="751"/>
        <v>0</v>
      </c>
      <c r="AY153" s="839">
        <f t="shared" ref="AY153:BA153" si="753">AY152</f>
        <v>0</v>
      </c>
      <c r="AZ153" s="522">
        <f t="shared" si="753"/>
        <v>0</v>
      </c>
      <c r="BA153" s="839">
        <f t="shared" si="753"/>
        <v>0</v>
      </c>
      <c r="BB153" s="839">
        <f t="shared" ref="BB153:BC153" si="754">BB152</f>
        <v>0</v>
      </c>
      <c r="BC153" s="522">
        <f t="shared" si="754"/>
        <v>0</v>
      </c>
      <c r="BD153" s="454">
        <f>SUM(BD152)</f>
        <v>0</v>
      </c>
      <c r="BE153" s="151">
        <f>AR153+AO153+AL153+AI153+AF153+AB153+AD153+Z153+W153+S153+P153+M153+J153+G153+D153</f>
        <v>0</v>
      </c>
      <c r="BF153" s="1168">
        <f>SUM(BF152)</f>
        <v>0</v>
      </c>
      <c r="BG153" s="184">
        <v>3296</v>
      </c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</row>
    <row r="154" spans="1:135" x14ac:dyDescent="0.25">
      <c r="A154" s="74">
        <v>329911</v>
      </c>
      <c r="B154" s="85" t="s">
        <v>210</v>
      </c>
      <c r="C154" s="563"/>
      <c r="D154" s="563"/>
      <c r="E154" s="558"/>
      <c r="F154" s="565"/>
      <c r="G154" s="565"/>
      <c r="H154" s="558"/>
      <c r="I154" s="564"/>
      <c r="J154" s="564"/>
      <c r="K154" s="990"/>
      <c r="L154" s="1012"/>
      <c r="M154" s="360"/>
      <c r="N154" s="633"/>
      <c r="O154" s="636"/>
      <c r="P154" s="636"/>
      <c r="Q154" s="633"/>
      <c r="R154" s="636"/>
      <c r="S154" s="636"/>
      <c r="T154" s="633"/>
      <c r="U154" s="1035"/>
      <c r="V154" s="957"/>
      <c r="W154" s="670"/>
      <c r="X154" s="667"/>
      <c r="Y154" s="671"/>
      <c r="Z154" s="671"/>
      <c r="AA154" s="667"/>
      <c r="AB154" s="671"/>
      <c r="AC154" s="667"/>
      <c r="AD154" s="671"/>
      <c r="AE154" s="667"/>
      <c r="AF154" s="671"/>
      <c r="AG154" s="667"/>
      <c r="AH154" s="671"/>
      <c r="AI154" s="671"/>
      <c r="AJ154" s="667"/>
      <c r="AK154" s="671"/>
      <c r="AL154" s="671"/>
      <c r="AM154" s="955"/>
      <c r="AN154" s="919"/>
      <c r="AO154" s="726"/>
      <c r="AP154" s="720"/>
      <c r="AQ154" s="727"/>
      <c r="AR154" s="728"/>
      <c r="AS154" s="917"/>
      <c r="AT154" s="873"/>
      <c r="AU154" s="797"/>
      <c r="AV154" s="794"/>
      <c r="AW154" s="795"/>
      <c r="AX154" s="871"/>
      <c r="AY154" s="842"/>
      <c r="AZ154" s="523"/>
      <c r="BA154" s="842"/>
      <c r="BB154" s="842"/>
      <c r="BC154" s="523"/>
      <c r="BD154" s="134">
        <f t="shared" si="627"/>
        <v>0</v>
      </c>
      <c r="BE154" s="140"/>
      <c r="BF154" s="1167">
        <f t="shared" si="628"/>
        <v>0</v>
      </c>
      <c r="BG154" s="181">
        <v>329911</v>
      </c>
    </row>
    <row r="155" spans="1:135" ht="15.75" thickBot="1" x14ac:dyDescent="0.3">
      <c r="A155" s="46">
        <v>329991</v>
      </c>
      <c r="B155" s="29" t="s">
        <v>105</v>
      </c>
      <c r="C155" s="550">
        <v>699.83</v>
      </c>
      <c r="D155" s="550"/>
      <c r="E155" s="589">
        <v>115.8</v>
      </c>
      <c r="F155" s="552"/>
      <c r="G155" s="552"/>
      <c r="H155" s="589"/>
      <c r="I155" s="551"/>
      <c r="J155" s="551"/>
      <c r="K155" s="996"/>
      <c r="L155" s="1006"/>
      <c r="M155" s="354"/>
      <c r="N155" s="641"/>
      <c r="O155" s="632"/>
      <c r="P155" s="632"/>
      <c r="Q155" s="641"/>
      <c r="R155" s="632">
        <v>8298.5</v>
      </c>
      <c r="S155" s="632"/>
      <c r="T155" s="641">
        <f>560.16+516+4.21</f>
        <v>1080.3699999999999</v>
      </c>
      <c r="U155" s="1025">
        <f>4500-4500+4500+13883.84+137.13+246.25+120.64+10.25+845.46+4000+340.67</f>
        <v>24084.239999999998</v>
      </c>
      <c r="V155" s="951">
        <v>232.11</v>
      </c>
      <c r="W155" s="662"/>
      <c r="X155" s="684">
        <f>102.06+2.64+7.9+0.15+12.5+10.73+17.07+9.71+10.78+31.33+17.69+25+5.5</f>
        <v>253.06</v>
      </c>
      <c r="Y155" s="663"/>
      <c r="Z155" s="663"/>
      <c r="AA155" s="684"/>
      <c r="AB155" s="663"/>
      <c r="AC155" s="684"/>
      <c r="AD155" s="663"/>
      <c r="AE155" s="684"/>
      <c r="AF155" s="663"/>
      <c r="AG155" s="684"/>
      <c r="AH155" s="663"/>
      <c r="AI155" s="663"/>
      <c r="AJ155" s="684"/>
      <c r="AK155" s="663">
        <v>1456.32</v>
      </c>
      <c r="AL155" s="663"/>
      <c r="AM155" s="968">
        <f>30+77.5+300+105.2+30+12+445.2+18+50</f>
        <v>1067.9000000000001</v>
      </c>
      <c r="AN155" s="913">
        <v>1421.53</v>
      </c>
      <c r="AO155" s="712"/>
      <c r="AP155" s="750">
        <v>27</v>
      </c>
      <c r="AQ155" s="713">
        <v>764.82</v>
      </c>
      <c r="AR155" s="714"/>
      <c r="AS155" s="1799"/>
      <c r="AT155" s="867"/>
      <c r="AU155" s="791"/>
      <c r="AV155" s="809"/>
      <c r="AW155" s="810"/>
      <c r="AX155" s="887"/>
      <c r="AY155" s="838"/>
      <c r="AZ155" s="534"/>
      <c r="BA155" s="838">
        <v>585</v>
      </c>
      <c r="BB155" s="838"/>
      <c r="BC155" s="534">
        <f>36.31+23.4+24.27+1193.4+24.93+330.21</f>
        <v>1632.5200000000002</v>
      </c>
      <c r="BD155" s="134">
        <f>AQ155+AN155+AK155+AH155+AB155+Y155+V155+R155+O155+L155+I155+F155+C155+AT155+AE155+BA155</f>
        <v>13458.11</v>
      </c>
      <c r="BE155" s="141"/>
      <c r="BF155" s="1167">
        <f t="shared" si="628"/>
        <v>28260.89</v>
      </c>
      <c r="BG155" s="183">
        <v>329991</v>
      </c>
    </row>
    <row r="156" spans="1:135" s="2" customFormat="1" ht="15.75" thickBot="1" x14ac:dyDescent="0.3">
      <c r="A156" s="76">
        <v>3299</v>
      </c>
      <c r="B156" s="81" t="s">
        <v>105</v>
      </c>
      <c r="C156" s="553">
        <f>C154+C155</f>
        <v>699.83</v>
      </c>
      <c r="D156" s="553">
        <f>D154+D155</f>
        <v>0</v>
      </c>
      <c r="E156" s="554">
        <f>E154+E155</f>
        <v>115.8</v>
      </c>
      <c r="F156" s="555">
        <f t="shared" ref="F156" si="755">F154+F155</f>
        <v>0</v>
      </c>
      <c r="G156" s="555">
        <f t="shared" ref="G156:K156" si="756">G154+G155</f>
        <v>0</v>
      </c>
      <c r="H156" s="554">
        <f>H154+H155</f>
        <v>0</v>
      </c>
      <c r="I156" s="554">
        <f t="shared" ref="I156" si="757">I154+I155</f>
        <v>0</v>
      </c>
      <c r="J156" s="554">
        <f t="shared" si="756"/>
        <v>0</v>
      </c>
      <c r="K156" s="989">
        <f t="shared" si="756"/>
        <v>0</v>
      </c>
      <c r="L156" s="1007">
        <f>L154+L155</f>
        <v>0</v>
      </c>
      <c r="M156" s="356">
        <f>M154+M155</f>
        <v>0</v>
      </c>
      <c r="N156" s="357">
        <f>N154+N155</f>
        <v>0</v>
      </c>
      <c r="O156" s="357">
        <f t="shared" ref="O156" si="758">O154+O155</f>
        <v>0</v>
      </c>
      <c r="P156" s="357">
        <f t="shared" ref="P156:R156" si="759">P154+P155</f>
        <v>0</v>
      </c>
      <c r="Q156" s="357">
        <f t="shared" si="759"/>
        <v>0</v>
      </c>
      <c r="R156" s="357">
        <f t="shared" si="759"/>
        <v>8298.5</v>
      </c>
      <c r="S156" s="357">
        <f t="shared" ref="S156:U156" si="760">S154+S155</f>
        <v>0</v>
      </c>
      <c r="T156" s="357">
        <f>T154+T155</f>
        <v>1080.3699999999999</v>
      </c>
      <c r="U156" s="1008">
        <f t="shared" si="760"/>
        <v>24084.239999999998</v>
      </c>
      <c r="V156" s="952">
        <f>V154+V155</f>
        <v>232.11</v>
      </c>
      <c r="W156" s="664">
        <f t="shared" ref="W156:AC156" si="761">W154+W155</f>
        <v>0</v>
      </c>
      <c r="X156" s="665">
        <f>X154+X155</f>
        <v>253.06</v>
      </c>
      <c r="Y156" s="665">
        <f t="shared" ref="Y156" si="762">Y154+Y155</f>
        <v>0</v>
      </c>
      <c r="Z156" s="665">
        <f t="shared" si="761"/>
        <v>0</v>
      </c>
      <c r="AA156" s="665">
        <f>AA154+AA155</f>
        <v>0</v>
      </c>
      <c r="AB156" s="665">
        <f t="shared" si="761"/>
        <v>0</v>
      </c>
      <c r="AC156" s="665">
        <f t="shared" si="761"/>
        <v>0</v>
      </c>
      <c r="AD156" s="665">
        <f t="shared" ref="AD156:AL156" si="763">AD154+AD155</f>
        <v>0</v>
      </c>
      <c r="AE156" s="665">
        <f t="shared" ref="AE156:AF156" si="764">AE154+AE155</f>
        <v>0</v>
      </c>
      <c r="AF156" s="665">
        <f t="shared" si="764"/>
        <v>0</v>
      </c>
      <c r="AG156" s="665">
        <f t="shared" ref="AG156:AK156" si="765">AG154+AG155</f>
        <v>0</v>
      </c>
      <c r="AH156" s="665">
        <f t="shared" ref="AH156" si="766">AH154+AH155</f>
        <v>0</v>
      </c>
      <c r="AI156" s="665">
        <f t="shared" si="765"/>
        <v>0</v>
      </c>
      <c r="AJ156" s="665">
        <f t="shared" si="765"/>
        <v>0</v>
      </c>
      <c r="AK156" s="665">
        <f t="shared" si="765"/>
        <v>1456.32</v>
      </c>
      <c r="AL156" s="665">
        <f t="shared" si="763"/>
        <v>0</v>
      </c>
      <c r="AM156" s="953">
        <f>AM154+AM155</f>
        <v>1067.9000000000001</v>
      </c>
      <c r="AN156" s="914">
        <f t="shared" ref="AN156:AO156" si="767">AN154+AN155</f>
        <v>1421.53</v>
      </c>
      <c r="AO156" s="715">
        <f t="shared" si="767"/>
        <v>0</v>
      </c>
      <c r="AP156" s="716">
        <f>AP154+AP155</f>
        <v>27</v>
      </c>
      <c r="AQ156" s="914">
        <f>AQ154+AQ155</f>
        <v>764.82</v>
      </c>
      <c r="AR156" s="718"/>
      <c r="AS156" s="915">
        <f>SUM(AS155)</f>
        <v>0</v>
      </c>
      <c r="AT156" s="868">
        <f t="shared" ref="AT156:AU156" si="768">AT154+AT155</f>
        <v>0</v>
      </c>
      <c r="AU156" s="792">
        <f t="shared" si="768"/>
        <v>0</v>
      </c>
      <c r="AV156" s="792">
        <f t="shared" ref="AV156:AW156" si="769">AV154+AV155</f>
        <v>0</v>
      </c>
      <c r="AW156" s="793">
        <f t="shared" si="769"/>
        <v>0</v>
      </c>
      <c r="AX156" s="869"/>
      <c r="AY156" s="839">
        <f t="shared" ref="AY156:BB156" si="770">AY154+AY155</f>
        <v>0</v>
      </c>
      <c r="AZ156" s="522"/>
      <c r="BA156" s="839">
        <f t="shared" ref="BA156" si="771">BA154+BA155</f>
        <v>585</v>
      </c>
      <c r="BB156" s="839">
        <f t="shared" si="770"/>
        <v>0</v>
      </c>
      <c r="BC156" s="522">
        <f>SUM(BC155)</f>
        <v>1632.5200000000002</v>
      </c>
      <c r="BD156" s="454">
        <f>SUM(BD154:BD155)</f>
        <v>13458.11</v>
      </c>
      <c r="BE156" s="151">
        <f>AR156+AO156+AL156+AI156+AF156+AB156+AD156+Z156+W156+S156+P156+M156+J156+G156+D156</f>
        <v>0</v>
      </c>
      <c r="BF156" s="1168">
        <f>SUM(BF154:BF155)</f>
        <v>28260.89</v>
      </c>
      <c r="BG156" s="184">
        <v>3299</v>
      </c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</row>
    <row r="157" spans="1:135" s="2" customFormat="1" ht="15.75" thickBot="1" x14ac:dyDescent="0.3">
      <c r="A157" s="164">
        <v>329</v>
      </c>
      <c r="B157" s="165" t="s">
        <v>105</v>
      </c>
      <c r="C157" s="609">
        <f>C142+C144+C146+C151+C156+C153</f>
        <v>4735.83</v>
      </c>
      <c r="D157" s="610">
        <v>7000</v>
      </c>
      <c r="E157" s="611">
        <f>E142+E144+E146+E151+E156+E153</f>
        <v>5107.8</v>
      </c>
      <c r="F157" s="611">
        <f>F142+F144+F146+F151+F156+F153</f>
        <v>0</v>
      </c>
      <c r="G157" s="612"/>
      <c r="H157" s="611">
        <f>H142+H144+H146+H151+H156+H153</f>
        <v>0</v>
      </c>
      <c r="I157" s="613">
        <f>I142+I144+I146+I151+I156+I153</f>
        <v>0</v>
      </c>
      <c r="J157" s="611"/>
      <c r="K157" s="1001">
        <f>K142+K144+K146+K151+K156+K153</f>
        <v>0</v>
      </c>
      <c r="L157" s="1036">
        <f t="shared" ref="L157:O157" si="772">L142+L144+L146+L151+L156+L153</f>
        <v>0</v>
      </c>
      <c r="M157" s="375"/>
      <c r="N157" s="376">
        <f t="shared" si="772"/>
        <v>0</v>
      </c>
      <c r="O157" s="376">
        <f t="shared" si="772"/>
        <v>0</v>
      </c>
      <c r="P157" s="376"/>
      <c r="Q157" s="376">
        <f>Q142+Q144+Q146+Q151+Q156+Q153</f>
        <v>0</v>
      </c>
      <c r="R157" s="376">
        <f t="shared" ref="R157" si="773">R142+R144+R146+R151+R156+R153</f>
        <v>8960.91</v>
      </c>
      <c r="S157" s="376">
        <f>14000+32000+27000</f>
        <v>73000</v>
      </c>
      <c r="T157" s="376">
        <f>T142+T144+T146+T151+T156+T153</f>
        <v>2057.87</v>
      </c>
      <c r="U157" s="1037">
        <f t="shared" ref="U157" si="774">U142+U144+U146+U151+U156+U153</f>
        <v>25275.249999999996</v>
      </c>
      <c r="V157" s="977">
        <f>V142+V144+V146+V151+V156+V153</f>
        <v>1026.0700000000002</v>
      </c>
      <c r="W157" s="695">
        <v>900</v>
      </c>
      <c r="X157" s="696">
        <f>X142+X144+X146+X151+X156+X153</f>
        <v>877.92999999999984</v>
      </c>
      <c r="Y157" s="696">
        <f>Y142+Y144+Y146+Y151+Y156+Y153</f>
        <v>0</v>
      </c>
      <c r="Z157" s="696"/>
      <c r="AA157" s="696">
        <f>AA142+AA144+AA146+AA151+AA156+AA153</f>
        <v>0</v>
      </c>
      <c r="AB157" s="696">
        <f t="shared" ref="AB157:AD157" si="775">AB142+AB144+AB146+AB151+AB156+AB153</f>
        <v>1589.56</v>
      </c>
      <c r="AC157" s="696">
        <v>1406</v>
      </c>
      <c r="AD157" s="696">
        <f t="shared" si="775"/>
        <v>1356.65</v>
      </c>
      <c r="AE157" s="696">
        <f t="shared" ref="AE157:AI157" si="776">AE142+AE144+AE146+AE151+AE156+AE153</f>
        <v>0</v>
      </c>
      <c r="AF157" s="696">
        <f t="shared" si="776"/>
        <v>0</v>
      </c>
      <c r="AG157" s="696">
        <f t="shared" ref="AG157:AJ157" si="777">AG142+AG144+AG146+AG151+AG156+AG153</f>
        <v>0</v>
      </c>
      <c r="AH157" s="697">
        <f t="shared" si="777"/>
        <v>0</v>
      </c>
      <c r="AI157" s="696">
        <f t="shared" si="776"/>
        <v>0</v>
      </c>
      <c r="AJ157" s="696">
        <f t="shared" si="777"/>
        <v>0</v>
      </c>
      <c r="AK157" s="697">
        <f t="shared" ref="AK157:AM157" si="778">AK142+AK144+AK146+AK151+AK156+AK153</f>
        <v>1456.32</v>
      </c>
      <c r="AL157" s="696">
        <v>900</v>
      </c>
      <c r="AM157" s="978">
        <f t="shared" si="778"/>
        <v>1067.9000000000001</v>
      </c>
      <c r="AN157" s="940">
        <f>AN142+AN144+AN146+AN151+AN156+AN153</f>
        <v>1982.53</v>
      </c>
      <c r="AO157" s="770">
        <v>4000</v>
      </c>
      <c r="AP157" s="771">
        <f>AP142+AP144+AP146+AP151+AP156+AP153</f>
        <v>708</v>
      </c>
      <c r="AQ157" s="771">
        <f>AQ142+AQ144+AQ146+AQ151+AQ156+AQ153</f>
        <v>764.82</v>
      </c>
      <c r="AR157" s="772">
        <v>500</v>
      </c>
      <c r="AS157" s="941">
        <f>AS142+AS144+AS146+AS151+AS156+AS153</f>
        <v>0</v>
      </c>
      <c r="AT157" s="898">
        <f>AT142+AT144+AT146+AT151+AT156+AT153</f>
        <v>0</v>
      </c>
      <c r="AU157" s="821"/>
      <c r="AV157" s="821"/>
      <c r="AW157" s="820">
        <f>AW142+AW144+AW146+AW151+AW156+AW153</f>
        <v>0</v>
      </c>
      <c r="AX157" s="876"/>
      <c r="AY157" s="857">
        <f>AY142+AY144+AY146+AY151+AY156+AY153</f>
        <v>0</v>
      </c>
      <c r="AZ157" s="525"/>
      <c r="BA157" s="1915">
        <f>BA142+BA144+BA146+BA151+BA156+BA153</f>
        <v>2637.02</v>
      </c>
      <c r="BB157" s="857">
        <v>2000</v>
      </c>
      <c r="BC157" s="1915">
        <f>BC142+BC144+BC146+BC151+BC156+BC153</f>
        <v>2796.5200000000004</v>
      </c>
      <c r="BD157" s="166">
        <f>BD156+BD153+BD151+BD146+BD144+BD142</f>
        <v>23153.06</v>
      </c>
      <c r="BE157" s="158">
        <f>AR157+AO157+AL157+AI157+AF157+AC157+Z157+W157+S157+P157+M157+J157+G157+D157+AU157+BB157</f>
        <v>89706</v>
      </c>
      <c r="BF157" s="1177">
        <f>BF156+BF153+BF151+BF146+BF144+BF142</f>
        <v>39247.919999999998</v>
      </c>
      <c r="BG157" s="186">
        <v>329</v>
      </c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</row>
    <row r="158" spans="1:135" ht="16.5" thickTop="1" thickBot="1" x14ac:dyDescent="0.3">
      <c r="A158" s="268">
        <v>342221</v>
      </c>
      <c r="B158" s="334" t="s">
        <v>212</v>
      </c>
      <c r="C158" s="563"/>
      <c r="D158" s="563"/>
      <c r="E158" s="558"/>
      <c r="F158" s="565"/>
      <c r="G158" s="565"/>
      <c r="H158" s="558"/>
      <c r="I158" s="564"/>
      <c r="J158" s="564"/>
      <c r="K158" s="990"/>
      <c r="L158" s="1038"/>
      <c r="M158" s="647"/>
      <c r="N158" s="1109"/>
      <c r="O158" s="648"/>
      <c r="P158" s="648"/>
      <c r="Q158" s="1109"/>
      <c r="R158" s="648"/>
      <c r="S158" s="648"/>
      <c r="T158" s="1109"/>
      <c r="U158" s="1116"/>
      <c r="V158" s="957"/>
      <c r="W158" s="670"/>
      <c r="X158" s="667"/>
      <c r="Y158" s="671">
        <v>3600.14</v>
      </c>
      <c r="Z158" s="671"/>
      <c r="AA158" s="667"/>
      <c r="AB158" s="671"/>
      <c r="AC158" s="667"/>
      <c r="AD158" s="671"/>
      <c r="AE158" s="667"/>
      <c r="AF158" s="671"/>
      <c r="AG158" s="667"/>
      <c r="AH158" s="671"/>
      <c r="AI158" s="671"/>
      <c r="AJ158" s="667"/>
      <c r="AK158" s="671"/>
      <c r="AL158" s="671"/>
      <c r="AM158" s="955"/>
      <c r="AN158" s="919"/>
      <c r="AO158" s="726"/>
      <c r="AP158" s="720"/>
      <c r="AQ158" s="727"/>
      <c r="AR158" s="728"/>
      <c r="AS158" s="917"/>
      <c r="AT158" s="873"/>
      <c r="AU158" s="797"/>
      <c r="AV158" s="794"/>
      <c r="AW158" s="795"/>
      <c r="AX158" s="871"/>
      <c r="AY158" s="842"/>
      <c r="AZ158" s="523"/>
      <c r="BA158" s="842"/>
      <c r="BB158" s="842"/>
      <c r="BC158" s="523"/>
      <c r="BD158" s="134">
        <f t="shared" ref="BD158:BD168" si="779">AQ158+AN158+AK158+AH158+AB158+Y158+V158+R158+O158+L158+I158+F158+C158+AT158+AE158</f>
        <v>3600.14</v>
      </c>
      <c r="BE158" s="140"/>
      <c r="BF158" s="1167">
        <f t="shared" ref="BF158:BF168" si="780">E158+H158+K158+N158+Q158+T158+U158+X158+AA158+AD158+AG158+AJ158+AM158+AP158+AS158+AV158+AW158+AX158+BC158</f>
        <v>0</v>
      </c>
      <c r="BG158" s="1058" t="s">
        <v>294</v>
      </c>
    </row>
    <row r="159" spans="1:135" s="2" customFormat="1" ht="15.75" thickBot="1" x14ac:dyDescent="0.3">
      <c r="A159" s="200">
        <v>342</v>
      </c>
      <c r="B159" s="321" t="s">
        <v>222</v>
      </c>
      <c r="C159" s="566">
        <f>C158</f>
        <v>0</v>
      </c>
      <c r="D159" s="566">
        <f>D158</f>
        <v>0</v>
      </c>
      <c r="E159" s="567">
        <f>E158</f>
        <v>0</v>
      </c>
      <c r="F159" s="567">
        <f t="shared" ref="F159" si="781">F158</f>
        <v>0</v>
      </c>
      <c r="G159" s="567">
        <f t="shared" ref="G159:K159" si="782">G158</f>
        <v>0</v>
      </c>
      <c r="H159" s="567">
        <f t="shared" si="782"/>
        <v>0</v>
      </c>
      <c r="I159" s="567">
        <f t="shared" ref="I159" si="783">I158</f>
        <v>0</v>
      </c>
      <c r="J159" s="567">
        <f t="shared" si="782"/>
        <v>0</v>
      </c>
      <c r="K159" s="992">
        <f t="shared" si="782"/>
        <v>0</v>
      </c>
      <c r="L159" s="1039">
        <f>L158</f>
        <v>0</v>
      </c>
      <c r="M159" s="649">
        <f>M158</f>
        <v>0</v>
      </c>
      <c r="N159" s="650">
        <f>N158</f>
        <v>0</v>
      </c>
      <c r="O159" s="650">
        <f t="shared" ref="O159" si="784">O158</f>
        <v>0</v>
      </c>
      <c r="P159" s="650">
        <f t="shared" ref="P159:U159" si="785">P158</f>
        <v>0</v>
      </c>
      <c r="Q159" s="650">
        <f t="shared" si="785"/>
        <v>0</v>
      </c>
      <c r="R159" s="650">
        <f t="shared" ref="R159" si="786">R158</f>
        <v>0</v>
      </c>
      <c r="S159" s="650">
        <f t="shared" si="785"/>
        <v>0</v>
      </c>
      <c r="T159" s="650">
        <f t="shared" si="785"/>
        <v>0</v>
      </c>
      <c r="U159" s="1040">
        <f t="shared" si="785"/>
        <v>0</v>
      </c>
      <c r="V159" s="958">
        <f>V158</f>
        <v>0</v>
      </c>
      <c r="W159" s="672">
        <f>W158</f>
        <v>0</v>
      </c>
      <c r="X159" s="673">
        <f>X158</f>
        <v>0</v>
      </c>
      <c r="Y159" s="673">
        <f>Y158</f>
        <v>3600.14</v>
      </c>
      <c r="Z159" s="673"/>
      <c r="AA159" s="673">
        <f>AA158</f>
        <v>0</v>
      </c>
      <c r="AB159" s="673">
        <f t="shared" ref="AB159:AN159" si="787">AB158</f>
        <v>0</v>
      </c>
      <c r="AC159" s="673">
        <f t="shared" si="787"/>
        <v>0</v>
      </c>
      <c r="AD159" s="673">
        <f t="shared" si="787"/>
        <v>0</v>
      </c>
      <c r="AE159" s="673">
        <f t="shared" si="787"/>
        <v>0</v>
      </c>
      <c r="AF159" s="673">
        <f t="shared" si="787"/>
        <v>0</v>
      </c>
      <c r="AG159" s="673">
        <f t="shared" si="787"/>
        <v>0</v>
      </c>
      <c r="AH159" s="673">
        <f t="shared" ref="AH159" si="788">AH158</f>
        <v>0</v>
      </c>
      <c r="AI159" s="673">
        <f t="shared" si="787"/>
        <v>0</v>
      </c>
      <c r="AJ159" s="673">
        <f t="shared" si="787"/>
        <v>0</v>
      </c>
      <c r="AK159" s="673">
        <f t="shared" ref="AK159" si="789">AK158</f>
        <v>0</v>
      </c>
      <c r="AL159" s="673">
        <f t="shared" si="787"/>
        <v>0</v>
      </c>
      <c r="AM159" s="959">
        <f t="shared" si="787"/>
        <v>0</v>
      </c>
      <c r="AN159" s="920">
        <f t="shared" si="787"/>
        <v>0</v>
      </c>
      <c r="AO159" s="729">
        <f t="shared" ref="AO159:AV159" si="790">AO158</f>
        <v>0</v>
      </c>
      <c r="AP159" s="730">
        <f t="shared" si="790"/>
        <v>0</v>
      </c>
      <c r="AQ159" s="731">
        <f t="shared" ref="AQ159" si="791">AQ158</f>
        <v>0</v>
      </c>
      <c r="AR159" s="732">
        <f t="shared" si="790"/>
        <v>0</v>
      </c>
      <c r="AS159" s="921">
        <f t="shared" si="790"/>
        <v>0</v>
      </c>
      <c r="AT159" s="878">
        <f t="shared" ref="AT159" si="792">AT158</f>
        <v>0</v>
      </c>
      <c r="AU159" s="801">
        <f t="shared" si="790"/>
        <v>0</v>
      </c>
      <c r="AV159" s="822">
        <f t="shared" si="790"/>
        <v>0</v>
      </c>
      <c r="AW159" s="802">
        <f t="shared" ref="AW159:AX159" si="793">AW158</f>
        <v>0</v>
      </c>
      <c r="AX159" s="899">
        <f t="shared" si="793"/>
        <v>0</v>
      </c>
      <c r="AY159" s="845">
        <f t="shared" ref="AY159:BA159" si="794">AY158</f>
        <v>0</v>
      </c>
      <c r="AZ159" s="159">
        <f t="shared" si="794"/>
        <v>0</v>
      </c>
      <c r="BA159" s="845">
        <f t="shared" si="794"/>
        <v>0</v>
      </c>
      <c r="BB159" s="845">
        <f t="shared" ref="BB159:BC159" si="795">BB158</f>
        <v>0</v>
      </c>
      <c r="BC159" s="159">
        <f t="shared" si="795"/>
        <v>0</v>
      </c>
      <c r="BD159" s="455">
        <f>SUM(BD158)</f>
        <v>3600.14</v>
      </c>
      <c r="BE159" s="158">
        <f>AR159+AO159+AL159+AI159+AF159+AC159+Z159+W159+S159+P159+M159+J159+G159+D159+AU159+BB159</f>
        <v>0</v>
      </c>
      <c r="BF159" s="1169">
        <f>SUM(BF158)</f>
        <v>0</v>
      </c>
      <c r="BG159" s="327">
        <v>342</v>
      </c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</row>
    <row r="160" spans="1:135" s="6" customFormat="1" ht="15.75" thickTop="1" x14ac:dyDescent="0.25">
      <c r="A160" s="167">
        <v>343111</v>
      </c>
      <c r="B160" s="168" t="s">
        <v>106</v>
      </c>
      <c r="C160" s="570"/>
      <c r="D160" s="570"/>
      <c r="E160" s="604"/>
      <c r="F160" s="572"/>
      <c r="G160" s="572"/>
      <c r="H160" s="604"/>
      <c r="I160" s="571"/>
      <c r="J160" s="571"/>
      <c r="K160" s="1000"/>
      <c r="L160" s="1015"/>
      <c r="M160" s="363"/>
      <c r="N160" s="645"/>
      <c r="O160" s="637"/>
      <c r="P160" s="637"/>
      <c r="Q160" s="645"/>
      <c r="R160" s="637"/>
      <c r="S160" s="637"/>
      <c r="T160" s="645"/>
      <c r="U160" s="1033"/>
      <c r="V160" s="960"/>
      <c r="W160" s="674"/>
      <c r="X160" s="692"/>
      <c r="Y160" s="675"/>
      <c r="Z160" s="675"/>
      <c r="AA160" s="692"/>
      <c r="AB160" s="675"/>
      <c r="AC160" s="692"/>
      <c r="AD160" s="675"/>
      <c r="AE160" s="692"/>
      <c r="AF160" s="675"/>
      <c r="AG160" s="692"/>
      <c r="AH160" s="675"/>
      <c r="AI160" s="675"/>
      <c r="AJ160" s="692"/>
      <c r="AK160" s="675"/>
      <c r="AL160" s="675"/>
      <c r="AM160" s="975"/>
      <c r="AN160" s="922"/>
      <c r="AO160" s="733"/>
      <c r="AP160" s="764"/>
      <c r="AQ160" s="734"/>
      <c r="AR160" s="735"/>
      <c r="AS160" s="938"/>
      <c r="AT160" s="877"/>
      <c r="AU160" s="800"/>
      <c r="AV160" s="817"/>
      <c r="AW160" s="818"/>
      <c r="AX160" s="896"/>
      <c r="AY160" s="844"/>
      <c r="AZ160" s="537"/>
      <c r="BA160" s="844"/>
      <c r="BB160" s="844"/>
      <c r="BC160" s="537"/>
      <c r="BD160" s="134">
        <f t="shared" si="779"/>
        <v>0</v>
      </c>
      <c r="BE160" s="161"/>
      <c r="BF160" s="1167">
        <f t="shared" si="780"/>
        <v>0</v>
      </c>
      <c r="BG160" s="187">
        <v>343111</v>
      </c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  <c r="BX160" s="41"/>
      <c r="BY160" s="41"/>
      <c r="BZ160" s="41"/>
      <c r="CA160" s="41"/>
      <c r="CB160" s="41"/>
      <c r="CC160" s="41"/>
      <c r="CD160" s="41"/>
      <c r="CE160" s="41"/>
      <c r="CF160" s="41"/>
      <c r="CG160" s="41"/>
      <c r="CH160" s="41"/>
      <c r="CI160" s="41"/>
      <c r="CJ160" s="41"/>
      <c r="CK160" s="41"/>
      <c r="CL160" s="41"/>
      <c r="CM160" s="41"/>
      <c r="CN160" s="41"/>
      <c r="CO160" s="41"/>
      <c r="CP160" s="41"/>
      <c r="CQ160" s="41"/>
      <c r="CR160" s="41"/>
      <c r="CS160" s="41"/>
      <c r="CT160" s="41"/>
      <c r="CU160" s="41"/>
      <c r="CV160" s="41"/>
      <c r="CW160" s="41"/>
      <c r="CX160" s="41"/>
      <c r="CY160" s="41"/>
      <c r="CZ160" s="41"/>
      <c r="DA160" s="41"/>
      <c r="DB160" s="41"/>
      <c r="DC160" s="41"/>
      <c r="DD160" s="41"/>
      <c r="DE160" s="41"/>
      <c r="DF160" s="41"/>
      <c r="DG160" s="41"/>
      <c r="DH160" s="41"/>
      <c r="DI160" s="41"/>
      <c r="DJ160" s="41"/>
      <c r="DK160" s="41"/>
      <c r="DL160" s="41"/>
      <c r="DM160" s="41"/>
      <c r="DN160" s="41"/>
      <c r="DO160" s="41"/>
      <c r="DP160" s="41"/>
      <c r="DQ160" s="41"/>
      <c r="DR160" s="41"/>
      <c r="DS160" s="41"/>
      <c r="DT160" s="41"/>
      <c r="DU160" s="41"/>
      <c r="DV160" s="41"/>
      <c r="DW160" s="41"/>
      <c r="DX160" s="41"/>
      <c r="DY160" s="41"/>
      <c r="DZ160" s="41"/>
      <c r="EA160" s="41"/>
      <c r="EB160" s="41"/>
      <c r="EC160" s="41"/>
      <c r="ED160" s="41"/>
      <c r="EE160" s="41"/>
    </row>
    <row r="161" spans="1:135" s="6" customFormat="1" ht="15.75" thickBot="1" x14ac:dyDescent="0.3">
      <c r="A161" s="46">
        <v>343121</v>
      </c>
      <c r="B161" s="29" t="s">
        <v>107</v>
      </c>
      <c r="C161" s="550"/>
      <c r="D161" s="550"/>
      <c r="E161" s="589"/>
      <c r="F161" s="552"/>
      <c r="G161" s="552"/>
      <c r="H161" s="589"/>
      <c r="I161" s="551"/>
      <c r="J161" s="551"/>
      <c r="K161" s="996"/>
      <c r="L161" s="1006"/>
      <c r="M161" s="354"/>
      <c r="N161" s="641"/>
      <c r="O161" s="632"/>
      <c r="P161" s="632"/>
      <c r="Q161" s="641"/>
      <c r="R161" s="632"/>
      <c r="S161" s="632"/>
      <c r="T161" s="641"/>
      <c r="U161" s="1025"/>
      <c r="V161" s="951">
        <v>1368.6</v>
      </c>
      <c r="W161" s="662"/>
      <c r="X161" s="684">
        <v>613.9</v>
      </c>
      <c r="Y161" s="663"/>
      <c r="Z161" s="663"/>
      <c r="AA161" s="684"/>
      <c r="AB161" s="663"/>
      <c r="AC161" s="684"/>
      <c r="AD161" s="663"/>
      <c r="AE161" s="684"/>
      <c r="AF161" s="663"/>
      <c r="AG161" s="684"/>
      <c r="AH161" s="663"/>
      <c r="AI161" s="663"/>
      <c r="AJ161" s="684"/>
      <c r="AK161" s="663"/>
      <c r="AL161" s="663"/>
      <c r="AM161" s="968"/>
      <c r="AN161" s="913"/>
      <c r="AO161" s="712"/>
      <c r="AP161" s="750"/>
      <c r="AQ161" s="713"/>
      <c r="AR161" s="714"/>
      <c r="AS161" s="931"/>
      <c r="AT161" s="867"/>
      <c r="AU161" s="791"/>
      <c r="AV161" s="809"/>
      <c r="AW161" s="810"/>
      <c r="AX161" s="887"/>
      <c r="AY161" s="838"/>
      <c r="AZ161" s="534"/>
      <c r="BA161" s="838"/>
      <c r="BB161" s="838"/>
      <c r="BC161" s="534"/>
      <c r="BD161" s="134">
        <f t="shared" si="779"/>
        <v>1368.6</v>
      </c>
      <c r="BE161" s="141"/>
      <c r="BF161" s="1167">
        <f t="shared" si="780"/>
        <v>613.9</v>
      </c>
      <c r="BG161" s="183">
        <v>343121</v>
      </c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D161" s="41"/>
      <c r="CE161" s="41"/>
      <c r="CF161" s="41"/>
      <c r="CG161" s="41"/>
      <c r="CH161" s="41"/>
      <c r="CI161" s="41"/>
      <c r="CJ161" s="41"/>
      <c r="CK161" s="41"/>
      <c r="CL161" s="41"/>
      <c r="CM161" s="41"/>
      <c r="CN161" s="41"/>
      <c r="CO161" s="41"/>
      <c r="CP161" s="41"/>
      <c r="CQ161" s="41"/>
      <c r="CR161" s="41"/>
      <c r="CS161" s="41"/>
      <c r="CT161" s="41"/>
      <c r="CU161" s="41"/>
      <c r="CV161" s="41"/>
      <c r="CW161" s="41"/>
      <c r="CX161" s="41"/>
      <c r="CY161" s="41"/>
      <c r="CZ161" s="41"/>
      <c r="DA161" s="41"/>
      <c r="DB161" s="41"/>
      <c r="DC161" s="41"/>
      <c r="DD161" s="41"/>
      <c r="DE161" s="41"/>
      <c r="DF161" s="41"/>
      <c r="DG161" s="41"/>
      <c r="DH161" s="41"/>
      <c r="DI161" s="41"/>
      <c r="DJ161" s="41"/>
      <c r="DK161" s="41"/>
      <c r="DL161" s="41"/>
      <c r="DM161" s="41"/>
      <c r="DN161" s="41"/>
      <c r="DO161" s="41"/>
      <c r="DP161" s="41"/>
      <c r="DQ161" s="41"/>
      <c r="DR161" s="41"/>
      <c r="DS161" s="41"/>
      <c r="DT161" s="41"/>
      <c r="DU161" s="41"/>
      <c r="DV161" s="41"/>
      <c r="DW161" s="41"/>
      <c r="DX161" s="41"/>
      <c r="DY161" s="41"/>
      <c r="DZ161" s="41"/>
      <c r="EA161" s="41"/>
      <c r="EB161" s="41"/>
      <c r="EC161" s="41"/>
      <c r="ED161" s="41"/>
      <c r="EE161" s="41"/>
    </row>
    <row r="162" spans="1:135" s="2" customFormat="1" ht="15.75" thickBot="1" x14ac:dyDescent="0.3">
      <c r="A162" s="76">
        <v>3431</v>
      </c>
      <c r="B162" s="81" t="s">
        <v>108</v>
      </c>
      <c r="C162" s="553">
        <f>C160+C161</f>
        <v>0</v>
      </c>
      <c r="D162" s="553">
        <f>D160+D161</f>
        <v>0</v>
      </c>
      <c r="E162" s="554">
        <f t="shared" ref="E162:K162" si="796">E160+E161</f>
        <v>0</v>
      </c>
      <c r="F162" s="555">
        <f t="shared" ref="F162" si="797">F160+F161</f>
        <v>0</v>
      </c>
      <c r="G162" s="555">
        <f t="shared" si="796"/>
        <v>0</v>
      </c>
      <c r="H162" s="554">
        <f t="shared" si="796"/>
        <v>0</v>
      </c>
      <c r="I162" s="554">
        <f t="shared" ref="I162" si="798">I160+I161</f>
        <v>0</v>
      </c>
      <c r="J162" s="554">
        <f t="shared" si="796"/>
        <v>0</v>
      </c>
      <c r="K162" s="989">
        <f t="shared" si="796"/>
        <v>0</v>
      </c>
      <c r="L162" s="1007">
        <f>L160+L161</f>
        <v>0</v>
      </c>
      <c r="M162" s="356">
        <f>M160+M161</f>
        <v>0</v>
      </c>
      <c r="N162" s="357">
        <f>N160+N161</f>
        <v>0</v>
      </c>
      <c r="O162" s="357">
        <f t="shared" ref="O162" si="799">O160+O161</f>
        <v>0</v>
      </c>
      <c r="P162" s="357">
        <f t="shared" ref="P162:R162" si="800">P160+P161</f>
        <v>0</v>
      </c>
      <c r="Q162" s="357">
        <f t="shared" si="800"/>
        <v>0</v>
      </c>
      <c r="R162" s="357">
        <f t="shared" si="800"/>
        <v>0</v>
      </c>
      <c r="S162" s="357">
        <f t="shared" ref="S162:Z162" si="801">S160+S161</f>
        <v>0</v>
      </c>
      <c r="T162" s="357">
        <f t="shared" si="801"/>
        <v>0</v>
      </c>
      <c r="U162" s="1008">
        <f t="shared" si="801"/>
        <v>0</v>
      </c>
      <c r="V162" s="952">
        <f t="shared" ref="V162" si="802">V160+V161</f>
        <v>1368.6</v>
      </c>
      <c r="W162" s="664">
        <f t="shared" si="801"/>
        <v>0</v>
      </c>
      <c r="X162" s="665">
        <f>X160+X161</f>
        <v>613.9</v>
      </c>
      <c r="Y162" s="665">
        <f t="shared" ref="Y162" si="803">Y160+Y161</f>
        <v>0</v>
      </c>
      <c r="Z162" s="665">
        <f t="shared" si="801"/>
        <v>0</v>
      </c>
      <c r="AA162" s="665">
        <f t="shared" ref="AA162" si="804">AA160+AA161</f>
        <v>0</v>
      </c>
      <c r="AB162" s="665">
        <f t="shared" ref="AB162:AC162" si="805">AB160+AB161</f>
        <v>0</v>
      </c>
      <c r="AC162" s="665">
        <f t="shared" si="805"/>
        <v>0</v>
      </c>
      <c r="AD162" s="665">
        <f t="shared" ref="AD162:AL162" si="806">AD160+AD161</f>
        <v>0</v>
      </c>
      <c r="AE162" s="665">
        <f t="shared" ref="AE162:AF162" si="807">AE160+AE161</f>
        <v>0</v>
      </c>
      <c r="AF162" s="665">
        <f t="shared" si="807"/>
        <v>0</v>
      </c>
      <c r="AG162" s="665">
        <f t="shared" ref="AG162:AK162" si="808">AG160+AG161</f>
        <v>0</v>
      </c>
      <c r="AH162" s="665">
        <f t="shared" ref="AH162" si="809">AH160+AH161</f>
        <v>0</v>
      </c>
      <c r="AI162" s="665">
        <f t="shared" si="808"/>
        <v>0</v>
      </c>
      <c r="AJ162" s="665">
        <f t="shared" si="808"/>
        <v>0</v>
      </c>
      <c r="AK162" s="665">
        <f t="shared" si="808"/>
        <v>0</v>
      </c>
      <c r="AL162" s="665">
        <f t="shared" si="806"/>
        <v>0</v>
      </c>
      <c r="AM162" s="953">
        <f t="shared" ref="AM162:AO162" si="810">AM160+AM161</f>
        <v>0</v>
      </c>
      <c r="AN162" s="914">
        <f t="shared" ref="AN162" si="811">AN160+AN161</f>
        <v>0</v>
      </c>
      <c r="AO162" s="715">
        <f t="shared" si="810"/>
        <v>0</v>
      </c>
      <c r="AP162" s="716">
        <f t="shared" ref="AP162:AR162" si="812">AP160+AP161</f>
        <v>0</v>
      </c>
      <c r="AQ162" s="717">
        <f t="shared" ref="AQ162" si="813">AQ160+AQ161</f>
        <v>0</v>
      </c>
      <c r="AR162" s="718">
        <f t="shared" si="812"/>
        <v>0</v>
      </c>
      <c r="AS162" s="915">
        <f t="shared" ref="AS162:AX162" si="814">AS160+AS161</f>
        <v>0</v>
      </c>
      <c r="AT162" s="868">
        <f t="shared" ref="AT162:AU162" si="815">AT160+AT161</f>
        <v>0</v>
      </c>
      <c r="AU162" s="792">
        <f t="shared" si="815"/>
        <v>0</v>
      </c>
      <c r="AV162" s="792">
        <f t="shared" si="814"/>
        <v>0</v>
      </c>
      <c r="AW162" s="793">
        <f t="shared" si="814"/>
        <v>0</v>
      </c>
      <c r="AX162" s="869">
        <f t="shared" si="814"/>
        <v>0</v>
      </c>
      <c r="AY162" s="839">
        <f t="shared" ref="AY162:BA162" si="816">AY160+AY161</f>
        <v>0</v>
      </c>
      <c r="AZ162" s="522">
        <f t="shared" si="816"/>
        <v>0</v>
      </c>
      <c r="BA162" s="839">
        <f t="shared" si="816"/>
        <v>0</v>
      </c>
      <c r="BB162" s="839">
        <f t="shared" ref="BB162:BC162" si="817">BB160+BB161</f>
        <v>0</v>
      </c>
      <c r="BC162" s="522">
        <f t="shared" si="817"/>
        <v>0</v>
      </c>
      <c r="BD162" s="454">
        <f>SUM(BD160:BD161)</f>
        <v>1368.6</v>
      </c>
      <c r="BE162" s="151">
        <f>AR162+AO162+AL162+AI162+AF162+AB162+AD162+Z162+W162+S162+P162+M162+J162+G162+D162</f>
        <v>0</v>
      </c>
      <c r="BF162" s="1168">
        <f>SUM(BF160:BF161)</f>
        <v>613.9</v>
      </c>
      <c r="BG162" s="184">
        <v>3431</v>
      </c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</row>
    <row r="163" spans="1:135" x14ac:dyDescent="0.25">
      <c r="A163" s="74">
        <v>343311</v>
      </c>
      <c r="B163" s="85" t="s">
        <v>165</v>
      </c>
      <c r="C163" s="563"/>
      <c r="D163" s="563"/>
      <c r="E163" s="558"/>
      <c r="F163" s="565"/>
      <c r="G163" s="565"/>
      <c r="H163" s="558"/>
      <c r="I163" s="564"/>
      <c r="J163" s="564"/>
      <c r="K163" s="990"/>
      <c r="L163" s="1012"/>
      <c r="M163" s="360"/>
      <c r="N163" s="633"/>
      <c r="O163" s="636"/>
      <c r="P163" s="636"/>
      <c r="Q163" s="633"/>
      <c r="R163" s="636"/>
      <c r="S163" s="636"/>
      <c r="T163" s="633"/>
      <c r="U163" s="1035"/>
      <c r="V163" s="957"/>
      <c r="W163" s="670"/>
      <c r="X163" s="667"/>
      <c r="Y163" s="671"/>
      <c r="Z163" s="671"/>
      <c r="AA163" s="667"/>
      <c r="AB163" s="671"/>
      <c r="AC163" s="667"/>
      <c r="AD163" s="671"/>
      <c r="AE163" s="667"/>
      <c r="AF163" s="671"/>
      <c r="AG163" s="667"/>
      <c r="AH163" s="671"/>
      <c r="AI163" s="671"/>
      <c r="AJ163" s="667"/>
      <c r="AK163" s="671"/>
      <c r="AL163" s="671"/>
      <c r="AM163" s="955"/>
      <c r="AN163" s="919"/>
      <c r="AO163" s="726"/>
      <c r="AP163" s="720"/>
      <c r="AQ163" s="727"/>
      <c r="AR163" s="728"/>
      <c r="AS163" s="917"/>
      <c r="AT163" s="873"/>
      <c r="AU163" s="797"/>
      <c r="AV163" s="794"/>
      <c r="AW163" s="795"/>
      <c r="AX163" s="871"/>
      <c r="AY163" s="842"/>
      <c r="AZ163" s="523"/>
      <c r="BA163" s="842"/>
      <c r="BB163" s="842"/>
      <c r="BC163" s="523"/>
      <c r="BD163" s="134">
        <f t="shared" si="779"/>
        <v>0</v>
      </c>
      <c r="BE163" s="140"/>
      <c r="BF163" s="1167">
        <f t="shared" si="780"/>
        <v>0</v>
      </c>
      <c r="BG163" s="181">
        <v>343311</v>
      </c>
    </row>
    <row r="164" spans="1:135" x14ac:dyDescent="0.25">
      <c r="A164" s="45">
        <v>343321</v>
      </c>
      <c r="B164" s="30" t="s">
        <v>166</v>
      </c>
      <c r="C164" s="547"/>
      <c r="D164" s="547"/>
      <c r="E164" s="586"/>
      <c r="F164" s="549"/>
      <c r="G164" s="549"/>
      <c r="H164" s="586"/>
      <c r="I164" s="548"/>
      <c r="J164" s="548"/>
      <c r="K164" s="995"/>
      <c r="L164" s="1005"/>
      <c r="M164" s="353"/>
      <c r="N164" s="640"/>
      <c r="O164" s="631"/>
      <c r="P164" s="631"/>
      <c r="Q164" s="640"/>
      <c r="R164" s="631"/>
      <c r="S164" s="631"/>
      <c r="T164" s="640"/>
      <c r="U164" s="1023"/>
      <c r="V164" s="950"/>
      <c r="W164" s="660"/>
      <c r="X164" s="682"/>
      <c r="Y164" s="661"/>
      <c r="Z164" s="661"/>
      <c r="AA164" s="682"/>
      <c r="AB164" s="661"/>
      <c r="AC164" s="682"/>
      <c r="AD164" s="661"/>
      <c r="AE164" s="682"/>
      <c r="AF164" s="661"/>
      <c r="AG164" s="682"/>
      <c r="AH164" s="661"/>
      <c r="AI164" s="661"/>
      <c r="AJ164" s="682"/>
      <c r="AK164" s="661"/>
      <c r="AL164" s="661"/>
      <c r="AM164" s="966"/>
      <c r="AN164" s="912"/>
      <c r="AO164" s="709"/>
      <c r="AP164" s="746"/>
      <c r="AQ164" s="710"/>
      <c r="AR164" s="711"/>
      <c r="AS164" s="929"/>
      <c r="AT164" s="866"/>
      <c r="AU164" s="790"/>
      <c r="AV164" s="807"/>
      <c r="AW164" s="808"/>
      <c r="AX164" s="885"/>
      <c r="AY164" s="837"/>
      <c r="AZ164" s="533"/>
      <c r="BA164" s="837"/>
      <c r="BB164" s="837"/>
      <c r="BC164" s="533"/>
      <c r="BD164" s="134">
        <f t="shared" si="779"/>
        <v>0</v>
      </c>
      <c r="BE164" s="136"/>
      <c r="BF164" s="1167">
        <f t="shared" si="780"/>
        <v>0</v>
      </c>
      <c r="BG164" s="182">
        <v>343321</v>
      </c>
    </row>
    <row r="165" spans="1:135" s="6" customFormat="1" x14ac:dyDescent="0.25">
      <c r="A165" s="45">
        <v>343331</v>
      </c>
      <c r="B165" s="30" t="s">
        <v>109</v>
      </c>
      <c r="C165" s="547"/>
      <c r="D165" s="547"/>
      <c r="E165" s="586"/>
      <c r="F165" s="549"/>
      <c r="G165" s="549"/>
      <c r="H165" s="586"/>
      <c r="I165" s="548"/>
      <c r="J165" s="548"/>
      <c r="K165" s="995"/>
      <c r="L165" s="1005"/>
      <c r="M165" s="353"/>
      <c r="N165" s="640"/>
      <c r="O165" s="631"/>
      <c r="P165" s="631"/>
      <c r="Q165" s="640"/>
      <c r="R165" s="631"/>
      <c r="S165" s="631"/>
      <c r="T165" s="640"/>
      <c r="U165" s="1023"/>
      <c r="V165" s="950">
        <v>9.17</v>
      </c>
      <c r="W165" s="660"/>
      <c r="X165" s="682">
        <v>14.29</v>
      </c>
      <c r="Y165" s="661"/>
      <c r="Z165" s="661"/>
      <c r="AA165" s="682"/>
      <c r="AB165" s="661"/>
      <c r="AC165" s="682"/>
      <c r="AD165" s="661"/>
      <c r="AE165" s="682"/>
      <c r="AF165" s="661"/>
      <c r="AG165" s="682"/>
      <c r="AH165" s="661"/>
      <c r="AI165" s="661"/>
      <c r="AJ165" s="682"/>
      <c r="AK165" s="661"/>
      <c r="AL165" s="661"/>
      <c r="AM165" s="966"/>
      <c r="AN165" s="912"/>
      <c r="AO165" s="709"/>
      <c r="AP165" s="746"/>
      <c r="AQ165" s="710"/>
      <c r="AR165" s="711"/>
      <c r="AS165" s="929"/>
      <c r="AT165" s="866"/>
      <c r="AU165" s="790"/>
      <c r="AV165" s="807"/>
      <c r="AW165" s="808"/>
      <c r="AX165" s="885"/>
      <c r="AY165" s="837"/>
      <c r="AZ165" s="533"/>
      <c r="BA165" s="837"/>
      <c r="BB165" s="837"/>
      <c r="BC165" s="533"/>
      <c r="BD165" s="134">
        <f t="shared" si="779"/>
        <v>9.17</v>
      </c>
      <c r="BE165" s="136"/>
      <c r="BF165" s="1167">
        <f t="shared" si="780"/>
        <v>14.29</v>
      </c>
      <c r="BG165" s="182">
        <v>343331</v>
      </c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  <c r="DM165" s="41"/>
      <c r="DN165" s="41"/>
      <c r="DO165" s="41"/>
      <c r="DP165" s="41"/>
      <c r="DQ165" s="41"/>
      <c r="DR165" s="41"/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</row>
    <row r="166" spans="1:135" ht="15.75" thickBot="1" x14ac:dyDescent="0.3">
      <c r="A166" s="46">
        <v>343391</v>
      </c>
      <c r="B166" s="29" t="s">
        <v>150</v>
      </c>
      <c r="C166" s="550"/>
      <c r="D166" s="550"/>
      <c r="E166" s="589"/>
      <c r="F166" s="552"/>
      <c r="G166" s="552"/>
      <c r="H166" s="589"/>
      <c r="I166" s="551"/>
      <c r="J166" s="551"/>
      <c r="K166" s="996"/>
      <c r="L166" s="1006"/>
      <c r="M166" s="354"/>
      <c r="N166" s="641"/>
      <c r="O166" s="632"/>
      <c r="P166" s="632"/>
      <c r="Q166" s="641"/>
      <c r="R166" s="632"/>
      <c r="S166" s="632"/>
      <c r="T166" s="641"/>
      <c r="U166" s="1025"/>
      <c r="V166" s="951"/>
      <c r="W166" s="662"/>
      <c r="X166" s="684"/>
      <c r="Y166" s="663"/>
      <c r="Z166" s="663"/>
      <c r="AA166" s="684"/>
      <c r="AB166" s="663"/>
      <c r="AC166" s="684"/>
      <c r="AD166" s="663"/>
      <c r="AE166" s="684"/>
      <c r="AF166" s="663"/>
      <c r="AG166" s="684"/>
      <c r="AH166" s="663"/>
      <c r="AI166" s="663"/>
      <c r="AJ166" s="684"/>
      <c r="AK166" s="663"/>
      <c r="AL166" s="663"/>
      <c r="AM166" s="968"/>
      <c r="AN166" s="913"/>
      <c r="AO166" s="712"/>
      <c r="AP166" s="750"/>
      <c r="AQ166" s="713"/>
      <c r="AR166" s="714"/>
      <c r="AS166" s="931"/>
      <c r="AT166" s="867"/>
      <c r="AU166" s="791"/>
      <c r="AV166" s="809"/>
      <c r="AW166" s="810"/>
      <c r="AX166" s="887"/>
      <c r="AY166" s="838"/>
      <c r="AZ166" s="534"/>
      <c r="BA166" s="838"/>
      <c r="BB166" s="838"/>
      <c r="BC166" s="534"/>
      <c r="BD166" s="134">
        <f t="shared" si="779"/>
        <v>0</v>
      </c>
      <c r="BE166" s="141"/>
      <c r="BF166" s="1167">
        <f t="shared" si="780"/>
        <v>0</v>
      </c>
      <c r="BG166" s="183">
        <v>343391</v>
      </c>
    </row>
    <row r="167" spans="1:135" ht="15.75" thickBot="1" x14ac:dyDescent="0.3">
      <c r="A167" s="76">
        <v>3433</v>
      </c>
      <c r="B167" s="81" t="s">
        <v>164</v>
      </c>
      <c r="C167" s="553">
        <f>SUM(C163:C166)</f>
        <v>0</v>
      </c>
      <c r="D167" s="553">
        <f t="shared" ref="D167:AX167" si="818">SUM(D163:D166)</f>
        <v>0</v>
      </c>
      <c r="E167" s="554">
        <f>SUM(E163:E166)</f>
        <v>0</v>
      </c>
      <c r="F167" s="555">
        <f t="shared" ref="F167" si="819">SUM(F163:F166)</f>
        <v>0</v>
      </c>
      <c r="G167" s="555">
        <f t="shared" si="818"/>
        <v>0</v>
      </c>
      <c r="H167" s="554">
        <f t="shared" si="818"/>
        <v>0</v>
      </c>
      <c r="I167" s="554">
        <f t="shared" ref="I167" si="820">SUM(I163:I166)</f>
        <v>0</v>
      </c>
      <c r="J167" s="554">
        <f t="shared" si="818"/>
        <v>0</v>
      </c>
      <c r="K167" s="989">
        <f t="shared" si="818"/>
        <v>0</v>
      </c>
      <c r="L167" s="1007">
        <f t="shared" ref="L167" si="821">SUM(L163:L166)</f>
        <v>0</v>
      </c>
      <c r="M167" s="356">
        <f t="shared" si="818"/>
        <v>0</v>
      </c>
      <c r="N167" s="357">
        <f t="shared" si="818"/>
        <v>0</v>
      </c>
      <c r="O167" s="357">
        <f t="shared" ref="O167" si="822">SUM(O163:O166)</f>
        <v>0</v>
      </c>
      <c r="P167" s="357">
        <f t="shared" si="818"/>
        <v>0</v>
      </c>
      <c r="Q167" s="357">
        <f t="shared" si="818"/>
        <v>0</v>
      </c>
      <c r="R167" s="357">
        <f t="shared" ref="R167" si="823">SUM(R163:R166)</f>
        <v>0</v>
      </c>
      <c r="S167" s="357">
        <f t="shared" si="818"/>
        <v>0</v>
      </c>
      <c r="T167" s="357">
        <f t="shared" si="818"/>
        <v>0</v>
      </c>
      <c r="U167" s="1008">
        <f t="shared" si="818"/>
        <v>0</v>
      </c>
      <c r="V167" s="952">
        <f t="shared" ref="V167" si="824">SUM(V163:V166)</f>
        <v>9.17</v>
      </c>
      <c r="W167" s="664">
        <f t="shared" si="818"/>
        <v>0</v>
      </c>
      <c r="X167" s="665">
        <f>SUM(X163:X166)</f>
        <v>14.29</v>
      </c>
      <c r="Y167" s="665">
        <f t="shared" ref="Y167" si="825">SUM(Y163:Y166)</f>
        <v>0</v>
      </c>
      <c r="Z167" s="665">
        <f t="shared" si="818"/>
        <v>0</v>
      </c>
      <c r="AA167" s="665">
        <f t="shared" si="818"/>
        <v>0</v>
      </c>
      <c r="AB167" s="665">
        <f t="shared" si="818"/>
        <v>0</v>
      </c>
      <c r="AC167" s="665">
        <f t="shared" si="818"/>
        <v>0</v>
      </c>
      <c r="AD167" s="665">
        <f t="shared" si="818"/>
        <v>0</v>
      </c>
      <c r="AE167" s="665">
        <f t="shared" si="818"/>
        <v>0</v>
      </c>
      <c r="AF167" s="665">
        <f t="shared" si="818"/>
        <v>0</v>
      </c>
      <c r="AG167" s="665">
        <f t="shared" si="818"/>
        <v>0</v>
      </c>
      <c r="AH167" s="665">
        <f t="shared" ref="AH167" si="826">SUM(AH163:AH166)</f>
        <v>0</v>
      </c>
      <c r="AI167" s="665">
        <f t="shared" si="818"/>
        <v>0</v>
      </c>
      <c r="AJ167" s="665">
        <f t="shared" si="818"/>
        <v>0</v>
      </c>
      <c r="AK167" s="665">
        <f t="shared" ref="AK167" si="827">SUM(AK163:AK166)</f>
        <v>0</v>
      </c>
      <c r="AL167" s="665">
        <f t="shared" si="818"/>
        <v>0</v>
      </c>
      <c r="AM167" s="953">
        <f t="shared" si="818"/>
        <v>0</v>
      </c>
      <c r="AN167" s="914">
        <f t="shared" ref="AN167" si="828">SUM(AN163:AN166)</f>
        <v>0</v>
      </c>
      <c r="AO167" s="715">
        <f t="shared" si="818"/>
        <v>0</v>
      </c>
      <c r="AP167" s="716">
        <f t="shared" si="818"/>
        <v>0</v>
      </c>
      <c r="AQ167" s="717">
        <f t="shared" ref="AQ167" si="829">SUM(AQ163:AQ166)</f>
        <v>0</v>
      </c>
      <c r="AR167" s="718">
        <f t="shared" si="818"/>
        <v>0</v>
      </c>
      <c r="AS167" s="915">
        <f t="shared" si="818"/>
        <v>0</v>
      </c>
      <c r="AT167" s="868">
        <f t="shared" ref="AT167" si="830">SUM(AT163:AT166)</f>
        <v>0</v>
      </c>
      <c r="AU167" s="792">
        <f t="shared" si="818"/>
        <v>0</v>
      </c>
      <c r="AV167" s="792">
        <f t="shared" si="818"/>
        <v>0</v>
      </c>
      <c r="AW167" s="793">
        <f t="shared" si="818"/>
        <v>0</v>
      </c>
      <c r="AX167" s="869">
        <f t="shared" si="818"/>
        <v>0</v>
      </c>
      <c r="AY167" s="839">
        <f t="shared" ref="AY167:BA167" si="831">SUM(AY163:AY166)</f>
        <v>0</v>
      </c>
      <c r="AZ167" s="522">
        <f t="shared" si="831"/>
        <v>0</v>
      </c>
      <c r="BA167" s="839">
        <f t="shared" si="831"/>
        <v>0</v>
      </c>
      <c r="BB167" s="839">
        <f t="shared" ref="BB167:BC167" si="832">SUM(BB163:BB166)</f>
        <v>0</v>
      </c>
      <c r="BC167" s="522">
        <f t="shared" si="832"/>
        <v>0</v>
      </c>
      <c r="BD167" s="454">
        <f>SUM(BD163:BD166)</f>
        <v>9.17</v>
      </c>
      <c r="BE167" s="151">
        <f>AR167+AO167+AL167+AI167+AF167+AB167+AD167+Z167+W167+S167+P167+M167+J167+G167+D167</f>
        <v>0</v>
      </c>
      <c r="BF167" s="1168">
        <f>SUM(BF163:BF166)</f>
        <v>14.29</v>
      </c>
      <c r="BG167" s="184">
        <v>3433</v>
      </c>
    </row>
    <row r="168" spans="1:135" s="2" customFormat="1" ht="15.75" thickBot="1" x14ac:dyDescent="0.3">
      <c r="A168" s="269">
        <v>343491</v>
      </c>
      <c r="B168" s="335" t="s">
        <v>208</v>
      </c>
      <c r="C168" s="553"/>
      <c r="D168" s="553"/>
      <c r="E168" s="554"/>
      <c r="F168" s="555"/>
      <c r="G168" s="555"/>
      <c r="H168" s="554"/>
      <c r="I168" s="554"/>
      <c r="J168" s="554"/>
      <c r="K168" s="989"/>
      <c r="L168" s="1041"/>
      <c r="M168" s="651"/>
      <c r="N168" s="652"/>
      <c r="O168" s="652"/>
      <c r="P168" s="652"/>
      <c r="Q168" s="652"/>
      <c r="R168" s="652"/>
      <c r="S168" s="652"/>
      <c r="T168" s="652"/>
      <c r="U168" s="1042"/>
      <c r="V168" s="952"/>
      <c r="W168" s="664"/>
      <c r="X168" s="665"/>
      <c r="Y168" s="665"/>
      <c r="Z168" s="665"/>
      <c r="AA168" s="665"/>
      <c r="AB168" s="665"/>
      <c r="AC168" s="665"/>
      <c r="AD168" s="665"/>
      <c r="AE168" s="665"/>
      <c r="AF168" s="665"/>
      <c r="AG168" s="665"/>
      <c r="AH168" s="665"/>
      <c r="AI168" s="665"/>
      <c r="AJ168" s="665"/>
      <c r="AK168" s="665"/>
      <c r="AL168" s="665"/>
      <c r="AM168" s="953"/>
      <c r="AN168" s="914"/>
      <c r="AO168" s="715"/>
      <c r="AP168" s="716"/>
      <c r="AQ168" s="717">
        <f>AQ162+AQ167</f>
        <v>0</v>
      </c>
      <c r="AR168" s="718">
        <f>AR162+AR167</f>
        <v>0</v>
      </c>
      <c r="AS168" s="915">
        <f>AS162+AS167</f>
        <v>0</v>
      </c>
      <c r="AT168" s="868"/>
      <c r="AU168" s="792"/>
      <c r="AV168" s="792"/>
      <c r="AW168" s="793"/>
      <c r="AX168" s="869">
        <f>AX162+AX167</f>
        <v>0</v>
      </c>
      <c r="AY168" s="839"/>
      <c r="AZ168" s="522">
        <f>AZ162+AZ167</f>
        <v>0</v>
      </c>
      <c r="BA168" s="839"/>
      <c r="BB168" s="839"/>
      <c r="BC168" s="522">
        <f>BC162+BC167</f>
        <v>0</v>
      </c>
      <c r="BD168" s="134">
        <f t="shared" si="779"/>
        <v>0</v>
      </c>
      <c r="BE168" s="151">
        <f>AR168+AO168+AL168+AI168+AF168+AB168+AD168+Z168+W168+S168+P168+M168+J168+G168+D168</f>
        <v>0</v>
      </c>
      <c r="BF168" s="1167">
        <f t="shared" si="780"/>
        <v>0</v>
      </c>
      <c r="BG168" s="336">
        <v>343491</v>
      </c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</row>
    <row r="169" spans="1:135" s="2" customFormat="1" ht="15.75" thickBot="1" x14ac:dyDescent="0.3">
      <c r="A169" s="76">
        <v>3434</v>
      </c>
      <c r="B169" s="81" t="s">
        <v>208</v>
      </c>
      <c r="C169" s="577">
        <f>SUM(C168)</f>
        <v>0</v>
      </c>
      <c r="D169" s="554">
        <f>SUM(D168)</f>
        <v>0</v>
      </c>
      <c r="E169" s="554">
        <f t="shared" ref="E169:H169" si="833">SUM(E168)</f>
        <v>0</v>
      </c>
      <c r="F169" s="554">
        <f t="shared" ref="F169" si="834">SUM(F168)</f>
        <v>0</v>
      </c>
      <c r="G169" s="554">
        <f t="shared" si="833"/>
        <v>0</v>
      </c>
      <c r="H169" s="554">
        <f t="shared" si="833"/>
        <v>0</v>
      </c>
      <c r="I169" s="554">
        <f>SUM(I168)</f>
        <v>0</v>
      </c>
      <c r="J169" s="554">
        <f>SUM(J168)</f>
        <v>0</v>
      </c>
      <c r="K169" s="989">
        <f>SUM(K168)</f>
        <v>0</v>
      </c>
      <c r="L169" s="1043">
        <f>SUM(L168)</f>
        <v>0</v>
      </c>
      <c r="M169" s="653">
        <f>SUM(M168)</f>
        <v>0</v>
      </c>
      <c r="N169" s="357">
        <f t="shared" ref="N169:T169" si="835">SUM(N168)</f>
        <v>0</v>
      </c>
      <c r="O169" s="634">
        <f t="shared" ref="O169" si="836">SUM(O168)</f>
        <v>0</v>
      </c>
      <c r="P169" s="634">
        <f t="shared" si="835"/>
        <v>0</v>
      </c>
      <c r="Q169" s="357">
        <f>SUM(Q168)</f>
        <v>0</v>
      </c>
      <c r="R169" s="634">
        <f t="shared" ref="R169" si="837">SUM(R168)</f>
        <v>0</v>
      </c>
      <c r="S169" s="634">
        <f t="shared" si="835"/>
        <v>0</v>
      </c>
      <c r="T169" s="357">
        <f t="shared" si="835"/>
        <v>0</v>
      </c>
      <c r="U169" s="1008">
        <f>SUM(U168)</f>
        <v>0</v>
      </c>
      <c r="V169" s="952">
        <f>SUM(V168)</f>
        <v>0</v>
      </c>
      <c r="W169" s="665">
        <f>SUM(W168)</f>
        <v>0</v>
      </c>
      <c r="X169" s="665">
        <f>SUM(X168)</f>
        <v>0</v>
      </c>
      <c r="Y169" s="665">
        <f t="shared" ref="Y169" si="838">SUM(Y168)</f>
        <v>0</v>
      </c>
      <c r="Z169" s="665">
        <f t="shared" ref="Z169:AM169" si="839">SUM(Z168)</f>
        <v>0</v>
      </c>
      <c r="AA169" s="665">
        <f t="shared" si="839"/>
        <v>0</v>
      </c>
      <c r="AB169" s="665">
        <f>SUM(AB168)</f>
        <v>0</v>
      </c>
      <c r="AC169" s="665">
        <f t="shared" si="839"/>
        <v>0</v>
      </c>
      <c r="AD169" s="665">
        <f t="shared" si="839"/>
        <v>0</v>
      </c>
      <c r="AE169" s="665">
        <f t="shared" si="839"/>
        <v>0</v>
      </c>
      <c r="AF169" s="665">
        <f t="shared" si="839"/>
        <v>0</v>
      </c>
      <c r="AG169" s="665">
        <f t="shared" si="839"/>
        <v>0</v>
      </c>
      <c r="AH169" s="665">
        <f t="shared" ref="AH169" si="840">SUM(AH168)</f>
        <v>0</v>
      </c>
      <c r="AI169" s="665">
        <f t="shared" si="839"/>
        <v>0</v>
      </c>
      <c r="AJ169" s="665">
        <f t="shared" si="839"/>
        <v>0</v>
      </c>
      <c r="AK169" s="665">
        <f t="shared" ref="AK169" si="841">SUM(AK168)</f>
        <v>0</v>
      </c>
      <c r="AL169" s="665">
        <f t="shared" si="839"/>
        <v>0</v>
      </c>
      <c r="AM169" s="953">
        <f t="shared" si="839"/>
        <v>0</v>
      </c>
      <c r="AN169" s="914">
        <f>SUM(AN168)</f>
        <v>0</v>
      </c>
      <c r="AO169" s="715"/>
      <c r="AP169" s="716">
        <f>SUM(AP168)</f>
        <v>0</v>
      </c>
      <c r="AQ169" s="717">
        <f t="shared" ref="AQ169:AV169" si="842">AQ163+AQ170</f>
        <v>0</v>
      </c>
      <c r="AR169" s="718">
        <f t="shared" si="842"/>
        <v>0</v>
      </c>
      <c r="AS169" s="915">
        <f t="shared" si="842"/>
        <v>0</v>
      </c>
      <c r="AT169" s="868">
        <f t="shared" si="842"/>
        <v>0</v>
      </c>
      <c r="AU169" s="792">
        <f t="shared" si="842"/>
        <v>0</v>
      </c>
      <c r="AV169" s="792">
        <f t="shared" si="842"/>
        <v>0</v>
      </c>
      <c r="AW169" s="793">
        <f>SUM(AW168)</f>
        <v>0</v>
      </c>
      <c r="AX169" s="869">
        <f>AX163+AX170</f>
        <v>0</v>
      </c>
      <c r="AY169" s="839">
        <f>SUM(AY168)</f>
        <v>0</v>
      </c>
      <c r="AZ169" s="522">
        <f>AZ163+AZ170</f>
        <v>0</v>
      </c>
      <c r="BA169" s="839">
        <f>SUM(BA168)</f>
        <v>0</v>
      </c>
      <c r="BB169" s="839">
        <f>SUM(BB168)</f>
        <v>0</v>
      </c>
      <c r="BC169" s="522">
        <f>BC163+BC170</f>
        <v>0</v>
      </c>
      <c r="BD169" s="454">
        <f>SUM(BD168)</f>
        <v>0</v>
      </c>
      <c r="BE169" s="151">
        <f>AR169+AO169+AL169+AI169+AF169+AB169+AD169+Z169+W169+S169+P169+M169+J169+G169+D169</f>
        <v>0</v>
      </c>
      <c r="BF169" s="1168">
        <f>SUM(BF168)</f>
        <v>0</v>
      </c>
      <c r="BG169" s="184">
        <v>3434</v>
      </c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</row>
    <row r="170" spans="1:135" s="2" customFormat="1" ht="15.75" thickBot="1" x14ac:dyDescent="0.3">
      <c r="A170" s="200">
        <v>343</v>
      </c>
      <c r="B170" s="321" t="s">
        <v>110</v>
      </c>
      <c r="C170" s="584">
        <f>C162+C167+C169</f>
        <v>0</v>
      </c>
      <c r="D170" s="566">
        <v>100</v>
      </c>
      <c r="E170" s="567">
        <f>E162+E167+E169</f>
        <v>0</v>
      </c>
      <c r="F170" s="567">
        <f t="shared" ref="F170" si="843">F162+F167+F169</f>
        <v>0</v>
      </c>
      <c r="G170" s="567">
        <f t="shared" ref="G170:J170" si="844">G162+G167+G169</f>
        <v>0</v>
      </c>
      <c r="H170" s="567">
        <f>H162+H167+H169</f>
        <v>0</v>
      </c>
      <c r="I170" s="567">
        <f t="shared" ref="I170" si="845">I162+I167+I169</f>
        <v>0</v>
      </c>
      <c r="J170" s="567">
        <f t="shared" si="844"/>
        <v>0</v>
      </c>
      <c r="K170" s="992">
        <f>K162+K167+K169</f>
        <v>0</v>
      </c>
      <c r="L170" s="1039">
        <f t="shared" ref="L170" si="846">L162+L167+L169</f>
        <v>0</v>
      </c>
      <c r="M170" s="649">
        <f t="shared" ref="M170:U170" si="847">M162+M167+M169</f>
        <v>0</v>
      </c>
      <c r="N170" s="650">
        <f t="shared" si="847"/>
        <v>0</v>
      </c>
      <c r="O170" s="650">
        <f t="shared" ref="O170" si="848">O162+O167+O169</f>
        <v>0</v>
      </c>
      <c r="P170" s="650">
        <f t="shared" si="847"/>
        <v>0</v>
      </c>
      <c r="Q170" s="650">
        <f t="shared" si="847"/>
        <v>0</v>
      </c>
      <c r="R170" s="650">
        <f t="shared" ref="R170" si="849">R162+R167+R169</f>
        <v>0</v>
      </c>
      <c r="S170" s="650">
        <f t="shared" si="847"/>
        <v>0</v>
      </c>
      <c r="T170" s="650">
        <f t="shared" si="847"/>
        <v>0</v>
      </c>
      <c r="U170" s="1040">
        <f t="shared" si="847"/>
        <v>0</v>
      </c>
      <c r="V170" s="958">
        <f>V162+V167+V169</f>
        <v>1377.77</v>
      </c>
      <c r="W170" s="672">
        <v>700</v>
      </c>
      <c r="X170" s="673">
        <f>X162+X167+X169</f>
        <v>628.18999999999994</v>
      </c>
      <c r="Y170" s="673">
        <f>Y162+Y167+Y169</f>
        <v>0</v>
      </c>
      <c r="Z170" s="673"/>
      <c r="AA170" s="673">
        <f t="shared" ref="AA170:AM170" si="850">AA162+AA167+AA169</f>
        <v>0</v>
      </c>
      <c r="AB170" s="673">
        <f t="shared" si="850"/>
        <v>0</v>
      </c>
      <c r="AC170" s="673">
        <f t="shared" si="850"/>
        <v>0</v>
      </c>
      <c r="AD170" s="673">
        <f t="shared" si="850"/>
        <v>0</v>
      </c>
      <c r="AE170" s="673">
        <f t="shared" si="850"/>
        <v>0</v>
      </c>
      <c r="AF170" s="673">
        <f t="shared" si="850"/>
        <v>0</v>
      </c>
      <c r="AG170" s="673">
        <f t="shared" si="850"/>
        <v>0</v>
      </c>
      <c r="AH170" s="673">
        <f t="shared" ref="AH170" si="851">AH162+AH167+AH169</f>
        <v>0</v>
      </c>
      <c r="AI170" s="673">
        <f t="shared" si="850"/>
        <v>0</v>
      </c>
      <c r="AJ170" s="673">
        <f t="shared" si="850"/>
        <v>0</v>
      </c>
      <c r="AK170" s="673">
        <f t="shared" ref="AK170" si="852">AK162+AK167+AK169</f>
        <v>0</v>
      </c>
      <c r="AL170" s="673">
        <f t="shared" si="850"/>
        <v>0</v>
      </c>
      <c r="AM170" s="959">
        <f t="shared" si="850"/>
        <v>0</v>
      </c>
      <c r="AN170" s="920">
        <f>AN162+AN167+AN169</f>
        <v>0</v>
      </c>
      <c r="AO170" s="729">
        <v>200</v>
      </c>
      <c r="AP170" s="730">
        <f>AP162+AP167+AP169</f>
        <v>0</v>
      </c>
      <c r="AQ170" s="731">
        <f t="shared" ref="AQ170:AV170" si="853">AQ161+AQ166</f>
        <v>0</v>
      </c>
      <c r="AR170" s="732">
        <f t="shared" si="853"/>
        <v>0</v>
      </c>
      <c r="AS170" s="921">
        <f t="shared" si="853"/>
        <v>0</v>
      </c>
      <c r="AT170" s="878">
        <f t="shared" si="853"/>
        <v>0</v>
      </c>
      <c r="AU170" s="801">
        <f t="shared" si="853"/>
        <v>0</v>
      </c>
      <c r="AV170" s="801">
        <f t="shared" si="853"/>
        <v>0</v>
      </c>
      <c r="AW170" s="802">
        <f>AW162+AW167+AW169</f>
        <v>0</v>
      </c>
      <c r="AX170" s="879">
        <f>AX161+AX166</f>
        <v>0</v>
      </c>
      <c r="AY170" s="845">
        <f>AY162+AY167+AY169</f>
        <v>0</v>
      </c>
      <c r="AZ170" s="526">
        <f>AZ161+AZ166</f>
        <v>0</v>
      </c>
      <c r="BA170" s="845">
        <f>BA162+BA167+BA169</f>
        <v>0</v>
      </c>
      <c r="BB170" s="845">
        <f>BB162+BB167+BB169</f>
        <v>0</v>
      </c>
      <c r="BC170" s="526">
        <f>BC161+BC166</f>
        <v>0</v>
      </c>
      <c r="BD170" s="160">
        <f>BD169+BD167+BD162+BD159</f>
        <v>4977.91</v>
      </c>
      <c r="BE170" s="158">
        <f>AR170+AO170+AL170+AI170+AF170+AC170+Z170+W170+S170+P170+M170+J170+G170+D170+AU170+BB170</f>
        <v>1000</v>
      </c>
      <c r="BF170" s="1169">
        <f>BF169+BF167+BF162+BF159</f>
        <v>628.18999999999994</v>
      </c>
      <c r="BG170" s="327">
        <v>34</v>
      </c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</row>
    <row r="171" spans="1:135" s="6" customFormat="1" ht="16.5" thickTop="1" thickBot="1" x14ac:dyDescent="0.3">
      <c r="A171" s="267">
        <v>353111</v>
      </c>
      <c r="B171" s="273" t="s">
        <v>176</v>
      </c>
      <c r="C171" s="606"/>
      <c r="D171" s="606"/>
      <c r="E171" s="621"/>
      <c r="F171" s="608"/>
      <c r="G171" s="608"/>
      <c r="H171" s="621"/>
      <c r="I171" s="607">
        <v>32071.81</v>
      </c>
      <c r="J171" s="607"/>
      <c r="K171" s="1002"/>
      <c r="L171" s="1034"/>
      <c r="M171" s="374"/>
      <c r="N171" s="656"/>
      <c r="O171" s="646">
        <v>181740.23</v>
      </c>
      <c r="P171" s="646"/>
      <c r="Q171" s="656"/>
      <c r="R171" s="646"/>
      <c r="S171" s="646"/>
      <c r="T171" s="656"/>
      <c r="U171" s="1048"/>
      <c r="V171" s="976"/>
      <c r="W171" s="693"/>
      <c r="X171" s="704"/>
      <c r="Y171" s="694"/>
      <c r="Z171" s="694"/>
      <c r="AA171" s="704"/>
      <c r="AB171" s="694"/>
      <c r="AC171" s="704"/>
      <c r="AD171" s="694"/>
      <c r="AE171" s="704"/>
      <c r="AF171" s="694"/>
      <c r="AG171" s="704"/>
      <c r="AH171" s="694"/>
      <c r="AI171" s="694"/>
      <c r="AJ171" s="704"/>
      <c r="AK171" s="694"/>
      <c r="AL171" s="694"/>
      <c r="AM171" s="984"/>
      <c r="AN171" s="939"/>
      <c r="AO171" s="767"/>
      <c r="AP171" s="782"/>
      <c r="AQ171" s="768"/>
      <c r="AR171" s="769"/>
      <c r="AS171" s="946"/>
      <c r="AT171" s="897"/>
      <c r="AU171" s="819"/>
      <c r="AV171" s="827"/>
      <c r="AW171" s="828"/>
      <c r="AX171" s="905"/>
      <c r="AY171" s="856"/>
      <c r="AZ171" s="539"/>
      <c r="BA171" s="856"/>
      <c r="BB171" s="856"/>
      <c r="BC171" s="539"/>
      <c r="BD171" s="134">
        <f t="shared" ref="BD171:BD181" si="854">AQ171+AN171+AK171+AH171+AB171+Y171+V171+R171+O171+L171+I171+F171+C171+AT171+AE171</f>
        <v>213812.04</v>
      </c>
      <c r="BE171" s="163"/>
      <c r="BF171" s="1167">
        <f>E171+H171+K171+N171+Q171+T171+U171+X171+AA171+AD171+AG171+AJ171+AM171+AP171+AS171+AV171+AW171+AX171</f>
        <v>0</v>
      </c>
      <c r="BG171" s="333">
        <v>353111</v>
      </c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1"/>
      <c r="CF171" s="41"/>
      <c r="CG171" s="41"/>
      <c r="CH171" s="41"/>
      <c r="CI171" s="41"/>
      <c r="CJ171" s="41"/>
      <c r="CK171" s="41"/>
      <c r="CL171" s="41"/>
      <c r="CM171" s="41"/>
      <c r="CN171" s="41"/>
      <c r="CO171" s="41"/>
      <c r="CP171" s="41"/>
      <c r="CQ171" s="41"/>
      <c r="CR171" s="41"/>
      <c r="CS171" s="41"/>
      <c r="CT171" s="41"/>
      <c r="CU171" s="41"/>
      <c r="CV171" s="41"/>
      <c r="CW171" s="41"/>
      <c r="CX171" s="41"/>
      <c r="CY171" s="41"/>
      <c r="CZ171" s="41"/>
      <c r="DA171" s="41"/>
      <c r="DB171" s="41"/>
      <c r="DC171" s="41"/>
      <c r="DD171" s="41"/>
      <c r="DE171" s="41"/>
      <c r="DF171" s="41"/>
      <c r="DG171" s="41"/>
      <c r="DH171" s="41"/>
      <c r="DI171" s="41"/>
      <c r="DJ171" s="41"/>
      <c r="DK171" s="41"/>
      <c r="DL171" s="41"/>
      <c r="DM171" s="41"/>
      <c r="DN171" s="41"/>
      <c r="DO171" s="41"/>
      <c r="DP171" s="41"/>
      <c r="DQ171" s="41"/>
      <c r="DR171" s="41"/>
      <c r="DS171" s="41"/>
      <c r="DT171" s="41"/>
      <c r="DU171" s="41"/>
      <c r="DV171" s="41"/>
      <c r="DW171" s="41"/>
      <c r="DX171" s="41"/>
      <c r="DY171" s="41"/>
      <c r="DZ171" s="41"/>
      <c r="EA171" s="41"/>
      <c r="EB171" s="41"/>
      <c r="EC171" s="41"/>
      <c r="ED171" s="41"/>
      <c r="EE171" s="41"/>
    </row>
    <row r="172" spans="1:135" s="2" customFormat="1" ht="15.75" thickBot="1" x14ac:dyDescent="0.3">
      <c r="A172" s="200">
        <v>353</v>
      </c>
      <c r="B172" s="321" t="s">
        <v>176</v>
      </c>
      <c r="C172" s="566">
        <f t="shared" ref="C172:H172" si="855">C171</f>
        <v>0</v>
      </c>
      <c r="D172" s="566">
        <f t="shared" si="855"/>
        <v>0</v>
      </c>
      <c r="E172" s="567">
        <f t="shared" si="855"/>
        <v>0</v>
      </c>
      <c r="F172" s="568">
        <f t="shared" si="855"/>
        <v>0</v>
      </c>
      <c r="G172" s="568">
        <f t="shared" si="855"/>
        <v>0</v>
      </c>
      <c r="H172" s="567">
        <f t="shared" si="855"/>
        <v>0</v>
      </c>
      <c r="I172" s="569">
        <f>I171</f>
        <v>32071.81</v>
      </c>
      <c r="J172" s="567"/>
      <c r="K172" s="992">
        <f>K171</f>
        <v>0</v>
      </c>
      <c r="L172" s="1013">
        <f>L171</f>
        <v>0</v>
      </c>
      <c r="M172" s="361">
        <f>M171</f>
        <v>0</v>
      </c>
      <c r="N172" s="362">
        <f>N171</f>
        <v>0</v>
      </c>
      <c r="O172" s="362">
        <f>O171</f>
        <v>181740.23</v>
      </c>
      <c r="P172" s="362"/>
      <c r="Q172" s="362">
        <f>Q171</f>
        <v>0</v>
      </c>
      <c r="R172" s="362">
        <f>R171</f>
        <v>0</v>
      </c>
      <c r="S172" s="362">
        <f>S171</f>
        <v>0</v>
      </c>
      <c r="T172" s="362">
        <f>T171</f>
        <v>0</v>
      </c>
      <c r="U172" s="1014">
        <f>U171</f>
        <v>0</v>
      </c>
      <c r="V172" s="958">
        <f t="shared" ref="V172:W172" si="856">V171</f>
        <v>0</v>
      </c>
      <c r="W172" s="672">
        <f t="shared" si="856"/>
        <v>0</v>
      </c>
      <c r="X172" s="673">
        <f t="shared" ref="X172:Y172" si="857">X171</f>
        <v>0</v>
      </c>
      <c r="Y172" s="673">
        <f t="shared" si="857"/>
        <v>0</v>
      </c>
      <c r="Z172" s="673">
        <f t="shared" ref="Z172:AA172" si="858">Z171</f>
        <v>0</v>
      </c>
      <c r="AA172" s="673">
        <f t="shared" si="858"/>
        <v>0</v>
      </c>
      <c r="AB172" s="673">
        <f t="shared" ref="AB172:AC172" si="859">AB171</f>
        <v>0</v>
      </c>
      <c r="AC172" s="673">
        <f t="shared" si="859"/>
        <v>0</v>
      </c>
      <c r="AD172" s="673">
        <f t="shared" ref="AD172:AL172" si="860">AD171</f>
        <v>0</v>
      </c>
      <c r="AE172" s="673">
        <f t="shared" ref="AE172:AF172" si="861">AE171</f>
        <v>0</v>
      </c>
      <c r="AF172" s="673">
        <f t="shared" si="861"/>
        <v>0</v>
      </c>
      <c r="AG172" s="673">
        <f t="shared" ref="AG172:AK172" si="862">AG171</f>
        <v>0</v>
      </c>
      <c r="AH172" s="673">
        <f t="shared" ref="AH172" si="863">AH171</f>
        <v>0</v>
      </c>
      <c r="AI172" s="673">
        <f t="shared" si="862"/>
        <v>0</v>
      </c>
      <c r="AJ172" s="673">
        <f t="shared" si="862"/>
        <v>0</v>
      </c>
      <c r="AK172" s="673">
        <f t="shared" si="862"/>
        <v>0</v>
      </c>
      <c r="AL172" s="673">
        <f t="shared" si="860"/>
        <v>0</v>
      </c>
      <c r="AM172" s="959">
        <f t="shared" ref="AM172:AO172" si="864">AM171</f>
        <v>0</v>
      </c>
      <c r="AN172" s="920">
        <f t="shared" ref="AN172" si="865">AN171</f>
        <v>0</v>
      </c>
      <c r="AO172" s="729">
        <f t="shared" si="864"/>
        <v>0</v>
      </c>
      <c r="AP172" s="730">
        <f t="shared" ref="AP172" si="866">AP171</f>
        <v>0</v>
      </c>
      <c r="AQ172" s="731"/>
      <c r="AR172" s="732"/>
      <c r="AS172" s="921"/>
      <c r="AT172" s="878">
        <f t="shared" ref="AT172:AU172" si="867">AT171</f>
        <v>0</v>
      </c>
      <c r="AU172" s="801">
        <f t="shared" si="867"/>
        <v>0</v>
      </c>
      <c r="AV172" s="801">
        <f t="shared" ref="AV172:AW172" si="868">AV171</f>
        <v>0</v>
      </c>
      <c r="AW172" s="802">
        <f t="shared" si="868"/>
        <v>0</v>
      </c>
      <c r="AX172" s="879"/>
      <c r="AY172" s="845">
        <f t="shared" ref="AY172:BB172" si="869">AY171</f>
        <v>0</v>
      </c>
      <c r="AZ172" s="526"/>
      <c r="BA172" s="845">
        <f t="shared" ref="BA172" si="870">BA171</f>
        <v>0</v>
      </c>
      <c r="BB172" s="845">
        <f t="shared" si="869"/>
        <v>0</v>
      </c>
      <c r="BC172" s="526"/>
      <c r="BD172" s="455">
        <f>SUM(BD171)</f>
        <v>213812.04</v>
      </c>
      <c r="BE172" s="158">
        <f>AR172+AO172+AL172+AI172+AF172+AC172+Z172+W172+S172+P172+M172+J172+G172+D172+AU172+BB172</f>
        <v>0</v>
      </c>
      <c r="BF172" s="1169">
        <f>SUM(BF171)</f>
        <v>0</v>
      </c>
      <c r="BG172" s="327">
        <v>353</v>
      </c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</row>
    <row r="173" spans="1:135" s="6" customFormat="1" ht="16.5" thickTop="1" thickBot="1" x14ac:dyDescent="0.3">
      <c r="A173" s="267">
        <v>368121</v>
      </c>
      <c r="B173" s="273" t="s">
        <v>177</v>
      </c>
      <c r="C173" s="606"/>
      <c r="D173" s="606"/>
      <c r="E173" s="621"/>
      <c r="F173" s="608"/>
      <c r="G173" s="608"/>
      <c r="H173" s="621"/>
      <c r="I173" s="607">
        <v>4865.6499999999996</v>
      </c>
      <c r="J173" s="607"/>
      <c r="K173" s="1002"/>
      <c r="L173" s="1034"/>
      <c r="M173" s="374"/>
      <c r="N173" s="656"/>
      <c r="O173" s="646">
        <v>27571.97</v>
      </c>
      <c r="P173" s="646"/>
      <c r="Q173" s="656"/>
      <c r="R173" s="646"/>
      <c r="S173" s="646"/>
      <c r="T173" s="656"/>
      <c r="U173" s="1048"/>
      <c r="V173" s="976"/>
      <c r="W173" s="693"/>
      <c r="X173" s="704"/>
      <c r="Y173" s="694"/>
      <c r="Z173" s="694"/>
      <c r="AA173" s="704"/>
      <c r="AB173" s="694"/>
      <c r="AC173" s="704"/>
      <c r="AD173" s="694"/>
      <c r="AE173" s="704"/>
      <c r="AF173" s="694"/>
      <c r="AG173" s="704"/>
      <c r="AH173" s="694"/>
      <c r="AI173" s="694"/>
      <c r="AJ173" s="704"/>
      <c r="AK173" s="694"/>
      <c r="AL173" s="694"/>
      <c r="AM173" s="984"/>
      <c r="AN173" s="939"/>
      <c r="AO173" s="767"/>
      <c r="AP173" s="782"/>
      <c r="AQ173" s="768"/>
      <c r="AR173" s="769"/>
      <c r="AS173" s="946"/>
      <c r="AT173" s="897"/>
      <c r="AU173" s="819"/>
      <c r="AV173" s="827"/>
      <c r="AW173" s="828"/>
      <c r="AX173" s="905"/>
      <c r="AY173" s="856"/>
      <c r="AZ173" s="539"/>
      <c r="BA173" s="856"/>
      <c r="BB173" s="856"/>
      <c r="BC173" s="539"/>
      <c r="BD173" s="134">
        <f t="shared" si="854"/>
        <v>32437.620000000003</v>
      </c>
      <c r="BE173" s="163"/>
      <c r="BF173" s="1167">
        <f>E173+H173+K173+N173+Q173+T173+U173+X173+AA173+AD173+AG173+AJ173+AM173+AP173+AS173+AV173+AW173+AX173</f>
        <v>0</v>
      </c>
      <c r="BG173" s="333">
        <v>368121</v>
      </c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  <c r="BX173" s="41"/>
      <c r="BY173" s="41"/>
      <c r="BZ173" s="41"/>
      <c r="CA173" s="41"/>
      <c r="CB173" s="41"/>
      <c r="CC173" s="41"/>
      <c r="CD173" s="41"/>
      <c r="CE173" s="41"/>
      <c r="CF173" s="41"/>
      <c r="CG173" s="41"/>
      <c r="CH173" s="41"/>
      <c r="CI173" s="41"/>
      <c r="CJ173" s="41"/>
      <c r="CK173" s="41"/>
      <c r="CL173" s="41"/>
      <c r="CM173" s="41"/>
      <c r="CN173" s="41"/>
      <c r="CO173" s="41"/>
      <c r="CP173" s="41"/>
      <c r="CQ173" s="41"/>
      <c r="CR173" s="41"/>
      <c r="CS173" s="41"/>
      <c r="CT173" s="41"/>
      <c r="CU173" s="41"/>
      <c r="CV173" s="41"/>
      <c r="CW173" s="41"/>
      <c r="CX173" s="41"/>
      <c r="CY173" s="41"/>
      <c r="CZ173" s="41"/>
      <c r="DA173" s="41"/>
      <c r="DB173" s="41"/>
      <c r="DC173" s="41"/>
      <c r="DD173" s="41"/>
      <c r="DE173" s="41"/>
      <c r="DF173" s="41"/>
      <c r="DG173" s="41"/>
      <c r="DH173" s="41"/>
      <c r="DI173" s="41"/>
      <c r="DJ173" s="41"/>
      <c r="DK173" s="41"/>
      <c r="DL173" s="41"/>
      <c r="DM173" s="41"/>
      <c r="DN173" s="41"/>
      <c r="DO173" s="41"/>
      <c r="DP173" s="41"/>
      <c r="DQ173" s="41"/>
      <c r="DR173" s="41"/>
      <c r="DS173" s="41"/>
      <c r="DT173" s="41"/>
      <c r="DU173" s="41"/>
      <c r="DV173" s="41"/>
      <c r="DW173" s="41"/>
      <c r="DX173" s="41"/>
      <c r="DY173" s="41"/>
      <c r="DZ173" s="41"/>
      <c r="EA173" s="41"/>
      <c r="EB173" s="41"/>
      <c r="EC173" s="41"/>
      <c r="ED173" s="41"/>
      <c r="EE173" s="41"/>
    </row>
    <row r="174" spans="1:135" s="2" customFormat="1" ht="15.75" thickBot="1" x14ac:dyDescent="0.3">
      <c r="A174" s="200">
        <v>368</v>
      </c>
      <c r="B174" s="321" t="s">
        <v>178</v>
      </c>
      <c r="C174" s="566">
        <f t="shared" ref="C174:H174" si="871">C173</f>
        <v>0</v>
      </c>
      <c r="D174" s="566">
        <f t="shared" si="871"/>
        <v>0</v>
      </c>
      <c r="E174" s="567">
        <f t="shared" si="871"/>
        <v>0</v>
      </c>
      <c r="F174" s="568">
        <f t="shared" si="871"/>
        <v>0</v>
      </c>
      <c r="G174" s="568">
        <f t="shared" si="871"/>
        <v>0</v>
      </c>
      <c r="H174" s="567">
        <f t="shared" si="871"/>
        <v>0</v>
      </c>
      <c r="I174" s="569">
        <f>I173</f>
        <v>4865.6499999999996</v>
      </c>
      <c r="J174" s="567"/>
      <c r="K174" s="992">
        <f>K173</f>
        <v>0</v>
      </c>
      <c r="L174" s="1013">
        <f>L173</f>
        <v>0</v>
      </c>
      <c r="M174" s="361">
        <f>M173</f>
        <v>0</v>
      </c>
      <c r="N174" s="362">
        <f>N173</f>
        <v>0</v>
      </c>
      <c r="O174" s="362">
        <f>O173</f>
        <v>27571.97</v>
      </c>
      <c r="P174" s="362"/>
      <c r="Q174" s="362">
        <f>Q173</f>
        <v>0</v>
      </c>
      <c r="R174" s="362">
        <f>R173</f>
        <v>0</v>
      </c>
      <c r="S174" s="362">
        <f>S173</f>
        <v>0</v>
      </c>
      <c r="T174" s="362">
        <f>T173</f>
        <v>0</v>
      </c>
      <c r="U174" s="1014">
        <f>U173</f>
        <v>0</v>
      </c>
      <c r="V174" s="958">
        <f t="shared" ref="V174:W174" si="872">V173</f>
        <v>0</v>
      </c>
      <c r="W174" s="672">
        <f t="shared" si="872"/>
        <v>0</v>
      </c>
      <c r="X174" s="673">
        <f t="shared" ref="X174:Y174" si="873">X173</f>
        <v>0</v>
      </c>
      <c r="Y174" s="673">
        <f t="shared" si="873"/>
        <v>0</v>
      </c>
      <c r="Z174" s="673">
        <f t="shared" ref="Z174:AA174" si="874">Z173</f>
        <v>0</v>
      </c>
      <c r="AA174" s="673">
        <f t="shared" si="874"/>
        <v>0</v>
      </c>
      <c r="AB174" s="673">
        <f t="shared" ref="AB174:AC174" si="875">AB173</f>
        <v>0</v>
      </c>
      <c r="AC174" s="673">
        <f t="shared" si="875"/>
        <v>0</v>
      </c>
      <c r="AD174" s="673">
        <f t="shared" ref="AD174:AL174" si="876">AD173</f>
        <v>0</v>
      </c>
      <c r="AE174" s="673">
        <f t="shared" ref="AE174:AF174" si="877">AE173</f>
        <v>0</v>
      </c>
      <c r="AF174" s="673">
        <f t="shared" si="877"/>
        <v>0</v>
      </c>
      <c r="AG174" s="673">
        <f t="shared" ref="AG174:AK174" si="878">AG173</f>
        <v>0</v>
      </c>
      <c r="AH174" s="673">
        <f t="shared" ref="AH174" si="879">AH173</f>
        <v>0</v>
      </c>
      <c r="AI174" s="673">
        <f t="shared" si="878"/>
        <v>0</v>
      </c>
      <c r="AJ174" s="673">
        <f t="shared" si="878"/>
        <v>0</v>
      </c>
      <c r="AK174" s="673">
        <f t="shared" si="878"/>
        <v>0</v>
      </c>
      <c r="AL174" s="673">
        <f t="shared" si="876"/>
        <v>0</v>
      </c>
      <c r="AM174" s="959">
        <f t="shared" ref="AM174:AO174" si="880">AM173</f>
        <v>0</v>
      </c>
      <c r="AN174" s="920">
        <f t="shared" ref="AN174" si="881">AN173</f>
        <v>0</v>
      </c>
      <c r="AO174" s="729">
        <f t="shared" si="880"/>
        <v>0</v>
      </c>
      <c r="AP174" s="730">
        <f t="shared" ref="AP174" si="882">AP173</f>
        <v>0</v>
      </c>
      <c r="AQ174" s="731"/>
      <c r="AR174" s="732"/>
      <c r="AS174" s="921"/>
      <c r="AT174" s="878">
        <f t="shared" ref="AT174:AU174" si="883">AT173</f>
        <v>0</v>
      </c>
      <c r="AU174" s="801">
        <f t="shared" si="883"/>
        <v>0</v>
      </c>
      <c r="AV174" s="801">
        <f t="shared" ref="AV174:AW174" si="884">AV173</f>
        <v>0</v>
      </c>
      <c r="AW174" s="802">
        <f t="shared" si="884"/>
        <v>0</v>
      </c>
      <c r="AX174" s="879"/>
      <c r="AY174" s="845">
        <f t="shared" ref="AY174:BB174" si="885">AY173</f>
        <v>0</v>
      </c>
      <c r="AZ174" s="526"/>
      <c r="BA174" s="845">
        <f t="shared" ref="BA174" si="886">BA173</f>
        <v>0</v>
      </c>
      <c r="BB174" s="845">
        <f t="shared" si="885"/>
        <v>0</v>
      </c>
      <c r="BC174" s="526"/>
      <c r="BD174" s="455">
        <f>SUM(BD173)</f>
        <v>32437.620000000003</v>
      </c>
      <c r="BE174" s="158">
        <f>AR174+AO174+AL174+AI174+AF174+AC174+Z174+W174+S174+P174+M174+J174+G174+D174+AU174+BB174</f>
        <v>0</v>
      </c>
      <c r="BF174" s="1169">
        <f>SUM(BF173)</f>
        <v>0</v>
      </c>
      <c r="BG174" s="327">
        <v>368</v>
      </c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</row>
    <row r="175" spans="1:135" s="6" customFormat="1" ht="16.5" thickTop="1" thickBot="1" x14ac:dyDescent="0.3">
      <c r="A175" s="267">
        <v>369311</v>
      </c>
      <c r="B175" s="273" t="s">
        <v>179</v>
      </c>
      <c r="C175" s="606"/>
      <c r="D175" s="606"/>
      <c r="E175" s="621"/>
      <c r="F175" s="608"/>
      <c r="G175" s="608"/>
      <c r="H175" s="621"/>
      <c r="I175" s="607">
        <v>4515.7</v>
      </c>
      <c r="J175" s="607"/>
      <c r="K175" s="1002"/>
      <c r="L175" s="1034"/>
      <c r="M175" s="374"/>
      <c r="N175" s="656"/>
      <c r="O175" s="646">
        <v>25588.959999999999</v>
      </c>
      <c r="P175" s="646"/>
      <c r="Q175" s="656"/>
      <c r="R175" s="646"/>
      <c r="S175" s="646"/>
      <c r="T175" s="656"/>
      <c r="U175" s="1048"/>
      <c r="V175" s="976"/>
      <c r="W175" s="693"/>
      <c r="X175" s="704"/>
      <c r="Y175" s="694"/>
      <c r="Z175" s="694"/>
      <c r="AA175" s="704"/>
      <c r="AB175" s="694"/>
      <c r="AC175" s="704"/>
      <c r="AD175" s="694"/>
      <c r="AE175" s="704"/>
      <c r="AF175" s="694"/>
      <c r="AG175" s="704"/>
      <c r="AH175" s="694"/>
      <c r="AI175" s="694"/>
      <c r="AJ175" s="704"/>
      <c r="AK175" s="694"/>
      <c r="AL175" s="694"/>
      <c r="AM175" s="984"/>
      <c r="AN175" s="939"/>
      <c r="AO175" s="767"/>
      <c r="AP175" s="782"/>
      <c r="AQ175" s="768"/>
      <c r="AR175" s="769"/>
      <c r="AS175" s="946"/>
      <c r="AT175" s="897"/>
      <c r="AU175" s="819"/>
      <c r="AV175" s="827"/>
      <c r="AW175" s="828"/>
      <c r="AX175" s="905"/>
      <c r="AY175" s="856"/>
      <c r="AZ175" s="539"/>
      <c r="BA175" s="856"/>
      <c r="BB175" s="856"/>
      <c r="BC175" s="539"/>
      <c r="BD175" s="134">
        <f t="shared" si="854"/>
        <v>30104.66</v>
      </c>
      <c r="BE175" s="163"/>
      <c r="BF175" s="1167">
        <f>E175+H175+K175+N175+Q175+T175+U175+X175+AA175+AD175+AG175+AJ175+AM175+AP175+AS175+AV175+AW175+AX175</f>
        <v>0</v>
      </c>
      <c r="BG175" s="333">
        <v>369311</v>
      </c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  <c r="BX175" s="41"/>
      <c r="BY175" s="41"/>
      <c r="BZ175" s="41"/>
      <c r="CA175" s="41"/>
      <c r="CB175" s="41"/>
      <c r="CC175" s="41"/>
      <c r="CD175" s="41"/>
      <c r="CE175" s="41"/>
      <c r="CF175" s="41"/>
      <c r="CG175" s="41"/>
      <c r="CH175" s="41"/>
      <c r="CI175" s="41"/>
      <c r="CJ175" s="41"/>
      <c r="CK175" s="41"/>
      <c r="CL175" s="41"/>
      <c r="CM175" s="41"/>
      <c r="CN175" s="41"/>
      <c r="CO175" s="41"/>
      <c r="CP175" s="41"/>
      <c r="CQ175" s="41"/>
      <c r="CR175" s="41"/>
      <c r="CS175" s="41"/>
      <c r="CT175" s="41"/>
      <c r="CU175" s="41"/>
      <c r="CV175" s="41"/>
      <c r="CW175" s="41"/>
      <c r="CX175" s="41"/>
      <c r="CY175" s="41"/>
      <c r="CZ175" s="41"/>
      <c r="DA175" s="41"/>
      <c r="DB175" s="41"/>
      <c r="DC175" s="41"/>
      <c r="DD175" s="41"/>
      <c r="DE175" s="41"/>
      <c r="DF175" s="41"/>
      <c r="DG175" s="41"/>
      <c r="DH175" s="41"/>
      <c r="DI175" s="41"/>
      <c r="DJ175" s="41"/>
      <c r="DK175" s="41"/>
      <c r="DL175" s="41"/>
      <c r="DM175" s="41"/>
      <c r="DN175" s="41"/>
      <c r="DO175" s="41"/>
      <c r="DP175" s="41"/>
      <c r="DQ175" s="41"/>
      <c r="DR175" s="41"/>
      <c r="DS175" s="41"/>
      <c r="DT175" s="41"/>
      <c r="DU175" s="41"/>
      <c r="DV175" s="41"/>
      <c r="DW175" s="41"/>
      <c r="DX175" s="41"/>
      <c r="DY175" s="41"/>
      <c r="DZ175" s="41"/>
      <c r="EA175" s="41"/>
      <c r="EB175" s="41"/>
      <c r="EC175" s="41"/>
      <c r="ED175" s="41"/>
      <c r="EE175" s="41"/>
    </row>
    <row r="176" spans="1:135" s="2" customFormat="1" ht="15.75" thickBot="1" x14ac:dyDescent="0.3">
      <c r="A176" s="200">
        <v>369</v>
      </c>
      <c r="B176" s="321" t="s">
        <v>180</v>
      </c>
      <c r="C176" s="566">
        <f t="shared" ref="C176" si="887">C175</f>
        <v>0</v>
      </c>
      <c r="D176" s="566">
        <f t="shared" ref="D176:M176" si="888">D175</f>
        <v>0</v>
      </c>
      <c r="E176" s="567">
        <f t="shared" si="888"/>
        <v>0</v>
      </c>
      <c r="F176" s="568">
        <f t="shared" ref="F176" si="889">F175</f>
        <v>0</v>
      </c>
      <c r="G176" s="568">
        <f t="shared" si="888"/>
        <v>0</v>
      </c>
      <c r="H176" s="567">
        <f t="shared" si="888"/>
        <v>0</v>
      </c>
      <c r="I176" s="569">
        <f>I175</f>
        <v>4515.7</v>
      </c>
      <c r="J176" s="567"/>
      <c r="K176" s="992">
        <f>K175</f>
        <v>0</v>
      </c>
      <c r="L176" s="1013">
        <f>L175</f>
        <v>0</v>
      </c>
      <c r="M176" s="361">
        <f t="shared" si="888"/>
        <v>0</v>
      </c>
      <c r="N176" s="362">
        <f>N175</f>
        <v>0</v>
      </c>
      <c r="O176" s="362">
        <f>O175</f>
        <v>25588.959999999999</v>
      </c>
      <c r="P176" s="362">
        <f t="shared" ref="P176" si="890">P175</f>
        <v>0</v>
      </c>
      <c r="Q176" s="362">
        <f>Q175</f>
        <v>0</v>
      </c>
      <c r="R176" s="362">
        <f>R175</f>
        <v>0</v>
      </c>
      <c r="S176" s="362">
        <f>S175</f>
        <v>0</v>
      </c>
      <c r="T176" s="362">
        <f>T175</f>
        <v>0</v>
      </c>
      <c r="U176" s="1014">
        <f>U175</f>
        <v>0</v>
      </c>
      <c r="V176" s="958">
        <f t="shared" ref="V176:W176" si="891">V175</f>
        <v>0</v>
      </c>
      <c r="W176" s="672">
        <f t="shared" si="891"/>
        <v>0</v>
      </c>
      <c r="X176" s="673">
        <f t="shared" ref="X176:Y176" si="892">X175</f>
        <v>0</v>
      </c>
      <c r="Y176" s="673">
        <f t="shared" si="892"/>
        <v>0</v>
      </c>
      <c r="Z176" s="673">
        <f t="shared" ref="Z176:AA176" si="893">Z175</f>
        <v>0</v>
      </c>
      <c r="AA176" s="673">
        <f t="shared" si="893"/>
        <v>0</v>
      </c>
      <c r="AB176" s="673">
        <f t="shared" ref="AB176:AC176" si="894">AB175</f>
        <v>0</v>
      </c>
      <c r="AC176" s="673">
        <f t="shared" si="894"/>
        <v>0</v>
      </c>
      <c r="AD176" s="673">
        <f t="shared" ref="AD176:AL176" si="895">AD175</f>
        <v>0</v>
      </c>
      <c r="AE176" s="673">
        <f t="shared" ref="AE176:AF176" si="896">AE175</f>
        <v>0</v>
      </c>
      <c r="AF176" s="673">
        <f t="shared" si="896"/>
        <v>0</v>
      </c>
      <c r="AG176" s="673">
        <f t="shared" ref="AG176:AK176" si="897">AG175</f>
        <v>0</v>
      </c>
      <c r="AH176" s="673">
        <f t="shared" ref="AH176" si="898">AH175</f>
        <v>0</v>
      </c>
      <c r="AI176" s="673">
        <f t="shared" si="897"/>
        <v>0</v>
      </c>
      <c r="AJ176" s="673">
        <f t="shared" si="897"/>
        <v>0</v>
      </c>
      <c r="AK176" s="673">
        <f t="shared" si="897"/>
        <v>0</v>
      </c>
      <c r="AL176" s="673">
        <f t="shared" si="895"/>
        <v>0</v>
      </c>
      <c r="AM176" s="959">
        <f t="shared" ref="AM176:AO176" si="899">AM175</f>
        <v>0</v>
      </c>
      <c r="AN176" s="920">
        <f t="shared" ref="AN176" si="900">AN175</f>
        <v>0</v>
      </c>
      <c r="AO176" s="729">
        <f t="shared" si="899"/>
        <v>0</v>
      </c>
      <c r="AP176" s="730">
        <f t="shared" ref="AP176" si="901">AP175</f>
        <v>0</v>
      </c>
      <c r="AQ176" s="731"/>
      <c r="AR176" s="732"/>
      <c r="AS176" s="921"/>
      <c r="AT176" s="878">
        <f t="shared" ref="AT176:AU176" si="902">AT175</f>
        <v>0</v>
      </c>
      <c r="AU176" s="801">
        <f t="shared" si="902"/>
        <v>0</v>
      </c>
      <c r="AV176" s="801">
        <f t="shared" ref="AV176:AW176" si="903">AV175</f>
        <v>0</v>
      </c>
      <c r="AW176" s="802">
        <f t="shared" si="903"/>
        <v>0</v>
      </c>
      <c r="AX176" s="879"/>
      <c r="AY176" s="845">
        <f t="shared" ref="AY176:BB176" si="904">AY175</f>
        <v>0</v>
      </c>
      <c r="AZ176" s="526"/>
      <c r="BA176" s="845">
        <f t="shared" ref="BA176" si="905">BA175</f>
        <v>0</v>
      </c>
      <c r="BB176" s="845">
        <f t="shared" si="904"/>
        <v>0</v>
      </c>
      <c r="BC176" s="526"/>
      <c r="BD176" s="455">
        <f>SUM(BD175)</f>
        <v>30104.66</v>
      </c>
      <c r="BE176" s="158">
        <f>AR176+AO176+AL176+AI176+AF176+AC176+Z176+W176+S176+P176+M176+J176+G176+D176+AU176+BB176</f>
        <v>0</v>
      </c>
      <c r="BF176" s="1169">
        <f>SUM(BF175)</f>
        <v>0</v>
      </c>
      <c r="BG176" s="327">
        <v>369</v>
      </c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</row>
    <row r="177" spans="1:135" s="6" customFormat="1" ht="15.75" thickTop="1" x14ac:dyDescent="0.25">
      <c r="A177" s="167">
        <v>372191</v>
      </c>
      <c r="B177" s="168" t="s">
        <v>112</v>
      </c>
      <c r="C177" s="570"/>
      <c r="D177" s="570"/>
      <c r="E177" s="604"/>
      <c r="F177" s="572"/>
      <c r="G177" s="572"/>
      <c r="H177" s="604"/>
      <c r="I177" s="571"/>
      <c r="J177" s="571"/>
      <c r="K177" s="1000"/>
      <c r="L177" s="1015"/>
      <c r="M177" s="363"/>
      <c r="N177" s="645"/>
      <c r="O177" s="637"/>
      <c r="P177" s="637"/>
      <c r="Q177" s="645"/>
      <c r="R177" s="637"/>
      <c r="S177" s="637"/>
      <c r="T177" s="645"/>
      <c r="U177" s="1033"/>
      <c r="V177" s="960"/>
      <c r="W177" s="674"/>
      <c r="X177" s="692"/>
      <c r="Y177" s="675"/>
      <c r="Z177" s="675"/>
      <c r="AA177" s="692"/>
      <c r="AB177" s="675"/>
      <c r="AC177" s="692"/>
      <c r="AD177" s="675"/>
      <c r="AE177" s="692"/>
      <c r="AF177" s="675"/>
      <c r="AG177" s="692"/>
      <c r="AH177" s="675"/>
      <c r="AI177" s="675"/>
      <c r="AJ177" s="692"/>
      <c r="AK177" s="675"/>
      <c r="AL177" s="675"/>
      <c r="AM177" s="975"/>
      <c r="AN177" s="922"/>
      <c r="AO177" s="733"/>
      <c r="AP177" s="764"/>
      <c r="AQ177" s="734"/>
      <c r="AR177" s="735"/>
      <c r="AS177" s="938"/>
      <c r="AT177" s="877"/>
      <c r="AU177" s="800"/>
      <c r="AV177" s="817"/>
      <c r="AW177" s="818"/>
      <c r="AX177" s="896"/>
      <c r="AY177" s="844"/>
      <c r="AZ177" s="537"/>
      <c r="BA177" s="844"/>
      <c r="BB177" s="844"/>
      <c r="BC177" s="537"/>
      <c r="BD177" s="134">
        <f t="shared" si="854"/>
        <v>0</v>
      </c>
      <c r="BE177" s="161"/>
      <c r="BF177" s="1167">
        <f t="shared" ref="BF177:BF181" si="906">E177+H177+K177+N177+Q177+T177+U177+X177+AA177+AD177+AG177+AJ177+AM177+AP177+AS177+AV177+AW177+AX177</f>
        <v>0</v>
      </c>
      <c r="BG177" s="187">
        <v>372191</v>
      </c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  <c r="BY177" s="41"/>
      <c r="BZ177" s="41"/>
      <c r="CA177" s="41"/>
      <c r="CB177" s="41"/>
      <c r="CC177" s="41"/>
      <c r="CD177" s="41"/>
      <c r="CE177" s="41"/>
      <c r="CF177" s="41"/>
      <c r="CG177" s="41"/>
      <c r="CH177" s="41"/>
      <c r="CI177" s="41"/>
      <c r="CJ177" s="41"/>
      <c r="CK177" s="41"/>
      <c r="CL177" s="41"/>
      <c r="CM177" s="41"/>
      <c r="CN177" s="41"/>
      <c r="CO177" s="41"/>
      <c r="CP177" s="41"/>
      <c r="CQ177" s="41"/>
      <c r="CR177" s="41"/>
      <c r="CS177" s="41"/>
      <c r="CT177" s="41"/>
      <c r="CU177" s="41"/>
      <c r="CV177" s="41"/>
      <c r="CW177" s="41"/>
      <c r="CX177" s="41"/>
      <c r="CY177" s="41"/>
      <c r="CZ177" s="41"/>
      <c r="DA177" s="41"/>
      <c r="DB177" s="41"/>
      <c r="DC177" s="41"/>
      <c r="DD177" s="41"/>
      <c r="DE177" s="41"/>
      <c r="DF177" s="41"/>
      <c r="DG177" s="41"/>
      <c r="DH177" s="41"/>
      <c r="DI177" s="41"/>
      <c r="DJ177" s="41"/>
      <c r="DK177" s="41"/>
      <c r="DL177" s="41"/>
      <c r="DM177" s="41"/>
      <c r="DN177" s="41"/>
      <c r="DO177" s="41"/>
      <c r="DP177" s="41"/>
      <c r="DQ177" s="41"/>
      <c r="DR177" s="41"/>
      <c r="DS177" s="41"/>
      <c r="DT177" s="41"/>
      <c r="DU177" s="41"/>
      <c r="DV177" s="41"/>
      <c r="DW177" s="41"/>
      <c r="DX177" s="41"/>
      <c r="DY177" s="41"/>
      <c r="DZ177" s="41"/>
      <c r="EA177" s="41"/>
      <c r="EB177" s="41"/>
      <c r="EC177" s="41"/>
      <c r="ED177" s="41"/>
      <c r="EE177" s="41"/>
    </row>
    <row r="178" spans="1:135" s="6" customFormat="1" ht="15.75" thickBot="1" x14ac:dyDescent="0.3">
      <c r="A178" s="46">
        <v>372291</v>
      </c>
      <c r="B178" s="29" t="s">
        <v>144</v>
      </c>
      <c r="C178" s="550"/>
      <c r="D178" s="550"/>
      <c r="E178" s="589"/>
      <c r="F178" s="552"/>
      <c r="G178" s="552"/>
      <c r="H178" s="589"/>
      <c r="I178" s="551"/>
      <c r="J178" s="551"/>
      <c r="K178" s="996"/>
      <c r="L178" s="1006"/>
      <c r="M178" s="354"/>
      <c r="N178" s="641"/>
      <c r="O178" s="632"/>
      <c r="P178" s="632"/>
      <c r="Q178" s="641"/>
      <c r="R178" s="632"/>
      <c r="S178" s="632"/>
      <c r="T178" s="641"/>
      <c r="U178" s="1025"/>
      <c r="V178" s="951"/>
      <c r="W178" s="662"/>
      <c r="X178" s="684"/>
      <c r="Y178" s="663"/>
      <c r="Z178" s="663"/>
      <c r="AA178" s="684"/>
      <c r="AB178" s="663"/>
      <c r="AC178" s="684"/>
      <c r="AD178" s="663"/>
      <c r="AE178" s="684"/>
      <c r="AF178" s="663"/>
      <c r="AG178" s="684"/>
      <c r="AH178" s="663"/>
      <c r="AI178" s="663"/>
      <c r="AJ178" s="684"/>
      <c r="AK178" s="663"/>
      <c r="AL178" s="663"/>
      <c r="AM178" s="968"/>
      <c r="AN178" s="913"/>
      <c r="AO178" s="712"/>
      <c r="AP178" s="750"/>
      <c r="AQ178" s="713"/>
      <c r="AR178" s="714"/>
      <c r="AS178" s="931"/>
      <c r="AT178" s="867"/>
      <c r="AU178" s="791"/>
      <c r="AV178" s="809"/>
      <c r="AW178" s="810"/>
      <c r="AX178" s="887"/>
      <c r="AY178" s="838"/>
      <c r="AZ178" s="534"/>
      <c r="BA178" s="838"/>
      <c r="BB178" s="838"/>
      <c r="BC178" s="534"/>
      <c r="BD178" s="134">
        <f t="shared" si="854"/>
        <v>0</v>
      </c>
      <c r="BE178" s="141"/>
      <c r="BF178" s="1167">
        <f t="shared" si="906"/>
        <v>0</v>
      </c>
      <c r="BG178" s="183">
        <v>372291</v>
      </c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  <c r="BY178" s="41"/>
      <c r="BZ178" s="41"/>
      <c r="CA178" s="41"/>
      <c r="CB178" s="41"/>
      <c r="CC178" s="41"/>
      <c r="CD178" s="41"/>
      <c r="CE178" s="41"/>
      <c r="CF178" s="41"/>
      <c r="CG178" s="41"/>
      <c r="CH178" s="41"/>
      <c r="CI178" s="41"/>
      <c r="CJ178" s="41"/>
      <c r="CK178" s="41"/>
      <c r="CL178" s="41"/>
      <c r="CM178" s="41"/>
      <c r="CN178" s="41"/>
      <c r="CO178" s="41"/>
      <c r="CP178" s="41"/>
      <c r="CQ178" s="41"/>
      <c r="CR178" s="41"/>
      <c r="CS178" s="41"/>
      <c r="CT178" s="41"/>
      <c r="CU178" s="41"/>
      <c r="CV178" s="41"/>
      <c r="CW178" s="41"/>
      <c r="CX178" s="41"/>
      <c r="CY178" s="41"/>
      <c r="CZ178" s="41"/>
      <c r="DA178" s="41"/>
      <c r="DB178" s="41"/>
      <c r="DC178" s="41"/>
      <c r="DD178" s="41"/>
      <c r="DE178" s="41"/>
      <c r="DF178" s="41"/>
      <c r="DG178" s="41"/>
      <c r="DH178" s="41"/>
      <c r="DI178" s="41"/>
      <c r="DJ178" s="41"/>
      <c r="DK178" s="41"/>
      <c r="DL178" s="41"/>
      <c r="DM178" s="41"/>
      <c r="DN178" s="41"/>
      <c r="DO178" s="41"/>
      <c r="DP178" s="41"/>
      <c r="DQ178" s="41"/>
      <c r="DR178" s="41"/>
      <c r="DS178" s="41"/>
      <c r="DT178" s="41"/>
      <c r="DU178" s="41"/>
      <c r="DV178" s="41"/>
      <c r="DW178" s="41"/>
      <c r="DX178" s="41"/>
      <c r="DY178" s="41"/>
      <c r="DZ178" s="41"/>
      <c r="EA178" s="41"/>
      <c r="EB178" s="41"/>
      <c r="EC178" s="41"/>
      <c r="ED178" s="41"/>
      <c r="EE178" s="41"/>
    </row>
    <row r="179" spans="1:135" s="2" customFormat="1" ht="15.75" thickBot="1" x14ac:dyDescent="0.3">
      <c r="A179" s="200">
        <v>372</v>
      </c>
      <c r="B179" s="321" t="s">
        <v>113</v>
      </c>
      <c r="C179" s="566">
        <f>C177+C178</f>
        <v>0</v>
      </c>
      <c r="D179" s="566">
        <f>D177+D178</f>
        <v>0</v>
      </c>
      <c r="E179" s="567">
        <f t="shared" ref="E179:O179" si="907">E177+E178</f>
        <v>0</v>
      </c>
      <c r="F179" s="568">
        <f t="shared" ref="F179" si="908">F177+F178</f>
        <v>0</v>
      </c>
      <c r="G179" s="568">
        <f t="shared" si="907"/>
        <v>0</v>
      </c>
      <c r="H179" s="567">
        <f t="shared" si="907"/>
        <v>0</v>
      </c>
      <c r="I179" s="567">
        <f t="shared" ref="I179" si="909">I177+I178</f>
        <v>0</v>
      </c>
      <c r="J179" s="567">
        <f t="shared" si="907"/>
        <v>0</v>
      </c>
      <c r="K179" s="992">
        <f t="shared" si="907"/>
        <v>0</v>
      </c>
      <c r="L179" s="1013">
        <f t="shared" ref="L179" si="910">L177+L178</f>
        <v>0</v>
      </c>
      <c r="M179" s="361">
        <f t="shared" si="907"/>
        <v>0</v>
      </c>
      <c r="N179" s="362">
        <f t="shared" si="907"/>
        <v>0</v>
      </c>
      <c r="O179" s="362">
        <f t="shared" si="907"/>
        <v>0</v>
      </c>
      <c r="P179" s="362">
        <f t="shared" ref="P179:Q179" si="911">P177+P178</f>
        <v>0</v>
      </c>
      <c r="Q179" s="362">
        <f t="shared" si="911"/>
        <v>0</v>
      </c>
      <c r="R179" s="362">
        <f>R177+R178</f>
        <v>0</v>
      </c>
      <c r="S179" s="362">
        <f>S177+S178</f>
        <v>0</v>
      </c>
      <c r="T179" s="362">
        <f>T177+T178</f>
        <v>0</v>
      </c>
      <c r="U179" s="1014">
        <f>U177+U178</f>
        <v>0</v>
      </c>
      <c r="V179" s="958">
        <f t="shared" ref="V179:W179" si="912">V177+V178</f>
        <v>0</v>
      </c>
      <c r="W179" s="672">
        <f t="shared" si="912"/>
        <v>0</v>
      </c>
      <c r="X179" s="673">
        <f t="shared" ref="X179:Y179" si="913">X177+X178</f>
        <v>0</v>
      </c>
      <c r="Y179" s="673">
        <f t="shared" si="913"/>
        <v>0</v>
      </c>
      <c r="Z179" s="673">
        <f t="shared" ref="Z179:AA179" si="914">Z177+Z178</f>
        <v>0</v>
      </c>
      <c r="AA179" s="673">
        <f t="shared" si="914"/>
        <v>0</v>
      </c>
      <c r="AB179" s="673"/>
      <c r="AC179" s="673">
        <f t="shared" ref="AC179" si="915">AC177+AC178</f>
        <v>0</v>
      </c>
      <c r="AD179" s="673">
        <f t="shared" ref="AD179:AL179" si="916">AD177+AD178</f>
        <v>0</v>
      </c>
      <c r="AE179" s="673">
        <f t="shared" ref="AE179:AF179" si="917">AE177+AE178</f>
        <v>0</v>
      </c>
      <c r="AF179" s="673">
        <f t="shared" si="917"/>
        <v>0</v>
      </c>
      <c r="AG179" s="673">
        <f t="shared" ref="AG179:AK179" si="918">AG177+AG178</f>
        <v>0</v>
      </c>
      <c r="AH179" s="673">
        <f t="shared" ref="AH179" si="919">AH177+AH178</f>
        <v>0</v>
      </c>
      <c r="AI179" s="673">
        <f t="shared" si="918"/>
        <v>0</v>
      </c>
      <c r="AJ179" s="673">
        <f t="shared" si="918"/>
        <v>0</v>
      </c>
      <c r="AK179" s="673">
        <f t="shared" si="918"/>
        <v>0</v>
      </c>
      <c r="AL179" s="673">
        <f t="shared" si="916"/>
        <v>0</v>
      </c>
      <c r="AM179" s="959">
        <f t="shared" ref="AM179:AO179" si="920">AM177+AM178</f>
        <v>0</v>
      </c>
      <c r="AN179" s="920">
        <f t="shared" ref="AN179" si="921">AN177+AN178</f>
        <v>0</v>
      </c>
      <c r="AO179" s="729">
        <f t="shared" si="920"/>
        <v>0</v>
      </c>
      <c r="AP179" s="730">
        <f t="shared" ref="AP179" si="922">AP177+AP178</f>
        <v>0</v>
      </c>
      <c r="AQ179" s="731"/>
      <c r="AR179" s="732"/>
      <c r="AS179" s="921"/>
      <c r="AT179" s="878">
        <f t="shared" ref="AT179:AU179" si="923">AT177+AT178</f>
        <v>0</v>
      </c>
      <c r="AU179" s="801">
        <f t="shared" si="923"/>
        <v>0</v>
      </c>
      <c r="AV179" s="801">
        <f t="shared" ref="AV179:AW179" si="924">AV177+AV178</f>
        <v>0</v>
      </c>
      <c r="AW179" s="802">
        <f t="shared" si="924"/>
        <v>0</v>
      </c>
      <c r="AX179" s="879"/>
      <c r="AY179" s="845">
        <f t="shared" ref="AY179:BB179" si="925">AY177+AY178</f>
        <v>0</v>
      </c>
      <c r="AZ179" s="526"/>
      <c r="BA179" s="845">
        <f t="shared" ref="BA179" si="926">BA177+BA178</f>
        <v>0</v>
      </c>
      <c r="BB179" s="845">
        <f t="shared" si="925"/>
        <v>0</v>
      </c>
      <c r="BC179" s="526"/>
      <c r="BD179" s="455">
        <f>SUM(BD177:BD178)</f>
        <v>0</v>
      </c>
      <c r="BE179" s="158">
        <f>AR179+AO179+AL179+AI179+AF179+AC179+Z179+W179+S179+P179+M179+J179+G179+D179+AU179+BB179</f>
        <v>0</v>
      </c>
      <c r="BF179" s="1169">
        <f>SUM(BF177:BF178)</f>
        <v>0</v>
      </c>
      <c r="BG179" s="327">
        <v>372</v>
      </c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</row>
    <row r="180" spans="1:135" s="6" customFormat="1" ht="15.75" thickTop="1" x14ac:dyDescent="0.25">
      <c r="A180" s="167">
        <v>381311</v>
      </c>
      <c r="B180" s="168" t="s">
        <v>181</v>
      </c>
      <c r="C180" s="570"/>
      <c r="D180" s="570"/>
      <c r="E180" s="604"/>
      <c r="F180" s="572"/>
      <c r="G180" s="572"/>
      <c r="H180" s="604"/>
      <c r="I180" s="571">
        <v>36525.61</v>
      </c>
      <c r="J180" s="571"/>
      <c r="K180" s="1000"/>
      <c r="L180" s="1015"/>
      <c r="M180" s="363"/>
      <c r="N180" s="645"/>
      <c r="O180" s="637">
        <v>206978.42</v>
      </c>
      <c r="P180" s="637"/>
      <c r="Q180" s="645"/>
      <c r="R180" s="637"/>
      <c r="S180" s="637"/>
      <c r="T180" s="645"/>
      <c r="U180" s="1033"/>
      <c r="V180" s="960"/>
      <c r="W180" s="674"/>
      <c r="X180" s="692"/>
      <c r="Y180" s="675"/>
      <c r="Z180" s="675"/>
      <c r="AA180" s="692"/>
      <c r="AB180" s="675"/>
      <c r="AC180" s="692"/>
      <c r="AD180" s="675"/>
      <c r="AE180" s="692"/>
      <c r="AF180" s="675"/>
      <c r="AG180" s="692"/>
      <c r="AH180" s="675"/>
      <c r="AI180" s="675"/>
      <c r="AJ180" s="692"/>
      <c r="AK180" s="675"/>
      <c r="AL180" s="675"/>
      <c r="AM180" s="975"/>
      <c r="AN180" s="922"/>
      <c r="AO180" s="733"/>
      <c r="AP180" s="764"/>
      <c r="AQ180" s="734"/>
      <c r="AR180" s="735"/>
      <c r="AS180" s="938"/>
      <c r="AT180" s="877"/>
      <c r="AU180" s="800"/>
      <c r="AV180" s="817"/>
      <c r="AW180" s="818"/>
      <c r="AX180" s="896"/>
      <c r="AY180" s="844"/>
      <c r="AZ180" s="537"/>
      <c r="BA180" s="844"/>
      <c r="BB180" s="844"/>
      <c r="BC180" s="537"/>
      <c r="BD180" s="134">
        <f t="shared" si="854"/>
        <v>243504.03000000003</v>
      </c>
      <c r="BE180" s="161"/>
      <c r="BF180" s="1167">
        <f t="shared" si="906"/>
        <v>0</v>
      </c>
      <c r="BG180" s="187">
        <v>381311</v>
      </c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41"/>
      <c r="CC180" s="41"/>
      <c r="CD180" s="41"/>
      <c r="CE180" s="41"/>
      <c r="CF180" s="41"/>
      <c r="CG180" s="41"/>
      <c r="CH180" s="41"/>
      <c r="CI180" s="41"/>
      <c r="CJ180" s="41"/>
      <c r="CK180" s="41"/>
      <c r="CL180" s="41"/>
      <c r="CM180" s="41"/>
      <c r="CN180" s="41"/>
      <c r="CO180" s="41"/>
      <c r="CP180" s="41"/>
      <c r="CQ180" s="41"/>
      <c r="CR180" s="41"/>
      <c r="CS180" s="41"/>
      <c r="CT180" s="41"/>
      <c r="CU180" s="41"/>
      <c r="CV180" s="41"/>
      <c r="CW180" s="41"/>
      <c r="CX180" s="41"/>
      <c r="CY180" s="41"/>
      <c r="CZ180" s="41"/>
      <c r="DA180" s="41"/>
      <c r="DB180" s="41"/>
      <c r="DC180" s="41"/>
      <c r="DD180" s="41"/>
      <c r="DE180" s="41"/>
      <c r="DF180" s="41"/>
      <c r="DG180" s="41"/>
      <c r="DH180" s="41"/>
      <c r="DI180" s="41"/>
      <c r="DJ180" s="41"/>
      <c r="DK180" s="41"/>
      <c r="DL180" s="41"/>
      <c r="DM180" s="41"/>
      <c r="DN180" s="41"/>
      <c r="DO180" s="41"/>
      <c r="DP180" s="41"/>
      <c r="DQ180" s="41"/>
      <c r="DR180" s="41"/>
      <c r="DS180" s="41"/>
      <c r="DT180" s="41"/>
      <c r="DU180" s="41"/>
      <c r="DV180" s="41"/>
      <c r="DW180" s="41"/>
      <c r="DX180" s="41"/>
      <c r="DY180" s="41"/>
      <c r="DZ180" s="41"/>
      <c r="EA180" s="41"/>
      <c r="EB180" s="41"/>
      <c r="EC180" s="41"/>
      <c r="ED180" s="41"/>
      <c r="EE180" s="41"/>
    </row>
    <row r="181" spans="1:135" s="6" customFormat="1" ht="15.75" thickBot="1" x14ac:dyDescent="0.3">
      <c r="A181" s="78">
        <v>381291</v>
      </c>
      <c r="B181" s="79" t="s">
        <v>232</v>
      </c>
      <c r="C181" s="560">
        <v>1488.53</v>
      </c>
      <c r="D181" s="560"/>
      <c r="E181" s="1090">
        <v>1499.05</v>
      </c>
      <c r="F181" s="562"/>
      <c r="G181" s="562"/>
      <c r="H181" s="1090"/>
      <c r="I181" s="561"/>
      <c r="J181" s="561"/>
      <c r="K181" s="1102"/>
      <c r="L181" s="1011"/>
      <c r="M181" s="359"/>
      <c r="N181" s="1107"/>
      <c r="O181" s="635"/>
      <c r="P181" s="635"/>
      <c r="Q181" s="1107"/>
      <c r="R181" s="635"/>
      <c r="S181" s="635"/>
      <c r="T181" s="1107"/>
      <c r="U181" s="1113"/>
      <c r="V181" s="956"/>
      <c r="W181" s="668"/>
      <c r="X181" s="1121"/>
      <c r="Y181" s="669"/>
      <c r="Z181" s="669"/>
      <c r="AA181" s="1121"/>
      <c r="AB181" s="669"/>
      <c r="AC181" s="1121"/>
      <c r="AD181" s="669"/>
      <c r="AE181" s="1121"/>
      <c r="AF181" s="669"/>
      <c r="AG181" s="1121"/>
      <c r="AH181" s="669"/>
      <c r="AI181" s="669"/>
      <c r="AJ181" s="1121"/>
      <c r="AK181" s="669"/>
      <c r="AL181" s="669"/>
      <c r="AM181" s="1129"/>
      <c r="AN181" s="918"/>
      <c r="AO181" s="723"/>
      <c r="AP181" s="1134"/>
      <c r="AQ181" s="724"/>
      <c r="AR181" s="725"/>
      <c r="AS181" s="926"/>
      <c r="AT181" s="872"/>
      <c r="AU181" s="796"/>
      <c r="AV181" s="1150"/>
      <c r="AW181" s="1151"/>
      <c r="AX181" s="882"/>
      <c r="AY181" s="841"/>
      <c r="AZ181" s="528"/>
      <c r="BA181" s="841"/>
      <c r="BB181" s="841"/>
      <c r="BC181" s="528"/>
      <c r="BD181" s="134">
        <f t="shared" si="854"/>
        <v>1488.53</v>
      </c>
      <c r="BE181" s="145"/>
      <c r="BF181" s="1167">
        <f t="shared" si="906"/>
        <v>1499.05</v>
      </c>
      <c r="BG181" s="185">
        <v>381291</v>
      </c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1"/>
      <c r="BZ181" s="41"/>
      <c r="CA181" s="41"/>
      <c r="CB181" s="41"/>
      <c r="CC181" s="41"/>
      <c r="CD181" s="41"/>
      <c r="CE181" s="41"/>
      <c r="CF181" s="41"/>
      <c r="CG181" s="41"/>
      <c r="CH181" s="41"/>
      <c r="CI181" s="41"/>
      <c r="CJ181" s="41"/>
      <c r="CK181" s="41"/>
      <c r="CL181" s="41"/>
      <c r="CM181" s="41"/>
      <c r="CN181" s="41"/>
      <c r="CO181" s="41"/>
      <c r="CP181" s="41"/>
      <c r="CQ181" s="41"/>
      <c r="CR181" s="41"/>
      <c r="CS181" s="41"/>
      <c r="CT181" s="41"/>
      <c r="CU181" s="41"/>
      <c r="CV181" s="41"/>
      <c r="CW181" s="41"/>
      <c r="CX181" s="41"/>
      <c r="CY181" s="41"/>
      <c r="CZ181" s="41"/>
      <c r="DA181" s="41"/>
      <c r="DB181" s="41"/>
      <c r="DC181" s="41"/>
      <c r="DD181" s="41"/>
      <c r="DE181" s="41"/>
      <c r="DF181" s="41"/>
      <c r="DG181" s="41"/>
      <c r="DH181" s="41"/>
      <c r="DI181" s="41"/>
      <c r="DJ181" s="41"/>
      <c r="DK181" s="41"/>
      <c r="DL181" s="41"/>
      <c r="DM181" s="41"/>
      <c r="DN181" s="41"/>
      <c r="DO181" s="41"/>
      <c r="DP181" s="41"/>
      <c r="DQ181" s="41"/>
      <c r="DR181" s="41"/>
      <c r="DS181" s="41"/>
      <c r="DT181" s="41"/>
      <c r="DU181" s="41"/>
      <c r="DV181" s="41"/>
      <c r="DW181" s="41"/>
      <c r="DX181" s="41"/>
      <c r="DY181" s="41"/>
      <c r="DZ181" s="41"/>
      <c r="EA181" s="41"/>
      <c r="EB181" s="41"/>
      <c r="EC181" s="41"/>
      <c r="ED181" s="41"/>
      <c r="EE181" s="41"/>
    </row>
    <row r="182" spans="1:135" s="9" customFormat="1" ht="15.75" thickBot="1" x14ac:dyDescent="0.3">
      <c r="A182" s="337">
        <v>381</v>
      </c>
      <c r="B182" s="338" t="s">
        <v>182</v>
      </c>
      <c r="C182" s="592">
        <f>SUM(C181)</f>
        <v>1488.53</v>
      </c>
      <c r="D182" s="592">
        <v>1700</v>
      </c>
      <c r="E182" s="593">
        <f>SUM(E181)</f>
        <v>1499.05</v>
      </c>
      <c r="F182" s="594">
        <f>F180</f>
        <v>0</v>
      </c>
      <c r="G182" s="594">
        <f>G180</f>
        <v>0</v>
      </c>
      <c r="H182" s="593">
        <f>H180</f>
        <v>0</v>
      </c>
      <c r="I182" s="595">
        <f>I180</f>
        <v>36525.61</v>
      </c>
      <c r="J182" s="593"/>
      <c r="K182" s="997">
        <f>K180</f>
        <v>0</v>
      </c>
      <c r="L182" s="1026">
        <f>L180</f>
        <v>0</v>
      </c>
      <c r="M182" s="370">
        <f>M180</f>
        <v>0</v>
      </c>
      <c r="N182" s="371">
        <f>N180</f>
        <v>0</v>
      </c>
      <c r="O182" s="371">
        <f>O180</f>
        <v>206978.42</v>
      </c>
      <c r="P182" s="371"/>
      <c r="Q182" s="371">
        <f>Q180</f>
        <v>0</v>
      </c>
      <c r="R182" s="371">
        <f>R180</f>
        <v>0</v>
      </c>
      <c r="S182" s="371">
        <f>S180</f>
        <v>0</v>
      </c>
      <c r="T182" s="371">
        <f>T180</f>
        <v>0</v>
      </c>
      <c r="U182" s="1027">
        <f>U180</f>
        <v>0</v>
      </c>
      <c r="V182" s="971">
        <f t="shared" ref="V182:W182" si="927">V180</f>
        <v>0</v>
      </c>
      <c r="W182" s="687">
        <f t="shared" si="927"/>
        <v>0</v>
      </c>
      <c r="X182" s="688">
        <f t="shared" ref="X182:Y182" si="928">X180</f>
        <v>0</v>
      </c>
      <c r="Y182" s="688">
        <f t="shared" si="928"/>
        <v>0</v>
      </c>
      <c r="Z182" s="688">
        <f t="shared" ref="Z182:AA182" si="929">Z180</f>
        <v>0</v>
      </c>
      <c r="AA182" s="688">
        <f t="shared" si="929"/>
        <v>0</v>
      </c>
      <c r="AB182" s="688">
        <f t="shared" ref="AB182:AC182" si="930">AB180</f>
        <v>0</v>
      </c>
      <c r="AC182" s="688">
        <f t="shared" si="930"/>
        <v>0</v>
      </c>
      <c r="AD182" s="688">
        <f t="shared" ref="AD182:AL182" si="931">AD180</f>
        <v>0</v>
      </c>
      <c r="AE182" s="688">
        <f t="shared" ref="AE182:AF182" si="932">AE180</f>
        <v>0</v>
      </c>
      <c r="AF182" s="688">
        <f t="shared" si="932"/>
        <v>0</v>
      </c>
      <c r="AG182" s="688">
        <f t="shared" ref="AG182:AK182" si="933">AG180</f>
        <v>0</v>
      </c>
      <c r="AH182" s="688">
        <f t="shared" ref="AH182" si="934">AH180</f>
        <v>0</v>
      </c>
      <c r="AI182" s="688">
        <f t="shared" si="933"/>
        <v>0</v>
      </c>
      <c r="AJ182" s="688">
        <f t="shared" si="933"/>
        <v>0</v>
      </c>
      <c r="AK182" s="688">
        <f t="shared" si="933"/>
        <v>0</v>
      </c>
      <c r="AL182" s="688">
        <f t="shared" si="931"/>
        <v>0</v>
      </c>
      <c r="AM182" s="972">
        <f t="shared" ref="AM182:AO182" si="935">AM180</f>
        <v>0</v>
      </c>
      <c r="AN182" s="933">
        <f t="shared" ref="AN182" si="936">AN180</f>
        <v>0</v>
      </c>
      <c r="AO182" s="755">
        <f t="shared" si="935"/>
        <v>0</v>
      </c>
      <c r="AP182" s="756">
        <f t="shared" ref="AP182" si="937">AP180</f>
        <v>0</v>
      </c>
      <c r="AQ182" s="731"/>
      <c r="AR182" s="732"/>
      <c r="AS182" s="921"/>
      <c r="AT182" s="891">
        <f t="shared" ref="AT182:AU182" si="938">AT180</f>
        <v>0</v>
      </c>
      <c r="AU182" s="813">
        <f t="shared" si="938"/>
        <v>0</v>
      </c>
      <c r="AV182" s="813">
        <f t="shared" ref="AV182:AW182" si="939">AV180</f>
        <v>0</v>
      </c>
      <c r="AW182" s="814">
        <f t="shared" si="939"/>
        <v>0</v>
      </c>
      <c r="AX182" s="879"/>
      <c r="AY182" s="853">
        <f t="shared" ref="AY182:BB182" si="940">AY180</f>
        <v>0</v>
      </c>
      <c r="AZ182" s="526"/>
      <c r="BA182" s="853">
        <f t="shared" ref="BA182" si="941">BA180</f>
        <v>0</v>
      </c>
      <c r="BB182" s="853">
        <f t="shared" si="940"/>
        <v>0</v>
      </c>
      <c r="BC182" s="526"/>
      <c r="BD182" s="455">
        <f>SUM(BD180:BD181)</f>
        <v>244992.56000000003</v>
      </c>
      <c r="BE182" s="158">
        <f>AR182+AO182+AL182+AI182+AF182+AC182+Z182+W182+S182+P182+M182+J182+G182+D182+AU182+BB182</f>
        <v>1700</v>
      </c>
      <c r="BF182" s="1174">
        <f>SUM(BF180:BF181)</f>
        <v>1499.05</v>
      </c>
      <c r="BG182" s="339">
        <v>381</v>
      </c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  <c r="EC182" s="42"/>
      <c r="ED182" s="42"/>
      <c r="EE182" s="42"/>
    </row>
    <row r="183" spans="1:135" s="2" customFormat="1" ht="16.5" thickTop="1" thickBot="1" x14ac:dyDescent="0.3">
      <c r="A183" s="191">
        <v>3</v>
      </c>
      <c r="B183" s="192" t="s">
        <v>111</v>
      </c>
      <c r="C183" s="573">
        <f>C43+C49+C53+C70+C92+C136+C139+C157+C170+C172+C174+C176+C179+C182+C159</f>
        <v>1483949.6700000002</v>
      </c>
      <c r="D183" s="573">
        <f>D43+D49+D53+D70+D92+D136+D139+D157+D170+D172+D174+D176+D179+D182+D159</f>
        <v>1816500</v>
      </c>
      <c r="E183" s="573">
        <f>E43+E49+E53+E70+E92+E136+E139+E157+E170+E172+E174+E176+E179+E182+E159</f>
        <v>1737451.35</v>
      </c>
      <c r="F183" s="573">
        <f>F43+F49+F53+F70+F92+F136+F139+F157+F170+F172+F174+F176+F179+F182+F159</f>
        <v>0</v>
      </c>
      <c r="G183" s="573">
        <f t="shared" ref="G183:K183" si="942">G43+G49+G53+G70+G92+G136+G139+G157+G170+G172+G174+G176+G179+G182+G159</f>
        <v>0</v>
      </c>
      <c r="H183" s="573">
        <f t="shared" si="942"/>
        <v>0</v>
      </c>
      <c r="I183" s="573">
        <f t="shared" si="942"/>
        <v>83907</v>
      </c>
      <c r="J183" s="573">
        <f>J43+J49+J53+J70+J92+J136+J139+J157+J170+J172+J174+J176+J179+J182+J159</f>
        <v>0</v>
      </c>
      <c r="K183" s="573">
        <f t="shared" si="942"/>
        <v>0</v>
      </c>
      <c r="L183" s="1016">
        <f t="shared" ref="L183:Q183" si="943">L43+L49+L53+L70+L92+L136+L139+L157+L170+L172+L174+L176+L179+L182+L159</f>
        <v>0</v>
      </c>
      <c r="M183" s="364">
        <f t="shared" si="943"/>
        <v>0</v>
      </c>
      <c r="N183" s="364">
        <f t="shared" si="943"/>
        <v>0</v>
      </c>
      <c r="O183" s="364">
        <f t="shared" si="943"/>
        <v>475472.68000000005</v>
      </c>
      <c r="P183" s="364">
        <f t="shared" si="943"/>
        <v>0</v>
      </c>
      <c r="Q183" s="364">
        <f t="shared" si="943"/>
        <v>0</v>
      </c>
      <c r="R183" s="364">
        <f>R43+R49+R53+R70+R92+R136+R139+R157+R170+R172+R174+R176+R179+R182+R159</f>
        <v>58336.040000000008</v>
      </c>
      <c r="S183" s="364">
        <f>S43+S49+S53+S70+S92+S136+S139+S157+S170+S172+S174+S176+S179+S182+S159</f>
        <v>198000</v>
      </c>
      <c r="T183" s="364">
        <f t="shared" ref="T183:U183" si="944">T43+T49+T53+T70+T92+T136+T139+T157+T170+T172+T174+T176+T179+T182+T159</f>
        <v>64769.860000000008</v>
      </c>
      <c r="U183" s="1044">
        <f t="shared" si="944"/>
        <v>112659.56</v>
      </c>
      <c r="V183" s="961">
        <f>V43+V49+V53+V70+V92+V136+V139+V157+V170+V172+V174+V176+V179+V182+V159</f>
        <v>120602.71</v>
      </c>
      <c r="W183" s="676">
        <f>W43+W49+W53+W70+W92+W136+W139+W157+W170+W172+W174+W176+W179+W182+W159</f>
        <v>136400</v>
      </c>
      <c r="X183" s="676">
        <f>X43+X49+X53+X70+X92+X136+X139+X157+X170+X172+X174+X176+X179+X182+X159</f>
        <v>136274.46</v>
      </c>
      <c r="Y183" s="676">
        <f>Y43+Y49+Y53+Y70+Y92+Y136+Y139+Y157+Y170+Y172+Y174+Y176+Y179+Y182+Y159</f>
        <v>12221.64</v>
      </c>
      <c r="Z183" s="676">
        <f t="shared" ref="Z183:AM183" si="945">Z43+Z49+Z53+Z70+Z92+Z136+Z139+Z157+Z170+Z172+Z174+Z176+Z179+Z182+Z159</f>
        <v>0</v>
      </c>
      <c r="AA183" s="676">
        <f>AA43+AA49+AA53+AA70+AA92+AA136+AA139+AA157+AA170+AA172+AA174+AA176+AA179+AA182+AA159</f>
        <v>0</v>
      </c>
      <c r="AB183" s="676">
        <f>AB43+AB49+AB53+AB70+AB92+AB136+AB139+AB157+AB170+AB172+AB174+AB176+AB179+AB182+AB159</f>
        <v>1589.56</v>
      </c>
      <c r="AC183" s="676">
        <f t="shared" si="945"/>
        <v>1406</v>
      </c>
      <c r="AD183" s="676">
        <f t="shared" si="945"/>
        <v>1356.65</v>
      </c>
      <c r="AE183" s="676">
        <f t="shared" si="945"/>
        <v>0</v>
      </c>
      <c r="AF183" s="676">
        <f t="shared" si="945"/>
        <v>500</v>
      </c>
      <c r="AG183" s="676">
        <f t="shared" si="945"/>
        <v>500</v>
      </c>
      <c r="AH183" s="676">
        <f t="shared" si="945"/>
        <v>560.71</v>
      </c>
      <c r="AI183" s="676">
        <f t="shared" si="945"/>
        <v>450</v>
      </c>
      <c r="AJ183" s="676">
        <f t="shared" si="945"/>
        <v>433.28</v>
      </c>
      <c r="AK183" s="676">
        <f t="shared" si="945"/>
        <v>1456.32</v>
      </c>
      <c r="AL183" s="676">
        <f>AL43+AL49+AL53+AL70+AL92+AL136+AL139+AL157+AL170+AL172+AL174+AL176+AL179+AL182+AL159</f>
        <v>1300</v>
      </c>
      <c r="AM183" s="979">
        <f t="shared" si="945"/>
        <v>1299.9000000000001</v>
      </c>
      <c r="AN183" s="923">
        <f t="shared" ref="AN183:AV183" si="946">AN43+AN49+AN53+AN70+AN92+AN136+AN139+AN157+AN170+AN172+AN174+AN176+AN179+AN182+AN159</f>
        <v>4887.82</v>
      </c>
      <c r="AO183" s="736">
        <f t="shared" si="946"/>
        <v>30250</v>
      </c>
      <c r="AP183" s="736">
        <f t="shared" si="946"/>
        <v>12786.689999999999</v>
      </c>
      <c r="AQ183" s="736">
        <f t="shared" si="946"/>
        <v>8414.92</v>
      </c>
      <c r="AR183" s="737">
        <f t="shared" si="946"/>
        <v>1500</v>
      </c>
      <c r="AS183" s="924">
        <f>AS43+AS49+AS53+AS70+AS92+AS136+AS139+AS157+AS170+AS172+AS174+AS176+AS179+AS182+AS159</f>
        <v>0</v>
      </c>
      <c r="AT183" s="880">
        <f t="shared" si="946"/>
        <v>0</v>
      </c>
      <c r="AU183" s="803">
        <f t="shared" si="946"/>
        <v>0</v>
      </c>
      <c r="AV183" s="803">
        <f t="shared" si="946"/>
        <v>0</v>
      </c>
      <c r="AW183" s="803">
        <f t="shared" ref="AW183:AX183" si="947">AW43+AW49+AW53+AW70+AW92+AW136+AW139+AW157+AW170+AW172+AW174+AW176+AW179+AW182+AW159</f>
        <v>0</v>
      </c>
      <c r="AX183" s="900">
        <f t="shared" si="947"/>
        <v>0</v>
      </c>
      <c r="AY183" s="846">
        <f t="shared" ref="AY183:AZ183" si="948">AY43+AY49+AY53+AY70+AY92+AY136+AY139+AY157+AY170+AY172+AY174+AY176+AY179+AY182+AY159</f>
        <v>0</v>
      </c>
      <c r="AZ183" s="538">
        <f t="shared" si="948"/>
        <v>0</v>
      </c>
      <c r="BA183" s="846">
        <f>BA43+BA49+BA53+BA70+BA92+BA136+BA139+BA157+BA170+BA172+BA174+BA176+BA179+BA182+BA159</f>
        <v>21934.710000000003</v>
      </c>
      <c r="BB183" s="846">
        <f t="shared" ref="BB183:BC183" si="949">BB43+BB49+BB53+BB70+BB92+BB136+BB139+BB157+BB170+BB172+BB174+BB176+BB179+BB182+BB159</f>
        <v>33146</v>
      </c>
      <c r="BC183" s="538">
        <f t="shared" si="949"/>
        <v>26064.94</v>
      </c>
      <c r="BD183" s="169">
        <f>BD182+BD179+BD176+BD174+BD172+BD170+BD157+BD139+BD136+BD92+BD70+BD54</f>
        <v>2277514.2800000003</v>
      </c>
      <c r="BE183" s="158">
        <f>AR183+AO183+AL183+AI183+AF183+AC183+Z183+W183+S183+P183+M183+J183+G183+D183+AU183+BB183</f>
        <v>2219452</v>
      </c>
      <c r="BF183" s="1170">
        <f>BF182+BF179+BF176+BF174+BF172+BF170+BF157+BF139+BF136+BF92+BF70+BF54</f>
        <v>2094138.1099999999</v>
      </c>
      <c r="BG183" s="193">
        <v>3</v>
      </c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</row>
    <row r="184" spans="1:135" s="2" customFormat="1" ht="15.75" thickTop="1" x14ac:dyDescent="0.25">
      <c r="A184" s="173"/>
      <c r="B184" s="93"/>
      <c r="C184" s="557"/>
      <c r="D184" s="557"/>
      <c r="E184" s="558"/>
      <c r="F184" s="559"/>
      <c r="G184" s="559"/>
      <c r="H184" s="558"/>
      <c r="I184" s="558"/>
      <c r="J184" s="558"/>
      <c r="K184" s="990"/>
      <c r="L184" s="1009"/>
      <c r="M184" s="358"/>
      <c r="N184" s="633"/>
      <c r="O184" s="633"/>
      <c r="P184" s="633"/>
      <c r="Q184" s="633"/>
      <c r="R184" s="633"/>
      <c r="S184" s="633"/>
      <c r="T184" s="633"/>
      <c r="U184" s="1035"/>
      <c r="V184" s="954"/>
      <c r="W184" s="666"/>
      <c r="X184" s="667"/>
      <c r="Y184" s="667"/>
      <c r="Z184" s="667"/>
      <c r="AA184" s="667"/>
      <c r="AB184" s="667"/>
      <c r="AC184" s="667"/>
      <c r="AD184" s="667"/>
      <c r="AE184" s="667"/>
      <c r="AF184" s="667"/>
      <c r="AG184" s="667"/>
      <c r="AH184" s="667"/>
      <c r="AI184" s="667"/>
      <c r="AJ184" s="667"/>
      <c r="AK184" s="667"/>
      <c r="AL184" s="667"/>
      <c r="AM184" s="955"/>
      <c r="AN184" s="916"/>
      <c r="AO184" s="719"/>
      <c r="AP184" s="720"/>
      <c r="AQ184" s="721"/>
      <c r="AR184" s="722"/>
      <c r="AS184" s="917"/>
      <c r="AT184" s="870"/>
      <c r="AU184" s="794"/>
      <c r="AV184" s="794"/>
      <c r="AW184" s="795"/>
      <c r="AX184" s="871"/>
      <c r="AY184" s="840"/>
      <c r="AZ184" s="523"/>
      <c r="BA184" s="840"/>
      <c r="BB184" s="840"/>
      <c r="BC184" s="523"/>
      <c r="BD184" s="134">
        <f t="shared" ref="BD184" si="950">AQ184+AN184+AK184+AH184+AB184+Y184+V184+R184+O184+L184+I184+F184+C184+AT184+AE184</f>
        <v>0</v>
      </c>
      <c r="BE184" s="142"/>
      <c r="BF184" s="1167">
        <f t="shared" ref="BF184:BF201" si="951">E184+H184+K184+N184+Q184+T184+U184+X184+AA184+AD184+AG184+AJ184+AM184+AP184+AS184+AV184+AW184+AX184</f>
        <v>0</v>
      </c>
      <c r="BG184" s="3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</row>
    <row r="185" spans="1:135" ht="15.75" thickBot="1" x14ac:dyDescent="0.3">
      <c r="A185" s="78">
        <v>412311</v>
      </c>
      <c r="B185" s="79" t="s">
        <v>220</v>
      </c>
      <c r="C185" s="560"/>
      <c r="D185" s="560"/>
      <c r="E185" s="1090"/>
      <c r="F185" s="562"/>
      <c r="G185" s="562"/>
      <c r="H185" s="1090"/>
      <c r="I185" s="561"/>
      <c r="J185" s="561"/>
      <c r="K185" s="1102"/>
      <c r="L185" s="1011"/>
      <c r="M185" s="359"/>
      <c r="N185" s="1107"/>
      <c r="O185" s="635"/>
      <c r="P185" s="635"/>
      <c r="Q185" s="1107"/>
      <c r="R185" s="635"/>
      <c r="S185" s="635"/>
      <c r="T185" s="1107"/>
      <c r="U185" s="1113"/>
      <c r="V185" s="956"/>
      <c r="W185" s="668"/>
      <c r="X185" s="1121"/>
      <c r="Y185" s="669"/>
      <c r="Z185" s="669"/>
      <c r="AA185" s="1121"/>
      <c r="AB185" s="669"/>
      <c r="AC185" s="1121"/>
      <c r="AD185" s="669"/>
      <c r="AE185" s="1121"/>
      <c r="AF185" s="669"/>
      <c r="AG185" s="1121"/>
      <c r="AH185" s="669"/>
      <c r="AI185" s="669"/>
      <c r="AJ185" s="1121"/>
      <c r="AK185" s="669"/>
      <c r="AL185" s="669"/>
      <c r="AM185" s="1129"/>
      <c r="AN185" s="918"/>
      <c r="AO185" s="723"/>
      <c r="AP185" s="1134"/>
      <c r="AQ185" s="724"/>
      <c r="AR185" s="725"/>
      <c r="AS185" s="926"/>
      <c r="AT185" s="872"/>
      <c r="AU185" s="796"/>
      <c r="AV185" s="1150"/>
      <c r="AW185" s="1151"/>
      <c r="AX185" s="882"/>
      <c r="AY185" s="841"/>
      <c r="AZ185" s="528"/>
      <c r="BA185" s="841"/>
      <c r="BB185" s="841"/>
      <c r="BC185" s="528"/>
      <c r="BD185" s="133">
        <f t="shared" ref="BD185" si="952">AQ185+AN185+AK185+AH185+AC185+Y185+V185+R185+O185+L185+I185+F185+C185+AT185</f>
        <v>0</v>
      </c>
      <c r="BE185" s="145"/>
      <c r="BF185" s="1167">
        <f t="shared" si="951"/>
        <v>0</v>
      </c>
      <c r="BG185" s="185" t="s">
        <v>221</v>
      </c>
    </row>
    <row r="186" spans="1:135" ht="15.75" thickBot="1" x14ac:dyDescent="0.3">
      <c r="A186" s="200">
        <v>412</v>
      </c>
      <c r="B186" s="321" t="s">
        <v>219</v>
      </c>
      <c r="C186" s="566"/>
      <c r="D186" s="566"/>
      <c r="E186" s="567"/>
      <c r="F186" s="568"/>
      <c r="G186" s="568"/>
      <c r="H186" s="567"/>
      <c r="I186" s="569">
        <f>SUM(I185)</f>
        <v>0</v>
      </c>
      <c r="J186" s="567"/>
      <c r="K186" s="992">
        <f>SUM(K185)</f>
        <v>0</v>
      </c>
      <c r="L186" s="1013">
        <f>SUM(L185)</f>
        <v>0</v>
      </c>
      <c r="M186" s="361"/>
      <c r="N186" s="362"/>
      <c r="O186" s="362">
        <f>SUM(O185)</f>
        <v>0</v>
      </c>
      <c r="P186" s="362"/>
      <c r="Q186" s="362">
        <f>SUM(Q185)</f>
        <v>0</v>
      </c>
      <c r="R186" s="362">
        <f>SUM(R185)</f>
        <v>0</v>
      </c>
      <c r="S186" s="362"/>
      <c r="T186" s="362"/>
      <c r="U186" s="1014"/>
      <c r="V186" s="958"/>
      <c r="W186" s="672"/>
      <c r="X186" s="673"/>
      <c r="Y186" s="673"/>
      <c r="Z186" s="673"/>
      <c r="AA186" s="673"/>
      <c r="AB186" s="673"/>
      <c r="AC186" s="673"/>
      <c r="AD186" s="673"/>
      <c r="AE186" s="673"/>
      <c r="AF186" s="673"/>
      <c r="AG186" s="673"/>
      <c r="AH186" s="673"/>
      <c r="AI186" s="673"/>
      <c r="AJ186" s="673"/>
      <c r="AK186" s="673"/>
      <c r="AL186" s="673"/>
      <c r="AM186" s="959"/>
      <c r="AN186" s="920"/>
      <c r="AO186" s="729"/>
      <c r="AP186" s="730"/>
      <c r="AQ186" s="731"/>
      <c r="AR186" s="732"/>
      <c r="AS186" s="921"/>
      <c r="AT186" s="878"/>
      <c r="AU186" s="801"/>
      <c r="AV186" s="801"/>
      <c r="AW186" s="802"/>
      <c r="AX186" s="879"/>
      <c r="AY186" s="845"/>
      <c r="AZ186" s="526"/>
      <c r="BA186" s="845"/>
      <c r="BB186" s="845"/>
      <c r="BC186" s="526"/>
      <c r="BD186" s="455">
        <f>SUM(BD184:BD185)</f>
        <v>0</v>
      </c>
      <c r="BE186" s="158">
        <f>AR186+AO186+AL186+AI186+AF186+AC186+Z186+W186+S186+P186+M186+J186+G186+D186+AU186+BB186</f>
        <v>0</v>
      </c>
      <c r="BF186" s="1169">
        <f>SUM(BF185)</f>
        <v>0</v>
      </c>
      <c r="BG186" s="327">
        <v>412</v>
      </c>
    </row>
    <row r="187" spans="1:135" ht="15.75" thickTop="1" x14ac:dyDescent="0.25">
      <c r="A187" s="45">
        <v>422111</v>
      </c>
      <c r="B187" s="30" t="s">
        <v>114</v>
      </c>
      <c r="C187" s="547"/>
      <c r="D187" s="547"/>
      <c r="E187" s="586"/>
      <c r="F187" s="549"/>
      <c r="G187" s="549"/>
      <c r="H187" s="586"/>
      <c r="I187" s="548"/>
      <c r="J187" s="548"/>
      <c r="K187" s="995"/>
      <c r="L187" s="1005"/>
      <c r="M187" s="353"/>
      <c r="N187" s="640"/>
      <c r="O187" s="631"/>
      <c r="P187" s="631"/>
      <c r="Q187" s="640"/>
      <c r="R187" s="631"/>
      <c r="S187" s="631"/>
      <c r="T187" s="640"/>
      <c r="U187" s="1023"/>
      <c r="V187" s="950">
        <v>962.5</v>
      </c>
      <c r="W187" s="660"/>
      <c r="X187" s="682">
        <v>499</v>
      </c>
      <c r="Y187" s="661"/>
      <c r="Z187" s="661"/>
      <c r="AA187" s="682"/>
      <c r="AB187" s="661"/>
      <c r="AC187" s="682"/>
      <c r="AD187" s="661"/>
      <c r="AE187" s="682"/>
      <c r="AF187" s="661"/>
      <c r="AG187" s="682"/>
      <c r="AH187" s="661"/>
      <c r="AI187" s="661"/>
      <c r="AJ187" s="682"/>
      <c r="AK187" s="661"/>
      <c r="AL187" s="661"/>
      <c r="AM187" s="966"/>
      <c r="AN187" s="912"/>
      <c r="AO187" s="709"/>
      <c r="AP187" s="746">
        <f>459.88+1075</f>
        <v>1534.88</v>
      </c>
      <c r="AQ187" s="710"/>
      <c r="AR187" s="711"/>
      <c r="AS187" s="929">
        <v>912.5</v>
      </c>
      <c r="AT187" s="866"/>
      <c r="AU187" s="790"/>
      <c r="AV187" s="807"/>
      <c r="AW187" s="808"/>
      <c r="AX187" s="885"/>
      <c r="AY187" s="837"/>
      <c r="AZ187" s="533"/>
      <c r="BA187" s="837"/>
      <c r="BB187" s="837"/>
      <c r="BC187" s="533"/>
      <c r="BD187" s="134">
        <f t="shared" ref="BD187:BD203" si="953">AQ187+AN187+AK187+AH187+AB187+Y187+V187+R187+O187+L187+I187+F187+C187+AT187+AE187</f>
        <v>962.5</v>
      </c>
      <c r="BE187" s="136"/>
      <c r="BF187" s="1167">
        <f t="shared" si="951"/>
        <v>2946.38</v>
      </c>
      <c r="BG187" s="182">
        <v>422111</v>
      </c>
    </row>
    <row r="188" spans="1:135" x14ac:dyDescent="0.25">
      <c r="A188" s="45">
        <v>422121</v>
      </c>
      <c r="B188" s="30" t="s">
        <v>115</v>
      </c>
      <c r="C188" s="547"/>
      <c r="D188" s="547"/>
      <c r="E188" s="586"/>
      <c r="F188" s="549"/>
      <c r="G188" s="549"/>
      <c r="H188" s="586"/>
      <c r="I188" s="548"/>
      <c r="J188" s="548"/>
      <c r="K188" s="995"/>
      <c r="L188" s="1005"/>
      <c r="M188" s="353"/>
      <c r="N188" s="640"/>
      <c r="O188" s="631"/>
      <c r="P188" s="631"/>
      <c r="Q188" s="640"/>
      <c r="R188" s="631"/>
      <c r="S188" s="631"/>
      <c r="T188" s="640"/>
      <c r="U188" s="1023"/>
      <c r="V188" s="950"/>
      <c r="W188" s="660"/>
      <c r="X188" s="682">
        <v>205.05</v>
      </c>
      <c r="Y188" s="661">
        <v>49.99</v>
      </c>
      <c r="Z188" s="661"/>
      <c r="AA188" s="1797"/>
      <c r="AB188" s="661"/>
      <c r="AC188" s="682"/>
      <c r="AD188" s="661"/>
      <c r="AE188" s="682"/>
      <c r="AF188" s="661"/>
      <c r="AG188" s="682"/>
      <c r="AH188" s="661"/>
      <c r="AI188" s="661"/>
      <c r="AJ188" s="682"/>
      <c r="AK188" s="661"/>
      <c r="AL188" s="661"/>
      <c r="AM188" s="966"/>
      <c r="AN188" s="912">
        <v>702.28</v>
      </c>
      <c r="AO188" s="709"/>
      <c r="AP188" s="1797"/>
      <c r="AQ188" s="710"/>
      <c r="AR188" s="711"/>
      <c r="AS188" s="929"/>
      <c r="AT188" s="866"/>
      <c r="AU188" s="790"/>
      <c r="AV188" s="807"/>
      <c r="AW188" s="808"/>
      <c r="AX188" s="885"/>
      <c r="AY188" s="837"/>
      <c r="AZ188" s="533"/>
      <c r="BA188" s="837"/>
      <c r="BB188" s="837"/>
      <c r="BC188" s="533"/>
      <c r="BD188" s="134">
        <f t="shared" si="953"/>
        <v>752.27</v>
      </c>
      <c r="BE188" s="136"/>
      <c r="BF188" s="1167">
        <f t="shared" si="951"/>
        <v>205.05</v>
      </c>
      <c r="BG188" s="182">
        <v>422121</v>
      </c>
    </row>
    <row r="189" spans="1:135" s="6" customFormat="1" ht="15.75" thickBot="1" x14ac:dyDescent="0.3">
      <c r="A189" s="46">
        <v>422191</v>
      </c>
      <c r="B189" s="29" t="s">
        <v>116</v>
      </c>
      <c r="C189" s="588"/>
      <c r="D189" s="588"/>
      <c r="E189" s="589"/>
      <c r="F189" s="590"/>
      <c r="G189" s="590"/>
      <c r="H189" s="589"/>
      <c r="I189" s="589"/>
      <c r="J189" s="589"/>
      <c r="K189" s="996"/>
      <c r="L189" s="1024"/>
      <c r="M189" s="368"/>
      <c r="N189" s="641"/>
      <c r="O189" s="641"/>
      <c r="P189" s="641"/>
      <c r="Q189" s="641"/>
      <c r="R189" s="641"/>
      <c r="S189" s="641"/>
      <c r="T189" s="641"/>
      <c r="U189" s="1025"/>
      <c r="V189" s="967"/>
      <c r="W189" s="683"/>
      <c r="X189" s="684"/>
      <c r="Y189" s="684"/>
      <c r="Z189" s="684"/>
      <c r="AA189" s="684"/>
      <c r="AB189" s="684"/>
      <c r="AC189" s="684"/>
      <c r="AD189" s="684"/>
      <c r="AE189" s="684"/>
      <c r="AF189" s="684"/>
      <c r="AG189" s="684"/>
      <c r="AH189" s="684"/>
      <c r="AI189" s="684"/>
      <c r="AJ189" s="684"/>
      <c r="AK189" s="684"/>
      <c r="AL189" s="684"/>
      <c r="AM189" s="968"/>
      <c r="AN189" s="930"/>
      <c r="AO189" s="749"/>
      <c r="AP189" s="750"/>
      <c r="AQ189" s="751"/>
      <c r="AR189" s="752"/>
      <c r="AS189" s="931"/>
      <c r="AT189" s="886"/>
      <c r="AU189" s="809"/>
      <c r="AV189" s="809"/>
      <c r="AW189" s="810"/>
      <c r="AX189" s="887"/>
      <c r="AY189" s="851"/>
      <c r="AZ189" s="534"/>
      <c r="BA189" s="851"/>
      <c r="BB189" s="851"/>
      <c r="BC189" s="534"/>
      <c r="BD189" s="134">
        <f t="shared" si="953"/>
        <v>0</v>
      </c>
      <c r="BE189" s="138"/>
      <c r="BF189" s="1167">
        <f t="shared" si="951"/>
        <v>0</v>
      </c>
      <c r="BG189" s="183">
        <v>422191</v>
      </c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41"/>
      <c r="CJ189" s="41"/>
      <c r="CK189" s="41"/>
      <c r="CL189" s="41"/>
      <c r="CM189" s="41"/>
      <c r="CN189" s="41"/>
      <c r="CO189" s="41"/>
      <c r="CP189" s="41"/>
      <c r="CQ189" s="41"/>
      <c r="CR189" s="41"/>
      <c r="CS189" s="41"/>
      <c r="CT189" s="41"/>
      <c r="CU189" s="41"/>
      <c r="CV189" s="41"/>
      <c r="CW189" s="41"/>
      <c r="CX189" s="41"/>
      <c r="CY189" s="41"/>
      <c r="CZ189" s="41"/>
      <c r="DA189" s="41"/>
      <c r="DB189" s="41"/>
      <c r="DC189" s="41"/>
      <c r="DD189" s="41"/>
      <c r="DE189" s="41"/>
      <c r="DF189" s="41"/>
      <c r="DG189" s="41"/>
      <c r="DH189" s="41"/>
      <c r="DI189" s="41"/>
      <c r="DJ189" s="41"/>
      <c r="DK189" s="41"/>
      <c r="DL189" s="41"/>
      <c r="DM189" s="41"/>
      <c r="DN189" s="41"/>
      <c r="DO189" s="41"/>
      <c r="DP189" s="41"/>
      <c r="DQ189" s="41"/>
      <c r="DR189" s="41"/>
      <c r="DS189" s="41"/>
      <c r="DT189" s="41"/>
      <c r="DU189" s="41"/>
      <c r="DV189" s="41"/>
      <c r="DW189" s="41"/>
      <c r="DX189" s="41"/>
      <c r="DY189" s="41"/>
      <c r="DZ189" s="41"/>
      <c r="EA189" s="41"/>
      <c r="EB189" s="41"/>
      <c r="EC189" s="41"/>
      <c r="ED189" s="41"/>
      <c r="EE189" s="41"/>
    </row>
    <row r="190" spans="1:135" ht="15.75" thickBot="1" x14ac:dyDescent="0.3">
      <c r="A190" s="76">
        <v>4221</v>
      </c>
      <c r="B190" s="81" t="s">
        <v>117</v>
      </c>
      <c r="C190" s="553">
        <f t="shared" ref="C190" si="954">SUM(C187:C189)</f>
        <v>0</v>
      </c>
      <c r="D190" s="553">
        <f t="shared" ref="D190:K190" si="955">SUM(D187:D189)</f>
        <v>0</v>
      </c>
      <c r="E190" s="554">
        <f t="shared" si="955"/>
        <v>0</v>
      </c>
      <c r="F190" s="555">
        <f t="shared" ref="F190" si="956">SUM(F187:F189)</f>
        <v>0</v>
      </c>
      <c r="G190" s="555">
        <f t="shared" si="955"/>
        <v>0</v>
      </c>
      <c r="H190" s="554">
        <f t="shared" si="955"/>
        <v>0</v>
      </c>
      <c r="I190" s="554">
        <f t="shared" ref="I190" si="957">SUM(I187:I189)</f>
        <v>0</v>
      </c>
      <c r="J190" s="554">
        <f t="shared" si="955"/>
        <v>0</v>
      </c>
      <c r="K190" s="989">
        <f t="shared" si="955"/>
        <v>0</v>
      </c>
      <c r="L190" s="1007">
        <f>SUM(L187:L189)</f>
        <v>0</v>
      </c>
      <c r="M190" s="356"/>
      <c r="N190" s="357">
        <f>SUM(N187:N189)</f>
        <v>0</v>
      </c>
      <c r="O190" s="357">
        <f t="shared" ref="O190" si="958">SUM(O187:O189)</f>
        <v>0</v>
      </c>
      <c r="P190" s="357">
        <f t="shared" ref="P190:Q190" si="959">SUM(P187:P189)</f>
        <v>0</v>
      </c>
      <c r="Q190" s="357">
        <f t="shared" si="959"/>
        <v>0</v>
      </c>
      <c r="R190" s="357">
        <f>SUM(R187:R189)</f>
        <v>0</v>
      </c>
      <c r="S190" s="357">
        <f>SUM(S187:S189)</f>
        <v>0</v>
      </c>
      <c r="T190" s="357">
        <f>SUM(T187:T189)</f>
        <v>0</v>
      </c>
      <c r="U190" s="1008">
        <f>SUM(U187:U189)</f>
        <v>0</v>
      </c>
      <c r="V190" s="952">
        <f>SUM(V187:V189)</f>
        <v>962.5</v>
      </c>
      <c r="W190" s="664">
        <f t="shared" ref="W190" si="960">SUM(W187:W189)</f>
        <v>0</v>
      </c>
      <c r="X190" s="665">
        <f>SUM(X187:X189)</f>
        <v>704.05</v>
      </c>
      <c r="Y190" s="665">
        <f>SUM(Y187:Y189)</f>
        <v>49.99</v>
      </c>
      <c r="Z190" s="665">
        <f t="shared" ref="Z190:AA190" si="961">SUM(Z187:Z189)</f>
        <v>0</v>
      </c>
      <c r="AA190" s="665">
        <f t="shared" si="961"/>
        <v>0</v>
      </c>
      <c r="AB190" s="665">
        <f t="shared" ref="AB190:AC190" si="962">SUM(AB187:AB189)</f>
        <v>0</v>
      </c>
      <c r="AC190" s="665">
        <f t="shared" si="962"/>
        <v>0</v>
      </c>
      <c r="AD190" s="665">
        <f t="shared" ref="AD190:AL190" si="963">SUM(AD187:AD189)</f>
        <v>0</v>
      </c>
      <c r="AE190" s="665">
        <f t="shared" ref="AE190:AF190" si="964">SUM(AE187:AE189)</f>
        <v>0</v>
      </c>
      <c r="AF190" s="665">
        <f t="shared" si="964"/>
        <v>0</v>
      </c>
      <c r="AG190" s="665">
        <f t="shared" ref="AG190:AK190" si="965">SUM(AG187:AG189)</f>
        <v>0</v>
      </c>
      <c r="AH190" s="665">
        <f t="shared" ref="AH190" si="966">SUM(AH187:AH189)</f>
        <v>0</v>
      </c>
      <c r="AI190" s="665">
        <f t="shared" si="965"/>
        <v>0</v>
      </c>
      <c r="AJ190" s="665">
        <f t="shared" si="965"/>
        <v>0</v>
      </c>
      <c r="AK190" s="665">
        <f t="shared" si="965"/>
        <v>0</v>
      </c>
      <c r="AL190" s="665">
        <f t="shared" si="963"/>
        <v>0</v>
      </c>
      <c r="AM190" s="953">
        <f t="shared" ref="AM190:AO190" si="967">SUM(AM187:AM189)</f>
        <v>0</v>
      </c>
      <c r="AN190" s="914">
        <f t="shared" ref="AN190" si="968">SUM(AN187:AN189)</f>
        <v>702.28</v>
      </c>
      <c r="AO190" s="715">
        <f t="shared" si="967"/>
        <v>0</v>
      </c>
      <c r="AP190" s="716">
        <f t="shared" ref="AP190:AR190" si="969">SUM(AP187:AP189)</f>
        <v>1534.88</v>
      </c>
      <c r="AQ190" s="717">
        <f t="shared" ref="AQ190" si="970">SUM(AQ187:AQ189)</f>
        <v>0</v>
      </c>
      <c r="AR190" s="718">
        <f t="shared" si="969"/>
        <v>0</v>
      </c>
      <c r="AS190" s="915">
        <f t="shared" ref="AS190:AX190" si="971">SUM(AS187:AS189)</f>
        <v>912.5</v>
      </c>
      <c r="AT190" s="868">
        <f t="shared" ref="AT190:AU190" si="972">SUM(AT187:AT189)</f>
        <v>0</v>
      </c>
      <c r="AU190" s="792">
        <f t="shared" si="972"/>
        <v>0</v>
      </c>
      <c r="AV190" s="792">
        <f t="shared" si="971"/>
        <v>0</v>
      </c>
      <c r="AW190" s="793">
        <f t="shared" si="971"/>
        <v>0</v>
      </c>
      <c r="AX190" s="869">
        <f t="shared" si="971"/>
        <v>0</v>
      </c>
      <c r="AY190" s="839">
        <f t="shared" ref="AY190:BA190" si="973">SUM(AY187:AY189)</f>
        <v>0</v>
      </c>
      <c r="AZ190" s="522">
        <f t="shared" si="973"/>
        <v>0</v>
      </c>
      <c r="BA190" s="839">
        <f t="shared" si="973"/>
        <v>0</v>
      </c>
      <c r="BB190" s="839">
        <f t="shared" ref="BB190:BC190" si="974">SUM(BB187:BB189)</f>
        <v>0</v>
      </c>
      <c r="BC190" s="522">
        <f t="shared" si="974"/>
        <v>0</v>
      </c>
      <c r="BD190" s="454">
        <f>SUM(BD187:BD189)</f>
        <v>1714.77</v>
      </c>
      <c r="BE190" s="158">
        <f>AR190+AO190+AL190+AI190+AF190+AC190+Z190+W190+S190+P190+M190+J190+G190+D190+AU190+BB190</f>
        <v>0</v>
      </c>
      <c r="BF190" s="1168">
        <f>SUM(BF187:BF189)</f>
        <v>3151.4300000000003</v>
      </c>
      <c r="BG190" s="184">
        <v>4221</v>
      </c>
    </row>
    <row r="191" spans="1:135" x14ac:dyDescent="0.25">
      <c r="A191" s="266">
        <v>422221</v>
      </c>
      <c r="B191" s="331" t="s">
        <v>223</v>
      </c>
      <c r="C191" s="578"/>
      <c r="D191" s="578"/>
      <c r="E191" s="1092"/>
      <c r="F191" s="580"/>
      <c r="G191" s="580"/>
      <c r="H191" s="1092"/>
      <c r="I191" s="579"/>
      <c r="J191" s="579"/>
      <c r="K191" s="1103"/>
      <c r="L191" s="1019"/>
      <c r="M191" s="366"/>
      <c r="N191" s="1108"/>
      <c r="O191" s="639"/>
      <c r="P191" s="639"/>
      <c r="Q191" s="1108"/>
      <c r="R191" s="639"/>
      <c r="S191" s="639"/>
      <c r="T191" s="1108"/>
      <c r="U191" s="1115"/>
      <c r="V191" s="964"/>
      <c r="W191" s="679"/>
      <c r="X191" s="1122"/>
      <c r="Y191" s="680"/>
      <c r="Z191" s="680"/>
      <c r="AA191" s="1122"/>
      <c r="AB191" s="680"/>
      <c r="AC191" s="1122"/>
      <c r="AD191" s="680"/>
      <c r="AE191" s="1122"/>
      <c r="AF191" s="680"/>
      <c r="AG191" s="1122"/>
      <c r="AH191" s="680"/>
      <c r="AI191" s="680"/>
      <c r="AJ191" s="1122"/>
      <c r="AK191" s="680"/>
      <c r="AL191" s="680"/>
      <c r="AM191" s="1130"/>
      <c r="AN191" s="927"/>
      <c r="AO191" s="742"/>
      <c r="AP191" s="1135"/>
      <c r="AQ191" s="743"/>
      <c r="AR191" s="744"/>
      <c r="AS191" s="1141"/>
      <c r="AT191" s="883"/>
      <c r="AU191" s="806"/>
      <c r="AV191" s="1153"/>
      <c r="AW191" s="1154"/>
      <c r="AX191" s="1155"/>
      <c r="AY191" s="849"/>
      <c r="AZ191" s="1061"/>
      <c r="BA191" s="849"/>
      <c r="BB191" s="849"/>
      <c r="BC191" s="1061"/>
      <c r="BD191" s="156">
        <f t="shared" si="953"/>
        <v>0</v>
      </c>
      <c r="BE191" s="156"/>
      <c r="BF191" s="1817">
        <f t="shared" si="951"/>
        <v>0</v>
      </c>
      <c r="BG191" s="332">
        <v>422211</v>
      </c>
    </row>
    <row r="192" spans="1:135" ht="15.75" thickBot="1" x14ac:dyDescent="0.3">
      <c r="A192" s="1812">
        <v>422291</v>
      </c>
      <c r="B192" s="1813" t="s">
        <v>379</v>
      </c>
      <c r="C192" s="560"/>
      <c r="D192" s="560"/>
      <c r="E192" s="1090"/>
      <c r="F192" s="562"/>
      <c r="G192" s="562"/>
      <c r="H192" s="1090"/>
      <c r="I192" s="561"/>
      <c r="J192" s="561"/>
      <c r="K192" s="1102"/>
      <c r="L192" s="1011"/>
      <c r="M192" s="359"/>
      <c r="N192" s="1107"/>
      <c r="O192" s="635"/>
      <c r="P192" s="635"/>
      <c r="Q192" s="1107"/>
      <c r="R192" s="635"/>
      <c r="S192" s="635"/>
      <c r="T192" s="1107"/>
      <c r="U192" s="1113"/>
      <c r="V192" s="956"/>
      <c r="W192" s="668"/>
      <c r="X192" s="1121"/>
      <c r="Y192" s="669">
        <v>1159.98</v>
      </c>
      <c r="Z192" s="669"/>
      <c r="AA192" s="1121"/>
      <c r="AB192" s="669"/>
      <c r="AC192" s="1121"/>
      <c r="AD192" s="669"/>
      <c r="AE192" s="1121"/>
      <c r="AF192" s="669"/>
      <c r="AG192" s="1121"/>
      <c r="AH192" s="669"/>
      <c r="AI192" s="669"/>
      <c r="AJ192" s="1121"/>
      <c r="AK192" s="669"/>
      <c r="AL192" s="669"/>
      <c r="AM192" s="1129"/>
      <c r="AN192" s="918"/>
      <c r="AO192" s="723"/>
      <c r="AP192" s="1134"/>
      <c r="AQ192" s="724"/>
      <c r="AR192" s="725"/>
      <c r="AS192" s="926"/>
      <c r="AT192" s="872"/>
      <c r="AU192" s="796"/>
      <c r="AV192" s="1150"/>
      <c r="AW192" s="1151"/>
      <c r="AX192" s="882"/>
      <c r="AY192" s="841"/>
      <c r="AZ192" s="528"/>
      <c r="BA192" s="841"/>
      <c r="BB192" s="841"/>
      <c r="BC192" s="528"/>
      <c r="BD192" s="134">
        <f t="shared" si="953"/>
        <v>1159.98</v>
      </c>
      <c r="BE192" s="145"/>
      <c r="BF192" s="1811">
        <f t="shared" si="951"/>
        <v>0</v>
      </c>
      <c r="BG192" s="185">
        <v>422291</v>
      </c>
    </row>
    <row r="193" spans="1:135" s="2" customFormat="1" ht="15.75" thickBot="1" x14ac:dyDescent="0.3">
      <c r="A193" s="76">
        <v>4222</v>
      </c>
      <c r="B193" s="81" t="s">
        <v>118</v>
      </c>
      <c r="C193" s="553">
        <f t="shared" ref="C193" si="975">SUM(C191:C191)</f>
        <v>0</v>
      </c>
      <c r="D193" s="553">
        <f t="shared" ref="D193:W193" si="976">SUM(D191:D191)</f>
        <v>0</v>
      </c>
      <c r="E193" s="554">
        <f t="shared" ref="E193:K193" si="977">SUM(E191:E191)</f>
        <v>0</v>
      </c>
      <c r="F193" s="555">
        <f t="shared" ref="F193" si="978">SUM(F191:F191)</f>
        <v>0</v>
      </c>
      <c r="G193" s="555">
        <f t="shared" si="977"/>
        <v>0</v>
      </c>
      <c r="H193" s="554">
        <f t="shared" si="977"/>
        <v>0</v>
      </c>
      <c r="I193" s="554">
        <f t="shared" ref="I193" si="979">SUM(I191:I191)</f>
        <v>0</v>
      </c>
      <c r="J193" s="554">
        <f t="shared" si="977"/>
        <v>0</v>
      </c>
      <c r="K193" s="989">
        <f t="shared" si="977"/>
        <v>0</v>
      </c>
      <c r="L193" s="1007"/>
      <c r="M193" s="356"/>
      <c r="N193" s="357"/>
      <c r="O193" s="357">
        <f t="shared" ref="O193" si="980">SUM(O191:O191)</f>
        <v>0</v>
      </c>
      <c r="P193" s="357">
        <f t="shared" ref="P193:R193" si="981">SUM(P191:P191)</f>
        <v>0</v>
      </c>
      <c r="Q193" s="357">
        <f t="shared" si="981"/>
        <v>0</v>
      </c>
      <c r="R193" s="357">
        <f t="shared" si="981"/>
        <v>0</v>
      </c>
      <c r="S193" s="357">
        <f t="shared" ref="S193:U193" si="982">SUM(S191:S191)</f>
        <v>0</v>
      </c>
      <c r="T193" s="357">
        <f t="shared" ref="T193" si="983">SUM(T191:T191)</f>
        <v>0</v>
      </c>
      <c r="U193" s="1008">
        <f t="shared" si="982"/>
        <v>0</v>
      </c>
      <c r="V193" s="952">
        <f>SUM(V191:V191)</f>
        <v>0</v>
      </c>
      <c r="W193" s="664">
        <f t="shared" si="976"/>
        <v>0</v>
      </c>
      <c r="X193" s="665">
        <f t="shared" ref="X193" si="984">SUM(X191:X191)</f>
        <v>0</v>
      </c>
      <c r="Y193" s="665">
        <f>SUM(Y192)</f>
        <v>1159.98</v>
      </c>
      <c r="Z193" s="665">
        <f t="shared" ref="Z193" si="985">SUM(Z191:Z191)</f>
        <v>0</v>
      </c>
      <c r="AA193" s="665">
        <f>SUM(AA192)</f>
        <v>0</v>
      </c>
      <c r="AB193" s="665">
        <f t="shared" ref="AB193:AC193" si="986">SUM(AB191:AB191)</f>
        <v>0</v>
      </c>
      <c r="AC193" s="665">
        <f t="shared" si="986"/>
        <v>0</v>
      </c>
      <c r="AD193" s="665">
        <f t="shared" ref="AD193:AL193" si="987">SUM(AD191:AD191)</f>
        <v>0</v>
      </c>
      <c r="AE193" s="665">
        <f t="shared" ref="AE193:AF193" si="988">SUM(AE191:AE191)</f>
        <v>0</v>
      </c>
      <c r="AF193" s="665">
        <f t="shared" si="988"/>
        <v>0</v>
      </c>
      <c r="AG193" s="665">
        <f t="shared" ref="AG193:AK193" si="989">SUM(AG191:AG191)</f>
        <v>0</v>
      </c>
      <c r="AH193" s="665">
        <f t="shared" ref="AH193" si="990">SUM(AH191:AH191)</f>
        <v>0</v>
      </c>
      <c r="AI193" s="665">
        <f t="shared" si="989"/>
        <v>0</v>
      </c>
      <c r="AJ193" s="665">
        <f t="shared" si="989"/>
        <v>0</v>
      </c>
      <c r="AK193" s="665">
        <f t="shared" si="989"/>
        <v>0</v>
      </c>
      <c r="AL193" s="665">
        <f t="shared" si="987"/>
        <v>0</v>
      </c>
      <c r="AM193" s="953">
        <f t="shared" ref="AM193:AO193" si="991">SUM(AM191:AM191)</f>
        <v>0</v>
      </c>
      <c r="AN193" s="914">
        <f t="shared" ref="AN193" si="992">SUM(AN191:AN191)</f>
        <v>0</v>
      </c>
      <c r="AO193" s="715">
        <f t="shared" si="991"/>
        <v>0</v>
      </c>
      <c r="AP193" s="716">
        <f t="shared" ref="AP193:AR193" si="993">SUM(AP191:AP191)</f>
        <v>0</v>
      </c>
      <c r="AQ193" s="717">
        <f t="shared" ref="AQ193" si="994">SUM(AQ191:AQ191)</f>
        <v>0</v>
      </c>
      <c r="AR193" s="718">
        <f t="shared" si="993"/>
        <v>0</v>
      </c>
      <c r="AS193" s="915">
        <f t="shared" ref="AS193:AX193" si="995">SUM(AS191:AS191)</f>
        <v>0</v>
      </c>
      <c r="AT193" s="868">
        <f t="shared" ref="AT193:AU193" si="996">SUM(AT191:AT191)</f>
        <v>0</v>
      </c>
      <c r="AU193" s="792">
        <f t="shared" si="996"/>
        <v>0</v>
      </c>
      <c r="AV193" s="792">
        <f t="shared" si="995"/>
        <v>0</v>
      </c>
      <c r="AW193" s="793">
        <f t="shared" si="995"/>
        <v>0</v>
      </c>
      <c r="AX193" s="869">
        <f t="shared" si="995"/>
        <v>0</v>
      </c>
      <c r="AY193" s="839">
        <f t="shared" ref="AY193:BA193" si="997">SUM(AY191:AY191)</f>
        <v>0</v>
      </c>
      <c r="AZ193" s="522">
        <f t="shared" si="997"/>
        <v>0</v>
      </c>
      <c r="BA193" s="839">
        <f t="shared" si="997"/>
        <v>0</v>
      </c>
      <c r="BB193" s="839">
        <f t="shared" ref="BB193:BC193" si="998">SUM(BB191:BB191)</f>
        <v>0</v>
      </c>
      <c r="BC193" s="522">
        <f t="shared" si="998"/>
        <v>0</v>
      </c>
      <c r="BD193" s="454">
        <f>SUM(BD191:BD192)</f>
        <v>1159.98</v>
      </c>
      <c r="BE193" s="151">
        <f>AR193+AO193+AL193+AI193+AF193+AB193+AD193+Z193+W193+S193+P193+M193+J193+G193+D193</f>
        <v>0</v>
      </c>
      <c r="BF193" s="1168">
        <f>SUM(BF191:BF192)</f>
        <v>0</v>
      </c>
      <c r="BG193" s="184">
        <v>4222</v>
      </c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</row>
    <row r="194" spans="1:135" x14ac:dyDescent="0.25">
      <c r="A194" s="74">
        <v>422311</v>
      </c>
      <c r="B194" s="271" t="s">
        <v>169</v>
      </c>
      <c r="C194" s="557"/>
      <c r="D194" s="557"/>
      <c r="E194" s="558"/>
      <c r="F194" s="559"/>
      <c r="G194" s="559"/>
      <c r="H194" s="558"/>
      <c r="I194" s="558"/>
      <c r="J194" s="558"/>
      <c r="K194" s="990"/>
      <c r="L194" s="1009"/>
      <c r="M194" s="358"/>
      <c r="N194" s="633"/>
      <c r="O194" s="633"/>
      <c r="P194" s="633"/>
      <c r="Q194" s="633"/>
      <c r="R194" s="633"/>
      <c r="S194" s="633"/>
      <c r="T194" s="633"/>
      <c r="U194" s="1035"/>
      <c r="V194" s="954"/>
      <c r="W194" s="666"/>
      <c r="X194" s="667"/>
      <c r="Y194" s="667"/>
      <c r="Z194" s="667"/>
      <c r="AA194" s="667"/>
      <c r="AB194" s="667"/>
      <c r="AC194" s="667"/>
      <c r="AD194" s="667"/>
      <c r="AE194" s="667"/>
      <c r="AF194" s="667"/>
      <c r="AG194" s="667"/>
      <c r="AH194" s="667"/>
      <c r="AI194" s="667"/>
      <c r="AJ194" s="667"/>
      <c r="AK194" s="667"/>
      <c r="AL194" s="667"/>
      <c r="AM194" s="955"/>
      <c r="AN194" s="916"/>
      <c r="AO194" s="719"/>
      <c r="AP194" s="720"/>
      <c r="AQ194" s="721"/>
      <c r="AR194" s="722"/>
      <c r="AS194" s="917"/>
      <c r="AT194" s="870"/>
      <c r="AU194" s="794"/>
      <c r="AV194" s="794"/>
      <c r="AW194" s="795"/>
      <c r="AX194" s="871"/>
      <c r="AY194" s="840"/>
      <c r="AZ194" s="523"/>
      <c r="BA194" s="840"/>
      <c r="BB194" s="840"/>
      <c r="BC194" s="523"/>
      <c r="BD194" s="134">
        <f t="shared" si="953"/>
        <v>0</v>
      </c>
      <c r="BE194" s="142"/>
      <c r="BF194" s="1167">
        <f t="shared" si="951"/>
        <v>0</v>
      </c>
      <c r="BG194" s="181">
        <v>422311</v>
      </c>
    </row>
    <row r="195" spans="1:135" ht="15.75" thickBot="1" x14ac:dyDescent="0.3">
      <c r="A195" s="46">
        <v>422321</v>
      </c>
      <c r="B195" s="272" t="s">
        <v>295</v>
      </c>
      <c r="C195" s="614"/>
      <c r="D195" s="614"/>
      <c r="E195" s="1093"/>
      <c r="F195" s="616"/>
      <c r="G195" s="616"/>
      <c r="H195" s="1093"/>
      <c r="I195" s="615"/>
      <c r="J195" s="615"/>
      <c r="K195" s="1104"/>
      <c r="L195" s="1045"/>
      <c r="M195" s="377"/>
      <c r="N195" s="1110"/>
      <c r="O195" s="654"/>
      <c r="P195" s="654"/>
      <c r="Q195" s="1110"/>
      <c r="R195" s="654"/>
      <c r="S195" s="654"/>
      <c r="T195" s="1110"/>
      <c r="U195" s="1117"/>
      <c r="V195" s="980"/>
      <c r="W195" s="698"/>
      <c r="X195" s="1126"/>
      <c r="Y195" s="699"/>
      <c r="Z195" s="699"/>
      <c r="AA195" s="1126"/>
      <c r="AB195" s="699"/>
      <c r="AC195" s="1126"/>
      <c r="AD195" s="699"/>
      <c r="AE195" s="1126"/>
      <c r="AF195" s="699"/>
      <c r="AG195" s="1126"/>
      <c r="AH195" s="699"/>
      <c r="AI195" s="699"/>
      <c r="AJ195" s="1126"/>
      <c r="AK195" s="699"/>
      <c r="AL195" s="699"/>
      <c r="AM195" s="1131"/>
      <c r="AN195" s="942"/>
      <c r="AO195" s="773"/>
      <c r="AP195" s="1136"/>
      <c r="AQ195" s="774"/>
      <c r="AR195" s="775"/>
      <c r="AS195" s="1142"/>
      <c r="AT195" s="901"/>
      <c r="AU195" s="823"/>
      <c r="AV195" s="1156"/>
      <c r="AW195" s="1157"/>
      <c r="AX195" s="1158"/>
      <c r="AY195" s="858"/>
      <c r="AZ195" s="1163"/>
      <c r="BA195" s="858"/>
      <c r="BB195" s="858"/>
      <c r="BC195" s="1163"/>
      <c r="BD195" s="134">
        <f t="shared" si="953"/>
        <v>0</v>
      </c>
      <c r="BE195" s="147"/>
      <c r="BF195" s="1167">
        <f t="shared" si="951"/>
        <v>0</v>
      </c>
      <c r="BG195" s="183">
        <v>422321</v>
      </c>
    </row>
    <row r="196" spans="1:135" s="2" customFormat="1" ht="15.75" thickBot="1" x14ac:dyDescent="0.3">
      <c r="A196" s="76">
        <v>4223</v>
      </c>
      <c r="B196" s="87" t="s">
        <v>130</v>
      </c>
      <c r="C196" s="600">
        <f t="shared" ref="C196" si="999">C195</f>
        <v>0</v>
      </c>
      <c r="D196" s="600">
        <f t="shared" ref="D196:K196" si="1000">D195</f>
        <v>0</v>
      </c>
      <c r="E196" s="601">
        <f t="shared" si="1000"/>
        <v>0</v>
      </c>
      <c r="F196" s="602">
        <f t="shared" ref="F196" si="1001">F195</f>
        <v>0</v>
      </c>
      <c r="G196" s="602">
        <f t="shared" si="1000"/>
        <v>0</v>
      </c>
      <c r="H196" s="601">
        <f t="shared" si="1000"/>
        <v>0</v>
      </c>
      <c r="I196" s="601">
        <f t="shared" ref="I196" si="1002">I195</f>
        <v>0</v>
      </c>
      <c r="J196" s="601">
        <f t="shared" si="1000"/>
        <v>0</v>
      </c>
      <c r="K196" s="999">
        <f t="shared" si="1000"/>
        <v>0</v>
      </c>
      <c r="L196" s="1030"/>
      <c r="M196" s="378"/>
      <c r="N196" s="644"/>
      <c r="O196" s="644">
        <f t="shared" ref="O196" si="1003">O195</f>
        <v>0</v>
      </c>
      <c r="P196" s="644">
        <f t="shared" ref="P196:Q196" si="1004">P195</f>
        <v>0</v>
      </c>
      <c r="Q196" s="644">
        <f t="shared" si="1004"/>
        <v>0</v>
      </c>
      <c r="R196" s="644">
        <f>R195</f>
        <v>0</v>
      </c>
      <c r="S196" s="644">
        <f>S195</f>
        <v>0</v>
      </c>
      <c r="T196" s="644">
        <f>T195</f>
        <v>0</v>
      </c>
      <c r="U196" s="1031">
        <f>U195</f>
        <v>0</v>
      </c>
      <c r="V196" s="981">
        <f>V195+V194</f>
        <v>0</v>
      </c>
      <c r="W196" s="700">
        <f t="shared" ref="W196:AC196" si="1005">W195+W194</f>
        <v>0</v>
      </c>
      <c r="X196" s="701">
        <f t="shared" si="1005"/>
        <v>0</v>
      </c>
      <c r="Y196" s="701">
        <f t="shared" ref="Y196" si="1006">Y195+Y194</f>
        <v>0</v>
      </c>
      <c r="Z196" s="701">
        <f t="shared" si="1005"/>
        <v>0</v>
      </c>
      <c r="AA196" s="701">
        <f t="shared" si="1005"/>
        <v>0</v>
      </c>
      <c r="AB196" s="701">
        <f t="shared" si="1005"/>
        <v>0</v>
      </c>
      <c r="AC196" s="701">
        <f t="shared" si="1005"/>
        <v>0</v>
      </c>
      <c r="AD196" s="701">
        <f t="shared" ref="AD196:AL196" si="1007">AD195+AD194</f>
        <v>0</v>
      </c>
      <c r="AE196" s="701">
        <f t="shared" ref="AE196:AF196" si="1008">AE195+AE194</f>
        <v>0</v>
      </c>
      <c r="AF196" s="701">
        <f t="shared" si="1008"/>
        <v>0</v>
      </c>
      <c r="AG196" s="701">
        <f t="shared" ref="AG196:AK196" si="1009">AG195+AG194</f>
        <v>0</v>
      </c>
      <c r="AH196" s="701">
        <f t="shared" ref="AH196" si="1010">AH195+AH194</f>
        <v>0</v>
      </c>
      <c r="AI196" s="701">
        <f t="shared" si="1009"/>
        <v>0</v>
      </c>
      <c r="AJ196" s="701">
        <f t="shared" si="1009"/>
        <v>0</v>
      </c>
      <c r="AK196" s="701">
        <f t="shared" si="1009"/>
        <v>0</v>
      </c>
      <c r="AL196" s="701">
        <f t="shared" si="1007"/>
        <v>0</v>
      </c>
      <c r="AM196" s="982">
        <f t="shared" ref="AM196:AO196" si="1011">AM195+AM194</f>
        <v>0</v>
      </c>
      <c r="AN196" s="943">
        <f t="shared" ref="AN196" si="1012">AN195+AN194</f>
        <v>0</v>
      </c>
      <c r="AO196" s="776">
        <f t="shared" si="1011"/>
        <v>0</v>
      </c>
      <c r="AP196" s="777">
        <f t="shared" ref="AP196" si="1013">AP195+AP194</f>
        <v>0</v>
      </c>
      <c r="AQ196" s="761">
        <f>AQ195+AQ194</f>
        <v>0</v>
      </c>
      <c r="AR196" s="762">
        <f>AR195+AR194</f>
        <v>0</v>
      </c>
      <c r="AS196" s="936">
        <f>AS195+AS194</f>
        <v>0</v>
      </c>
      <c r="AT196" s="902">
        <f t="shared" ref="AT196:AU196" si="1014">AT195+AT194</f>
        <v>0</v>
      </c>
      <c r="AU196" s="824">
        <f t="shared" si="1014"/>
        <v>0</v>
      </c>
      <c r="AV196" s="824">
        <f t="shared" ref="AV196:AW196" si="1015">AV195+AV194</f>
        <v>0</v>
      </c>
      <c r="AW196" s="825">
        <f t="shared" si="1015"/>
        <v>0</v>
      </c>
      <c r="AX196" s="894">
        <f>AX195+AX194</f>
        <v>0</v>
      </c>
      <c r="AY196" s="859">
        <f t="shared" ref="AY196:BB196" si="1016">AY195+AY194</f>
        <v>0</v>
      </c>
      <c r="AZ196" s="536">
        <f>AZ195+AZ194</f>
        <v>0</v>
      </c>
      <c r="BA196" s="859">
        <f t="shared" ref="BA196" si="1017">BA195+BA194</f>
        <v>0</v>
      </c>
      <c r="BB196" s="859">
        <f t="shared" si="1016"/>
        <v>0</v>
      </c>
      <c r="BC196" s="536">
        <f>BC195+BC194</f>
        <v>0</v>
      </c>
      <c r="BD196" s="454">
        <f>SUM(BD194:BD195)</f>
        <v>0</v>
      </c>
      <c r="BE196" s="151">
        <f>AR196+AO196+AL196+AI196+AF196+AB196+AD196+Z196+W196+S196+P196+M196+J196+G196+D196</f>
        <v>0</v>
      </c>
      <c r="BF196" s="1176">
        <f>SUM(BF194:BF195)</f>
        <v>0</v>
      </c>
      <c r="BG196" s="184">
        <v>4223</v>
      </c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</row>
    <row r="197" spans="1:135" s="6" customFormat="1" x14ac:dyDescent="0.25">
      <c r="A197" s="74">
        <v>422411</v>
      </c>
      <c r="B197" s="271" t="s">
        <v>157</v>
      </c>
      <c r="C197" s="617"/>
      <c r="D197" s="617"/>
      <c r="E197" s="1094"/>
      <c r="F197" s="619"/>
      <c r="G197" s="619"/>
      <c r="H197" s="1094"/>
      <c r="I197" s="618"/>
      <c r="J197" s="618"/>
      <c r="K197" s="1105"/>
      <c r="L197" s="1046"/>
      <c r="M197" s="379"/>
      <c r="N197" s="1111"/>
      <c r="O197" s="655"/>
      <c r="P197" s="655"/>
      <c r="Q197" s="1111"/>
      <c r="R197" s="655"/>
      <c r="S197" s="655"/>
      <c r="T197" s="1111"/>
      <c r="U197" s="1118"/>
      <c r="V197" s="983"/>
      <c r="W197" s="702"/>
      <c r="X197" s="1127"/>
      <c r="Y197" s="703"/>
      <c r="Z197" s="703"/>
      <c r="AA197" s="1127"/>
      <c r="AB197" s="703"/>
      <c r="AC197" s="1127"/>
      <c r="AD197" s="703"/>
      <c r="AE197" s="1127"/>
      <c r="AF197" s="703"/>
      <c r="AG197" s="1127"/>
      <c r="AH197" s="703"/>
      <c r="AI197" s="703"/>
      <c r="AJ197" s="1127"/>
      <c r="AK197" s="703"/>
      <c r="AL197" s="703"/>
      <c r="AM197" s="1132"/>
      <c r="AN197" s="944"/>
      <c r="AO197" s="778"/>
      <c r="AP197" s="1137"/>
      <c r="AQ197" s="779"/>
      <c r="AR197" s="780"/>
      <c r="AS197" s="1143"/>
      <c r="AT197" s="903"/>
      <c r="AU197" s="826"/>
      <c r="AV197" s="1159"/>
      <c r="AW197" s="1160"/>
      <c r="AX197" s="1161"/>
      <c r="AY197" s="860"/>
      <c r="AZ197" s="1164"/>
      <c r="BA197" s="860"/>
      <c r="BB197" s="860"/>
      <c r="BC197" s="1164"/>
      <c r="BD197" s="134">
        <f t="shared" si="953"/>
        <v>0</v>
      </c>
      <c r="BE197" s="148"/>
      <c r="BF197" s="1167">
        <f t="shared" si="951"/>
        <v>0</v>
      </c>
      <c r="BG197" s="181">
        <v>422411</v>
      </c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  <c r="CM197" s="41"/>
      <c r="CN197" s="41"/>
      <c r="CO197" s="41"/>
      <c r="CP197" s="41"/>
      <c r="CQ197" s="41"/>
      <c r="CR197" s="41"/>
      <c r="CS197" s="41"/>
      <c r="CT197" s="41"/>
      <c r="CU197" s="41"/>
      <c r="CV197" s="41"/>
      <c r="CW197" s="41"/>
      <c r="CX197" s="41"/>
      <c r="CY197" s="41"/>
      <c r="CZ197" s="41"/>
      <c r="DA197" s="41"/>
      <c r="DB197" s="41"/>
      <c r="DC197" s="41"/>
      <c r="DD197" s="41"/>
      <c r="DE197" s="41"/>
      <c r="DF197" s="41"/>
      <c r="DG197" s="41"/>
      <c r="DH197" s="41"/>
      <c r="DI197" s="41"/>
      <c r="DJ197" s="41"/>
      <c r="DK197" s="41"/>
      <c r="DL197" s="41"/>
      <c r="DM197" s="41"/>
      <c r="DN197" s="41"/>
      <c r="DO197" s="41"/>
      <c r="DP197" s="41"/>
      <c r="DQ197" s="41"/>
      <c r="DR197" s="41"/>
      <c r="DS197" s="41"/>
      <c r="DT197" s="41"/>
      <c r="DU197" s="41"/>
      <c r="DV197" s="41"/>
      <c r="DW197" s="41"/>
      <c r="DX197" s="41"/>
      <c r="DY197" s="41"/>
      <c r="DZ197" s="41"/>
      <c r="EA197" s="41"/>
      <c r="EB197" s="41"/>
      <c r="EC197" s="41"/>
      <c r="ED197" s="41"/>
      <c r="EE197" s="41"/>
    </row>
    <row r="198" spans="1:135" s="6" customFormat="1" ht="15.75" thickBot="1" x14ac:dyDescent="0.3">
      <c r="A198" s="46">
        <v>422591</v>
      </c>
      <c r="B198" s="272" t="s">
        <v>234</v>
      </c>
      <c r="C198" s="614"/>
      <c r="D198" s="614"/>
      <c r="E198" s="1093"/>
      <c r="F198" s="616"/>
      <c r="G198" s="616"/>
      <c r="H198" s="1093"/>
      <c r="I198" s="615"/>
      <c r="J198" s="615"/>
      <c r="K198" s="1104"/>
      <c r="L198" s="1045"/>
      <c r="M198" s="377"/>
      <c r="N198" s="1110"/>
      <c r="O198" s="654"/>
      <c r="P198" s="654"/>
      <c r="Q198" s="1110"/>
      <c r="R198" s="654"/>
      <c r="S198" s="654"/>
      <c r="T198" s="1110"/>
      <c r="U198" s="1117"/>
      <c r="V198" s="980"/>
      <c r="W198" s="698"/>
      <c r="X198" s="1126"/>
      <c r="Y198" s="699"/>
      <c r="Z198" s="699"/>
      <c r="AA198" s="1126"/>
      <c r="AB198" s="699"/>
      <c r="AC198" s="1126"/>
      <c r="AD198" s="699"/>
      <c r="AE198" s="1126"/>
      <c r="AF198" s="699"/>
      <c r="AG198" s="1126"/>
      <c r="AH198" s="699"/>
      <c r="AI198" s="699"/>
      <c r="AJ198" s="1126"/>
      <c r="AK198" s="699"/>
      <c r="AL198" s="699"/>
      <c r="AM198" s="1131"/>
      <c r="AN198" s="942"/>
      <c r="AO198" s="773"/>
      <c r="AP198" s="1136"/>
      <c r="AQ198" s="774"/>
      <c r="AR198" s="775"/>
      <c r="AS198" s="1142"/>
      <c r="AT198" s="901"/>
      <c r="AU198" s="823"/>
      <c r="AV198" s="1156"/>
      <c r="AW198" s="1157"/>
      <c r="AX198" s="1158"/>
      <c r="AY198" s="858"/>
      <c r="AZ198" s="1163"/>
      <c r="BA198" s="858"/>
      <c r="BB198" s="858"/>
      <c r="BC198" s="1163"/>
      <c r="BD198" s="134">
        <f t="shared" si="953"/>
        <v>0</v>
      </c>
      <c r="BE198" s="147"/>
      <c r="BF198" s="1167">
        <f t="shared" si="951"/>
        <v>0</v>
      </c>
      <c r="BG198" s="183">
        <v>422591</v>
      </c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1"/>
      <c r="CA198" s="41"/>
      <c r="CB198" s="41"/>
      <c r="CC198" s="41"/>
      <c r="CD198" s="41"/>
      <c r="CE198" s="41"/>
      <c r="CF198" s="41"/>
      <c r="CG198" s="41"/>
      <c r="CH198" s="41"/>
      <c r="CI198" s="41"/>
      <c r="CJ198" s="41"/>
      <c r="CK198" s="41"/>
      <c r="CL198" s="41"/>
      <c r="CM198" s="41"/>
      <c r="CN198" s="41"/>
      <c r="CO198" s="41"/>
      <c r="CP198" s="41"/>
      <c r="CQ198" s="41"/>
      <c r="CR198" s="41"/>
      <c r="CS198" s="41"/>
      <c r="CT198" s="41"/>
      <c r="CU198" s="41"/>
      <c r="CV198" s="41"/>
      <c r="CW198" s="41"/>
      <c r="CX198" s="41"/>
      <c r="CY198" s="41"/>
      <c r="CZ198" s="41"/>
      <c r="DA198" s="41"/>
      <c r="DB198" s="41"/>
      <c r="DC198" s="41"/>
      <c r="DD198" s="41"/>
      <c r="DE198" s="41"/>
      <c r="DF198" s="41"/>
      <c r="DG198" s="41"/>
      <c r="DH198" s="41"/>
      <c r="DI198" s="41"/>
      <c r="DJ198" s="41"/>
      <c r="DK198" s="41"/>
      <c r="DL198" s="41"/>
      <c r="DM198" s="41"/>
      <c r="DN198" s="41"/>
      <c r="DO198" s="41"/>
      <c r="DP198" s="41"/>
      <c r="DQ198" s="41"/>
      <c r="DR198" s="41"/>
      <c r="DS198" s="41"/>
      <c r="DT198" s="41"/>
      <c r="DU198" s="41"/>
      <c r="DV198" s="41"/>
      <c r="DW198" s="41"/>
      <c r="DX198" s="41"/>
      <c r="DY198" s="41"/>
      <c r="DZ198" s="41"/>
      <c r="EA198" s="41"/>
      <c r="EB198" s="41"/>
      <c r="EC198" s="41"/>
      <c r="ED198" s="41"/>
      <c r="EE198" s="41"/>
    </row>
    <row r="199" spans="1:135" s="2" customFormat="1" ht="15.75" thickBot="1" x14ac:dyDescent="0.3">
      <c r="A199" s="76">
        <v>4224</v>
      </c>
      <c r="B199" s="87" t="s">
        <v>158</v>
      </c>
      <c r="C199" s="597">
        <f t="shared" ref="C199" si="1018">C197+C198</f>
        <v>0</v>
      </c>
      <c r="D199" s="597">
        <f t="shared" ref="D199:K199" si="1019">D197+D198</f>
        <v>0</v>
      </c>
      <c r="E199" s="598">
        <f t="shared" si="1019"/>
        <v>0</v>
      </c>
      <c r="F199" s="599">
        <f t="shared" ref="F199" si="1020">F197+F198</f>
        <v>0</v>
      </c>
      <c r="G199" s="599">
        <f t="shared" si="1019"/>
        <v>0</v>
      </c>
      <c r="H199" s="598">
        <f t="shared" si="1019"/>
        <v>0</v>
      </c>
      <c r="I199" s="598">
        <f t="shared" ref="I199" si="1021">I197+I198</f>
        <v>0</v>
      </c>
      <c r="J199" s="598">
        <f t="shared" si="1019"/>
        <v>0</v>
      </c>
      <c r="K199" s="998">
        <f t="shared" si="1019"/>
        <v>0</v>
      </c>
      <c r="L199" s="1028">
        <f>SUM(L197:L198)</f>
        <v>0</v>
      </c>
      <c r="M199" s="372"/>
      <c r="N199" s="643">
        <f>SUM(N197:N198)</f>
        <v>0</v>
      </c>
      <c r="O199" s="643">
        <f t="shared" ref="O199" si="1022">O197+O198</f>
        <v>0</v>
      </c>
      <c r="P199" s="643">
        <f t="shared" ref="P199:Q199" si="1023">P197+P198</f>
        <v>0</v>
      </c>
      <c r="Q199" s="643">
        <f t="shared" si="1023"/>
        <v>0</v>
      </c>
      <c r="R199" s="643">
        <f>R197+R198</f>
        <v>0</v>
      </c>
      <c r="S199" s="643">
        <f>S197+S198</f>
        <v>0</v>
      </c>
      <c r="T199" s="643">
        <f>T197+T198</f>
        <v>0</v>
      </c>
      <c r="U199" s="1029">
        <f>U197+U198</f>
        <v>0</v>
      </c>
      <c r="V199" s="973">
        <f>V197+V198</f>
        <v>0</v>
      </c>
      <c r="W199" s="690">
        <f t="shared" ref="W199" si="1024">W197+W198</f>
        <v>0</v>
      </c>
      <c r="X199" s="691">
        <f t="shared" ref="X199:Y199" si="1025">X197+X198</f>
        <v>0</v>
      </c>
      <c r="Y199" s="691">
        <f t="shared" si="1025"/>
        <v>0</v>
      </c>
      <c r="Z199" s="691">
        <f t="shared" ref="Z199:AA199" si="1026">Z197+Z198</f>
        <v>0</v>
      </c>
      <c r="AA199" s="691">
        <f t="shared" si="1026"/>
        <v>0</v>
      </c>
      <c r="AB199" s="691">
        <f t="shared" ref="AB199:AC199" si="1027">AB197+AB198</f>
        <v>0</v>
      </c>
      <c r="AC199" s="691">
        <f t="shared" si="1027"/>
        <v>0</v>
      </c>
      <c r="AD199" s="691">
        <f t="shared" ref="AD199:AL199" si="1028">AD197+AD198</f>
        <v>0</v>
      </c>
      <c r="AE199" s="691">
        <f t="shared" ref="AE199:AF199" si="1029">AE197+AE198</f>
        <v>0</v>
      </c>
      <c r="AF199" s="691">
        <f t="shared" si="1029"/>
        <v>0</v>
      </c>
      <c r="AG199" s="691">
        <f t="shared" ref="AG199:AK199" si="1030">AG197+AG198</f>
        <v>0</v>
      </c>
      <c r="AH199" s="691">
        <f t="shared" ref="AH199" si="1031">AH197+AH198</f>
        <v>0</v>
      </c>
      <c r="AI199" s="691">
        <f t="shared" si="1030"/>
        <v>0</v>
      </c>
      <c r="AJ199" s="691">
        <f t="shared" si="1030"/>
        <v>0</v>
      </c>
      <c r="AK199" s="691">
        <f t="shared" si="1030"/>
        <v>0</v>
      </c>
      <c r="AL199" s="691">
        <f t="shared" si="1028"/>
        <v>0</v>
      </c>
      <c r="AM199" s="974">
        <f t="shared" ref="AM199:AO199" si="1032">AM197+AM198</f>
        <v>0</v>
      </c>
      <c r="AN199" s="934">
        <f t="shared" ref="AN199" si="1033">AN197+AN198</f>
        <v>0</v>
      </c>
      <c r="AO199" s="757">
        <f t="shared" si="1032"/>
        <v>0</v>
      </c>
      <c r="AP199" s="758">
        <f t="shared" ref="AP199:AR199" si="1034">AP197+AP198</f>
        <v>0</v>
      </c>
      <c r="AQ199" s="759">
        <f t="shared" ref="AQ199" si="1035">AQ197+AQ198</f>
        <v>0</v>
      </c>
      <c r="AR199" s="760">
        <f t="shared" si="1034"/>
        <v>0</v>
      </c>
      <c r="AS199" s="935">
        <f t="shared" ref="AS199:AX199" si="1036">AS197+AS198</f>
        <v>0</v>
      </c>
      <c r="AT199" s="892">
        <f t="shared" ref="AT199:AU199" si="1037">AT197+AT198</f>
        <v>0</v>
      </c>
      <c r="AU199" s="815">
        <f t="shared" si="1037"/>
        <v>0</v>
      </c>
      <c r="AV199" s="815">
        <f t="shared" si="1036"/>
        <v>0</v>
      </c>
      <c r="AW199" s="816">
        <f t="shared" si="1036"/>
        <v>0</v>
      </c>
      <c r="AX199" s="893">
        <f t="shared" si="1036"/>
        <v>0</v>
      </c>
      <c r="AY199" s="854">
        <f t="shared" ref="AY199:BA199" si="1038">AY197+AY198</f>
        <v>0</v>
      </c>
      <c r="AZ199" s="535">
        <f t="shared" si="1038"/>
        <v>0</v>
      </c>
      <c r="BA199" s="854">
        <f t="shared" si="1038"/>
        <v>0</v>
      </c>
      <c r="BB199" s="854">
        <f t="shared" ref="BB199:BC199" si="1039">BB197+BB198</f>
        <v>0</v>
      </c>
      <c r="BC199" s="535">
        <f t="shared" si="1039"/>
        <v>0</v>
      </c>
      <c r="BD199" s="454">
        <f>SUM(BD197:BD198)</f>
        <v>0</v>
      </c>
      <c r="BE199" s="151">
        <f>AR199+AO199+AL199+AI199+AF199+AB199+AD199+Z199+W199+S199+P199+M199+J199+G199+D199</f>
        <v>0</v>
      </c>
      <c r="BF199" s="1175">
        <f>SUM(BF197:BF198)</f>
        <v>0</v>
      </c>
      <c r="BG199" s="184">
        <v>4224</v>
      </c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</row>
    <row r="200" spans="1:135" x14ac:dyDescent="0.25">
      <c r="A200" s="74">
        <v>422611</v>
      </c>
      <c r="B200" s="271" t="s">
        <v>152</v>
      </c>
      <c r="C200" s="617"/>
      <c r="D200" s="617"/>
      <c r="E200" s="1094"/>
      <c r="F200" s="619"/>
      <c r="G200" s="619"/>
      <c r="H200" s="1094"/>
      <c r="I200" s="618"/>
      <c r="J200" s="618"/>
      <c r="K200" s="1105"/>
      <c r="L200" s="1046"/>
      <c r="M200" s="379"/>
      <c r="N200" s="1111"/>
      <c r="O200" s="655"/>
      <c r="P200" s="655"/>
      <c r="Q200" s="1111"/>
      <c r="R200" s="655"/>
      <c r="S200" s="655"/>
      <c r="T200" s="1111"/>
      <c r="U200" s="1118"/>
      <c r="V200" s="983"/>
      <c r="W200" s="702"/>
      <c r="X200" s="1127"/>
      <c r="Y200" s="703"/>
      <c r="Z200" s="703"/>
      <c r="AA200" s="1127"/>
      <c r="AB200" s="703"/>
      <c r="AC200" s="1127"/>
      <c r="AD200" s="703"/>
      <c r="AE200" s="1127"/>
      <c r="AF200" s="703"/>
      <c r="AG200" s="1127"/>
      <c r="AH200" s="703"/>
      <c r="AI200" s="703"/>
      <c r="AJ200" s="1127"/>
      <c r="AK200" s="703"/>
      <c r="AL200" s="703"/>
      <c r="AM200" s="1132"/>
      <c r="AN200" s="944"/>
      <c r="AO200" s="778"/>
      <c r="AP200" s="1137"/>
      <c r="AQ200" s="779"/>
      <c r="AR200" s="780"/>
      <c r="AS200" s="1143"/>
      <c r="AT200" s="903"/>
      <c r="AU200" s="826"/>
      <c r="AV200" s="1159"/>
      <c r="AW200" s="1160"/>
      <c r="AX200" s="1161"/>
      <c r="AY200" s="860"/>
      <c r="AZ200" s="1164"/>
      <c r="BA200" s="860"/>
      <c r="BB200" s="860"/>
      <c r="BC200" s="1164"/>
      <c r="BD200" s="134">
        <f t="shared" si="953"/>
        <v>0</v>
      </c>
      <c r="BE200" s="148"/>
      <c r="BF200" s="1167">
        <f t="shared" si="951"/>
        <v>0</v>
      </c>
      <c r="BG200" s="181">
        <v>422611</v>
      </c>
    </row>
    <row r="201" spans="1:135" ht="15.75" thickBot="1" x14ac:dyDescent="0.3">
      <c r="A201" s="46">
        <v>422621</v>
      </c>
      <c r="B201" s="272" t="s">
        <v>153</v>
      </c>
      <c r="C201" s="614"/>
      <c r="D201" s="614"/>
      <c r="E201" s="1093"/>
      <c r="F201" s="616"/>
      <c r="G201" s="616"/>
      <c r="H201" s="1093"/>
      <c r="I201" s="615"/>
      <c r="J201" s="615"/>
      <c r="K201" s="1104"/>
      <c r="L201" s="1045"/>
      <c r="M201" s="377"/>
      <c r="N201" s="1110"/>
      <c r="O201" s="654"/>
      <c r="P201" s="654"/>
      <c r="Q201" s="1110"/>
      <c r="R201" s="654"/>
      <c r="S201" s="654"/>
      <c r="T201" s="1110"/>
      <c r="U201" s="1117"/>
      <c r="V201" s="980"/>
      <c r="W201" s="698"/>
      <c r="X201" s="1126"/>
      <c r="Y201" s="699"/>
      <c r="Z201" s="699"/>
      <c r="AA201" s="1126"/>
      <c r="AB201" s="699"/>
      <c r="AC201" s="1126"/>
      <c r="AD201" s="699"/>
      <c r="AE201" s="1126"/>
      <c r="AF201" s="699"/>
      <c r="AG201" s="1126"/>
      <c r="AH201" s="699"/>
      <c r="AI201" s="699"/>
      <c r="AJ201" s="1126"/>
      <c r="AK201" s="699"/>
      <c r="AL201" s="699"/>
      <c r="AM201" s="1131"/>
      <c r="AN201" s="942"/>
      <c r="AO201" s="773"/>
      <c r="AP201" s="1136"/>
      <c r="AQ201" s="774"/>
      <c r="AR201" s="775"/>
      <c r="AS201" s="1142"/>
      <c r="AT201" s="901"/>
      <c r="AU201" s="823"/>
      <c r="AV201" s="1156"/>
      <c r="AW201" s="1157"/>
      <c r="AX201" s="1158"/>
      <c r="AY201" s="858"/>
      <c r="AZ201" s="1163"/>
      <c r="BA201" s="858"/>
      <c r="BB201" s="858"/>
      <c r="BC201" s="1163"/>
      <c r="BD201" s="134">
        <f t="shared" si="953"/>
        <v>0</v>
      </c>
      <c r="BE201" s="147"/>
      <c r="BF201" s="1167">
        <f t="shared" si="951"/>
        <v>0</v>
      </c>
      <c r="BG201" s="183">
        <v>422621</v>
      </c>
    </row>
    <row r="202" spans="1:135" s="2" customFormat="1" ht="15.75" thickBot="1" x14ac:dyDescent="0.3">
      <c r="A202" s="76">
        <v>4226</v>
      </c>
      <c r="B202" s="81" t="s">
        <v>131</v>
      </c>
      <c r="C202" s="553">
        <f t="shared" ref="C202" si="1040">C200+C201</f>
        <v>0</v>
      </c>
      <c r="D202" s="553">
        <f t="shared" ref="D202:K202" si="1041">D200+D201</f>
        <v>0</v>
      </c>
      <c r="E202" s="554">
        <f t="shared" si="1041"/>
        <v>0</v>
      </c>
      <c r="F202" s="555">
        <f t="shared" ref="F202" si="1042">F200+F201</f>
        <v>0</v>
      </c>
      <c r="G202" s="555">
        <f t="shared" si="1041"/>
        <v>0</v>
      </c>
      <c r="H202" s="554">
        <f t="shared" si="1041"/>
        <v>0</v>
      </c>
      <c r="I202" s="554">
        <f t="shared" ref="I202" si="1043">I200+I201</f>
        <v>0</v>
      </c>
      <c r="J202" s="554">
        <f t="shared" si="1041"/>
        <v>0</v>
      </c>
      <c r="K202" s="989">
        <f t="shared" si="1041"/>
        <v>0</v>
      </c>
      <c r="L202" s="1007"/>
      <c r="M202" s="356"/>
      <c r="N202" s="357"/>
      <c r="O202" s="357">
        <f t="shared" ref="O202" si="1044">O200+O201</f>
        <v>0</v>
      </c>
      <c r="P202" s="357">
        <f t="shared" ref="P202:Q202" si="1045">P200+P201</f>
        <v>0</v>
      </c>
      <c r="Q202" s="357">
        <f t="shared" si="1045"/>
        <v>0</v>
      </c>
      <c r="R202" s="357">
        <f>R200+R201</f>
        <v>0</v>
      </c>
      <c r="S202" s="357">
        <f>S200+S201</f>
        <v>0</v>
      </c>
      <c r="T202" s="357">
        <f>T200+T201</f>
        <v>0</v>
      </c>
      <c r="U202" s="1008">
        <f>U200+U201</f>
        <v>0</v>
      </c>
      <c r="V202" s="952">
        <f>V200+V201</f>
        <v>0</v>
      </c>
      <c r="W202" s="664">
        <f t="shared" ref="W202" si="1046">W200+W201</f>
        <v>0</v>
      </c>
      <c r="X202" s="665">
        <f t="shared" ref="X202:Y202" si="1047">X200+X201</f>
        <v>0</v>
      </c>
      <c r="Y202" s="665">
        <f t="shared" si="1047"/>
        <v>0</v>
      </c>
      <c r="Z202" s="665">
        <f t="shared" ref="Z202:AA202" si="1048">Z200+Z201</f>
        <v>0</v>
      </c>
      <c r="AA202" s="665">
        <f t="shared" si="1048"/>
        <v>0</v>
      </c>
      <c r="AB202" s="665">
        <f t="shared" ref="AB202:AC202" si="1049">AB200+AB201</f>
        <v>0</v>
      </c>
      <c r="AC202" s="665">
        <f t="shared" si="1049"/>
        <v>0</v>
      </c>
      <c r="AD202" s="665">
        <f t="shared" ref="AD202:AL202" si="1050">AD200+AD201</f>
        <v>0</v>
      </c>
      <c r="AE202" s="665">
        <f t="shared" ref="AE202:AF202" si="1051">AE200+AE201</f>
        <v>0</v>
      </c>
      <c r="AF202" s="665">
        <f t="shared" si="1051"/>
        <v>0</v>
      </c>
      <c r="AG202" s="665">
        <f t="shared" ref="AG202:AK202" si="1052">AG200+AG201</f>
        <v>0</v>
      </c>
      <c r="AH202" s="665">
        <f t="shared" ref="AH202" si="1053">AH200+AH201</f>
        <v>0</v>
      </c>
      <c r="AI202" s="665">
        <f t="shared" si="1052"/>
        <v>0</v>
      </c>
      <c r="AJ202" s="665">
        <f t="shared" si="1052"/>
        <v>0</v>
      </c>
      <c r="AK202" s="665">
        <f t="shared" si="1052"/>
        <v>0</v>
      </c>
      <c r="AL202" s="665">
        <f t="shared" si="1050"/>
        <v>0</v>
      </c>
      <c r="AM202" s="953">
        <f t="shared" ref="AM202:AO202" si="1054">AM200+AM201</f>
        <v>0</v>
      </c>
      <c r="AN202" s="914">
        <f t="shared" ref="AN202" si="1055">AN200+AN201</f>
        <v>0</v>
      </c>
      <c r="AO202" s="715">
        <f t="shared" si="1054"/>
        <v>0</v>
      </c>
      <c r="AP202" s="716">
        <f t="shared" ref="AP202:AR202" si="1056">AP200+AP201</f>
        <v>0</v>
      </c>
      <c r="AQ202" s="717">
        <f t="shared" ref="AQ202" si="1057">AQ200+AQ201</f>
        <v>0</v>
      </c>
      <c r="AR202" s="718">
        <f t="shared" si="1056"/>
        <v>0</v>
      </c>
      <c r="AS202" s="915">
        <f t="shared" ref="AS202:AX202" si="1058">AS200+AS201</f>
        <v>0</v>
      </c>
      <c r="AT202" s="868">
        <f t="shared" ref="AT202:AU202" si="1059">AT200+AT201</f>
        <v>0</v>
      </c>
      <c r="AU202" s="792">
        <f t="shared" si="1059"/>
        <v>0</v>
      </c>
      <c r="AV202" s="792">
        <f t="shared" si="1058"/>
        <v>0</v>
      </c>
      <c r="AW202" s="793">
        <f t="shared" si="1058"/>
        <v>0</v>
      </c>
      <c r="AX202" s="869">
        <f t="shared" si="1058"/>
        <v>0</v>
      </c>
      <c r="AY202" s="839">
        <f t="shared" ref="AY202:BA202" si="1060">AY200+AY201</f>
        <v>0</v>
      </c>
      <c r="AZ202" s="522">
        <f t="shared" si="1060"/>
        <v>0</v>
      </c>
      <c r="BA202" s="839">
        <f t="shared" si="1060"/>
        <v>0</v>
      </c>
      <c r="BB202" s="839">
        <f t="shared" ref="BB202:BC202" si="1061">BB200+BB201</f>
        <v>0</v>
      </c>
      <c r="BC202" s="522">
        <f t="shared" si="1061"/>
        <v>0</v>
      </c>
      <c r="BD202" s="454">
        <f>SUM(BD200:BD201)</f>
        <v>0</v>
      </c>
      <c r="BE202" s="151">
        <f>AR202+AO202+AL202+AI202+AF202+AB202+AD202+Z202+W202+S202+P202+M202+J202+G202+D202</f>
        <v>0</v>
      </c>
      <c r="BF202" s="1168">
        <f>SUM(BF200:BF201)</f>
        <v>0</v>
      </c>
      <c r="BG202" s="184">
        <v>4226</v>
      </c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</row>
    <row r="203" spans="1:135" ht="15.75" thickBot="1" x14ac:dyDescent="0.3">
      <c r="A203" s="78">
        <v>422731</v>
      </c>
      <c r="B203" s="79" t="s">
        <v>129</v>
      </c>
      <c r="C203" s="560"/>
      <c r="D203" s="560"/>
      <c r="E203" s="1090"/>
      <c r="F203" s="562"/>
      <c r="G203" s="562"/>
      <c r="H203" s="1090"/>
      <c r="I203" s="561"/>
      <c r="J203" s="561"/>
      <c r="K203" s="1102"/>
      <c r="L203" s="1011"/>
      <c r="M203" s="359"/>
      <c r="N203" s="1107"/>
      <c r="O203" s="635"/>
      <c r="P203" s="635"/>
      <c r="Q203" s="1107"/>
      <c r="R203" s="635"/>
      <c r="S203" s="635"/>
      <c r="T203" s="1107"/>
      <c r="U203" s="1113"/>
      <c r="V203" s="956"/>
      <c r="W203" s="668"/>
      <c r="X203" s="1121"/>
      <c r="Y203" s="669"/>
      <c r="Z203" s="669"/>
      <c r="AA203" s="1121"/>
      <c r="AB203" s="669"/>
      <c r="AC203" s="1121"/>
      <c r="AD203" s="669"/>
      <c r="AE203" s="1121"/>
      <c r="AF203" s="669"/>
      <c r="AG203" s="1121"/>
      <c r="AH203" s="669"/>
      <c r="AI203" s="669"/>
      <c r="AJ203" s="1121"/>
      <c r="AK203" s="669"/>
      <c r="AL203" s="669"/>
      <c r="AM203" s="1129"/>
      <c r="AN203" s="918"/>
      <c r="AO203" s="723"/>
      <c r="AP203" s="1134">
        <v>297.68</v>
      </c>
      <c r="AQ203" s="724"/>
      <c r="AR203" s="725"/>
      <c r="AS203" s="926">
        <v>1237.5</v>
      </c>
      <c r="AT203" s="872"/>
      <c r="AU203" s="796"/>
      <c r="AV203" s="1150"/>
      <c r="AW203" s="1151"/>
      <c r="AX203" s="882"/>
      <c r="AY203" s="841"/>
      <c r="AZ203" s="528"/>
      <c r="BA203" s="841"/>
      <c r="BB203" s="841"/>
      <c r="BC203" s="528"/>
      <c r="BD203" s="134">
        <f t="shared" si="953"/>
        <v>0</v>
      </c>
      <c r="BE203" s="145"/>
      <c r="BF203" s="1167">
        <f>E203+H203+K203+N203+Q203+T203+U203+X203+AA203+AD203+AG203+AJ203+AM203+AP203+AS203+AV203+AW203+AX203</f>
        <v>1535.18</v>
      </c>
      <c r="BG203" s="185">
        <v>422731</v>
      </c>
    </row>
    <row r="204" spans="1:135" ht="15.75" thickBot="1" x14ac:dyDescent="0.3">
      <c r="A204" s="76">
        <v>4227</v>
      </c>
      <c r="B204" s="81" t="s">
        <v>128</v>
      </c>
      <c r="C204" s="553">
        <f>C203</f>
        <v>0</v>
      </c>
      <c r="D204" s="553">
        <f>D203</f>
        <v>0</v>
      </c>
      <c r="E204" s="554">
        <f>E203</f>
        <v>0</v>
      </c>
      <c r="F204" s="555">
        <f t="shared" ref="F204" si="1062">F203</f>
        <v>0</v>
      </c>
      <c r="G204" s="555">
        <f t="shared" ref="G204:K204" si="1063">G203</f>
        <v>0</v>
      </c>
      <c r="H204" s="554">
        <f t="shared" si="1063"/>
        <v>0</v>
      </c>
      <c r="I204" s="554">
        <f t="shared" ref="I204" si="1064">I203</f>
        <v>0</v>
      </c>
      <c r="J204" s="554">
        <f t="shared" si="1063"/>
        <v>0</v>
      </c>
      <c r="K204" s="989">
        <f t="shared" si="1063"/>
        <v>0</v>
      </c>
      <c r="L204" s="1007">
        <f>SUM(L203)</f>
        <v>0</v>
      </c>
      <c r="M204" s="356"/>
      <c r="N204" s="357">
        <f>SUM(N203)</f>
        <v>0</v>
      </c>
      <c r="O204" s="357">
        <f t="shared" ref="O204" si="1065">O203</f>
        <v>0</v>
      </c>
      <c r="P204" s="357">
        <f t="shared" ref="P204:R204" si="1066">P203</f>
        <v>0</v>
      </c>
      <c r="Q204" s="357">
        <f t="shared" si="1066"/>
        <v>0</v>
      </c>
      <c r="R204" s="357">
        <f t="shared" si="1066"/>
        <v>0</v>
      </c>
      <c r="S204" s="357">
        <f t="shared" ref="S204:W204" si="1067">S203</f>
        <v>0</v>
      </c>
      <c r="T204" s="357">
        <f t="shared" ref="T204" si="1068">T203</f>
        <v>0</v>
      </c>
      <c r="U204" s="1008">
        <f t="shared" si="1067"/>
        <v>0</v>
      </c>
      <c r="V204" s="952">
        <f>V203</f>
        <v>0</v>
      </c>
      <c r="W204" s="664">
        <f t="shared" si="1067"/>
        <v>0</v>
      </c>
      <c r="X204" s="665">
        <f t="shared" ref="X204:Y204" si="1069">X203</f>
        <v>0</v>
      </c>
      <c r="Y204" s="665">
        <f t="shared" si="1069"/>
        <v>0</v>
      </c>
      <c r="Z204" s="665">
        <f t="shared" ref="Z204" si="1070">Z203</f>
        <v>0</v>
      </c>
      <c r="AA204" s="665">
        <f>AA203</f>
        <v>0</v>
      </c>
      <c r="AB204" s="665">
        <f t="shared" ref="AB204:AC204" si="1071">AB203</f>
        <v>0</v>
      </c>
      <c r="AC204" s="665">
        <f t="shared" si="1071"/>
        <v>0</v>
      </c>
      <c r="AD204" s="665">
        <f t="shared" ref="AD204:AL204" si="1072">AD203</f>
        <v>0</v>
      </c>
      <c r="AE204" s="665">
        <f t="shared" ref="AE204:AF204" si="1073">AE203</f>
        <v>0</v>
      </c>
      <c r="AF204" s="665">
        <f t="shared" si="1073"/>
        <v>0</v>
      </c>
      <c r="AG204" s="665">
        <f t="shared" ref="AG204:AK204" si="1074">AG203</f>
        <v>0</v>
      </c>
      <c r="AH204" s="665">
        <f t="shared" ref="AH204" si="1075">AH203</f>
        <v>0</v>
      </c>
      <c r="AI204" s="665">
        <f t="shared" si="1074"/>
        <v>0</v>
      </c>
      <c r="AJ204" s="665">
        <f t="shared" si="1074"/>
        <v>0</v>
      </c>
      <c r="AK204" s="665">
        <f t="shared" si="1074"/>
        <v>0</v>
      </c>
      <c r="AL204" s="665">
        <f t="shared" si="1072"/>
        <v>0</v>
      </c>
      <c r="AM204" s="953">
        <f t="shared" ref="AM204:AO204" si="1076">AM203</f>
        <v>0</v>
      </c>
      <c r="AN204" s="914">
        <f t="shared" ref="AN204" si="1077">AN203</f>
        <v>0</v>
      </c>
      <c r="AO204" s="715">
        <f t="shared" si="1076"/>
        <v>0</v>
      </c>
      <c r="AP204" s="716">
        <f t="shared" ref="AP204:AR204" si="1078">AP203</f>
        <v>297.68</v>
      </c>
      <c r="AQ204" s="717">
        <f t="shared" ref="AQ204" si="1079">AQ203</f>
        <v>0</v>
      </c>
      <c r="AR204" s="718">
        <f t="shared" si="1078"/>
        <v>0</v>
      </c>
      <c r="AS204" s="915">
        <f t="shared" ref="AS204:AX204" si="1080">AS203</f>
        <v>1237.5</v>
      </c>
      <c r="AT204" s="868">
        <f t="shared" ref="AT204:AU204" si="1081">AT203</f>
        <v>0</v>
      </c>
      <c r="AU204" s="792">
        <f t="shared" si="1081"/>
        <v>0</v>
      </c>
      <c r="AV204" s="792">
        <f t="shared" si="1080"/>
        <v>0</v>
      </c>
      <c r="AW204" s="793">
        <f t="shared" si="1080"/>
        <v>0</v>
      </c>
      <c r="AX204" s="869">
        <f t="shared" si="1080"/>
        <v>0</v>
      </c>
      <c r="AY204" s="839">
        <f t="shared" ref="AY204:BA204" si="1082">AY203</f>
        <v>0</v>
      </c>
      <c r="AZ204" s="522">
        <f t="shared" si="1082"/>
        <v>0</v>
      </c>
      <c r="BA204" s="839">
        <f t="shared" si="1082"/>
        <v>0</v>
      </c>
      <c r="BB204" s="839">
        <f t="shared" ref="BB204:BC204" si="1083">BB203</f>
        <v>0</v>
      </c>
      <c r="BC204" s="522">
        <f t="shared" si="1083"/>
        <v>0</v>
      </c>
      <c r="BD204" s="454">
        <f>SUM(BD203)</f>
        <v>0</v>
      </c>
      <c r="BE204" s="151">
        <f>AR204+AO204+AL204+AI204+AF204+AB204+AD204+Z204+W204+S204+P204+M204+J204+G204+D204</f>
        <v>0</v>
      </c>
      <c r="BF204" s="1168">
        <f>SUM(BF203)</f>
        <v>1535.18</v>
      </c>
      <c r="BG204" s="184">
        <v>4227</v>
      </c>
    </row>
    <row r="205" spans="1:135" ht="15.75" thickBot="1" x14ac:dyDescent="0.3">
      <c r="A205" s="200">
        <v>422</v>
      </c>
      <c r="B205" s="321" t="s">
        <v>127</v>
      </c>
      <c r="C205" s="584">
        <f>C190+C193+C196+C199+C202+C204</f>
        <v>0</v>
      </c>
      <c r="D205" s="566">
        <v>100</v>
      </c>
      <c r="E205" s="567">
        <f>E190+E193+E196+E199+E202+E204</f>
        <v>0</v>
      </c>
      <c r="F205" s="567">
        <f>F190+F193+F196+F199+F202+F204</f>
        <v>0</v>
      </c>
      <c r="G205" s="568"/>
      <c r="H205" s="567">
        <f>H190+H193+H196+H199+H202+H204</f>
        <v>0</v>
      </c>
      <c r="I205" s="567">
        <f>I190+I193+I196+I199+I202+I204</f>
        <v>0</v>
      </c>
      <c r="J205" s="567"/>
      <c r="K205" s="992">
        <f t="shared" ref="K205" si="1084">K190+K193+K196+K199+K202+K204</f>
        <v>0</v>
      </c>
      <c r="L205" s="362">
        <f>L190+L193+L196+L199+L202+L204</f>
        <v>0</v>
      </c>
      <c r="M205" s="361"/>
      <c r="N205" s="362">
        <f>N190+N193+N196+N199+N202+N204</f>
        <v>0</v>
      </c>
      <c r="O205" s="362">
        <f>O190+O193+O196+O199+O202+O204</f>
        <v>0</v>
      </c>
      <c r="P205" s="362"/>
      <c r="Q205" s="362">
        <f t="shared" ref="Q205:R205" si="1085">Q190+Q193+Q196+Q199+Q202+Q204</f>
        <v>0</v>
      </c>
      <c r="R205" s="362">
        <f t="shared" si="1085"/>
        <v>0</v>
      </c>
      <c r="S205" s="362">
        <f t="shared" ref="S205:U205" si="1086">S190+S193+S196+S199+S202+S204</f>
        <v>0</v>
      </c>
      <c r="T205" s="362">
        <f t="shared" ref="T205" si="1087">T190+T193+T196+T199+T202+T204</f>
        <v>0</v>
      </c>
      <c r="U205" s="1014">
        <f t="shared" si="1086"/>
        <v>0</v>
      </c>
      <c r="V205" s="958">
        <f>V196+V190</f>
        <v>962.5</v>
      </c>
      <c r="W205" s="672">
        <v>750</v>
      </c>
      <c r="X205" s="958">
        <f>X196+X190</f>
        <v>704.05</v>
      </c>
      <c r="Y205" s="958">
        <f>Y196+Y190+Y199+Y204+Y193</f>
        <v>1209.97</v>
      </c>
      <c r="Z205" s="673"/>
      <c r="AA205" s="958">
        <f>AA196+AA190+AA199+AA204+AA193</f>
        <v>0</v>
      </c>
      <c r="AB205" s="673">
        <f t="shared" ref="AB205" si="1088">AB190+AB193+AB196+AB199+AB202+AB204</f>
        <v>0</v>
      </c>
      <c r="AC205" s="673">
        <f t="shared" ref="AC205" si="1089">AC190+AC193+AC196+AC199+AC202+AC204</f>
        <v>0</v>
      </c>
      <c r="AD205" s="673">
        <f t="shared" ref="AD205:AL205" si="1090">AD190+AD193+AD196+AD199+AD202+AD204</f>
        <v>0</v>
      </c>
      <c r="AE205" s="673">
        <f t="shared" ref="AE205:AF205" si="1091">AE190+AE193+AE196+AE199+AE202+AE204</f>
        <v>0</v>
      </c>
      <c r="AF205" s="673">
        <f t="shared" si="1091"/>
        <v>0</v>
      </c>
      <c r="AG205" s="673">
        <f t="shared" ref="AG205:AK205" si="1092">AG190+AG193+AG196+AG199+AG202+AG204</f>
        <v>0</v>
      </c>
      <c r="AH205" s="673">
        <f t="shared" ref="AH205" si="1093">AH190+AH193+AH196+AH199+AH202+AH204</f>
        <v>0</v>
      </c>
      <c r="AI205" s="673">
        <f t="shared" si="1092"/>
        <v>0</v>
      </c>
      <c r="AJ205" s="673">
        <f t="shared" si="1092"/>
        <v>0</v>
      </c>
      <c r="AK205" s="673">
        <f t="shared" si="1092"/>
        <v>0</v>
      </c>
      <c r="AL205" s="673">
        <f t="shared" si="1090"/>
        <v>0</v>
      </c>
      <c r="AM205" s="959">
        <f t="shared" ref="AM205" si="1094">AM190+AM193+AM196+AM199+AM202+AM204</f>
        <v>0</v>
      </c>
      <c r="AN205" s="920">
        <f t="shared" ref="AN205:AQ205" si="1095">AN190+AN193+AN196+AN199+AN202+AN204</f>
        <v>702.28</v>
      </c>
      <c r="AO205" s="729">
        <v>2258</v>
      </c>
      <c r="AP205" s="730">
        <f t="shared" si="1095"/>
        <v>1832.5600000000002</v>
      </c>
      <c r="AQ205" s="730">
        <f t="shared" si="1095"/>
        <v>0</v>
      </c>
      <c r="AR205" s="732">
        <v>4000</v>
      </c>
      <c r="AS205" s="921">
        <f>AS190+AS193+AS196+AS199+AS202+AS204</f>
        <v>2150</v>
      </c>
      <c r="AT205" s="878">
        <f t="shared" ref="AT205" si="1096">AT190+AT193+AT196+AT199+AT202+AT204</f>
        <v>0</v>
      </c>
      <c r="AU205" s="801"/>
      <c r="AV205" s="801"/>
      <c r="AW205" s="802">
        <f t="shared" ref="AW205:AY205" si="1097">AW190+AW193+AW196+AW199+AW202+AW204</f>
        <v>0</v>
      </c>
      <c r="AX205" s="879"/>
      <c r="AY205" s="845">
        <f t="shared" si="1097"/>
        <v>0</v>
      </c>
      <c r="AZ205" s="526"/>
      <c r="BA205" s="845"/>
      <c r="BB205" s="845"/>
      <c r="BC205" s="526"/>
      <c r="BD205" s="160">
        <f>BD190+BD193+BD196+BD199+BD202+BD204</f>
        <v>2874.75</v>
      </c>
      <c r="BE205" s="158">
        <f>AR205+AO205+AL205+AI205+AF205+AC205+Z205+W205+S205+P205+M205+J205+G205+D205+AU205+BB205</f>
        <v>7108</v>
      </c>
      <c r="BF205" s="1169">
        <f>BF190+BF193+BF196+BF199+BF202+BF204</f>
        <v>4686.6100000000006</v>
      </c>
      <c r="BG205" s="327">
        <v>422</v>
      </c>
    </row>
    <row r="206" spans="1:135" ht="16.5" thickTop="1" thickBot="1" x14ac:dyDescent="0.3">
      <c r="A206" s="267">
        <v>424111</v>
      </c>
      <c r="B206" s="273" t="s">
        <v>126</v>
      </c>
      <c r="C206" s="620">
        <v>675.36</v>
      </c>
      <c r="D206" s="620"/>
      <c r="E206" s="621">
        <f>361.96+146.06+91.98</f>
        <v>600</v>
      </c>
      <c r="F206" s="622"/>
      <c r="G206" s="622"/>
      <c r="H206" s="621"/>
      <c r="I206" s="621"/>
      <c r="J206" s="621"/>
      <c r="K206" s="1002"/>
      <c r="L206" s="1047"/>
      <c r="M206" s="380"/>
      <c r="N206" s="656"/>
      <c r="O206" s="646"/>
      <c r="P206" s="646"/>
      <c r="Q206" s="656"/>
      <c r="R206" s="656"/>
      <c r="S206" s="656"/>
      <c r="T206" s="656"/>
      <c r="U206" s="1048"/>
      <c r="V206" s="976">
        <v>334.76</v>
      </c>
      <c r="W206" s="693"/>
      <c r="X206" s="704"/>
      <c r="Y206" s="694"/>
      <c r="Z206" s="694"/>
      <c r="AA206" s="704"/>
      <c r="AB206" s="694"/>
      <c r="AC206" s="704"/>
      <c r="AD206" s="704"/>
      <c r="AE206" s="704"/>
      <c r="AF206" s="704"/>
      <c r="AG206" s="704">
        <f>2862.92-600</f>
        <v>2262.92</v>
      </c>
      <c r="AH206" s="704"/>
      <c r="AI206" s="704"/>
      <c r="AJ206" s="704"/>
      <c r="AK206" s="704"/>
      <c r="AL206" s="704"/>
      <c r="AM206" s="984"/>
      <c r="AN206" s="945">
        <v>212.98</v>
      </c>
      <c r="AO206" s="781"/>
      <c r="AP206" s="782"/>
      <c r="AQ206" s="783"/>
      <c r="AR206" s="784"/>
      <c r="AS206" s="946"/>
      <c r="AT206" s="904"/>
      <c r="AU206" s="827"/>
      <c r="AV206" s="827"/>
      <c r="AW206" s="828"/>
      <c r="AX206" s="905"/>
      <c r="AY206" s="861"/>
      <c r="AZ206" s="539"/>
      <c r="BA206" s="861"/>
      <c r="BB206" s="861"/>
      <c r="BC206" s="539"/>
      <c r="BD206" s="134">
        <f t="shared" ref="BD206:BD211" si="1098">AQ206+AN206+AK206+AH206+AB206+Y206+V206+R206+O206+L206+I206+F206+C206+AT206+AE206</f>
        <v>1223.0999999999999</v>
      </c>
      <c r="BE206" s="170"/>
      <c r="BF206" s="1167">
        <f>E206+H206+K206+N206+Q206+T206+U206+X206+AA206+AD206+AG206+AJ206+AM206+AP206+AS206+AV206+AW206+AX206</f>
        <v>2862.92</v>
      </c>
      <c r="BG206" s="333">
        <v>424111</v>
      </c>
    </row>
    <row r="207" spans="1:135" ht="15.75" thickBot="1" x14ac:dyDescent="0.3">
      <c r="A207" s="200">
        <v>424</v>
      </c>
      <c r="B207" s="321" t="s">
        <v>125</v>
      </c>
      <c r="C207" s="584">
        <f>C206</f>
        <v>675.36</v>
      </c>
      <c r="D207" s="566">
        <v>250</v>
      </c>
      <c r="E207" s="567">
        <f>E206</f>
        <v>600</v>
      </c>
      <c r="F207" s="568">
        <f t="shared" ref="F207" si="1099">F206</f>
        <v>0</v>
      </c>
      <c r="G207" s="568">
        <f t="shared" ref="G207:K207" si="1100">G206</f>
        <v>0</v>
      </c>
      <c r="H207" s="567">
        <f t="shared" si="1100"/>
        <v>0</v>
      </c>
      <c r="I207" s="567">
        <f t="shared" ref="I207" si="1101">I206</f>
        <v>0</v>
      </c>
      <c r="J207" s="567">
        <f t="shared" si="1100"/>
        <v>0</v>
      </c>
      <c r="K207" s="992">
        <f t="shared" si="1100"/>
        <v>0</v>
      </c>
      <c r="L207" s="1013"/>
      <c r="M207" s="361"/>
      <c r="N207" s="362"/>
      <c r="O207" s="362">
        <f t="shared" ref="O207" si="1102">O206</f>
        <v>0</v>
      </c>
      <c r="P207" s="362">
        <f t="shared" ref="P207:R207" si="1103">P206</f>
        <v>0</v>
      </c>
      <c r="Q207" s="362">
        <f t="shared" si="1103"/>
        <v>0</v>
      </c>
      <c r="R207" s="362">
        <f t="shared" si="1103"/>
        <v>0</v>
      </c>
      <c r="S207" s="362">
        <f t="shared" ref="S207:U207" si="1104">S206</f>
        <v>0</v>
      </c>
      <c r="T207" s="362">
        <f t="shared" ref="T207" si="1105">T206</f>
        <v>0</v>
      </c>
      <c r="U207" s="1014">
        <f t="shared" si="1104"/>
        <v>0</v>
      </c>
      <c r="V207" s="958">
        <f>SUM(V206)</f>
        <v>334.76</v>
      </c>
      <c r="W207" s="672"/>
      <c r="X207" s="673">
        <f t="shared" ref="X207:Y207" si="1106">X206</f>
        <v>0</v>
      </c>
      <c r="Y207" s="673">
        <f t="shared" si="1106"/>
        <v>0</v>
      </c>
      <c r="Z207" s="673">
        <f t="shared" ref="Z207:AA207" si="1107">Z206</f>
        <v>0</v>
      </c>
      <c r="AA207" s="673">
        <f t="shared" si="1107"/>
        <v>0</v>
      </c>
      <c r="AB207" s="673">
        <f t="shared" ref="AB207:AC207" si="1108">AB206</f>
        <v>0</v>
      </c>
      <c r="AC207" s="673">
        <f t="shared" si="1108"/>
        <v>0</v>
      </c>
      <c r="AD207" s="673">
        <f t="shared" ref="AD207:AL207" si="1109">AD206</f>
        <v>0</v>
      </c>
      <c r="AE207" s="673">
        <f t="shared" ref="AE207" si="1110">AE206</f>
        <v>0</v>
      </c>
      <c r="AF207" s="673">
        <v>2265</v>
      </c>
      <c r="AG207" s="673">
        <f t="shared" ref="AG207:AK207" si="1111">AG206</f>
        <v>2262.92</v>
      </c>
      <c r="AH207" s="673">
        <f t="shared" ref="AH207" si="1112">AH206</f>
        <v>0</v>
      </c>
      <c r="AI207" s="673">
        <f t="shared" si="1111"/>
        <v>0</v>
      </c>
      <c r="AJ207" s="673">
        <f t="shared" si="1111"/>
        <v>0</v>
      </c>
      <c r="AK207" s="673">
        <f t="shared" si="1111"/>
        <v>0</v>
      </c>
      <c r="AL207" s="673">
        <f t="shared" si="1109"/>
        <v>0</v>
      </c>
      <c r="AM207" s="959">
        <f t="shared" ref="AM207" si="1113">AM206</f>
        <v>0</v>
      </c>
      <c r="AN207" s="920">
        <f>AN206</f>
        <v>212.98</v>
      </c>
      <c r="AO207" s="729">
        <v>500</v>
      </c>
      <c r="AP207" s="730">
        <f>AP206</f>
        <v>0</v>
      </c>
      <c r="AQ207" s="730">
        <f>AQ206</f>
        <v>0</v>
      </c>
      <c r="AR207" s="732"/>
      <c r="AS207" s="921"/>
      <c r="AT207" s="878">
        <f>AT206</f>
        <v>0</v>
      </c>
      <c r="AU207" s="801"/>
      <c r="AV207" s="801"/>
      <c r="AW207" s="802">
        <f>AW206</f>
        <v>0</v>
      </c>
      <c r="AX207" s="879"/>
      <c r="AY207" s="845">
        <f>AY206</f>
        <v>0</v>
      </c>
      <c r="AZ207" s="526"/>
      <c r="BA207" s="845"/>
      <c r="BB207" s="845"/>
      <c r="BC207" s="526"/>
      <c r="BD207" s="455">
        <f>SUM(BD206)</f>
        <v>1223.0999999999999</v>
      </c>
      <c r="BE207" s="158">
        <f>AR207+AO207+AL207+AI207+AF207+AC207+Z207+W207+S207+P207+M207+J207+G207+D207+AU207+BB207</f>
        <v>3015</v>
      </c>
      <c r="BF207" s="1169">
        <f>SUM(BF206)</f>
        <v>2862.92</v>
      </c>
      <c r="BG207" s="327">
        <v>424</v>
      </c>
    </row>
    <row r="208" spans="1:135" ht="15.75" thickTop="1" x14ac:dyDescent="0.25">
      <c r="A208" s="167">
        <v>426211</v>
      </c>
      <c r="B208" s="168" t="s">
        <v>122</v>
      </c>
      <c r="C208" s="570"/>
      <c r="D208" s="570"/>
      <c r="E208" s="604"/>
      <c r="F208" s="572"/>
      <c r="G208" s="572"/>
      <c r="H208" s="604"/>
      <c r="I208" s="571"/>
      <c r="J208" s="571"/>
      <c r="K208" s="1000"/>
      <c r="L208" s="1015"/>
      <c r="M208" s="363"/>
      <c r="N208" s="645"/>
      <c r="O208" s="637"/>
      <c r="P208" s="637"/>
      <c r="Q208" s="645"/>
      <c r="R208" s="637"/>
      <c r="S208" s="637"/>
      <c r="T208" s="645"/>
      <c r="U208" s="1033"/>
      <c r="V208" s="960"/>
      <c r="W208" s="674"/>
      <c r="X208" s="692"/>
      <c r="Y208" s="675"/>
      <c r="Z208" s="675"/>
      <c r="AA208" s="692"/>
      <c r="AB208" s="675"/>
      <c r="AC208" s="692"/>
      <c r="AD208" s="675"/>
      <c r="AE208" s="692"/>
      <c r="AF208" s="675"/>
      <c r="AG208" s="692"/>
      <c r="AH208" s="675"/>
      <c r="AI208" s="675"/>
      <c r="AJ208" s="692"/>
      <c r="AK208" s="675"/>
      <c r="AL208" s="675"/>
      <c r="AM208" s="975"/>
      <c r="AN208" s="922"/>
      <c r="AO208" s="733"/>
      <c r="AP208" s="764"/>
      <c r="AQ208" s="734"/>
      <c r="AR208" s="735"/>
      <c r="AS208" s="938"/>
      <c r="AT208" s="877"/>
      <c r="AU208" s="800"/>
      <c r="AV208" s="817"/>
      <c r="AW208" s="818"/>
      <c r="AX208" s="896"/>
      <c r="AY208" s="844"/>
      <c r="AZ208" s="537"/>
      <c r="BA208" s="844"/>
      <c r="BB208" s="844"/>
      <c r="BC208" s="537"/>
      <c r="BD208" s="134">
        <f t="shared" si="1098"/>
        <v>0</v>
      </c>
      <c r="BE208" s="161"/>
      <c r="BF208" s="1167">
        <f t="shared" ref="BF208:BF211" si="1114">E208+H208+K208+N208+Q208+T208+U208+X208+AA208+AD208+AG208+AJ208+AM208+AP208+AS208+AV208+AW208+AX208</f>
        <v>0</v>
      </c>
      <c r="BG208" s="187">
        <v>426211</v>
      </c>
    </row>
    <row r="209" spans="1:135" s="6" customFormat="1" ht="15.75" thickBot="1" x14ac:dyDescent="0.3">
      <c r="A209" s="46">
        <v>426321</v>
      </c>
      <c r="B209" s="29" t="s">
        <v>123</v>
      </c>
      <c r="C209" s="550"/>
      <c r="D209" s="550"/>
      <c r="E209" s="589"/>
      <c r="F209" s="552"/>
      <c r="G209" s="552"/>
      <c r="H209" s="589"/>
      <c r="I209" s="551"/>
      <c r="J209" s="551"/>
      <c r="K209" s="996"/>
      <c r="L209" s="1006"/>
      <c r="M209" s="354"/>
      <c r="N209" s="641"/>
      <c r="O209" s="632"/>
      <c r="P209" s="632"/>
      <c r="Q209" s="641"/>
      <c r="R209" s="632"/>
      <c r="S209" s="632"/>
      <c r="T209" s="641"/>
      <c r="U209" s="1025"/>
      <c r="V209" s="951"/>
      <c r="W209" s="662"/>
      <c r="X209" s="684"/>
      <c r="Y209" s="663"/>
      <c r="Z209" s="663"/>
      <c r="AA209" s="684"/>
      <c r="AB209" s="663"/>
      <c r="AC209" s="684"/>
      <c r="AD209" s="663"/>
      <c r="AE209" s="684"/>
      <c r="AF209" s="663"/>
      <c r="AG209" s="684"/>
      <c r="AH209" s="663"/>
      <c r="AI209" s="663"/>
      <c r="AJ209" s="684"/>
      <c r="AK209" s="663"/>
      <c r="AL209" s="663"/>
      <c r="AM209" s="968"/>
      <c r="AN209" s="913"/>
      <c r="AO209" s="712"/>
      <c r="AP209" s="750"/>
      <c r="AQ209" s="713"/>
      <c r="AR209" s="714"/>
      <c r="AS209" s="931"/>
      <c r="AT209" s="867"/>
      <c r="AU209" s="791"/>
      <c r="AV209" s="809"/>
      <c r="AW209" s="810"/>
      <c r="AX209" s="887"/>
      <c r="AY209" s="838"/>
      <c r="AZ209" s="534"/>
      <c r="BA209" s="838"/>
      <c r="BB209" s="838"/>
      <c r="BC209" s="534"/>
      <c r="BD209" s="134">
        <f t="shared" si="1098"/>
        <v>0</v>
      </c>
      <c r="BE209" s="141"/>
      <c r="BF209" s="1167">
        <f t="shared" si="1114"/>
        <v>0</v>
      </c>
      <c r="BG209" s="183">
        <v>426321</v>
      </c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  <c r="DP209" s="41"/>
      <c r="DQ209" s="41"/>
      <c r="DR209" s="41"/>
      <c r="DS209" s="41"/>
      <c r="DT209" s="41"/>
      <c r="DU209" s="41"/>
      <c r="DV209" s="41"/>
      <c r="DW209" s="41"/>
      <c r="DX209" s="41"/>
      <c r="DY209" s="41"/>
      <c r="DZ209" s="41"/>
      <c r="EA209" s="41"/>
      <c r="EB209" s="41"/>
      <c r="EC209" s="41"/>
      <c r="ED209" s="41"/>
      <c r="EE209" s="41"/>
    </row>
    <row r="210" spans="1:135" s="2" customFormat="1" ht="15.75" thickBot="1" x14ac:dyDescent="0.3">
      <c r="A210" s="200">
        <v>426</v>
      </c>
      <c r="B210" s="321" t="s">
        <v>124</v>
      </c>
      <c r="C210" s="566">
        <f t="shared" ref="C210" si="1115">C208+C209</f>
        <v>0</v>
      </c>
      <c r="D210" s="566">
        <f t="shared" ref="D210:K210" si="1116">D208+D209</f>
        <v>0</v>
      </c>
      <c r="E210" s="567">
        <f t="shared" si="1116"/>
        <v>0</v>
      </c>
      <c r="F210" s="568">
        <f t="shared" ref="F210" si="1117">F208+F209</f>
        <v>0</v>
      </c>
      <c r="G210" s="568">
        <f t="shared" si="1116"/>
        <v>0</v>
      </c>
      <c r="H210" s="567">
        <f t="shared" si="1116"/>
        <v>0</v>
      </c>
      <c r="I210" s="567">
        <f t="shared" ref="I210" si="1118">I208+I209</f>
        <v>0</v>
      </c>
      <c r="J210" s="567">
        <f t="shared" si="1116"/>
        <v>0</v>
      </c>
      <c r="K210" s="992">
        <f t="shared" si="1116"/>
        <v>0</v>
      </c>
      <c r="L210" s="1013"/>
      <c r="M210" s="361"/>
      <c r="N210" s="362"/>
      <c r="O210" s="362">
        <f t="shared" ref="O210" si="1119">O208+O209</f>
        <v>0</v>
      </c>
      <c r="P210" s="362">
        <f t="shared" ref="P210:Q210" si="1120">P208+P209</f>
        <v>0</v>
      </c>
      <c r="Q210" s="362">
        <f t="shared" si="1120"/>
        <v>0</v>
      </c>
      <c r="R210" s="362">
        <f>R208+R209</f>
        <v>0</v>
      </c>
      <c r="S210" s="362">
        <f>S208+S209</f>
        <v>0</v>
      </c>
      <c r="T210" s="362">
        <f>T208+T209</f>
        <v>0</v>
      </c>
      <c r="U210" s="1014">
        <f>U208+U209</f>
        <v>0</v>
      </c>
      <c r="V210" s="958">
        <f t="shared" ref="V210:W210" si="1121">V208+V209</f>
        <v>0</v>
      </c>
      <c r="W210" s="672">
        <f t="shared" si="1121"/>
        <v>0</v>
      </c>
      <c r="X210" s="673">
        <f t="shared" ref="X210:Y210" si="1122">X208+X209</f>
        <v>0</v>
      </c>
      <c r="Y210" s="673">
        <f t="shared" si="1122"/>
        <v>0</v>
      </c>
      <c r="Z210" s="673">
        <f t="shared" ref="Z210" si="1123">Z208+Z209</f>
        <v>0</v>
      </c>
      <c r="AA210" s="673">
        <f>AA208+AA209</f>
        <v>0</v>
      </c>
      <c r="AB210" s="673">
        <f t="shared" ref="AB210:AC210" si="1124">AB208+AB209</f>
        <v>0</v>
      </c>
      <c r="AC210" s="673">
        <f t="shared" si="1124"/>
        <v>0</v>
      </c>
      <c r="AD210" s="673">
        <f t="shared" ref="AD210:AL210" si="1125">AD208+AD209</f>
        <v>0</v>
      </c>
      <c r="AE210" s="673">
        <f t="shared" ref="AE210:AF210" si="1126">AE208+AE209</f>
        <v>0</v>
      </c>
      <c r="AF210" s="673">
        <f t="shared" si="1126"/>
        <v>0</v>
      </c>
      <c r="AG210" s="673">
        <f t="shared" ref="AG210:AK210" si="1127">AG208+AG209</f>
        <v>0</v>
      </c>
      <c r="AH210" s="673">
        <f t="shared" ref="AH210" si="1128">AH208+AH209</f>
        <v>0</v>
      </c>
      <c r="AI210" s="673">
        <f t="shared" si="1127"/>
        <v>0</v>
      </c>
      <c r="AJ210" s="673">
        <f t="shared" si="1127"/>
        <v>0</v>
      </c>
      <c r="AK210" s="673">
        <f t="shared" si="1127"/>
        <v>0</v>
      </c>
      <c r="AL210" s="673">
        <f t="shared" si="1125"/>
        <v>0</v>
      </c>
      <c r="AM210" s="959">
        <f t="shared" ref="AM210:AO210" si="1129">AM208+AM209</f>
        <v>0</v>
      </c>
      <c r="AN210" s="920">
        <f t="shared" ref="AN210" si="1130">AN208+AN209</f>
        <v>0</v>
      </c>
      <c r="AO210" s="729">
        <f t="shared" si="1129"/>
        <v>0</v>
      </c>
      <c r="AP210" s="730">
        <f t="shared" ref="AP210" si="1131">AP208+AP209</f>
        <v>0</v>
      </c>
      <c r="AQ210" s="731"/>
      <c r="AR210" s="732"/>
      <c r="AS210" s="921"/>
      <c r="AT210" s="878">
        <f t="shared" ref="AT210:AU210" si="1132">AT208+AT209</f>
        <v>0</v>
      </c>
      <c r="AU210" s="801">
        <f t="shared" si="1132"/>
        <v>0</v>
      </c>
      <c r="AV210" s="801">
        <f t="shared" ref="AV210:AW210" si="1133">AV208+AV209</f>
        <v>0</v>
      </c>
      <c r="AW210" s="802">
        <f t="shared" si="1133"/>
        <v>0</v>
      </c>
      <c r="AX210" s="879"/>
      <c r="AY210" s="845">
        <f t="shared" ref="AY210:BB210" si="1134">AY208+AY209</f>
        <v>0</v>
      </c>
      <c r="AZ210" s="526"/>
      <c r="BA210" s="845">
        <f t="shared" ref="BA210" si="1135">BA208+BA209</f>
        <v>0</v>
      </c>
      <c r="BB210" s="845">
        <f t="shared" si="1134"/>
        <v>0</v>
      </c>
      <c r="BC210" s="526"/>
      <c r="BD210" s="455">
        <f>SUM(BD208:BD209)</f>
        <v>0</v>
      </c>
      <c r="BE210" s="140">
        <f t="shared" ref="BE210" si="1136">AR210+AO210+AL210+AI210+AF210+AC210+Z210+W210+S210+P210+M210+J210+G210+D210+AU210</f>
        <v>0</v>
      </c>
      <c r="BF210" s="1169">
        <f>SUM(BF208:BF209)</f>
        <v>0</v>
      </c>
      <c r="BG210" s="327">
        <v>426</v>
      </c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</row>
    <row r="211" spans="1:135" s="6" customFormat="1" ht="16.5" thickTop="1" thickBot="1" x14ac:dyDescent="0.3">
      <c r="A211" s="267">
        <v>451111</v>
      </c>
      <c r="B211" s="273" t="s">
        <v>183</v>
      </c>
      <c r="C211" s="606"/>
      <c r="D211" s="606"/>
      <c r="E211" s="621"/>
      <c r="F211" s="608"/>
      <c r="G211" s="608"/>
      <c r="H211" s="621"/>
      <c r="I211" s="607"/>
      <c r="J211" s="607"/>
      <c r="K211" s="1002"/>
      <c r="L211" s="1034"/>
      <c r="M211" s="374"/>
      <c r="N211" s="656"/>
      <c r="O211" s="646"/>
      <c r="P211" s="646"/>
      <c r="Q211" s="656"/>
      <c r="R211" s="646"/>
      <c r="S211" s="646"/>
      <c r="T211" s="656"/>
      <c r="U211" s="1048"/>
      <c r="V211" s="976"/>
      <c r="W211" s="693"/>
      <c r="X211" s="704"/>
      <c r="Y211" s="694"/>
      <c r="Z211" s="694"/>
      <c r="AA211" s="704"/>
      <c r="AB211" s="694"/>
      <c r="AC211" s="704"/>
      <c r="AD211" s="694"/>
      <c r="AE211" s="704"/>
      <c r="AF211" s="694"/>
      <c r="AG211" s="704"/>
      <c r="AH211" s="694"/>
      <c r="AI211" s="694"/>
      <c r="AJ211" s="704"/>
      <c r="AK211" s="694"/>
      <c r="AL211" s="694"/>
      <c r="AM211" s="984"/>
      <c r="AN211" s="939"/>
      <c r="AO211" s="767"/>
      <c r="AP211" s="782"/>
      <c r="AQ211" s="768"/>
      <c r="AR211" s="769"/>
      <c r="AS211" s="946"/>
      <c r="AT211" s="897"/>
      <c r="AU211" s="819"/>
      <c r="AV211" s="827"/>
      <c r="AW211" s="828"/>
      <c r="AX211" s="905"/>
      <c r="AY211" s="856"/>
      <c r="AZ211" s="539"/>
      <c r="BA211" s="856"/>
      <c r="BB211" s="856"/>
      <c r="BC211" s="539"/>
      <c r="BD211" s="134">
        <f t="shared" si="1098"/>
        <v>0</v>
      </c>
      <c r="BE211" s="163"/>
      <c r="BF211" s="1167">
        <f t="shared" si="1114"/>
        <v>0</v>
      </c>
      <c r="BG211" s="333">
        <v>451111</v>
      </c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</row>
    <row r="212" spans="1:135" s="2" customFormat="1" ht="15.75" thickBot="1" x14ac:dyDescent="0.3">
      <c r="A212" s="200">
        <v>451</v>
      </c>
      <c r="B212" s="321" t="s">
        <v>183</v>
      </c>
      <c r="C212" s="566"/>
      <c r="D212" s="566"/>
      <c r="E212" s="567"/>
      <c r="F212" s="569">
        <f>SUM(F211)</f>
        <v>0</v>
      </c>
      <c r="G212" s="568"/>
      <c r="H212" s="567">
        <f>SUM(H211)</f>
        <v>0</v>
      </c>
      <c r="I212" s="567">
        <f>SUM(I211)</f>
        <v>0</v>
      </c>
      <c r="J212" s="567">
        <f>SUM(J211)</f>
        <v>0</v>
      </c>
      <c r="K212" s="992">
        <f>SUM(K211)</f>
        <v>0</v>
      </c>
      <c r="L212" s="1013">
        <f>SUM(L211)</f>
        <v>0</v>
      </c>
      <c r="M212" s="361"/>
      <c r="N212" s="362">
        <f>SUM(N211)</f>
        <v>0</v>
      </c>
      <c r="O212" s="362"/>
      <c r="P212" s="362"/>
      <c r="Q212" s="362"/>
      <c r="R212" s="362">
        <f t="shared" ref="R212" si="1137">SUM(R211)</f>
        <v>0</v>
      </c>
      <c r="S212" s="362">
        <f t="shared" ref="S212:U212" si="1138">SUM(S211)</f>
        <v>0</v>
      </c>
      <c r="T212" s="362">
        <f t="shared" ref="T212" si="1139">SUM(T211)</f>
        <v>0</v>
      </c>
      <c r="U212" s="1014">
        <f t="shared" si="1138"/>
        <v>0</v>
      </c>
      <c r="V212" s="958">
        <f>SUM(V211)</f>
        <v>0</v>
      </c>
      <c r="W212" s="672"/>
      <c r="X212" s="673">
        <f>SUM(X211)</f>
        <v>0</v>
      </c>
      <c r="Y212" s="673">
        <f>SUM(Y211)</f>
        <v>0</v>
      </c>
      <c r="Z212" s="673"/>
      <c r="AA212" s="673">
        <f>SUM(AA211)</f>
        <v>0</v>
      </c>
      <c r="AB212" s="673">
        <f>SUM(AB211)</f>
        <v>0</v>
      </c>
      <c r="AC212" s="673">
        <f>SUM(AC211)</f>
        <v>0</v>
      </c>
      <c r="AD212" s="673">
        <f t="shared" ref="AD212:AL212" si="1140">SUM(AD211)</f>
        <v>0</v>
      </c>
      <c r="AE212" s="673">
        <f t="shared" ref="AE212:AF212" si="1141">SUM(AE211)</f>
        <v>0</v>
      </c>
      <c r="AF212" s="673">
        <f t="shared" si="1141"/>
        <v>0</v>
      </c>
      <c r="AG212" s="673">
        <f t="shared" ref="AG212:AK212" si="1142">SUM(AG211)</f>
        <v>0</v>
      </c>
      <c r="AH212" s="673">
        <f t="shared" ref="AH212" si="1143">SUM(AH211)</f>
        <v>0</v>
      </c>
      <c r="AI212" s="673">
        <f t="shared" si="1142"/>
        <v>0</v>
      </c>
      <c r="AJ212" s="673">
        <f t="shared" si="1142"/>
        <v>0</v>
      </c>
      <c r="AK212" s="673">
        <f t="shared" si="1142"/>
        <v>0</v>
      </c>
      <c r="AL212" s="673">
        <f t="shared" si="1140"/>
        <v>0</v>
      </c>
      <c r="AM212" s="959">
        <f t="shared" ref="AM212" si="1144">SUM(AM211)</f>
        <v>0</v>
      </c>
      <c r="AN212" s="920">
        <f>SUM(AN211)</f>
        <v>0</v>
      </c>
      <c r="AO212" s="729">
        <f>SUM(AO211)</f>
        <v>0</v>
      </c>
      <c r="AP212" s="730">
        <f t="shared" ref="AP212" si="1145">SUM(AP211)</f>
        <v>0</v>
      </c>
      <c r="AQ212" s="731">
        <f t="shared" ref="AQ212:AV212" si="1146">SUM(AQ211)</f>
        <v>0</v>
      </c>
      <c r="AR212" s="732">
        <f t="shared" si="1146"/>
        <v>0</v>
      </c>
      <c r="AS212" s="921">
        <f t="shared" si="1146"/>
        <v>0</v>
      </c>
      <c r="AT212" s="878">
        <f t="shared" si="1146"/>
        <v>0</v>
      </c>
      <c r="AU212" s="801">
        <f t="shared" si="1146"/>
        <v>0</v>
      </c>
      <c r="AV212" s="801">
        <f t="shared" si="1146"/>
        <v>0</v>
      </c>
      <c r="AW212" s="802">
        <f t="shared" ref="AW212:AY212" si="1147">SUM(AW211)</f>
        <v>0</v>
      </c>
      <c r="AX212" s="879">
        <f>SUM(AX211)</f>
        <v>0</v>
      </c>
      <c r="AY212" s="845">
        <f t="shared" si="1147"/>
        <v>0</v>
      </c>
      <c r="AZ212" s="526">
        <f>SUM(AZ211)</f>
        <v>0</v>
      </c>
      <c r="BA212" s="845">
        <f t="shared" ref="BA212:BB212" si="1148">SUM(BA211)</f>
        <v>0</v>
      </c>
      <c r="BB212" s="845">
        <f t="shared" si="1148"/>
        <v>0</v>
      </c>
      <c r="BC212" s="526">
        <f>SUM(BC211)</f>
        <v>0</v>
      </c>
      <c r="BD212" s="455">
        <f>SUM(BD211)</f>
        <v>0</v>
      </c>
      <c r="BE212" s="158">
        <f>AR212+AO212+AL212+AI212+AF212+AC212+Z212+W212+S212+P212+M212+J212+G212+D212+AU212+BB212</f>
        <v>0</v>
      </c>
      <c r="BF212" s="1169">
        <f>SUM(BF211)</f>
        <v>0</v>
      </c>
      <c r="BG212" s="327">
        <v>451</v>
      </c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</row>
    <row r="213" spans="1:135" s="22" customFormat="1" ht="16.5" thickTop="1" thickBot="1" x14ac:dyDescent="0.3">
      <c r="A213" s="194">
        <v>4</v>
      </c>
      <c r="B213" s="195" t="s">
        <v>120</v>
      </c>
      <c r="C213" s="623">
        <f t="shared" ref="C213" si="1149">C205+C207+C210+C212+C186</f>
        <v>675.36</v>
      </c>
      <c r="D213" s="624">
        <f t="shared" ref="D213:H213" si="1150">D205+D207+D210+D212</f>
        <v>350</v>
      </c>
      <c r="E213" s="625">
        <f t="shared" si="1150"/>
        <v>600</v>
      </c>
      <c r="F213" s="626">
        <f>F205+F207+F210+F212+F186</f>
        <v>0</v>
      </c>
      <c r="G213" s="627">
        <f t="shared" si="1150"/>
        <v>0</v>
      </c>
      <c r="H213" s="625">
        <f t="shared" si="1150"/>
        <v>0</v>
      </c>
      <c r="I213" s="626">
        <f t="shared" ref="I213:Q213" si="1151">I205+I207+I210+I212+I186</f>
        <v>0</v>
      </c>
      <c r="J213" s="625"/>
      <c r="K213" s="1003">
        <f t="shared" si="1151"/>
        <v>0</v>
      </c>
      <c r="L213" s="1049">
        <f t="shared" si="1151"/>
        <v>0</v>
      </c>
      <c r="M213" s="381">
        <f t="shared" si="1151"/>
        <v>0</v>
      </c>
      <c r="N213" s="381">
        <f>N205+N207+N210+N212+N186</f>
        <v>0</v>
      </c>
      <c r="O213" s="381">
        <f>O205+O207+O210+O212+O186</f>
        <v>0</v>
      </c>
      <c r="P213" s="381">
        <f t="shared" si="1151"/>
        <v>0</v>
      </c>
      <c r="Q213" s="381">
        <f t="shared" si="1151"/>
        <v>0</v>
      </c>
      <c r="R213" s="381">
        <f>R205+R207+R210+R212+R186</f>
        <v>0</v>
      </c>
      <c r="S213" s="381">
        <f>S205+S207+S210+S212+S186</f>
        <v>0</v>
      </c>
      <c r="T213" s="381">
        <f>T205+T207+T210+T212+T186</f>
        <v>0</v>
      </c>
      <c r="U213" s="1050">
        <f>U205+U207+U210+U212+U186</f>
        <v>0</v>
      </c>
      <c r="V213" s="985">
        <f>V207+V196+V190</f>
        <v>1297.26</v>
      </c>
      <c r="W213" s="705">
        <f t="shared" ref="W213:Z213" si="1152">W205+W207+W210+W212</f>
        <v>750</v>
      </c>
      <c r="X213" s="706">
        <f>X205+X207+X210+X212</f>
        <v>704.05</v>
      </c>
      <c r="Y213" s="706">
        <f>Y205+Y207+Y210+Y212</f>
        <v>1209.97</v>
      </c>
      <c r="Z213" s="706">
        <f t="shared" si="1152"/>
        <v>0</v>
      </c>
      <c r="AA213" s="706">
        <f>AA205+AA207+AA210+AA212</f>
        <v>0</v>
      </c>
      <c r="AB213" s="706">
        <f t="shared" ref="AB213:AM213" si="1153">AB205+AB207+AB210+AB212</f>
        <v>0</v>
      </c>
      <c r="AC213" s="706">
        <f t="shared" si="1153"/>
        <v>0</v>
      </c>
      <c r="AD213" s="706">
        <f t="shared" si="1153"/>
        <v>0</v>
      </c>
      <c r="AE213" s="706">
        <f t="shared" si="1153"/>
        <v>0</v>
      </c>
      <c r="AF213" s="706">
        <f t="shared" si="1153"/>
        <v>2265</v>
      </c>
      <c r="AG213" s="706">
        <f t="shared" si="1153"/>
        <v>2262.92</v>
      </c>
      <c r="AH213" s="706">
        <f t="shared" ref="AH213" si="1154">AH205+AH207+AH210+AH212</f>
        <v>0</v>
      </c>
      <c r="AI213" s="706">
        <f t="shared" si="1153"/>
        <v>0</v>
      </c>
      <c r="AJ213" s="706">
        <f t="shared" si="1153"/>
        <v>0</v>
      </c>
      <c r="AK213" s="706">
        <f t="shared" ref="AK213" si="1155">AK205+AK207+AK210+AK212</f>
        <v>0</v>
      </c>
      <c r="AL213" s="706">
        <f t="shared" si="1153"/>
        <v>0</v>
      </c>
      <c r="AM213" s="986">
        <f t="shared" si="1153"/>
        <v>0</v>
      </c>
      <c r="AN213" s="947">
        <f t="shared" ref="AN213:AX213" si="1156">AN205+AN207+AN210+AN212</f>
        <v>915.26</v>
      </c>
      <c r="AO213" s="785">
        <f t="shared" si="1156"/>
        <v>2758</v>
      </c>
      <c r="AP213" s="786">
        <f t="shared" si="1156"/>
        <v>1832.5600000000002</v>
      </c>
      <c r="AQ213" s="786">
        <f t="shared" si="1156"/>
        <v>0</v>
      </c>
      <c r="AR213" s="787">
        <f t="shared" si="1156"/>
        <v>4000</v>
      </c>
      <c r="AS213" s="948">
        <f t="shared" si="1156"/>
        <v>2150</v>
      </c>
      <c r="AT213" s="906">
        <f t="shared" si="1156"/>
        <v>0</v>
      </c>
      <c r="AU213" s="830">
        <f t="shared" si="1156"/>
        <v>0</v>
      </c>
      <c r="AV213" s="830">
        <f t="shared" si="1156"/>
        <v>0</v>
      </c>
      <c r="AW213" s="829">
        <f t="shared" si="1156"/>
        <v>0</v>
      </c>
      <c r="AX213" s="907">
        <f t="shared" si="1156"/>
        <v>0</v>
      </c>
      <c r="AY213" s="862">
        <f t="shared" ref="AY213:BA213" si="1157">AY205+AY207+AY210+AY212</f>
        <v>0</v>
      </c>
      <c r="AZ213" s="540">
        <f t="shared" si="1157"/>
        <v>0</v>
      </c>
      <c r="BA213" s="862">
        <f t="shared" si="1157"/>
        <v>0</v>
      </c>
      <c r="BB213" s="862">
        <f t="shared" ref="BB213:BC213" si="1158">BB205+BB207+BB210+BB212</f>
        <v>0</v>
      </c>
      <c r="BC213" s="540">
        <f t="shared" si="1158"/>
        <v>0</v>
      </c>
      <c r="BD213" s="150">
        <f>BD212+BD207+BD205+BD210+BD186</f>
        <v>4097.8500000000004</v>
      </c>
      <c r="BE213" s="158">
        <f>AR213+AO213+AL213+AI213+AF213+AC213+Z213+W213+S213+P213+M213+J213+G213+D213+AU213+BB213</f>
        <v>10123</v>
      </c>
      <c r="BF213" s="1178">
        <f>BF212+BF207+BF205+BF210+BF186</f>
        <v>7549.5300000000007</v>
      </c>
      <c r="BG213" s="199">
        <v>4</v>
      </c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</row>
    <row r="214" spans="1:135" ht="15.75" thickBot="1" x14ac:dyDescent="0.3">
      <c r="A214" s="76"/>
      <c r="B214" s="81" t="s">
        <v>119</v>
      </c>
      <c r="C214" s="628">
        <f>C183+C213</f>
        <v>1484625.0300000003</v>
      </c>
      <c r="D214" s="553">
        <f t="shared" ref="D214:AF214" si="1159">D183+D213</f>
        <v>1816850</v>
      </c>
      <c r="E214" s="554">
        <f>E183+E213</f>
        <v>1738051.35</v>
      </c>
      <c r="F214" s="556">
        <f>F183+F213</f>
        <v>0</v>
      </c>
      <c r="G214" s="555">
        <f t="shared" si="1159"/>
        <v>0</v>
      </c>
      <c r="H214" s="554">
        <f>H183+H213</f>
        <v>0</v>
      </c>
      <c r="I214" s="556">
        <f>I183+I213</f>
        <v>83907</v>
      </c>
      <c r="J214" s="554">
        <f>J183+J213</f>
        <v>0</v>
      </c>
      <c r="K214" s="989">
        <f>K183+K213</f>
        <v>0</v>
      </c>
      <c r="L214" s="1007">
        <f>L183+L213</f>
        <v>0</v>
      </c>
      <c r="M214" s="356">
        <f t="shared" si="1159"/>
        <v>0</v>
      </c>
      <c r="N214" s="357">
        <f>N183+N213</f>
        <v>0</v>
      </c>
      <c r="O214" s="357">
        <f t="shared" si="1159"/>
        <v>475472.68000000005</v>
      </c>
      <c r="P214" s="357">
        <f t="shared" si="1159"/>
        <v>0</v>
      </c>
      <c r="Q214" s="357">
        <f>Q183+Q213</f>
        <v>0</v>
      </c>
      <c r="R214" s="357">
        <f t="shared" si="1159"/>
        <v>58336.040000000008</v>
      </c>
      <c r="S214" s="357">
        <f>S183+S213</f>
        <v>198000</v>
      </c>
      <c r="T214" s="357">
        <f>T183+T213</f>
        <v>64769.860000000008</v>
      </c>
      <c r="U214" s="1008">
        <f>U183+U213</f>
        <v>112659.56</v>
      </c>
      <c r="V214" s="952">
        <f>V183+V213</f>
        <v>121899.97</v>
      </c>
      <c r="W214" s="664">
        <f t="shared" si="1159"/>
        <v>137150</v>
      </c>
      <c r="X214" s="665">
        <f>X183+X213</f>
        <v>136978.50999999998</v>
      </c>
      <c r="Y214" s="665">
        <f>Y183+Y213</f>
        <v>13431.609999999999</v>
      </c>
      <c r="Z214" s="665">
        <f t="shared" si="1159"/>
        <v>0</v>
      </c>
      <c r="AA214" s="665">
        <f>AA183+AA213</f>
        <v>0</v>
      </c>
      <c r="AB214" s="665">
        <f t="shared" si="1159"/>
        <v>1589.56</v>
      </c>
      <c r="AC214" s="665">
        <f t="shared" si="1159"/>
        <v>1406</v>
      </c>
      <c r="AD214" s="665">
        <f t="shared" si="1159"/>
        <v>1356.65</v>
      </c>
      <c r="AE214" s="665">
        <f t="shared" si="1159"/>
        <v>0</v>
      </c>
      <c r="AF214" s="665">
        <f t="shared" si="1159"/>
        <v>2765</v>
      </c>
      <c r="AG214" s="665">
        <f t="shared" ref="AG214:AX214" si="1160">AG183+AG213</f>
        <v>2762.92</v>
      </c>
      <c r="AH214" s="665">
        <f t="shared" ref="AH214" si="1161">AH183+AH213</f>
        <v>560.71</v>
      </c>
      <c r="AI214" s="665">
        <f t="shared" si="1160"/>
        <v>450</v>
      </c>
      <c r="AJ214" s="665">
        <f t="shared" si="1160"/>
        <v>433.28</v>
      </c>
      <c r="AK214" s="665">
        <f t="shared" ref="AK214" si="1162">AK183+AK213</f>
        <v>1456.32</v>
      </c>
      <c r="AL214" s="665">
        <f t="shared" si="1160"/>
        <v>1300</v>
      </c>
      <c r="AM214" s="953">
        <f t="shared" si="1160"/>
        <v>1299.9000000000001</v>
      </c>
      <c r="AN214" s="914">
        <f t="shared" si="1160"/>
        <v>5803.08</v>
      </c>
      <c r="AO214" s="715">
        <f t="shared" si="1160"/>
        <v>33008</v>
      </c>
      <c r="AP214" s="716">
        <f t="shared" si="1160"/>
        <v>14619.249999999998</v>
      </c>
      <c r="AQ214" s="716">
        <f t="shared" si="1160"/>
        <v>8414.92</v>
      </c>
      <c r="AR214" s="788">
        <f t="shared" si="1160"/>
        <v>5500</v>
      </c>
      <c r="AS214" s="915">
        <f>AS183+AS213</f>
        <v>2150</v>
      </c>
      <c r="AT214" s="868">
        <f t="shared" si="1160"/>
        <v>0</v>
      </c>
      <c r="AU214" s="792">
        <f t="shared" si="1160"/>
        <v>0</v>
      </c>
      <c r="AV214" s="792">
        <f>AV183+AV213</f>
        <v>0</v>
      </c>
      <c r="AW214" s="793">
        <f>AW183+AW213</f>
        <v>0</v>
      </c>
      <c r="AX214" s="869">
        <f t="shared" si="1160"/>
        <v>0</v>
      </c>
      <c r="AY214" s="839">
        <f>AY183+AY213</f>
        <v>0</v>
      </c>
      <c r="AZ214" s="522">
        <f t="shared" ref="AZ214:BC214" si="1163">AZ183+AZ213</f>
        <v>0</v>
      </c>
      <c r="BA214" s="839">
        <f>BA183+BA213</f>
        <v>21934.710000000003</v>
      </c>
      <c r="BB214" s="839">
        <f>BB183+BB213</f>
        <v>33146</v>
      </c>
      <c r="BC214" s="522">
        <f t="shared" si="1163"/>
        <v>26064.94</v>
      </c>
      <c r="BD214" s="144">
        <f>BD213+BD183</f>
        <v>2281612.1300000004</v>
      </c>
      <c r="BE214" s="140">
        <f>AR214+AO214+AL214+AI214+AF214+AC214+Z214+W214+S214+P214+M214+J214+G214+D214+AU214</f>
        <v>2196429</v>
      </c>
      <c r="BF214" s="1168">
        <f>BF213+BF183</f>
        <v>2101687.6399999997</v>
      </c>
      <c r="BG214" s="184"/>
    </row>
    <row r="215" spans="1:135" s="23" customFormat="1" ht="15.75" thickBot="1" x14ac:dyDescent="0.3">
      <c r="A215" s="1056"/>
      <c r="B215" s="110"/>
      <c r="C215" s="34"/>
      <c r="D215" s="34"/>
      <c r="E215" s="130"/>
      <c r="F215" s="34"/>
      <c r="G215" s="34"/>
      <c r="H215" s="130"/>
      <c r="I215" s="34"/>
      <c r="J215" s="34"/>
      <c r="K215" s="130"/>
      <c r="L215" s="34"/>
      <c r="M215" s="34"/>
      <c r="N215" s="130"/>
      <c r="O215" s="34"/>
      <c r="P215" s="34"/>
      <c r="Q215" s="130"/>
      <c r="R215" s="34"/>
      <c r="S215" s="34"/>
      <c r="T215" s="130"/>
      <c r="U215" s="130"/>
      <c r="V215" s="34"/>
      <c r="W215" s="34"/>
      <c r="X215" s="130"/>
      <c r="Y215" s="34"/>
      <c r="Z215" s="34"/>
      <c r="AA215" s="130"/>
      <c r="AB215" s="34"/>
      <c r="AC215" s="130"/>
      <c r="AD215" s="34"/>
      <c r="AE215" s="130"/>
      <c r="AF215" s="34"/>
      <c r="AG215" s="130"/>
      <c r="AH215" s="34"/>
      <c r="AI215" s="34"/>
      <c r="AJ215" s="130"/>
      <c r="AK215" s="34"/>
      <c r="AL215" s="34"/>
      <c r="AM215" s="130"/>
      <c r="AN215" s="34"/>
      <c r="AO215" s="34"/>
      <c r="AP215" s="130"/>
      <c r="AQ215" s="34"/>
      <c r="AR215" s="1057"/>
      <c r="AS215" s="131"/>
      <c r="AT215" s="34"/>
      <c r="AU215" s="34"/>
      <c r="AV215" s="130"/>
      <c r="AW215" s="130"/>
      <c r="AX215" s="131"/>
      <c r="AY215" s="34"/>
      <c r="AZ215" s="131"/>
      <c r="BA215" s="34"/>
      <c r="BB215" s="34"/>
      <c r="BC215" s="131"/>
      <c r="BD215" s="34"/>
      <c r="BE215" s="34"/>
      <c r="BF215" s="130"/>
      <c r="BG215" s="1056"/>
    </row>
    <row r="216" spans="1:135" ht="15.75" thickBot="1" x14ac:dyDescent="0.3">
      <c r="A216" s="344"/>
      <c r="B216" s="345" t="str">
        <f t="shared" ref="B216:AX216" si="1164">B38</f>
        <v>P R I H O D I   UKUPNO</v>
      </c>
      <c r="C216" s="317">
        <f t="shared" ref="C216" si="1165">C38</f>
        <v>1483618.7</v>
      </c>
      <c r="D216" s="317">
        <f t="shared" si="1164"/>
        <v>1816850</v>
      </c>
      <c r="E216" s="312">
        <f>E38</f>
        <v>1609399.26</v>
      </c>
      <c r="F216" s="318">
        <f t="shared" ref="F216" si="1166">F38</f>
        <v>92670.23</v>
      </c>
      <c r="G216" s="318">
        <f t="shared" si="1164"/>
        <v>0</v>
      </c>
      <c r="H216" s="312">
        <f t="shared" si="1164"/>
        <v>0</v>
      </c>
      <c r="I216" s="312">
        <f t="shared" ref="I216" si="1167">I38</f>
        <v>108481.1</v>
      </c>
      <c r="J216" s="312">
        <f t="shared" si="1164"/>
        <v>0</v>
      </c>
      <c r="K216" s="320">
        <f t="shared" si="1164"/>
        <v>0</v>
      </c>
      <c r="L216" s="839">
        <f>L38</f>
        <v>692465.7</v>
      </c>
      <c r="M216" s="319">
        <f>M38</f>
        <v>0</v>
      </c>
      <c r="N216" s="312">
        <f t="shared" si="1164"/>
        <v>0</v>
      </c>
      <c r="O216" s="312">
        <f t="shared" ref="O216" si="1168">O38</f>
        <v>614726.25</v>
      </c>
      <c r="P216" s="312">
        <f t="shared" si="1164"/>
        <v>0</v>
      </c>
      <c r="Q216" s="312">
        <f t="shared" si="1164"/>
        <v>0</v>
      </c>
      <c r="R216" s="312">
        <f t="shared" ref="R216" si="1169">R38</f>
        <v>74532.320000000007</v>
      </c>
      <c r="S216" s="312">
        <f t="shared" si="1164"/>
        <v>198000</v>
      </c>
      <c r="T216" s="312">
        <f t="shared" si="1164"/>
        <v>70915</v>
      </c>
      <c r="U216" s="987">
        <f t="shared" si="1164"/>
        <v>0</v>
      </c>
      <c r="V216" s="839">
        <f t="shared" ref="V216" si="1170">V38</f>
        <v>118974.6</v>
      </c>
      <c r="W216" s="319">
        <f t="shared" si="1164"/>
        <v>140075</v>
      </c>
      <c r="X216" s="312">
        <f t="shared" si="1164"/>
        <v>129705.02999999997</v>
      </c>
      <c r="Y216" s="312">
        <f t="shared" ref="Y216" si="1171">Y38</f>
        <v>0</v>
      </c>
      <c r="Z216" s="312">
        <f>Z38</f>
        <v>0</v>
      </c>
      <c r="AA216" s="312">
        <f t="shared" si="1164"/>
        <v>0</v>
      </c>
      <c r="AB216" s="312">
        <f t="shared" si="1164"/>
        <v>1589.56</v>
      </c>
      <c r="AC216" s="312">
        <f t="shared" si="1164"/>
        <v>1406</v>
      </c>
      <c r="AD216" s="312">
        <f t="shared" si="1164"/>
        <v>1405.43</v>
      </c>
      <c r="AE216" s="312">
        <f t="shared" si="1164"/>
        <v>0</v>
      </c>
      <c r="AF216" s="312">
        <f t="shared" si="1164"/>
        <v>2765</v>
      </c>
      <c r="AG216" s="312">
        <f t="shared" si="1164"/>
        <v>2762.92</v>
      </c>
      <c r="AH216" s="312">
        <f t="shared" ref="AH216" si="1172">AH38</f>
        <v>560.71</v>
      </c>
      <c r="AI216" s="312">
        <f t="shared" si="1164"/>
        <v>450</v>
      </c>
      <c r="AJ216" s="312">
        <f t="shared" si="1164"/>
        <v>433.28</v>
      </c>
      <c r="AK216" s="312">
        <f t="shared" ref="AK216" si="1173">AK38</f>
        <v>1456.32</v>
      </c>
      <c r="AL216" s="312">
        <f t="shared" si="1164"/>
        <v>1300</v>
      </c>
      <c r="AM216" s="987">
        <f t="shared" si="1164"/>
        <v>1299.9000000000001</v>
      </c>
      <c r="AN216" s="839">
        <f t="shared" ref="AN216" si="1174">AN38</f>
        <v>6874.0599999999995</v>
      </c>
      <c r="AO216" s="319">
        <f>AO38</f>
        <v>33008</v>
      </c>
      <c r="AP216" s="312">
        <f t="shared" si="1164"/>
        <v>14196.550000000001</v>
      </c>
      <c r="AQ216" s="320">
        <f t="shared" ref="AQ216" si="1175">AQ38</f>
        <v>8483.64</v>
      </c>
      <c r="AR216" s="320">
        <f t="shared" si="1164"/>
        <v>5500</v>
      </c>
      <c r="AS216" s="908">
        <f t="shared" si="1164"/>
        <v>2164.6</v>
      </c>
      <c r="AT216" s="839">
        <f t="shared" ref="AT216" si="1176">AT38</f>
        <v>0</v>
      </c>
      <c r="AU216" s="319">
        <f t="shared" si="1164"/>
        <v>0</v>
      </c>
      <c r="AV216" s="319">
        <f t="shared" si="1164"/>
        <v>0</v>
      </c>
      <c r="AW216" s="312">
        <f t="shared" si="1164"/>
        <v>0</v>
      </c>
      <c r="AX216" s="908">
        <f t="shared" si="1164"/>
        <v>0</v>
      </c>
      <c r="AY216" s="839">
        <f t="shared" ref="AY216:BA216" si="1177">AY38</f>
        <v>0</v>
      </c>
      <c r="AZ216" s="522">
        <f t="shared" si="1177"/>
        <v>0</v>
      </c>
      <c r="BA216" s="839">
        <f t="shared" si="1177"/>
        <v>22099.119999999999</v>
      </c>
      <c r="BB216" s="839">
        <f t="shared" ref="BB216:BC216" si="1178">BB38</f>
        <v>33146</v>
      </c>
      <c r="BC216" s="522">
        <f t="shared" si="1178"/>
        <v>27487.919999999998</v>
      </c>
      <c r="BD216" s="144">
        <f>BD38</f>
        <v>3226532.31</v>
      </c>
      <c r="BE216" s="132">
        <f>BE38</f>
        <v>2232500</v>
      </c>
      <c r="BF216" s="144">
        <f>BF38</f>
        <v>1859769.89</v>
      </c>
      <c r="BG216" s="346"/>
    </row>
    <row r="217" spans="1:135" s="2" customFormat="1" ht="15.75" thickBot="1" x14ac:dyDescent="0.3">
      <c r="A217" s="248"/>
      <c r="B217" s="195" t="str">
        <f>B214</f>
        <v>R A S H O D I    UKUPNO</v>
      </c>
      <c r="C217" s="341">
        <f t="shared" ref="C217:D217" si="1179">C214</f>
        <v>1484625.0300000003</v>
      </c>
      <c r="D217" s="341">
        <f t="shared" si="1179"/>
        <v>1816850</v>
      </c>
      <c r="E217" s="196">
        <f>E214</f>
        <v>1738051.35</v>
      </c>
      <c r="F217" s="342">
        <f>F214</f>
        <v>0</v>
      </c>
      <c r="G217" s="342">
        <f>G214</f>
        <v>0</v>
      </c>
      <c r="H217" s="196">
        <f t="shared" ref="H217" si="1180">H214</f>
        <v>0</v>
      </c>
      <c r="I217" s="196">
        <f>I214</f>
        <v>83907</v>
      </c>
      <c r="J217" s="196">
        <f>J214</f>
        <v>0</v>
      </c>
      <c r="K217" s="347">
        <f>K214</f>
        <v>0</v>
      </c>
      <c r="L217" s="862">
        <f>L214</f>
        <v>0</v>
      </c>
      <c r="M217" s="197">
        <f>M214</f>
        <v>0</v>
      </c>
      <c r="N217" s="196">
        <f t="shared" ref="N217:R217" si="1181">N214</f>
        <v>0</v>
      </c>
      <c r="O217" s="196">
        <f t="shared" ref="O217" si="1182">O214</f>
        <v>475472.68000000005</v>
      </c>
      <c r="P217" s="196">
        <f t="shared" si="1181"/>
        <v>0</v>
      </c>
      <c r="Q217" s="196">
        <f t="shared" si="1181"/>
        <v>0</v>
      </c>
      <c r="R217" s="196">
        <f t="shared" si="1181"/>
        <v>58336.040000000008</v>
      </c>
      <c r="S217" s="196">
        <f>S214</f>
        <v>198000</v>
      </c>
      <c r="T217" s="196">
        <f>T214</f>
        <v>64769.860000000008</v>
      </c>
      <c r="U217" s="988">
        <f t="shared" ref="U217:V217" si="1183">U214</f>
        <v>112659.56</v>
      </c>
      <c r="V217" s="862">
        <f t="shared" si="1183"/>
        <v>121899.97</v>
      </c>
      <c r="W217" s="197">
        <f t="shared" ref="W217:AC217" si="1184">W214</f>
        <v>137150</v>
      </c>
      <c r="X217" s="196">
        <f>X214</f>
        <v>136978.50999999998</v>
      </c>
      <c r="Y217" s="196">
        <f t="shared" ref="Y217" si="1185">Y214</f>
        <v>13431.609999999999</v>
      </c>
      <c r="Z217" s="196">
        <f t="shared" si="1184"/>
        <v>0</v>
      </c>
      <c r="AA217" s="196">
        <f t="shared" si="1184"/>
        <v>0</v>
      </c>
      <c r="AB217" s="196">
        <f t="shared" si="1184"/>
        <v>1589.56</v>
      </c>
      <c r="AC217" s="196">
        <f t="shared" si="1184"/>
        <v>1406</v>
      </c>
      <c r="AD217" s="196">
        <f t="shared" ref="AD217:AL217" si="1186">AD214</f>
        <v>1356.65</v>
      </c>
      <c r="AE217" s="196">
        <f t="shared" ref="AE217:AF217" si="1187">AE214</f>
        <v>0</v>
      </c>
      <c r="AF217" s="196">
        <f t="shared" si="1187"/>
        <v>2765</v>
      </c>
      <c r="AG217" s="196">
        <f t="shared" ref="AG217:AK217" si="1188">AG214</f>
        <v>2762.92</v>
      </c>
      <c r="AH217" s="196">
        <f t="shared" ref="AH217" si="1189">AH214</f>
        <v>560.71</v>
      </c>
      <c r="AI217" s="196">
        <f t="shared" si="1188"/>
        <v>450</v>
      </c>
      <c r="AJ217" s="196">
        <f t="shared" si="1188"/>
        <v>433.28</v>
      </c>
      <c r="AK217" s="196">
        <f t="shared" si="1188"/>
        <v>1456.32</v>
      </c>
      <c r="AL217" s="196">
        <f t="shared" si="1186"/>
        <v>1300</v>
      </c>
      <c r="AM217" s="988">
        <f t="shared" ref="AM217:AO217" si="1190">AM214</f>
        <v>1299.9000000000001</v>
      </c>
      <c r="AN217" s="862">
        <f t="shared" ref="AN217" si="1191">AN214</f>
        <v>5803.08</v>
      </c>
      <c r="AO217" s="197">
        <f t="shared" si="1190"/>
        <v>33008</v>
      </c>
      <c r="AP217" s="196">
        <f t="shared" ref="AP217" si="1192">AP214</f>
        <v>14619.249999999998</v>
      </c>
      <c r="AQ217" s="347">
        <f>AQ214</f>
        <v>8414.92</v>
      </c>
      <c r="AR217" s="347">
        <f>AR214</f>
        <v>5500</v>
      </c>
      <c r="AS217" s="909">
        <f t="shared" ref="AS217:AV217" si="1193">AS214</f>
        <v>2150</v>
      </c>
      <c r="AT217" s="862">
        <f t="shared" ref="AT217:AU217" si="1194">AT214</f>
        <v>0</v>
      </c>
      <c r="AU217" s="197">
        <f t="shared" si="1194"/>
        <v>0</v>
      </c>
      <c r="AV217" s="197">
        <f t="shared" si="1193"/>
        <v>0</v>
      </c>
      <c r="AW217" s="196">
        <f t="shared" ref="AW217:BD217" si="1195">AW214</f>
        <v>0</v>
      </c>
      <c r="AX217" s="909">
        <f t="shared" si="1195"/>
        <v>0</v>
      </c>
      <c r="AY217" s="862">
        <f t="shared" si="1195"/>
        <v>0</v>
      </c>
      <c r="AZ217" s="540">
        <f t="shared" si="1195"/>
        <v>0</v>
      </c>
      <c r="BA217" s="862">
        <f t="shared" ref="BA217" si="1196">BA214</f>
        <v>21934.710000000003</v>
      </c>
      <c r="BB217" s="862">
        <f t="shared" si="1195"/>
        <v>33146</v>
      </c>
      <c r="BC217" s="540">
        <f t="shared" si="1195"/>
        <v>26064.94</v>
      </c>
      <c r="BD217" s="150">
        <f t="shared" si="1195"/>
        <v>2281612.1300000004</v>
      </c>
      <c r="BE217" s="149">
        <f>BE43+BE49+BE53+BE70+BE92+BE136+BE139+BE157+BE172+BE174+BE176+BE179+BE182+BE205+BE207+BE212+BE210+BE170+BE186+BE159</f>
        <v>2229575</v>
      </c>
      <c r="BF217" s="150">
        <f>BF214</f>
        <v>2101687.6399999997</v>
      </c>
      <c r="BG217" s="348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</row>
    <row r="218" spans="1:135" s="2" customFormat="1" ht="15.75" thickBot="1" x14ac:dyDescent="0.3">
      <c r="A218" s="1068"/>
      <c r="B218" s="1069" t="s">
        <v>121</v>
      </c>
      <c r="C218" s="834">
        <f t="shared" ref="C218:D218" si="1197">C216-C217</f>
        <v>-1006.3300000003073</v>
      </c>
      <c r="D218" s="1776">
        <f t="shared" si="1197"/>
        <v>0</v>
      </c>
      <c r="E218" s="1767">
        <f>E216-E217</f>
        <v>-128652.09000000008</v>
      </c>
      <c r="F218" s="1070">
        <f>F216-F217</f>
        <v>92670.23</v>
      </c>
      <c r="G218" s="1070">
        <f>G216-G217</f>
        <v>0</v>
      </c>
      <c r="H218" s="1767">
        <f t="shared" ref="H218:K218" si="1198">H216-H217</f>
        <v>0</v>
      </c>
      <c r="I218" s="1767">
        <f t="shared" ref="I218" si="1199">I216-I217</f>
        <v>24574.100000000006</v>
      </c>
      <c r="J218" s="1767">
        <f t="shared" si="1198"/>
        <v>0</v>
      </c>
      <c r="K218" s="1777">
        <f t="shared" si="1198"/>
        <v>0</v>
      </c>
      <c r="L218" s="1071">
        <f t="shared" ref="L218:P218" si="1200">L216-L217</f>
        <v>692465.7</v>
      </c>
      <c r="M218" s="1778">
        <f>M216-M217</f>
        <v>0</v>
      </c>
      <c r="N218" s="1767">
        <f t="shared" si="1200"/>
        <v>0</v>
      </c>
      <c r="O218" s="832">
        <f t="shared" si="1200"/>
        <v>139253.56999999995</v>
      </c>
      <c r="P218" s="832">
        <f t="shared" si="1200"/>
        <v>0</v>
      </c>
      <c r="Q218" s="832">
        <f>Q216-Q217</f>
        <v>0</v>
      </c>
      <c r="R218" s="832">
        <f>R216-R217</f>
        <v>16196.279999999999</v>
      </c>
      <c r="S218" s="832">
        <f t="shared" ref="S218:W218" si="1201">S216-S217</f>
        <v>0</v>
      </c>
      <c r="T218" s="832">
        <f t="shared" ref="T218" si="1202">T216-T217</f>
        <v>6145.1399999999921</v>
      </c>
      <c r="U218" s="1072">
        <f t="shared" si="1201"/>
        <v>-112659.56</v>
      </c>
      <c r="V218" s="1073">
        <f t="shared" ref="V218" si="1203">V216-V217</f>
        <v>-2925.3699999999953</v>
      </c>
      <c r="W218" s="831">
        <f t="shared" si="1201"/>
        <v>2925</v>
      </c>
      <c r="X218" s="832">
        <f>X216-X217</f>
        <v>-7273.4800000000105</v>
      </c>
      <c r="Y218" s="832">
        <f t="shared" ref="Y218" si="1204">Y216-Y217</f>
        <v>-13431.609999999999</v>
      </c>
      <c r="Z218" s="1767">
        <f t="shared" ref="Z218:AA218" si="1205">Z216-Z217</f>
        <v>0</v>
      </c>
      <c r="AA218" s="832">
        <f t="shared" si="1205"/>
        <v>0</v>
      </c>
      <c r="AB218" s="832">
        <f t="shared" ref="AB218:AC218" si="1206">AB216-AB217</f>
        <v>0</v>
      </c>
      <c r="AC218" s="832">
        <f t="shared" si="1206"/>
        <v>0</v>
      </c>
      <c r="AD218" s="832">
        <v>-48.78</v>
      </c>
      <c r="AE218" s="832">
        <f t="shared" ref="AE218:AF218" si="1207">AE216-AE217</f>
        <v>0</v>
      </c>
      <c r="AF218" s="832">
        <f t="shared" si="1207"/>
        <v>0</v>
      </c>
      <c r="AG218" s="832">
        <f t="shared" ref="AG218:AK218" si="1208">AG216-AG217</f>
        <v>0</v>
      </c>
      <c r="AH218" s="832">
        <f t="shared" ref="AH218" si="1209">AH216-AH217</f>
        <v>0</v>
      </c>
      <c r="AI218" s="832">
        <f t="shared" si="1208"/>
        <v>0</v>
      </c>
      <c r="AJ218" s="832">
        <f t="shared" si="1208"/>
        <v>0</v>
      </c>
      <c r="AK218" s="832">
        <f t="shared" si="1208"/>
        <v>0</v>
      </c>
      <c r="AL218" s="832">
        <f t="shared" ref="AL218" si="1210">AL216-AL217</f>
        <v>0</v>
      </c>
      <c r="AM218" s="1072">
        <f t="shared" ref="AM218:AO218" si="1211">AM216-AM217</f>
        <v>0</v>
      </c>
      <c r="AN218" s="1073">
        <f t="shared" ref="AN218" si="1212">AN216-AN217</f>
        <v>1070.9799999999996</v>
      </c>
      <c r="AO218" s="831">
        <f t="shared" si="1211"/>
        <v>0</v>
      </c>
      <c r="AP218" s="832">
        <f>AP216-AP217</f>
        <v>-422.69999999999709</v>
      </c>
      <c r="AQ218" s="833">
        <f t="shared" ref="AQ218:AR218" si="1213">AQ216-AQ217</f>
        <v>68.719999999999345</v>
      </c>
      <c r="AR218" s="833">
        <f t="shared" si="1213"/>
        <v>0</v>
      </c>
      <c r="AS218" s="1074">
        <f t="shared" ref="AS218" si="1214">AS216-AS217</f>
        <v>14.599999999999909</v>
      </c>
      <c r="AT218" s="1073">
        <f t="shared" ref="AT218:AU218" si="1215">AT216-AT217</f>
        <v>0</v>
      </c>
      <c r="AU218" s="831">
        <f t="shared" si="1215"/>
        <v>0</v>
      </c>
      <c r="AV218" s="831">
        <f>AV216-AV217</f>
        <v>0</v>
      </c>
      <c r="AW218" s="832">
        <f>AW216-AW217</f>
        <v>0</v>
      </c>
      <c r="AX218" s="1074">
        <f t="shared" ref="AX218:AZ218" si="1216">AX216-AX217</f>
        <v>0</v>
      </c>
      <c r="AY218" s="1073">
        <f>AY216-AY217</f>
        <v>0</v>
      </c>
      <c r="AZ218" s="1075">
        <f t="shared" si="1216"/>
        <v>0</v>
      </c>
      <c r="BA218" s="1073">
        <f>BA216-BA217</f>
        <v>164.40999999999622</v>
      </c>
      <c r="BB218" s="1073">
        <f>BB216-BB217</f>
        <v>0</v>
      </c>
      <c r="BC218" s="1075">
        <f t="shared" ref="BC218" si="1217">BC216-BC217</f>
        <v>1422.9799999999996</v>
      </c>
      <c r="BD218" s="1076">
        <f>BD216-BD217</f>
        <v>944920.1799999997</v>
      </c>
      <c r="BE218" s="132">
        <f>BE216-BE217</f>
        <v>2925</v>
      </c>
      <c r="BF218" s="1076">
        <f>BF216-BF217</f>
        <v>-241917.74999999977</v>
      </c>
      <c r="BG218" s="1077"/>
      <c r="BH218" s="40"/>
      <c r="BI218" s="1889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</row>
    <row r="219" spans="1:135" s="22" customFormat="1" x14ac:dyDescent="0.25">
      <c r="A219" s="78"/>
      <c r="B219" s="79"/>
      <c r="C219" s="1062"/>
      <c r="D219" s="1779"/>
      <c r="E219" s="1780"/>
      <c r="F219" s="1781"/>
      <c r="G219" s="1781"/>
      <c r="H219" s="1768"/>
      <c r="I219" s="1768"/>
      <c r="J219" s="1768"/>
      <c r="K219" s="1782"/>
      <c r="L219" s="1783"/>
      <c r="M219" s="1784"/>
      <c r="N219" s="1780"/>
      <c r="O219" s="524"/>
      <c r="P219" s="524"/>
      <c r="Q219" s="1742"/>
      <c r="R219" s="1063"/>
      <c r="S219" s="1063"/>
      <c r="T219" s="1063"/>
      <c r="U219" s="1743"/>
      <c r="V219" s="1064"/>
      <c r="W219" s="1065"/>
      <c r="X219" s="1063"/>
      <c r="Y219" s="1063"/>
      <c r="Z219" s="1768"/>
      <c r="AA219" s="1063"/>
      <c r="AB219" s="1063"/>
      <c r="AC219" s="1063"/>
      <c r="AD219" s="1063"/>
      <c r="AE219" s="1063"/>
      <c r="AF219" s="1063"/>
      <c r="AG219" s="1063"/>
      <c r="AH219" s="1063"/>
      <c r="AI219" s="1063"/>
      <c r="AJ219" s="1063"/>
      <c r="AK219" s="1063"/>
      <c r="AL219" s="1063"/>
      <c r="AM219" s="1743"/>
      <c r="AN219" s="1064"/>
      <c r="AO219" s="1065"/>
      <c r="AP219" s="1063"/>
      <c r="AQ219" s="529"/>
      <c r="AR219" s="529"/>
      <c r="AS219" s="1744"/>
      <c r="AT219" s="1064"/>
      <c r="AU219" s="1065"/>
      <c r="AV219" s="1065"/>
      <c r="AW219" s="1063"/>
      <c r="AX219" s="1066"/>
      <c r="AY219" s="1064"/>
      <c r="AZ219" s="528"/>
      <c r="BA219" s="1064"/>
      <c r="BB219" s="1064"/>
      <c r="BC219" s="528"/>
      <c r="BD219" s="178"/>
      <c r="BE219" s="1067"/>
      <c r="BF219" s="541"/>
      <c r="BG219" s="185"/>
      <c r="BH219" s="23"/>
      <c r="BI219" s="1889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</row>
    <row r="220" spans="1:135" s="457" customFormat="1" x14ac:dyDescent="0.25">
      <c r="A220" s="1893">
        <v>92211</v>
      </c>
      <c r="B220" s="1894" t="s">
        <v>139</v>
      </c>
      <c r="C220" s="1890"/>
      <c r="D220" s="1785"/>
      <c r="E220" s="1786">
        <v>1922.49</v>
      </c>
      <c r="F220" s="1891"/>
      <c r="G220" s="1787"/>
      <c r="H220" s="1786"/>
      <c r="I220" s="1892"/>
      <c r="J220" s="1769"/>
      <c r="K220" s="1788"/>
      <c r="L220" s="1895"/>
      <c r="M220" s="1789"/>
      <c r="N220" s="1786"/>
      <c r="O220" s="1896"/>
      <c r="P220" s="1725"/>
      <c r="Q220" s="1745"/>
      <c r="R220" s="1897"/>
      <c r="S220" s="1722"/>
      <c r="T220" s="1721">
        <v>5049.92</v>
      </c>
      <c r="U220" s="1746">
        <v>55063.73</v>
      </c>
      <c r="V220" s="1898"/>
      <c r="W220" s="1724"/>
      <c r="X220" s="1721">
        <v>-2924.69</v>
      </c>
      <c r="Y220" s="1897"/>
      <c r="Z220" s="1769"/>
      <c r="AA220" s="1721"/>
      <c r="AB220" s="1897"/>
      <c r="AC220" s="1721"/>
      <c r="AD220" s="1722"/>
      <c r="AE220" s="1721"/>
      <c r="AF220" s="1722"/>
      <c r="AG220" s="1721"/>
      <c r="AH220" s="1897"/>
      <c r="AI220" s="1722"/>
      <c r="AJ220" s="1721"/>
      <c r="AK220" s="1897"/>
      <c r="AL220" s="1722"/>
      <c r="AM220" s="1746"/>
      <c r="AN220" s="1898"/>
      <c r="AO220" s="1724"/>
      <c r="AP220" s="1721">
        <f>1395.43+8927.92-2125.23</f>
        <v>8198.1200000000008</v>
      </c>
      <c r="AQ220" s="1899"/>
      <c r="AR220" s="1726"/>
      <c r="AS220" s="1727">
        <v>91.02</v>
      </c>
      <c r="AT220" s="1723"/>
      <c r="AU220" s="1724"/>
      <c r="AV220" s="1728"/>
      <c r="AW220" s="1721"/>
      <c r="AX220" s="1727"/>
      <c r="AY220" s="1723"/>
      <c r="AZ220" s="1729"/>
      <c r="BA220" s="1723"/>
      <c r="BB220" s="1723"/>
      <c r="BC220" s="1729">
        <v>14955.15</v>
      </c>
      <c r="BD220" s="1730">
        <v>773747.11</v>
      </c>
      <c r="BE220" s="1731">
        <v>-2925</v>
      </c>
      <c r="BF220" s="1669">
        <f>E220+H220+K220+N220+Q220+T220+U220+X220+AA220+AD220+AG220+AJ220+AM220+AP220+AS220+AV220+AW220+AX220+AZ220+BC220</f>
        <v>82355.739999999991</v>
      </c>
      <c r="BG220" s="1732" t="s">
        <v>371</v>
      </c>
      <c r="BH220" s="542"/>
      <c r="BI220" s="1889">
        <v>2125.23</v>
      </c>
      <c r="BJ220" s="542"/>
      <c r="BK220" s="542"/>
      <c r="BL220" s="542"/>
      <c r="BM220" s="542"/>
      <c r="BN220" s="542"/>
      <c r="BO220" s="542"/>
      <c r="BP220" s="542"/>
      <c r="BQ220" s="542"/>
      <c r="BR220" s="542"/>
      <c r="BS220" s="542"/>
      <c r="BT220" s="542"/>
      <c r="BU220" s="542"/>
      <c r="BV220" s="542"/>
      <c r="BW220" s="542"/>
      <c r="BX220" s="542"/>
      <c r="BY220" s="542"/>
      <c r="BZ220" s="542"/>
      <c r="CA220" s="542"/>
      <c r="CB220" s="542"/>
      <c r="CC220" s="542"/>
      <c r="CD220" s="542"/>
      <c r="CE220" s="542"/>
      <c r="CF220" s="542"/>
      <c r="CG220" s="542"/>
      <c r="CH220" s="542"/>
      <c r="CI220" s="542"/>
      <c r="CJ220" s="542"/>
      <c r="CK220" s="542"/>
      <c r="CL220" s="542"/>
      <c r="CM220" s="542"/>
      <c r="CN220" s="542"/>
      <c r="CO220" s="542"/>
      <c r="CP220" s="542"/>
      <c r="CQ220" s="542"/>
      <c r="CR220" s="542"/>
      <c r="CS220" s="542"/>
      <c r="CT220" s="542"/>
      <c r="CU220" s="542"/>
      <c r="CV220" s="542"/>
      <c r="CW220" s="542"/>
      <c r="CX220" s="542"/>
      <c r="CY220" s="542"/>
      <c r="CZ220" s="542"/>
      <c r="DA220" s="542"/>
      <c r="DB220" s="542"/>
      <c r="DC220" s="542"/>
      <c r="DD220" s="542"/>
      <c r="DE220" s="542"/>
      <c r="DF220" s="542"/>
      <c r="DG220" s="542"/>
      <c r="DH220" s="542"/>
      <c r="DI220" s="542"/>
      <c r="DJ220" s="542"/>
      <c r="DK220" s="542"/>
      <c r="DL220" s="542"/>
      <c r="DM220" s="542"/>
      <c r="DN220" s="542"/>
      <c r="DO220" s="542"/>
      <c r="DP220" s="542"/>
      <c r="DQ220" s="542"/>
      <c r="DR220" s="542"/>
      <c r="DS220" s="542"/>
      <c r="DT220" s="542"/>
      <c r="DU220" s="542"/>
      <c r="DV220" s="542"/>
      <c r="DW220" s="542"/>
      <c r="DX220" s="542"/>
      <c r="DY220" s="542"/>
      <c r="DZ220" s="542"/>
      <c r="EA220" s="542"/>
      <c r="EB220" s="542"/>
      <c r="EC220" s="542"/>
      <c r="ED220" s="542"/>
      <c r="EE220" s="542"/>
    </row>
    <row r="221" spans="1:135" s="22" customFormat="1" ht="15.75" thickBot="1" x14ac:dyDescent="0.3">
      <c r="A221" s="349"/>
      <c r="B221" s="48" t="s">
        <v>140</v>
      </c>
      <c r="C221" s="350">
        <f t="shared" ref="C221" si="1218">C218+C220</f>
        <v>-1006.3300000003073</v>
      </c>
      <c r="D221" s="350">
        <f t="shared" ref="D221:O221" si="1219">D218+D220</f>
        <v>0</v>
      </c>
      <c r="E221" s="1095">
        <f>E218+E220</f>
        <v>-126729.60000000008</v>
      </c>
      <c r="F221" s="350">
        <f t="shared" ref="F221" si="1220">F218+F220</f>
        <v>92670.23</v>
      </c>
      <c r="G221" s="1099"/>
      <c r="H221" s="1099">
        <f>H218+H220</f>
        <v>0</v>
      </c>
      <c r="I221" s="314">
        <f>I218+I220</f>
        <v>24574.100000000006</v>
      </c>
      <c r="J221" s="314"/>
      <c r="K221" s="1747">
        <f t="shared" si="1219"/>
        <v>0</v>
      </c>
      <c r="L221" s="314">
        <f>L218+L220</f>
        <v>692465.7</v>
      </c>
      <c r="M221" s="350"/>
      <c r="N221" s="1748">
        <f t="shared" si="1219"/>
        <v>0</v>
      </c>
      <c r="O221" s="314">
        <f t="shared" si="1219"/>
        <v>139253.56999999995</v>
      </c>
      <c r="P221" s="314">
        <f t="shared" ref="P221:Q221" si="1221">P218+P220</f>
        <v>0</v>
      </c>
      <c r="Q221" s="1099">
        <f t="shared" si="1221"/>
        <v>0</v>
      </c>
      <c r="R221" s="314">
        <f>R218+R220</f>
        <v>16196.279999999999</v>
      </c>
      <c r="S221" s="314">
        <f>S218+S220</f>
        <v>0</v>
      </c>
      <c r="T221" s="1099">
        <f>T218+T220</f>
        <v>11195.059999999992</v>
      </c>
      <c r="U221" s="1749">
        <f>U218+U220</f>
        <v>-57595.829999999994</v>
      </c>
      <c r="V221" s="863">
        <f t="shared" ref="V221" si="1222">V218+V220</f>
        <v>-2925.3699999999953</v>
      </c>
      <c r="W221" s="350"/>
      <c r="X221" s="1099">
        <f t="shared" ref="X221:Y221" si="1223">X218+X220</f>
        <v>-10198.170000000011</v>
      </c>
      <c r="Y221" s="1099">
        <f t="shared" si="1223"/>
        <v>-13431.609999999999</v>
      </c>
      <c r="Z221" s="1770"/>
      <c r="AA221" s="1099">
        <f t="shared" ref="AA221" si="1224">AA218+AA220</f>
        <v>0</v>
      </c>
      <c r="AB221" s="314">
        <f t="shared" ref="AB221:AC221" si="1225">AB218+AB220</f>
        <v>0</v>
      </c>
      <c r="AC221" s="1099">
        <f t="shared" si="1225"/>
        <v>0</v>
      </c>
      <c r="AD221" s="314">
        <f t="shared" ref="AD221:AL221" si="1226">AD218+AD220</f>
        <v>-48.78</v>
      </c>
      <c r="AE221" s="1099">
        <f t="shared" ref="AE221:AF221" si="1227">AE218+AE220</f>
        <v>0</v>
      </c>
      <c r="AF221" s="314">
        <f t="shared" si="1227"/>
        <v>0</v>
      </c>
      <c r="AG221" s="1099">
        <f t="shared" ref="AG221:AK221" si="1228">AG218+AG220</f>
        <v>0</v>
      </c>
      <c r="AH221" s="314">
        <f t="shared" ref="AH221" si="1229">AH218+AH220</f>
        <v>0</v>
      </c>
      <c r="AI221" s="314">
        <f t="shared" si="1228"/>
        <v>0</v>
      </c>
      <c r="AJ221" s="1099">
        <f t="shared" si="1228"/>
        <v>0</v>
      </c>
      <c r="AK221" s="314">
        <f t="shared" si="1228"/>
        <v>0</v>
      </c>
      <c r="AL221" s="314">
        <f t="shared" si="1226"/>
        <v>0</v>
      </c>
      <c r="AM221" s="1749">
        <f t="shared" ref="AM221:AO221" si="1230">AM218+AM220</f>
        <v>0</v>
      </c>
      <c r="AN221" s="863">
        <f t="shared" ref="AN221" si="1231">AN218+AN220</f>
        <v>1070.9799999999996</v>
      </c>
      <c r="AO221" s="350">
        <f t="shared" si="1230"/>
        <v>0</v>
      </c>
      <c r="AP221" s="1099">
        <f t="shared" ref="AP221:AS221" si="1232">AP218+AP220</f>
        <v>7775.4200000000037</v>
      </c>
      <c r="AQ221" s="314">
        <f t="shared" ref="AQ221" si="1233">AQ218+AQ220</f>
        <v>68.719999999999345</v>
      </c>
      <c r="AR221" s="314">
        <f t="shared" si="1232"/>
        <v>0</v>
      </c>
      <c r="AS221" s="1144">
        <f t="shared" si="1232"/>
        <v>105.61999999999991</v>
      </c>
      <c r="AT221" s="863">
        <f t="shared" ref="AT221:AU221" si="1234">AT218+AT220</f>
        <v>0</v>
      </c>
      <c r="AU221" s="350">
        <f t="shared" si="1234"/>
        <v>0</v>
      </c>
      <c r="AV221" s="1095">
        <f t="shared" ref="AV221:AW221" si="1235">AV218+AV220</f>
        <v>0</v>
      </c>
      <c r="AW221" s="1099">
        <f t="shared" si="1235"/>
        <v>0</v>
      </c>
      <c r="AX221" s="1144"/>
      <c r="AY221" s="863">
        <f t="shared" ref="AY221:BC221" si="1236">AY218+AY220</f>
        <v>0</v>
      </c>
      <c r="AZ221" s="1165"/>
      <c r="BA221" s="863">
        <f t="shared" ref="BA221" si="1237">BA218+BA220</f>
        <v>164.40999999999622</v>
      </c>
      <c r="BB221" s="863">
        <f t="shared" si="1236"/>
        <v>0</v>
      </c>
      <c r="BC221" s="1144">
        <f t="shared" si="1236"/>
        <v>16378.13</v>
      </c>
      <c r="BD221" s="135"/>
      <c r="BE221" s="143">
        <f>BE218+BE220</f>
        <v>0</v>
      </c>
      <c r="BF221" s="1166"/>
      <c r="BG221" s="351"/>
      <c r="BH221" s="23"/>
      <c r="BI221" s="1889">
        <f>BF220-BI220</f>
        <v>80230.509999999995</v>
      </c>
      <c r="BJ221" s="1850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</row>
    <row r="222" spans="1:135" s="23" customFormat="1" ht="10.5" customHeight="1" thickBot="1" x14ac:dyDescent="0.3">
      <c r="A222" s="1059"/>
      <c r="B222" s="1060"/>
      <c r="C222" s="33"/>
      <c r="D222" s="33"/>
      <c r="E222" s="1096"/>
      <c r="F222" s="33"/>
      <c r="G222" s="33"/>
      <c r="H222" s="1097"/>
      <c r="I222" s="33"/>
      <c r="J222" s="33"/>
      <c r="K222" s="1097"/>
      <c r="L222" s="33"/>
      <c r="M222" s="33"/>
      <c r="N222" s="1097"/>
      <c r="O222" s="34"/>
      <c r="P222" s="34"/>
      <c r="Q222" s="130"/>
      <c r="R222" s="33"/>
      <c r="S222" s="33"/>
      <c r="T222" s="1097"/>
      <c r="U222" s="1097"/>
      <c r="V222" s="34"/>
      <c r="W222" s="34"/>
      <c r="X222" s="130"/>
      <c r="Y222" s="34"/>
      <c r="Z222" s="1771"/>
      <c r="AA222" s="130"/>
      <c r="AB222" s="34"/>
      <c r="AC222" s="130"/>
      <c r="AD222" s="34"/>
      <c r="AE222" s="130"/>
      <c r="AF222" s="34"/>
      <c r="AG222" s="130"/>
      <c r="AH222" s="34"/>
      <c r="AI222" s="34"/>
      <c r="AJ222" s="130"/>
      <c r="AK222" s="34"/>
      <c r="AL222" s="34"/>
      <c r="AM222" s="130"/>
      <c r="AN222" s="34"/>
      <c r="AO222" s="34"/>
      <c r="AP222" s="130"/>
      <c r="AQ222" s="34"/>
      <c r="AR222" s="34"/>
      <c r="AS222" s="131"/>
      <c r="AT222" s="34"/>
      <c r="AU222" s="34"/>
      <c r="AV222" s="130"/>
      <c r="AW222" s="130"/>
      <c r="AX222" s="131"/>
      <c r="AY222" s="34"/>
      <c r="AZ222" s="131"/>
      <c r="BA222" s="34"/>
      <c r="BB222" s="34"/>
      <c r="BC222" s="131"/>
      <c r="BD222" s="34"/>
      <c r="BE222" s="34"/>
      <c r="BF222" s="130"/>
      <c r="BG222" s="1059"/>
    </row>
    <row r="223" spans="1:135" s="24" customFormat="1" ht="15.75" thickBot="1" x14ac:dyDescent="0.3">
      <c r="A223" s="200">
        <v>544</v>
      </c>
      <c r="B223" s="321" t="s">
        <v>215</v>
      </c>
      <c r="C223" s="322"/>
      <c r="D223" s="322"/>
      <c r="E223" s="313"/>
      <c r="F223" s="323"/>
      <c r="G223" s="323"/>
      <c r="H223" s="313">
        <v>0</v>
      </c>
      <c r="I223" s="313"/>
      <c r="J223" s="313"/>
      <c r="K223" s="1750"/>
      <c r="L223" s="323">
        <v>1459950.89</v>
      </c>
      <c r="M223" s="324"/>
      <c r="N223" s="313"/>
      <c r="O223" s="313"/>
      <c r="P223" s="313"/>
      <c r="Q223" s="313"/>
      <c r="R223" s="313"/>
      <c r="S223" s="313"/>
      <c r="T223" s="313"/>
      <c r="U223" s="325"/>
      <c r="V223" s="845"/>
      <c r="W223" s="324"/>
      <c r="X223" s="313"/>
      <c r="Y223" s="313"/>
      <c r="Z223" s="1772"/>
      <c r="AA223" s="313"/>
      <c r="AB223" s="313"/>
      <c r="AC223" s="313"/>
      <c r="AD223" s="313"/>
      <c r="AE223" s="313"/>
      <c r="AF223" s="313"/>
      <c r="AG223" s="313"/>
      <c r="AH223" s="313"/>
      <c r="AI223" s="313"/>
      <c r="AJ223" s="313"/>
      <c r="AK223" s="313"/>
      <c r="AL223" s="313"/>
      <c r="AM223" s="1751"/>
      <c r="AN223" s="845"/>
      <c r="AO223" s="324"/>
      <c r="AP223" s="313"/>
      <c r="AQ223" s="325"/>
      <c r="AR223" s="326"/>
      <c r="AS223" s="910"/>
      <c r="AT223" s="845"/>
      <c r="AU223" s="324"/>
      <c r="AV223" s="324"/>
      <c r="AW223" s="313"/>
      <c r="AX223" s="910"/>
      <c r="AY223" s="845"/>
      <c r="AZ223" s="526"/>
      <c r="BA223" s="845"/>
      <c r="BB223" s="845"/>
      <c r="BC223" s="526"/>
      <c r="BD223" s="156">
        <f>AQ223+AN223+AK223+AH223+AB223+Y223+V223+R223+O223+L223+I223+F223+C223+AT223+AE223</f>
        <v>1459950.89</v>
      </c>
      <c r="BE223" s="156">
        <f>AR223+AO223+AL223+AI223+AF223+AC223+Z223+W223+S223+P223+M223+J223+G223+D223+AU223</f>
        <v>0</v>
      </c>
      <c r="BF223" s="132">
        <f>E223+H223+K223+N223+Q223+T223+U223+X223+AA223+AD223+AG223+AJ223+AM223+AP223+AS223+AV223+AW223+AX223</f>
        <v>0</v>
      </c>
      <c r="BG223" s="327"/>
      <c r="BH223" s="43"/>
      <c r="BI223" s="43"/>
      <c r="BJ223" s="43"/>
      <c r="BK223" s="43"/>
      <c r="BL223" s="43"/>
      <c r="BM223" s="43"/>
      <c r="BN223" s="43"/>
      <c r="BO223" s="43"/>
      <c r="BP223" s="43"/>
      <c r="BQ223" s="43"/>
      <c r="BR223" s="43"/>
      <c r="BS223" s="43"/>
      <c r="BT223" s="43"/>
      <c r="BU223" s="43"/>
      <c r="BV223" s="43"/>
      <c r="BW223" s="43"/>
      <c r="BX223" s="43"/>
      <c r="BY223" s="43"/>
      <c r="BZ223" s="43"/>
      <c r="CA223" s="43"/>
      <c r="CB223" s="43"/>
      <c r="CC223" s="43"/>
      <c r="CD223" s="43"/>
      <c r="CE223" s="43"/>
      <c r="CF223" s="43"/>
      <c r="CG223" s="43"/>
      <c r="CH223" s="43"/>
      <c r="CI223" s="43"/>
      <c r="CJ223" s="43"/>
      <c r="CK223" s="43"/>
      <c r="CL223" s="43"/>
      <c r="CM223" s="43"/>
      <c r="CN223" s="43"/>
      <c r="CO223" s="43"/>
      <c r="CP223" s="43"/>
      <c r="CQ223" s="43"/>
      <c r="CR223" s="43"/>
      <c r="CS223" s="43"/>
      <c r="CT223" s="43"/>
      <c r="CU223" s="43"/>
      <c r="CV223" s="43"/>
      <c r="CW223" s="43"/>
      <c r="CX223" s="43"/>
      <c r="CY223" s="43"/>
      <c r="CZ223" s="43"/>
      <c r="DA223" s="43"/>
      <c r="DB223" s="43"/>
      <c r="DC223" s="43"/>
      <c r="DD223" s="43"/>
      <c r="DE223" s="43"/>
      <c r="DF223" s="43"/>
      <c r="DG223" s="43"/>
      <c r="DH223" s="43"/>
      <c r="DI223" s="43"/>
      <c r="DJ223" s="43"/>
      <c r="DK223" s="43"/>
      <c r="DL223" s="43"/>
      <c r="DM223" s="43"/>
      <c r="DN223" s="43"/>
      <c r="DO223" s="43"/>
      <c r="DP223" s="43"/>
      <c r="DQ223" s="43"/>
      <c r="DR223" s="43"/>
      <c r="DS223" s="43"/>
      <c r="DT223" s="43"/>
      <c r="DU223" s="43"/>
      <c r="DV223" s="43"/>
      <c r="DW223" s="43"/>
      <c r="DX223" s="43"/>
      <c r="DY223" s="43"/>
      <c r="DZ223" s="43"/>
      <c r="EA223" s="43"/>
      <c r="EB223" s="43"/>
      <c r="EC223" s="43"/>
      <c r="ED223" s="43"/>
      <c r="EE223" s="43"/>
    </row>
    <row r="224" spans="1:135" s="22" customFormat="1" ht="16.5" thickTop="1" thickBot="1" x14ac:dyDescent="0.3">
      <c r="A224" s="194">
        <v>547</v>
      </c>
      <c r="B224" s="168" t="s">
        <v>369</v>
      </c>
      <c r="C224" s="341"/>
      <c r="D224" s="341"/>
      <c r="E224" s="196"/>
      <c r="F224" s="342"/>
      <c r="G224" s="342"/>
      <c r="H224" s="196"/>
      <c r="I224" s="196">
        <v>26256.29</v>
      </c>
      <c r="J224" s="196"/>
      <c r="K224" s="1752"/>
      <c r="L224" s="342"/>
      <c r="M224" s="197"/>
      <c r="N224" s="196"/>
      <c r="O224" s="196">
        <v>148785.68</v>
      </c>
      <c r="P224" s="196"/>
      <c r="Q224" s="196"/>
      <c r="R224" s="196"/>
      <c r="S224" s="196"/>
      <c r="T224" s="196"/>
      <c r="U224" s="347"/>
      <c r="V224" s="862"/>
      <c r="W224" s="197"/>
      <c r="X224" s="196"/>
      <c r="Y224" s="196"/>
      <c r="Z224" s="1773"/>
      <c r="AA224" s="196"/>
      <c r="AB224" s="196"/>
      <c r="AC224" s="196"/>
      <c r="AD224" s="196"/>
      <c r="AE224" s="196"/>
      <c r="AF224" s="196"/>
      <c r="AG224" s="196"/>
      <c r="AH224" s="196"/>
      <c r="AI224" s="196"/>
      <c r="AJ224" s="196"/>
      <c r="AK224" s="196"/>
      <c r="AL224" s="196"/>
      <c r="AM224" s="988"/>
      <c r="AN224" s="862"/>
      <c r="AO224" s="197"/>
      <c r="AP224" s="196"/>
      <c r="AQ224" s="196"/>
      <c r="AR224" s="198"/>
      <c r="AS224" s="909"/>
      <c r="AT224" s="862"/>
      <c r="AU224" s="197"/>
      <c r="AV224" s="197"/>
      <c r="AW224" s="196"/>
      <c r="AX224" s="909"/>
      <c r="AY224" s="862"/>
      <c r="AZ224" s="540"/>
      <c r="BA224" s="862"/>
      <c r="BB224" s="862"/>
      <c r="BC224" s="540"/>
      <c r="BD224" s="140">
        <f t="shared" ref="BD224" si="1238">AQ224+AN224+AK224+AH224+AB224+Y224+V224+R224+O224+L224+I224+F224+C224+AT224+AE224</f>
        <v>175041.97</v>
      </c>
      <c r="BE224" s="156">
        <f>AR224+AO224+AL224+AI224+AF224+AC224+Z224+W224+S224+P224+M224+J224+G224+D224+AU224</f>
        <v>0</v>
      </c>
      <c r="BF224" s="132">
        <f>E224+H224+K224+N224+Q224+T224+U224+X224+AA224+AD224+AG224+AJ224+AM224+AP224+AS224+AV224+AW224+AX224</f>
        <v>0</v>
      </c>
      <c r="BG224" s="199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</row>
    <row r="225" spans="1:135" s="22" customFormat="1" ht="15.75" thickBot="1" x14ac:dyDescent="0.3">
      <c r="A225" s="76">
        <v>54</v>
      </c>
      <c r="B225" s="81" t="s">
        <v>216</v>
      </c>
      <c r="C225" s="317"/>
      <c r="D225" s="317"/>
      <c r="E225" s="312"/>
      <c r="F225" s="352">
        <f>SUM(F223:F224)</f>
        <v>0</v>
      </c>
      <c r="G225" s="1765">
        <f>SUM(G223:G224)</f>
        <v>0</v>
      </c>
      <c r="H225" s="312"/>
      <c r="I225" s="312">
        <f>SUM(I223:I224)</f>
        <v>26256.29</v>
      </c>
      <c r="J225" s="312"/>
      <c r="K225" s="521"/>
      <c r="L225" s="352">
        <f>SUM(L223:L224)</f>
        <v>1459950.89</v>
      </c>
      <c r="M225" s="1766">
        <f>SUM(M223:M224)</f>
        <v>0</v>
      </c>
      <c r="N225" s="312">
        <f>SUM(N223:N224)</f>
        <v>0</v>
      </c>
      <c r="O225" s="312">
        <f>SUM(O224)</f>
        <v>148785.68</v>
      </c>
      <c r="P225" s="312"/>
      <c r="Q225" s="312"/>
      <c r="R225" s="312"/>
      <c r="S225" s="312"/>
      <c r="T225" s="312"/>
      <c r="U225" s="320"/>
      <c r="V225" s="839"/>
      <c r="W225" s="319"/>
      <c r="X225" s="312"/>
      <c r="Y225" s="312"/>
      <c r="Z225" s="1774">
        <f>SUM(Z223:Z224)</f>
        <v>0</v>
      </c>
      <c r="AA225" s="312"/>
      <c r="AB225" s="312"/>
      <c r="AC225" s="312"/>
      <c r="AD225" s="312"/>
      <c r="AE225" s="312"/>
      <c r="AF225" s="312"/>
      <c r="AG225" s="312"/>
      <c r="AH225" s="312"/>
      <c r="AI225" s="312"/>
      <c r="AJ225" s="312"/>
      <c r="AK225" s="312"/>
      <c r="AL225" s="312"/>
      <c r="AM225" s="987"/>
      <c r="AN225" s="839"/>
      <c r="AO225" s="319"/>
      <c r="AP225" s="312"/>
      <c r="AQ225" s="312"/>
      <c r="AR225" s="343"/>
      <c r="AS225" s="908"/>
      <c r="AT225" s="839"/>
      <c r="AU225" s="319"/>
      <c r="AV225" s="319"/>
      <c r="AW225" s="312"/>
      <c r="AX225" s="908"/>
      <c r="AY225" s="839"/>
      <c r="AZ225" s="522"/>
      <c r="BA225" s="839"/>
      <c r="BB225" s="839"/>
      <c r="BC225" s="522"/>
      <c r="BD225" s="151">
        <f>AQ225+AN225+AK225+AH225+AE225+AA225+AC225+Y225+V225+R225+O225+L225+I225+F225+C225+AT225</f>
        <v>1634992.8599999999</v>
      </c>
      <c r="BE225" s="482">
        <f>AR225+AO225+AL225+AI225+AF225+AC225+Z225+W225+S225+P225+M225+J225+G225+D225+AU225</f>
        <v>0</v>
      </c>
      <c r="BF225" s="132">
        <f>SUM(BF223:BF224)</f>
        <v>0</v>
      </c>
      <c r="BG225" s="184"/>
      <c r="BH225" s="23"/>
      <c r="BI225" s="1889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</row>
    <row r="226" spans="1:135" s="22" customFormat="1" ht="15.75" thickBot="1" x14ac:dyDescent="0.3">
      <c r="A226" s="1078"/>
      <c r="B226" s="1079"/>
      <c r="C226" s="1080"/>
      <c r="D226" s="1080"/>
      <c r="E226" s="196"/>
      <c r="F226" s="1082"/>
      <c r="G226" s="1082"/>
      <c r="H226" s="196"/>
      <c r="I226" s="1081"/>
      <c r="J226" s="1081"/>
      <c r="K226" s="1752"/>
      <c r="L226" s="1082"/>
      <c r="M226" s="1083"/>
      <c r="N226" s="196">
        <f>N221-N225</f>
        <v>0</v>
      </c>
      <c r="O226" s="1081"/>
      <c r="P226" s="1081"/>
      <c r="Q226" s="196"/>
      <c r="R226" s="1081"/>
      <c r="S226" s="1081"/>
      <c r="T226" s="196"/>
      <c r="U226" s="347"/>
      <c r="V226" s="1085"/>
      <c r="W226" s="1083"/>
      <c r="X226" s="196"/>
      <c r="Y226" s="1081"/>
      <c r="Z226" s="1775"/>
      <c r="AA226" s="196"/>
      <c r="AB226" s="1081"/>
      <c r="AC226" s="196"/>
      <c r="AD226" s="1081"/>
      <c r="AE226" s="196"/>
      <c r="AF226" s="1081"/>
      <c r="AG226" s="196"/>
      <c r="AH226" s="1081"/>
      <c r="AI226" s="1081"/>
      <c r="AJ226" s="196"/>
      <c r="AK226" s="1081"/>
      <c r="AL226" s="1081"/>
      <c r="AM226" s="988"/>
      <c r="AN226" s="1085"/>
      <c r="AO226" s="1083"/>
      <c r="AP226" s="196"/>
      <c r="AQ226" s="1084"/>
      <c r="AR226" s="1086"/>
      <c r="AS226" s="909"/>
      <c r="AT226" s="1085"/>
      <c r="AU226" s="1083"/>
      <c r="AV226" s="197"/>
      <c r="AW226" s="196"/>
      <c r="AX226" s="909"/>
      <c r="AY226" s="1085"/>
      <c r="AZ226" s="540"/>
      <c r="BA226" s="1085"/>
      <c r="BB226" s="1085"/>
      <c r="BC226" s="540"/>
      <c r="BD226" s="150">
        <f>BD225+BD217</f>
        <v>3916604.99</v>
      </c>
      <c r="BE226" s="149"/>
      <c r="BF226" s="150">
        <f>BF217+BF225</f>
        <v>2101687.6399999997</v>
      </c>
      <c r="BG226" s="1087"/>
      <c r="BH226" s="23"/>
      <c r="BI226" s="1850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</row>
    <row r="227" spans="1:135" s="22" customFormat="1" ht="18.75" customHeight="1" x14ac:dyDescent="0.25">
      <c r="A227" s="1056"/>
      <c r="B227" s="110"/>
      <c r="C227" s="34"/>
      <c r="D227" s="34"/>
      <c r="E227" s="130"/>
      <c r="F227" s="34"/>
      <c r="G227" s="34"/>
      <c r="H227" s="130"/>
      <c r="I227" s="34"/>
      <c r="J227" s="34"/>
      <c r="K227" s="130"/>
      <c r="L227" s="34"/>
      <c r="M227" s="34"/>
      <c r="N227" s="130"/>
      <c r="O227" s="34"/>
      <c r="P227" s="34"/>
      <c r="Q227" s="130"/>
      <c r="R227" s="34"/>
      <c r="S227" s="34"/>
      <c r="T227" s="130"/>
      <c r="U227" s="130"/>
      <c r="V227" s="34"/>
      <c r="W227" s="34"/>
      <c r="X227" s="130"/>
      <c r="Y227" s="34"/>
      <c r="Z227" s="34"/>
      <c r="AA227" s="130"/>
      <c r="AB227" s="34"/>
      <c r="AC227" s="130"/>
      <c r="AD227" s="34"/>
      <c r="AE227" s="130"/>
      <c r="AF227" s="34"/>
      <c r="AG227" s="130"/>
      <c r="AH227" s="34"/>
      <c r="AI227" s="34"/>
      <c r="AJ227" s="130"/>
      <c r="AK227" s="34"/>
      <c r="AL227" s="34"/>
      <c r="AM227" s="130"/>
      <c r="AN227" s="34"/>
      <c r="AO227" s="34"/>
      <c r="AP227" s="130"/>
      <c r="AQ227" s="34"/>
      <c r="AR227" s="1057"/>
      <c r="AS227" s="131"/>
      <c r="AT227" s="34"/>
      <c r="AU227" s="34"/>
      <c r="AV227" s="130"/>
      <c r="AW227" s="130"/>
      <c r="AX227" s="131"/>
      <c r="AY227" s="34"/>
      <c r="AZ227" s="131"/>
      <c r="BA227" s="34"/>
      <c r="BB227" s="34"/>
      <c r="BC227" s="131"/>
      <c r="BD227" s="130"/>
      <c r="BE227" s="130"/>
      <c r="BF227" s="130"/>
      <c r="BG227" s="1056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</row>
    <row r="228" spans="1:135" s="22" customFormat="1" x14ac:dyDescent="0.25">
      <c r="A228" s="20"/>
      <c r="B228" s="16" t="s">
        <v>499</v>
      </c>
      <c r="C228" s="33"/>
      <c r="D228" s="33"/>
      <c r="E228" s="1097"/>
      <c r="F228" s="35"/>
      <c r="G228" s="33"/>
      <c r="H228" s="1097"/>
      <c r="I228" s="33"/>
      <c r="J228" s="33"/>
      <c r="K228" s="1097"/>
      <c r="L228" s="33"/>
      <c r="M228" s="33"/>
      <c r="N228" s="1097"/>
      <c r="O228" s="33"/>
      <c r="P228" s="35"/>
      <c r="Q228" s="1097"/>
      <c r="R228" s="33"/>
      <c r="S228" s="33"/>
      <c r="T228" s="1097"/>
      <c r="U228" s="1097"/>
      <c r="V228" s="33"/>
      <c r="W228" s="33"/>
      <c r="X228" s="1097"/>
      <c r="Y228" s="33"/>
      <c r="Z228" s="33"/>
      <c r="AA228" s="1097"/>
      <c r="AB228" s="33"/>
      <c r="AC228" s="1097"/>
      <c r="AD228" s="1740"/>
      <c r="AE228" s="1089"/>
      <c r="AF228" s="1740"/>
      <c r="AG228" s="1089"/>
      <c r="AH228" s="1740"/>
      <c r="AI228" s="1740"/>
      <c r="AJ228" s="1089"/>
      <c r="AK228" s="1740"/>
      <c r="AL228" s="1740"/>
      <c r="AM228" s="1089"/>
      <c r="AN228" s="1740"/>
      <c r="AO228" s="1740"/>
      <c r="AP228" s="1089"/>
      <c r="AQ228" s="1740"/>
      <c r="AR228" s="1740"/>
      <c r="AS228" s="1146"/>
      <c r="AT228" s="1740"/>
      <c r="AU228" s="1740"/>
      <c r="AV228" s="1089"/>
      <c r="AW228" s="1089"/>
      <c r="AX228" s="1146"/>
      <c r="AY228" s="1740"/>
      <c r="AZ228" s="1146"/>
      <c r="BA228" s="1919"/>
      <c r="BB228" s="1790"/>
      <c r="BC228" s="1146"/>
      <c r="BD228" s="1740"/>
      <c r="BE228" s="1938"/>
      <c r="BF228" s="1089"/>
      <c r="BG228" s="20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</row>
    <row r="229" spans="1:135" s="28" customFormat="1" ht="15" customHeight="1" x14ac:dyDescent="0.25">
      <c r="A229" s="20"/>
      <c r="B229" s="16"/>
      <c r="C229" s="33"/>
      <c r="D229" s="33"/>
      <c r="E229" s="1097"/>
      <c r="F229" s="33"/>
      <c r="G229" s="33"/>
      <c r="H229" s="1097"/>
      <c r="I229" s="33"/>
      <c r="J229" s="33"/>
      <c r="K229" s="1097"/>
      <c r="L229" s="33"/>
      <c r="M229" s="33"/>
      <c r="N229" s="1097"/>
      <c r="O229" s="33"/>
      <c r="P229" s="33"/>
      <c r="Q229" s="1097"/>
      <c r="R229" s="33"/>
      <c r="S229" s="33"/>
      <c r="T229" s="1097"/>
      <c r="U229" s="1097"/>
      <c r="V229" s="33"/>
      <c r="W229" s="33"/>
      <c r="X229" s="1097"/>
      <c r="Y229" s="33"/>
      <c r="Z229" s="33"/>
      <c r="AA229" s="1097"/>
      <c r="AB229" s="33"/>
      <c r="AC229" s="1097"/>
      <c r="AD229" s="446"/>
      <c r="AE229" s="1089"/>
      <c r="AF229" s="446"/>
      <c r="AG229" s="1089"/>
      <c r="AH229" s="446"/>
      <c r="AI229" s="446"/>
      <c r="AJ229" s="1089"/>
      <c r="AK229" s="446"/>
      <c r="AL229" s="446"/>
      <c r="AM229" s="1089"/>
      <c r="AN229" s="446"/>
      <c r="AO229" s="446"/>
      <c r="AP229" s="1089"/>
      <c r="AQ229" s="446"/>
      <c r="AR229" s="446"/>
      <c r="AS229" s="1146"/>
      <c r="AT229" s="446"/>
      <c r="AU229" s="446"/>
      <c r="AV229" s="1089"/>
      <c r="AW229" s="1089"/>
      <c r="AX229" s="1146"/>
      <c r="AY229" s="446"/>
      <c r="AZ229" s="1146"/>
      <c r="BA229" s="1919"/>
      <c r="BB229" s="1790"/>
      <c r="BC229" s="1146"/>
      <c r="BD229" s="446"/>
      <c r="BE229" s="1938"/>
      <c r="BF229" s="1089"/>
      <c r="BG229" s="20"/>
      <c r="BH229" s="23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</row>
    <row r="230" spans="1:135" s="22" customFormat="1" x14ac:dyDescent="0.25">
      <c r="A230" s="20"/>
      <c r="B230" s="16"/>
      <c r="C230" s="446"/>
      <c r="D230" s="446"/>
      <c r="E230" s="1089"/>
      <c r="F230" s="446"/>
      <c r="G230" s="446"/>
      <c r="H230" s="1089"/>
      <c r="I230" s="446"/>
      <c r="J230" s="446"/>
      <c r="K230" s="1089"/>
      <c r="L230" s="446"/>
      <c r="M230" s="446"/>
      <c r="N230" s="1089"/>
      <c r="O230" s="446"/>
      <c r="P230" s="446"/>
      <c r="Q230" s="1089"/>
      <c r="R230" s="446"/>
      <c r="S230" s="446"/>
      <c r="T230" s="1089"/>
      <c r="U230" s="1089"/>
      <c r="V230" s="446"/>
      <c r="W230" s="446"/>
      <c r="X230" s="1089"/>
      <c r="Y230" s="446"/>
      <c r="Z230" s="446"/>
      <c r="AA230" s="1089"/>
      <c r="AB230" s="446"/>
      <c r="AC230" s="1089"/>
      <c r="AD230" s="446"/>
      <c r="AE230" s="1089"/>
      <c r="AF230" s="446"/>
      <c r="AG230" s="1089"/>
      <c r="AH230" s="446"/>
      <c r="AI230" s="446"/>
      <c r="AJ230" s="1089"/>
      <c r="AK230" s="446"/>
      <c r="AL230" s="446"/>
      <c r="AM230" s="1089"/>
      <c r="AN230" s="446"/>
      <c r="AO230" s="446"/>
      <c r="AP230" s="1089"/>
      <c r="AQ230" s="446"/>
      <c r="AR230" s="446"/>
      <c r="AS230" s="1146"/>
      <c r="AT230" s="446"/>
      <c r="AU230" s="446"/>
      <c r="AV230" s="1089"/>
      <c r="AW230" s="1089"/>
      <c r="AX230" s="1146"/>
      <c r="AY230" s="446"/>
      <c r="AZ230" s="1146"/>
      <c r="BA230" s="1919"/>
      <c r="BB230" s="1790"/>
      <c r="BC230" s="1146"/>
      <c r="BD230" s="446"/>
      <c r="BE230" s="1938"/>
      <c r="BF230" s="1089"/>
      <c r="BG230" s="20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</row>
    <row r="231" spans="1:135" s="22" customFormat="1" x14ac:dyDescent="0.25">
      <c r="A231" s="20"/>
      <c r="B231" s="16"/>
      <c r="C231" s="446"/>
      <c r="D231" s="446"/>
      <c r="E231" s="1089"/>
      <c r="F231" s="446"/>
      <c r="G231" s="446"/>
      <c r="H231" s="1089"/>
      <c r="I231" s="446"/>
      <c r="J231" s="446"/>
      <c r="K231" s="1089"/>
      <c r="L231" s="446"/>
      <c r="M231" s="446"/>
      <c r="N231" s="1089"/>
      <c r="O231" s="446"/>
      <c r="P231" s="446"/>
      <c r="Q231" s="1089"/>
      <c r="R231" s="446"/>
      <c r="S231" s="446"/>
      <c r="T231" s="1089"/>
      <c r="U231" s="1089"/>
      <c r="V231" s="446"/>
      <c r="W231" s="446"/>
      <c r="X231" s="1089"/>
      <c r="Y231" s="446"/>
      <c r="Z231" s="446"/>
      <c r="AA231" s="1089"/>
      <c r="AB231" s="446"/>
      <c r="AC231" s="1089"/>
      <c r="AD231" s="446"/>
      <c r="AE231" s="1089"/>
      <c r="AF231" s="446"/>
      <c r="AG231" s="1089"/>
      <c r="AH231" s="446"/>
      <c r="AI231" s="446"/>
      <c r="AJ231" s="1089"/>
      <c r="AK231" s="446"/>
      <c r="AL231" s="446"/>
      <c r="AM231" s="1089"/>
      <c r="AN231" s="446"/>
      <c r="AO231" s="446"/>
      <c r="AP231" s="1089"/>
      <c r="AQ231" s="446"/>
      <c r="AR231" s="446"/>
      <c r="AS231" s="1146"/>
      <c r="AT231" s="446"/>
      <c r="AU231" s="446"/>
      <c r="AV231" s="1089"/>
      <c r="AW231" s="1089"/>
      <c r="AX231" s="1146"/>
      <c r="AY231" s="446"/>
      <c r="AZ231" s="1146"/>
      <c r="BA231" s="1919"/>
      <c r="BB231" s="1790"/>
      <c r="BC231" s="1146"/>
      <c r="BD231" s="446"/>
      <c r="BE231" s="1938"/>
      <c r="BF231" s="1089"/>
      <c r="BG231" s="20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</row>
    <row r="232" spans="1:135" s="22" customFormat="1" x14ac:dyDescent="0.25">
      <c r="A232" s="20"/>
      <c r="B232" s="16"/>
      <c r="C232" s="446"/>
      <c r="D232" s="446"/>
      <c r="E232" s="1089"/>
      <c r="F232" s="446"/>
      <c r="G232" s="446"/>
      <c r="H232" s="1089"/>
      <c r="I232" s="446"/>
      <c r="J232" s="446"/>
      <c r="K232" s="1089"/>
      <c r="L232" s="446"/>
      <c r="M232" s="446"/>
      <c r="N232" s="1089"/>
      <c r="O232" s="446"/>
      <c r="P232" s="446"/>
      <c r="Q232" s="1089"/>
      <c r="R232" s="446"/>
      <c r="S232" s="446"/>
      <c r="T232" s="1089"/>
      <c r="U232" s="1089"/>
      <c r="V232" s="446"/>
      <c r="W232" s="446"/>
      <c r="X232" s="1089"/>
      <c r="Y232" s="446"/>
      <c r="Z232" s="446"/>
      <c r="AA232" s="1089"/>
      <c r="AB232" s="446"/>
      <c r="AC232" s="1089"/>
      <c r="AD232" s="446"/>
      <c r="AE232" s="1089"/>
      <c r="AF232" s="446"/>
      <c r="AG232" s="1089"/>
      <c r="AH232" s="446"/>
      <c r="AI232" s="446"/>
      <c r="AJ232" s="1089"/>
      <c r="AK232" s="446"/>
      <c r="AL232" s="446"/>
      <c r="AM232" s="1089"/>
      <c r="AN232" s="446"/>
      <c r="AO232" s="446"/>
      <c r="AP232" s="1089"/>
      <c r="AQ232" s="446"/>
      <c r="AR232" s="446"/>
      <c r="AS232" s="1146"/>
      <c r="AT232" s="446"/>
      <c r="AU232" s="446"/>
      <c r="AV232" s="1089"/>
      <c r="AW232" s="1089"/>
      <c r="AX232" s="1146"/>
      <c r="AY232" s="446"/>
      <c r="AZ232" s="1146"/>
      <c r="BA232" s="1919"/>
      <c r="BB232" s="1790"/>
      <c r="BC232" s="1146"/>
      <c r="BD232" s="446"/>
      <c r="BE232" s="1938"/>
      <c r="BF232" s="1089"/>
      <c r="BG232" s="20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</row>
    <row r="233" spans="1:135" s="22" customFormat="1" x14ac:dyDescent="0.25">
      <c r="A233" s="20"/>
      <c r="B233" s="16"/>
      <c r="C233" s="446"/>
      <c r="D233" s="446"/>
      <c r="E233" s="1089"/>
      <c r="F233" s="446"/>
      <c r="G233" s="446"/>
      <c r="H233" s="1089"/>
      <c r="I233" s="446"/>
      <c r="J233" s="446"/>
      <c r="K233" s="1089"/>
      <c r="L233" s="446"/>
      <c r="M233" s="446"/>
      <c r="N233" s="1089"/>
      <c r="O233" s="446"/>
      <c r="P233" s="446"/>
      <c r="Q233" s="1089"/>
      <c r="R233" s="446"/>
      <c r="S233" s="446"/>
      <c r="T233" s="1089"/>
      <c r="U233" s="1089"/>
      <c r="V233" s="446"/>
      <c r="W233" s="446"/>
      <c r="X233" s="1089"/>
      <c r="Y233" s="446"/>
      <c r="Z233" s="446"/>
      <c r="AA233" s="1089"/>
      <c r="AB233" s="446"/>
      <c r="AC233" s="1089"/>
      <c r="AD233" s="446"/>
      <c r="AE233" s="1089"/>
      <c r="AF233" s="446"/>
      <c r="AG233" s="1089"/>
      <c r="AH233" s="446"/>
      <c r="AI233" s="446"/>
      <c r="AJ233" s="1089"/>
      <c r="AK233" s="446"/>
      <c r="AL233" s="446"/>
      <c r="AM233" s="1089"/>
      <c r="AN233" s="446"/>
      <c r="AO233" s="446"/>
      <c r="AP233" s="1089"/>
      <c r="AQ233" s="446"/>
      <c r="AR233" s="446"/>
      <c r="AS233" s="1146"/>
      <c r="AT233" s="446"/>
      <c r="AU233" s="446"/>
      <c r="AV233" s="1089"/>
      <c r="AW233" s="1089"/>
      <c r="AX233" s="1146"/>
      <c r="AY233" s="446"/>
      <c r="AZ233" s="1146"/>
      <c r="BA233" s="1919"/>
      <c r="BB233" s="1790"/>
      <c r="BC233" s="1146"/>
      <c r="BD233" s="446"/>
      <c r="BE233" s="1938"/>
      <c r="BF233" s="1089"/>
      <c r="BG233" s="20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</row>
    <row r="234" spans="1:135" s="22" customFormat="1" x14ac:dyDescent="0.25">
      <c r="A234" s="20"/>
      <c r="B234" s="16"/>
      <c r="C234" s="446"/>
      <c r="D234" s="446"/>
      <c r="E234" s="1089"/>
      <c r="F234" s="446"/>
      <c r="G234" s="446"/>
      <c r="H234" s="1089"/>
      <c r="I234" s="446"/>
      <c r="J234" s="446"/>
      <c r="K234" s="1089"/>
      <c r="L234" s="446"/>
      <c r="M234" s="446"/>
      <c r="N234" s="1089"/>
      <c r="O234" s="446"/>
      <c r="P234" s="446"/>
      <c r="Q234" s="1089"/>
      <c r="R234" s="446"/>
      <c r="S234" s="446"/>
      <c r="T234" s="1089"/>
      <c r="U234" s="1089"/>
      <c r="V234" s="446"/>
      <c r="W234" s="446"/>
      <c r="X234" s="1089"/>
      <c r="Y234" s="446"/>
      <c r="Z234" s="446"/>
      <c r="AA234" s="1089"/>
      <c r="AB234" s="446"/>
      <c r="AC234" s="1089"/>
      <c r="AD234" s="446"/>
      <c r="AE234" s="1089"/>
      <c r="AF234" s="446"/>
      <c r="AG234" s="1089"/>
      <c r="AH234" s="446"/>
      <c r="AI234" s="446"/>
      <c r="AJ234" s="1089"/>
      <c r="AK234" s="446"/>
      <c r="AL234" s="446"/>
      <c r="AM234" s="1089"/>
      <c r="AN234" s="446"/>
      <c r="AO234" s="446"/>
      <c r="AP234" s="1089"/>
      <c r="AQ234" s="446"/>
      <c r="AR234" s="446"/>
      <c r="AS234" s="1146"/>
      <c r="AT234" s="446"/>
      <c r="AU234" s="446"/>
      <c r="AV234" s="1089"/>
      <c r="AW234" s="1089"/>
      <c r="AX234" s="1146"/>
      <c r="AY234" s="446"/>
      <c r="AZ234" s="1146"/>
      <c r="BA234" s="1919"/>
      <c r="BB234" s="1790"/>
      <c r="BC234" s="1146"/>
      <c r="BD234" s="446"/>
      <c r="BE234" s="1938"/>
      <c r="BF234" s="1089"/>
      <c r="BG234" s="20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</row>
    <row r="235" spans="1:135" s="22" customFormat="1" x14ac:dyDescent="0.25">
      <c r="A235" s="20"/>
      <c r="B235" s="16"/>
      <c r="C235" s="446"/>
      <c r="D235" s="446"/>
      <c r="E235" s="1089"/>
      <c r="F235" s="446"/>
      <c r="G235" s="446"/>
      <c r="H235" s="1089"/>
      <c r="I235" s="446"/>
      <c r="J235" s="446"/>
      <c r="K235" s="1089"/>
      <c r="L235" s="446"/>
      <c r="M235" s="446"/>
      <c r="N235" s="1089"/>
      <c r="O235" s="446"/>
      <c r="P235" s="446"/>
      <c r="Q235" s="1089"/>
      <c r="R235" s="446"/>
      <c r="S235" s="446"/>
      <c r="T235" s="1089"/>
      <c r="U235" s="1089"/>
      <c r="V235" s="446"/>
      <c r="W235" s="446"/>
      <c r="X235" s="1089"/>
      <c r="Y235" s="446"/>
      <c r="Z235" s="446"/>
      <c r="AA235" s="1089"/>
      <c r="AB235" s="446"/>
      <c r="AC235" s="1089"/>
      <c r="AD235" s="446"/>
      <c r="AE235" s="1089"/>
      <c r="AF235" s="446"/>
      <c r="AG235" s="1089"/>
      <c r="AH235" s="446"/>
      <c r="AI235" s="446"/>
      <c r="AJ235" s="1089"/>
      <c r="AK235" s="446"/>
      <c r="AL235" s="446"/>
      <c r="AM235" s="1089"/>
      <c r="AN235" s="446"/>
      <c r="AO235" s="446"/>
      <c r="AP235" s="1089"/>
      <c r="AQ235" s="446"/>
      <c r="AR235" s="446"/>
      <c r="AS235" s="1146"/>
      <c r="AT235" s="446"/>
      <c r="AU235" s="446"/>
      <c r="AV235" s="1089"/>
      <c r="AW235" s="1089"/>
      <c r="AX235" s="1146"/>
      <c r="AY235" s="446"/>
      <c r="AZ235" s="1146"/>
      <c r="BA235" s="1919"/>
      <c r="BB235" s="1790"/>
      <c r="BC235" s="1146"/>
      <c r="BD235" s="446"/>
      <c r="BE235" s="1938"/>
      <c r="BF235" s="1089"/>
      <c r="BG235" s="20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</row>
    <row r="236" spans="1:135" s="22" customFormat="1" x14ac:dyDescent="0.25">
      <c r="A236" s="20"/>
      <c r="B236" s="16"/>
      <c r="C236" s="446"/>
      <c r="D236" s="446"/>
      <c r="E236" s="1089"/>
      <c r="F236" s="446"/>
      <c r="G236" s="446"/>
      <c r="H236" s="1089"/>
      <c r="I236" s="446"/>
      <c r="J236" s="446"/>
      <c r="K236" s="1089"/>
      <c r="L236" s="446"/>
      <c r="M236" s="446"/>
      <c r="N236" s="1089"/>
      <c r="O236" s="446"/>
      <c r="P236" s="446"/>
      <c r="Q236" s="1089"/>
      <c r="R236" s="446"/>
      <c r="S236" s="446"/>
      <c r="T236" s="1089"/>
      <c r="U236" s="1089"/>
      <c r="V236" s="446"/>
      <c r="W236" s="446"/>
      <c r="X236" s="1089"/>
      <c r="Y236" s="446"/>
      <c r="Z236" s="446"/>
      <c r="AA236" s="1089"/>
      <c r="AB236" s="446"/>
      <c r="AC236" s="1089"/>
      <c r="AD236" s="446"/>
      <c r="AE236" s="1089"/>
      <c r="AF236" s="446"/>
      <c r="AG236" s="1089"/>
      <c r="AH236" s="446"/>
      <c r="AI236" s="446"/>
      <c r="AJ236" s="1089"/>
      <c r="AK236" s="446"/>
      <c r="AL236" s="446"/>
      <c r="AM236" s="1089"/>
      <c r="AN236" s="446"/>
      <c r="AO236" s="446"/>
      <c r="AP236" s="1089"/>
      <c r="AQ236" s="446"/>
      <c r="AR236" s="446"/>
      <c r="AS236" s="1146"/>
      <c r="AT236" s="446"/>
      <c r="AU236" s="446"/>
      <c r="AV236" s="1089"/>
      <c r="AW236" s="1089"/>
      <c r="AX236" s="1146"/>
      <c r="AY236" s="446"/>
      <c r="AZ236" s="1146"/>
      <c r="BA236" s="1919"/>
      <c r="BB236" s="1790"/>
      <c r="BC236" s="1146"/>
      <c r="BD236" s="446"/>
      <c r="BE236" s="1938"/>
      <c r="BF236" s="1089"/>
      <c r="BG236" s="20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</row>
    <row r="237" spans="1:135" s="22" customFormat="1" x14ac:dyDescent="0.25">
      <c r="A237" s="20"/>
      <c r="B237" s="16"/>
      <c r="C237" s="446"/>
      <c r="D237" s="446"/>
      <c r="E237" s="1089"/>
      <c r="F237" s="446"/>
      <c r="G237" s="446"/>
      <c r="H237" s="1089"/>
      <c r="I237" s="446"/>
      <c r="J237" s="446"/>
      <c r="K237" s="1089"/>
      <c r="L237" s="446"/>
      <c r="M237" s="446"/>
      <c r="N237" s="1089"/>
      <c r="O237" s="446"/>
      <c r="P237" s="446"/>
      <c r="Q237" s="1089"/>
      <c r="R237" s="446"/>
      <c r="S237" s="446"/>
      <c r="T237" s="1089"/>
      <c r="U237" s="1089"/>
      <c r="V237" s="446"/>
      <c r="W237" s="446"/>
      <c r="X237" s="1089"/>
      <c r="Y237" s="446"/>
      <c r="Z237" s="446"/>
      <c r="AA237" s="1089"/>
      <c r="AB237" s="446"/>
      <c r="AC237" s="1089"/>
      <c r="AD237" s="446"/>
      <c r="AE237" s="1089"/>
      <c r="AF237" s="446"/>
      <c r="AG237" s="1089"/>
      <c r="AH237" s="446"/>
      <c r="AI237" s="446"/>
      <c r="AJ237" s="1089"/>
      <c r="AK237" s="446"/>
      <c r="AL237" s="446"/>
      <c r="AM237" s="1089"/>
      <c r="AN237" s="446"/>
      <c r="AO237" s="446"/>
      <c r="AP237" s="1089"/>
      <c r="AQ237" s="446"/>
      <c r="AR237" s="446"/>
      <c r="AS237" s="1146"/>
      <c r="AT237" s="446"/>
      <c r="AU237" s="446"/>
      <c r="AV237" s="1089"/>
      <c r="AW237" s="1089"/>
      <c r="AX237" s="1146"/>
      <c r="AY237" s="446"/>
      <c r="AZ237" s="1146"/>
      <c r="BA237" s="1919"/>
      <c r="BB237" s="1790"/>
      <c r="BC237" s="1146"/>
      <c r="BD237" s="446"/>
      <c r="BE237" s="1938"/>
      <c r="BF237" s="1089"/>
      <c r="BG237" s="20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</row>
    <row r="238" spans="1:135" s="22" customFormat="1" x14ac:dyDescent="0.25">
      <c r="A238" s="20"/>
      <c r="B238" s="16"/>
      <c r="C238" s="446"/>
      <c r="D238" s="446"/>
      <c r="E238" s="1089"/>
      <c r="F238" s="446"/>
      <c r="G238" s="446"/>
      <c r="H238" s="1089"/>
      <c r="I238" s="446"/>
      <c r="J238" s="446"/>
      <c r="K238" s="1089"/>
      <c r="L238" s="446"/>
      <c r="M238" s="446"/>
      <c r="N238" s="1089"/>
      <c r="O238" s="446"/>
      <c r="P238" s="446"/>
      <c r="Q238" s="1089"/>
      <c r="R238" s="446"/>
      <c r="S238" s="446"/>
      <c r="T238" s="1089"/>
      <c r="U238" s="1089"/>
      <c r="V238" s="446"/>
      <c r="W238" s="446"/>
      <c r="X238" s="1089"/>
      <c r="Y238" s="446"/>
      <c r="Z238" s="446"/>
      <c r="AA238" s="1089"/>
      <c r="AB238" s="446"/>
      <c r="AC238" s="1089"/>
      <c r="AD238" s="446"/>
      <c r="AE238" s="1089"/>
      <c r="AF238" s="446"/>
      <c r="AG238" s="1089"/>
      <c r="AH238" s="446"/>
      <c r="AI238" s="446"/>
      <c r="AJ238" s="1089"/>
      <c r="AK238" s="446"/>
      <c r="AL238" s="446"/>
      <c r="AM238" s="1089"/>
      <c r="AN238" s="446"/>
      <c r="AO238" s="446"/>
      <c r="AP238" s="1089"/>
      <c r="AQ238" s="446"/>
      <c r="AR238" s="446"/>
      <c r="AS238" s="1146"/>
      <c r="AT238" s="446"/>
      <c r="AU238" s="446"/>
      <c r="AV238" s="1089"/>
      <c r="AW238" s="1089"/>
      <c r="AX238" s="1146"/>
      <c r="AY238" s="446"/>
      <c r="AZ238" s="1146"/>
      <c r="BA238" s="1919"/>
      <c r="BB238" s="1790"/>
      <c r="BC238" s="1146"/>
      <c r="BD238" s="446"/>
      <c r="BE238" s="1938"/>
      <c r="BF238" s="1089"/>
      <c r="BG238" s="20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</row>
    <row r="239" spans="1:135" s="22" customFormat="1" x14ac:dyDescent="0.25">
      <c r="A239" s="20"/>
      <c r="B239" s="16"/>
      <c r="C239" s="446"/>
      <c r="D239" s="446"/>
      <c r="E239" s="1089"/>
      <c r="F239" s="446"/>
      <c r="G239" s="446"/>
      <c r="H239" s="1089"/>
      <c r="I239" s="446"/>
      <c r="J239" s="446"/>
      <c r="K239" s="1089"/>
      <c r="L239" s="446"/>
      <c r="M239" s="446"/>
      <c r="N239" s="1089"/>
      <c r="O239" s="446"/>
      <c r="P239" s="446"/>
      <c r="Q239" s="1089"/>
      <c r="R239" s="446"/>
      <c r="S239" s="446"/>
      <c r="T239" s="1089"/>
      <c r="U239" s="1089"/>
      <c r="V239" s="446"/>
      <c r="W239" s="446"/>
      <c r="X239" s="1089"/>
      <c r="Y239" s="446"/>
      <c r="Z239" s="446"/>
      <c r="AA239" s="1089"/>
      <c r="AB239" s="446"/>
      <c r="AC239" s="1089"/>
      <c r="AD239" s="446"/>
      <c r="AE239" s="1089"/>
      <c r="AF239" s="446"/>
      <c r="AG239" s="1089"/>
      <c r="AH239" s="446"/>
      <c r="AI239" s="446"/>
      <c r="AJ239" s="1089"/>
      <c r="AK239" s="446"/>
      <c r="AL239" s="446"/>
      <c r="AM239" s="1089"/>
      <c r="AN239" s="446"/>
      <c r="AO239" s="446"/>
      <c r="AP239" s="1089"/>
      <c r="AQ239" s="446"/>
      <c r="AR239" s="446"/>
      <c r="AS239" s="1146"/>
      <c r="AT239" s="446"/>
      <c r="AU239" s="446"/>
      <c r="AV239" s="1089"/>
      <c r="AW239" s="1089"/>
      <c r="AX239" s="1146"/>
      <c r="AY239" s="446"/>
      <c r="AZ239" s="1146"/>
      <c r="BA239" s="1919"/>
      <c r="BB239" s="1790"/>
      <c r="BC239" s="1146"/>
      <c r="BD239" s="446"/>
      <c r="BE239" s="1938"/>
      <c r="BF239" s="1089"/>
      <c r="BG239" s="20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</row>
    <row r="240" spans="1:135" s="22" customFormat="1" x14ac:dyDescent="0.25">
      <c r="A240" s="20"/>
      <c r="B240" s="16"/>
      <c r="C240" s="446"/>
      <c r="D240" s="446"/>
      <c r="E240" s="1089"/>
      <c r="F240" s="446"/>
      <c r="G240" s="446"/>
      <c r="H240" s="1089"/>
      <c r="I240" s="446"/>
      <c r="J240" s="446"/>
      <c r="K240" s="1089"/>
      <c r="L240" s="446"/>
      <c r="M240" s="446"/>
      <c r="N240" s="1089"/>
      <c r="O240" s="446"/>
      <c r="P240" s="446"/>
      <c r="Q240" s="1089"/>
      <c r="R240" s="446"/>
      <c r="S240" s="446"/>
      <c r="T240" s="1089"/>
      <c r="U240" s="1089"/>
      <c r="V240" s="446"/>
      <c r="W240" s="446"/>
      <c r="X240" s="1089"/>
      <c r="Y240" s="446"/>
      <c r="Z240" s="446"/>
      <c r="AA240" s="1089"/>
      <c r="AB240" s="446"/>
      <c r="AC240" s="1089"/>
      <c r="AD240" s="446"/>
      <c r="AE240" s="1089"/>
      <c r="AF240" s="446"/>
      <c r="AG240" s="1089"/>
      <c r="AH240" s="446"/>
      <c r="AI240" s="446"/>
      <c r="AJ240" s="1089"/>
      <c r="AK240" s="446"/>
      <c r="AL240" s="446"/>
      <c r="AM240" s="1089"/>
      <c r="AN240" s="446"/>
      <c r="AO240" s="446"/>
      <c r="AP240" s="1089"/>
      <c r="AQ240" s="446"/>
      <c r="AR240" s="446"/>
      <c r="AS240" s="1146"/>
      <c r="AT240" s="446"/>
      <c r="AU240" s="446"/>
      <c r="AV240" s="1089"/>
      <c r="AW240" s="1089"/>
      <c r="AX240" s="1146"/>
      <c r="AY240" s="446"/>
      <c r="AZ240" s="1146"/>
      <c r="BA240" s="1919"/>
      <c r="BB240" s="1790"/>
      <c r="BC240" s="1146"/>
      <c r="BD240" s="446"/>
      <c r="BE240" s="1938"/>
      <c r="BF240" s="1089"/>
      <c r="BG240" s="20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</row>
    <row r="241" spans="1:135" s="22" customFormat="1" x14ac:dyDescent="0.25">
      <c r="A241" s="20"/>
      <c r="B241" s="16"/>
      <c r="C241" s="446"/>
      <c r="D241" s="446"/>
      <c r="E241" s="1089"/>
      <c r="F241" s="446"/>
      <c r="G241" s="446"/>
      <c r="H241" s="1089"/>
      <c r="I241" s="446"/>
      <c r="J241" s="446"/>
      <c r="K241" s="1089"/>
      <c r="L241" s="446"/>
      <c r="M241" s="446"/>
      <c r="N241" s="1089"/>
      <c r="O241" s="446"/>
      <c r="P241" s="446"/>
      <c r="Q241" s="1089"/>
      <c r="R241" s="446"/>
      <c r="S241" s="446"/>
      <c r="T241" s="1089"/>
      <c r="U241" s="1089"/>
      <c r="V241" s="446"/>
      <c r="W241" s="446"/>
      <c r="X241" s="1089"/>
      <c r="Y241" s="446"/>
      <c r="Z241" s="446"/>
      <c r="AA241" s="1089"/>
      <c r="AB241" s="446"/>
      <c r="AC241" s="1089"/>
      <c r="AD241" s="446"/>
      <c r="AE241" s="1089"/>
      <c r="AF241" s="446"/>
      <c r="AG241" s="1089"/>
      <c r="AH241" s="446"/>
      <c r="AI241" s="446"/>
      <c r="AJ241" s="1089"/>
      <c r="AK241" s="446"/>
      <c r="AL241" s="446"/>
      <c r="AM241" s="1089"/>
      <c r="AN241" s="446"/>
      <c r="AO241" s="446"/>
      <c r="AP241" s="1089"/>
      <c r="AQ241" s="446"/>
      <c r="AR241" s="446"/>
      <c r="AS241" s="1146"/>
      <c r="AT241" s="446"/>
      <c r="AU241" s="446"/>
      <c r="AV241" s="1089"/>
      <c r="AW241" s="1089"/>
      <c r="AX241" s="1146"/>
      <c r="AY241" s="446"/>
      <c r="AZ241" s="1146"/>
      <c r="BA241" s="1919"/>
      <c r="BB241" s="1790"/>
      <c r="BC241" s="1146"/>
      <c r="BD241" s="446"/>
      <c r="BE241" s="1938"/>
      <c r="BF241" s="1089"/>
      <c r="BG241" s="20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</row>
    <row r="242" spans="1:135" s="22" customFormat="1" x14ac:dyDescent="0.25">
      <c r="A242" s="20"/>
      <c r="B242" s="16"/>
      <c r="C242" s="446"/>
      <c r="D242" s="446"/>
      <c r="E242" s="1089"/>
      <c r="F242" s="446"/>
      <c r="G242" s="446"/>
      <c r="H242" s="1089"/>
      <c r="I242" s="446"/>
      <c r="J242" s="446"/>
      <c r="K242" s="1089"/>
      <c r="L242" s="446"/>
      <c r="M242" s="446"/>
      <c r="N242" s="1089"/>
      <c r="O242" s="446"/>
      <c r="P242" s="446"/>
      <c r="Q242" s="1089"/>
      <c r="R242" s="446"/>
      <c r="S242" s="446"/>
      <c r="T242" s="1089"/>
      <c r="U242" s="1089"/>
      <c r="V242" s="446"/>
      <c r="W242" s="446"/>
      <c r="X242" s="1089"/>
      <c r="Y242" s="446"/>
      <c r="Z242" s="446"/>
      <c r="AA242" s="1089"/>
      <c r="AB242" s="446"/>
      <c r="AC242" s="1089"/>
      <c r="AD242" s="446"/>
      <c r="AE242" s="1089"/>
      <c r="AF242" s="446"/>
      <c r="AG242" s="1089"/>
      <c r="AH242" s="446"/>
      <c r="AI242" s="446"/>
      <c r="AJ242" s="1089"/>
      <c r="AK242" s="446"/>
      <c r="AL242" s="446"/>
      <c r="AM242" s="1089"/>
      <c r="AN242" s="446"/>
      <c r="AO242" s="446"/>
      <c r="AP242" s="1089"/>
      <c r="AQ242" s="446"/>
      <c r="AR242" s="446"/>
      <c r="AS242" s="1146"/>
      <c r="AT242" s="446"/>
      <c r="AU242" s="446"/>
      <c r="AV242" s="1089"/>
      <c r="AW242" s="1089"/>
      <c r="AX242" s="1146"/>
      <c r="AY242" s="446"/>
      <c r="AZ242" s="1146"/>
      <c r="BA242" s="1919"/>
      <c r="BB242" s="1790"/>
      <c r="BC242" s="1146"/>
      <c r="BD242" s="446"/>
      <c r="BE242" s="1938"/>
      <c r="BF242" s="1089"/>
      <c r="BG242" s="20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</row>
    <row r="243" spans="1:135" s="22" customFormat="1" x14ac:dyDescent="0.25">
      <c r="A243" s="20"/>
      <c r="B243" s="16"/>
      <c r="C243" s="446"/>
      <c r="D243" s="446"/>
      <c r="E243" s="1089"/>
      <c r="F243" s="446"/>
      <c r="G243" s="446"/>
      <c r="H243" s="1089"/>
      <c r="I243" s="446"/>
      <c r="J243" s="446"/>
      <c r="K243" s="1089"/>
      <c r="L243" s="446"/>
      <c r="M243" s="446"/>
      <c r="N243" s="1089"/>
      <c r="O243" s="446"/>
      <c r="P243" s="446"/>
      <c r="Q243" s="1089"/>
      <c r="R243" s="446"/>
      <c r="S243" s="446"/>
      <c r="T243" s="1089"/>
      <c r="U243" s="1089"/>
      <c r="V243" s="446"/>
      <c r="W243" s="446"/>
      <c r="X243" s="1089"/>
      <c r="Y243" s="446"/>
      <c r="Z243" s="446"/>
      <c r="AA243" s="1089"/>
      <c r="AB243" s="446"/>
      <c r="AC243" s="1089"/>
      <c r="AD243" s="446"/>
      <c r="AE243" s="1089"/>
      <c r="AF243" s="446"/>
      <c r="AG243" s="1089"/>
      <c r="AH243" s="446"/>
      <c r="AI243" s="446"/>
      <c r="AJ243" s="1089"/>
      <c r="AK243" s="446"/>
      <c r="AL243" s="446"/>
      <c r="AM243" s="1089"/>
      <c r="AN243" s="446"/>
      <c r="AO243" s="446"/>
      <c r="AP243" s="1089"/>
      <c r="AQ243" s="446"/>
      <c r="AR243" s="446"/>
      <c r="AS243" s="1146"/>
      <c r="AT243" s="446"/>
      <c r="AU243" s="446"/>
      <c r="AV243" s="1089"/>
      <c r="AW243" s="1089"/>
      <c r="AX243" s="1146"/>
      <c r="AY243" s="446"/>
      <c r="AZ243" s="1146"/>
      <c r="BA243" s="1919"/>
      <c r="BB243" s="1790"/>
      <c r="BC243" s="1146"/>
      <c r="BD243" s="446"/>
      <c r="BE243" s="1938"/>
      <c r="BF243" s="1089"/>
      <c r="BG243" s="20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</row>
    <row r="244" spans="1:135" s="22" customFormat="1" x14ac:dyDescent="0.25">
      <c r="A244" s="20"/>
      <c r="B244" s="16"/>
      <c r="C244" s="446"/>
      <c r="D244" s="446"/>
      <c r="E244" s="1089"/>
      <c r="F244" s="446"/>
      <c r="G244" s="446"/>
      <c r="H244" s="1089"/>
      <c r="I244" s="446"/>
      <c r="J244" s="446"/>
      <c r="K244" s="1089"/>
      <c r="L244" s="446"/>
      <c r="M244" s="446"/>
      <c r="N244" s="1089"/>
      <c r="O244" s="446"/>
      <c r="P244" s="446"/>
      <c r="Q244" s="1089"/>
      <c r="R244" s="446"/>
      <c r="S244" s="446"/>
      <c r="T244" s="1089"/>
      <c r="U244" s="1089"/>
      <c r="V244" s="446"/>
      <c r="W244" s="446"/>
      <c r="X244" s="1089"/>
      <c r="Y244" s="446"/>
      <c r="Z244" s="446"/>
      <c r="AA244" s="1089"/>
      <c r="AB244" s="446"/>
      <c r="AC244" s="1089"/>
      <c r="AD244" s="446"/>
      <c r="AE244" s="1089"/>
      <c r="AF244" s="446"/>
      <c r="AG244" s="1089"/>
      <c r="AH244" s="446"/>
      <c r="AI244" s="446"/>
      <c r="AJ244" s="1089"/>
      <c r="AK244" s="446"/>
      <c r="AL244" s="446"/>
      <c r="AM244" s="1089"/>
      <c r="AN244" s="446"/>
      <c r="AO244" s="446"/>
      <c r="AP244" s="1089"/>
      <c r="AQ244" s="446"/>
      <c r="AR244" s="446"/>
      <c r="AS244" s="1146"/>
      <c r="AT244" s="446"/>
      <c r="AU244" s="446"/>
      <c r="AV244" s="1089"/>
      <c r="AW244" s="1089"/>
      <c r="AX244" s="1146"/>
      <c r="AY244" s="446"/>
      <c r="AZ244" s="1146"/>
      <c r="BA244" s="1919"/>
      <c r="BB244" s="1790"/>
      <c r="BC244" s="1146"/>
      <c r="BD244" s="446"/>
      <c r="BE244" s="1938"/>
      <c r="BF244" s="1089"/>
      <c r="BG244" s="20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</row>
    <row r="245" spans="1:135" s="22" customFormat="1" x14ac:dyDescent="0.25">
      <c r="A245" s="20"/>
      <c r="B245" s="16"/>
      <c r="C245" s="446"/>
      <c r="D245" s="446"/>
      <c r="E245" s="1089"/>
      <c r="F245" s="446"/>
      <c r="G245" s="446"/>
      <c r="H245" s="1089"/>
      <c r="I245" s="446"/>
      <c r="J245" s="446"/>
      <c r="K245" s="1089"/>
      <c r="L245" s="446"/>
      <c r="M245" s="446"/>
      <c r="N245" s="1089"/>
      <c r="O245" s="446"/>
      <c r="P245" s="446"/>
      <c r="Q245" s="1089"/>
      <c r="R245" s="446"/>
      <c r="S245" s="446"/>
      <c r="T245" s="1089"/>
      <c r="U245" s="1089"/>
      <c r="V245" s="446"/>
      <c r="W245" s="446"/>
      <c r="X245" s="1089"/>
      <c r="Y245" s="446"/>
      <c r="Z245" s="446"/>
      <c r="AA245" s="1089"/>
      <c r="AB245" s="446"/>
      <c r="AC245" s="1089"/>
      <c r="AD245" s="446"/>
      <c r="AE245" s="1089"/>
      <c r="AF245" s="446"/>
      <c r="AG245" s="1089"/>
      <c r="AH245" s="446"/>
      <c r="AI245" s="446"/>
      <c r="AJ245" s="1089"/>
      <c r="AK245" s="446"/>
      <c r="AL245" s="446"/>
      <c r="AM245" s="1089"/>
      <c r="AN245" s="446"/>
      <c r="AO245" s="446"/>
      <c r="AP245" s="1089"/>
      <c r="AQ245" s="446"/>
      <c r="AR245" s="446"/>
      <c r="AS245" s="1146"/>
      <c r="AT245" s="446"/>
      <c r="AU245" s="446"/>
      <c r="AV245" s="1089"/>
      <c r="AW245" s="1089"/>
      <c r="AX245" s="1146"/>
      <c r="AY245" s="446"/>
      <c r="AZ245" s="1146"/>
      <c r="BA245" s="1919"/>
      <c r="BB245" s="1790"/>
      <c r="BC245" s="1146"/>
      <c r="BD245" s="446"/>
      <c r="BE245" s="1938"/>
      <c r="BF245" s="1089"/>
      <c r="BG245" s="20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</row>
    <row r="246" spans="1:135" s="22" customFormat="1" x14ac:dyDescent="0.25">
      <c r="A246" s="20"/>
      <c r="B246" s="16"/>
      <c r="C246" s="446"/>
      <c r="D246" s="446"/>
      <c r="E246" s="1089"/>
      <c r="F246" s="446"/>
      <c r="G246" s="446"/>
      <c r="H246" s="1089"/>
      <c r="I246" s="446"/>
      <c r="J246" s="446"/>
      <c r="K246" s="1089"/>
      <c r="L246" s="446"/>
      <c r="M246" s="446"/>
      <c r="N246" s="1089"/>
      <c r="O246" s="446"/>
      <c r="P246" s="446"/>
      <c r="Q246" s="1089"/>
      <c r="R246" s="446"/>
      <c r="S246" s="446"/>
      <c r="T246" s="1089"/>
      <c r="U246" s="1089"/>
      <c r="V246" s="446"/>
      <c r="W246" s="446"/>
      <c r="X246" s="1089"/>
      <c r="Y246" s="446"/>
      <c r="Z246" s="446"/>
      <c r="AA246" s="1089"/>
      <c r="AB246" s="446"/>
      <c r="AC246" s="1089"/>
      <c r="AD246" s="446"/>
      <c r="AE246" s="1089"/>
      <c r="AF246" s="446"/>
      <c r="AG246" s="1089"/>
      <c r="AH246" s="446"/>
      <c r="AI246" s="446"/>
      <c r="AJ246" s="1089"/>
      <c r="AK246" s="446"/>
      <c r="AL246" s="446"/>
      <c r="AM246" s="1089"/>
      <c r="AN246" s="446"/>
      <c r="AO246" s="446"/>
      <c r="AP246" s="1089"/>
      <c r="AQ246" s="446"/>
      <c r="AR246" s="446"/>
      <c r="AS246" s="1146"/>
      <c r="AT246" s="446"/>
      <c r="AU246" s="446"/>
      <c r="AV246" s="1089"/>
      <c r="AW246" s="1089"/>
      <c r="AX246" s="1146"/>
      <c r="AY246" s="446"/>
      <c r="AZ246" s="1146"/>
      <c r="BA246" s="1919"/>
      <c r="BB246" s="1790"/>
      <c r="BC246" s="1146"/>
      <c r="BD246" s="446"/>
      <c r="BE246" s="1938"/>
      <c r="BF246" s="1089"/>
      <c r="BG246" s="20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</row>
    <row r="247" spans="1:135" s="22" customFormat="1" x14ac:dyDescent="0.25">
      <c r="A247" s="20"/>
      <c r="B247" s="16"/>
      <c r="C247" s="446"/>
      <c r="D247" s="446"/>
      <c r="E247" s="1089"/>
      <c r="F247" s="446"/>
      <c r="G247" s="446"/>
      <c r="H247" s="1089"/>
      <c r="I247" s="446"/>
      <c r="J247" s="446"/>
      <c r="K247" s="1089"/>
      <c r="L247" s="446"/>
      <c r="M247" s="446"/>
      <c r="N247" s="1089"/>
      <c r="O247" s="446"/>
      <c r="P247" s="446"/>
      <c r="Q247" s="1089"/>
      <c r="R247" s="446"/>
      <c r="S247" s="446"/>
      <c r="T247" s="1089"/>
      <c r="U247" s="1089"/>
      <c r="V247" s="446"/>
      <c r="W247" s="446"/>
      <c r="X247" s="1089"/>
      <c r="Y247" s="446"/>
      <c r="Z247" s="446"/>
      <c r="AA247" s="1089"/>
      <c r="AB247" s="446"/>
      <c r="AC247" s="1089"/>
      <c r="AD247" s="446"/>
      <c r="AE247" s="1089"/>
      <c r="AF247" s="446"/>
      <c r="AG247" s="1089"/>
      <c r="AH247" s="446"/>
      <c r="AI247" s="446"/>
      <c r="AJ247" s="1089"/>
      <c r="AK247" s="446"/>
      <c r="AL247" s="446"/>
      <c r="AM247" s="1089"/>
      <c r="AN247" s="446"/>
      <c r="AO247" s="446"/>
      <c r="AP247" s="1089"/>
      <c r="AQ247" s="446"/>
      <c r="AR247" s="446"/>
      <c r="AS247" s="1146"/>
      <c r="AT247" s="446"/>
      <c r="AU247" s="446"/>
      <c r="AV247" s="1089"/>
      <c r="AW247" s="1089"/>
      <c r="AX247" s="1146"/>
      <c r="AY247" s="446"/>
      <c r="AZ247" s="1146"/>
      <c r="BA247" s="1919"/>
      <c r="BB247" s="1790"/>
      <c r="BC247" s="1146"/>
      <c r="BD247" s="446"/>
      <c r="BE247" s="1938"/>
      <c r="BF247" s="1089"/>
      <c r="BG247" s="20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</row>
    <row r="248" spans="1:135" s="22" customFormat="1" x14ac:dyDescent="0.25">
      <c r="A248" s="20"/>
      <c r="B248" s="16"/>
      <c r="C248" s="446"/>
      <c r="D248" s="446"/>
      <c r="E248" s="1089"/>
      <c r="F248" s="446"/>
      <c r="G248" s="446"/>
      <c r="H248" s="1089"/>
      <c r="I248" s="446"/>
      <c r="J248" s="446"/>
      <c r="K248" s="1089"/>
      <c r="L248" s="446"/>
      <c r="M248" s="446"/>
      <c r="N248" s="1089"/>
      <c r="O248" s="446"/>
      <c r="P248" s="446"/>
      <c r="Q248" s="1089"/>
      <c r="R248" s="446"/>
      <c r="S248" s="446"/>
      <c r="T248" s="1089"/>
      <c r="U248" s="1089"/>
      <c r="V248" s="446"/>
      <c r="W248" s="446"/>
      <c r="X248" s="1089"/>
      <c r="Y248" s="446"/>
      <c r="Z248" s="446"/>
      <c r="AA248" s="1089"/>
      <c r="AB248" s="446"/>
      <c r="AC248" s="1089"/>
      <c r="AD248" s="446"/>
      <c r="AE248" s="1089"/>
      <c r="AF248" s="446"/>
      <c r="AG248" s="1089"/>
      <c r="AH248" s="446"/>
      <c r="AI248" s="446"/>
      <c r="AJ248" s="1089"/>
      <c r="AK248" s="446"/>
      <c r="AL248" s="446"/>
      <c r="AM248" s="1089"/>
      <c r="AN248" s="446"/>
      <c r="AO248" s="446"/>
      <c r="AP248" s="1089"/>
      <c r="AQ248" s="446"/>
      <c r="AR248" s="446"/>
      <c r="AS248" s="1146"/>
      <c r="AT248" s="446"/>
      <c r="AU248" s="446"/>
      <c r="AV248" s="1089"/>
      <c r="AW248" s="1089"/>
      <c r="AX248" s="1146"/>
      <c r="AY248" s="446"/>
      <c r="AZ248" s="1146"/>
      <c r="BA248" s="1919"/>
      <c r="BB248" s="1790"/>
      <c r="BC248" s="1146"/>
      <c r="BD248" s="446"/>
      <c r="BE248" s="1938"/>
      <c r="BF248" s="1089"/>
      <c r="BG248" s="20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</row>
    <row r="249" spans="1:135" s="22" customFormat="1" x14ac:dyDescent="0.25">
      <c r="A249" s="20"/>
      <c r="B249" s="16"/>
      <c r="C249" s="446"/>
      <c r="D249" s="446"/>
      <c r="E249" s="1089"/>
      <c r="F249" s="446"/>
      <c r="G249" s="446"/>
      <c r="H249" s="1089"/>
      <c r="I249" s="446"/>
      <c r="J249" s="446"/>
      <c r="K249" s="1089"/>
      <c r="L249" s="446"/>
      <c r="M249" s="446"/>
      <c r="N249" s="1089"/>
      <c r="O249" s="446"/>
      <c r="P249" s="446"/>
      <c r="Q249" s="1089"/>
      <c r="R249" s="446"/>
      <c r="S249" s="446"/>
      <c r="T249" s="1089"/>
      <c r="U249" s="1089"/>
      <c r="V249" s="446"/>
      <c r="W249" s="446"/>
      <c r="X249" s="1089"/>
      <c r="Y249" s="446"/>
      <c r="Z249" s="446"/>
      <c r="AA249" s="1089"/>
      <c r="AB249" s="446"/>
      <c r="AC249" s="1089"/>
      <c r="AD249" s="446"/>
      <c r="AE249" s="1089"/>
      <c r="AF249" s="446"/>
      <c r="AG249" s="1089"/>
      <c r="AH249" s="446"/>
      <c r="AI249" s="446"/>
      <c r="AJ249" s="1089"/>
      <c r="AK249" s="446"/>
      <c r="AL249" s="446"/>
      <c r="AM249" s="1089"/>
      <c r="AN249" s="446"/>
      <c r="AO249" s="446"/>
      <c r="AP249" s="1089"/>
      <c r="AQ249" s="446"/>
      <c r="AR249" s="446"/>
      <c r="AS249" s="1146"/>
      <c r="AT249" s="446"/>
      <c r="AU249" s="446"/>
      <c r="AV249" s="1089"/>
      <c r="AW249" s="1089"/>
      <c r="AX249" s="1146"/>
      <c r="AY249" s="446"/>
      <c r="AZ249" s="1146"/>
      <c r="BA249" s="1919"/>
      <c r="BB249" s="1790"/>
      <c r="BC249" s="1146"/>
      <c r="BD249" s="446"/>
      <c r="BE249" s="1938"/>
      <c r="BF249" s="1089"/>
      <c r="BG249" s="20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</row>
    <row r="250" spans="1:135" s="22" customFormat="1" x14ac:dyDescent="0.25">
      <c r="A250" s="20"/>
      <c r="B250" s="16"/>
      <c r="C250" s="446"/>
      <c r="D250" s="446"/>
      <c r="E250" s="1089"/>
      <c r="F250" s="446"/>
      <c r="G250" s="446"/>
      <c r="H250" s="1089"/>
      <c r="I250" s="446"/>
      <c r="J250" s="446"/>
      <c r="K250" s="1089"/>
      <c r="L250" s="446"/>
      <c r="M250" s="446"/>
      <c r="N250" s="1089"/>
      <c r="O250" s="446"/>
      <c r="P250" s="446"/>
      <c r="Q250" s="1089"/>
      <c r="R250" s="446"/>
      <c r="S250" s="446"/>
      <c r="T250" s="1089"/>
      <c r="U250" s="1089"/>
      <c r="V250" s="446"/>
      <c r="W250" s="446"/>
      <c r="X250" s="1089"/>
      <c r="Y250" s="446"/>
      <c r="Z250" s="446"/>
      <c r="AA250" s="1089"/>
      <c r="AB250" s="446"/>
      <c r="AC250" s="1089"/>
      <c r="AD250" s="446"/>
      <c r="AE250" s="1089"/>
      <c r="AF250" s="446"/>
      <c r="AG250" s="1089"/>
      <c r="AH250" s="446"/>
      <c r="AI250" s="446"/>
      <c r="AJ250" s="1089"/>
      <c r="AK250" s="446"/>
      <c r="AL250" s="446"/>
      <c r="AM250" s="1089"/>
      <c r="AN250" s="446"/>
      <c r="AO250" s="446"/>
      <c r="AP250" s="1089"/>
      <c r="AQ250" s="446"/>
      <c r="AR250" s="446"/>
      <c r="AS250" s="1146"/>
      <c r="AT250" s="446"/>
      <c r="AU250" s="446"/>
      <c r="AV250" s="1089"/>
      <c r="AW250" s="1089"/>
      <c r="AX250" s="1146"/>
      <c r="AY250" s="446"/>
      <c r="AZ250" s="1146"/>
      <c r="BA250" s="1919"/>
      <c r="BB250" s="1790"/>
      <c r="BC250" s="1146"/>
      <c r="BD250" s="446"/>
      <c r="BE250" s="1938"/>
      <c r="BF250" s="1089"/>
      <c r="BG250" s="20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</row>
    <row r="251" spans="1:135" s="22" customFormat="1" x14ac:dyDescent="0.25">
      <c r="A251" s="20"/>
      <c r="B251" s="16"/>
      <c r="C251" s="446"/>
      <c r="D251" s="446"/>
      <c r="E251" s="1089"/>
      <c r="F251" s="446"/>
      <c r="G251" s="446"/>
      <c r="H251" s="1089"/>
      <c r="I251" s="446"/>
      <c r="J251" s="446"/>
      <c r="K251" s="1089"/>
      <c r="L251" s="446"/>
      <c r="M251" s="446"/>
      <c r="N251" s="1089"/>
      <c r="O251" s="446"/>
      <c r="P251" s="446"/>
      <c r="Q251" s="1089"/>
      <c r="R251" s="446"/>
      <c r="S251" s="446"/>
      <c r="T251" s="1089"/>
      <c r="U251" s="1089"/>
      <c r="V251" s="446"/>
      <c r="W251" s="446"/>
      <c r="X251" s="1089"/>
      <c r="Y251" s="446"/>
      <c r="Z251" s="446"/>
      <c r="AA251" s="1089"/>
      <c r="AB251" s="446"/>
      <c r="AC251" s="1089"/>
      <c r="AD251" s="446"/>
      <c r="AE251" s="1089"/>
      <c r="AF251" s="446"/>
      <c r="AG251" s="1089"/>
      <c r="AH251" s="446"/>
      <c r="AI251" s="446"/>
      <c r="AJ251" s="1089"/>
      <c r="AK251" s="446"/>
      <c r="AL251" s="446"/>
      <c r="AM251" s="1089"/>
      <c r="AN251" s="446"/>
      <c r="AO251" s="446"/>
      <c r="AP251" s="1089"/>
      <c r="AQ251" s="446"/>
      <c r="AR251" s="446"/>
      <c r="AS251" s="1146"/>
      <c r="AT251" s="446"/>
      <c r="AU251" s="446"/>
      <c r="AV251" s="1089"/>
      <c r="AW251" s="1089"/>
      <c r="AX251" s="1146"/>
      <c r="AY251" s="446"/>
      <c r="AZ251" s="1146"/>
      <c r="BA251" s="1919"/>
      <c r="BB251" s="1790"/>
      <c r="BC251" s="1146"/>
      <c r="BD251" s="446"/>
      <c r="BE251" s="1938"/>
      <c r="BF251" s="1089"/>
      <c r="BG251" s="20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</row>
    <row r="252" spans="1:135" s="22" customFormat="1" x14ac:dyDescent="0.25">
      <c r="A252" s="20"/>
      <c r="B252" s="16"/>
      <c r="C252" s="446"/>
      <c r="D252" s="446"/>
      <c r="E252" s="1089"/>
      <c r="F252" s="446"/>
      <c r="G252" s="446"/>
      <c r="H252" s="1089"/>
      <c r="I252" s="446"/>
      <c r="J252" s="446"/>
      <c r="K252" s="1089"/>
      <c r="L252" s="446"/>
      <c r="M252" s="446"/>
      <c r="N252" s="1089"/>
      <c r="O252" s="446"/>
      <c r="P252" s="446"/>
      <c r="Q252" s="1089"/>
      <c r="R252" s="446"/>
      <c r="S252" s="446"/>
      <c r="T252" s="1089"/>
      <c r="U252" s="1089"/>
      <c r="V252" s="446"/>
      <c r="W252" s="446"/>
      <c r="X252" s="1089"/>
      <c r="Y252" s="446"/>
      <c r="Z252" s="446"/>
      <c r="AA252" s="1089"/>
      <c r="AB252" s="446"/>
      <c r="AC252" s="1089"/>
      <c r="AD252" s="446"/>
      <c r="AE252" s="1089"/>
      <c r="AF252" s="446"/>
      <c r="AG252" s="1089"/>
      <c r="AH252" s="446"/>
      <c r="AI252" s="446"/>
      <c r="AJ252" s="1089"/>
      <c r="AK252" s="446"/>
      <c r="AL252" s="446"/>
      <c r="AM252" s="1089"/>
      <c r="AN252" s="446"/>
      <c r="AO252" s="446"/>
      <c r="AP252" s="1089"/>
      <c r="AQ252" s="446"/>
      <c r="AR252" s="446"/>
      <c r="AS252" s="1146"/>
      <c r="AT252" s="446"/>
      <c r="AU252" s="446"/>
      <c r="AV252" s="1089"/>
      <c r="AW252" s="1089"/>
      <c r="AX252" s="1146"/>
      <c r="AY252" s="446"/>
      <c r="AZ252" s="1146"/>
      <c r="BA252" s="1919"/>
      <c r="BB252" s="1790"/>
      <c r="BC252" s="1146"/>
      <c r="BD252" s="446"/>
      <c r="BE252" s="1938"/>
      <c r="BF252" s="1089"/>
      <c r="BG252" s="20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</row>
    <row r="253" spans="1:135" s="22" customFormat="1" x14ac:dyDescent="0.25">
      <c r="A253" s="20"/>
      <c r="B253" s="16"/>
      <c r="C253" s="446"/>
      <c r="D253" s="446"/>
      <c r="E253" s="1089"/>
      <c r="F253" s="446"/>
      <c r="G253" s="446"/>
      <c r="H253" s="1089"/>
      <c r="I253" s="446"/>
      <c r="J253" s="446"/>
      <c r="K253" s="1089"/>
      <c r="L253" s="446"/>
      <c r="M253" s="446"/>
      <c r="N253" s="1089"/>
      <c r="O253" s="446"/>
      <c r="P253" s="446"/>
      <c r="Q253" s="1089"/>
      <c r="R253" s="446"/>
      <c r="S253" s="446"/>
      <c r="T253" s="1089"/>
      <c r="U253" s="1089"/>
      <c r="V253" s="446"/>
      <c r="W253" s="446"/>
      <c r="X253" s="1089"/>
      <c r="Y253" s="446"/>
      <c r="Z253" s="446"/>
      <c r="AA253" s="1089"/>
      <c r="AB253" s="446"/>
      <c r="AC253" s="1089"/>
      <c r="AD253" s="446"/>
      <c r="AE253" s="1089"/>
      <c r="AF253" s="446"/>
      <c r="AG253" s="1089"/>
      <c r="AH253" s="446"/>
      <c r="AI253" s="446"/>
      <c r="AJ253" s="1089"/>
      <c r="AK253" s="446"/>
      <c r="AL253" s="446"/>
      <c r="AM253" s="1089"/>
      <c r="AN253" s="446"/>
      <c r="AO253" s="446"/>
      <c r="AP253" s="1089"/>
      <c r="AQ253" s="446"/>
      <c r="AR253" s="446"/>
      <c r="AS253" s="1146"/>
      <c r="AT253" s="446"/>
      <c r="AU253" s="446"/>
      <c r="AV253" s="1089"/>
      <c r="AW253" s="1089"/>
      <c r="AX253" s="1146"/>
      <c r="AY253" s="446"/>
      <c r="AZ253" s="1146"/>
      <c r="BA253" s="1919"/>
      <c r="BB253" s="1790"/>
      <c r="BC253" s="1146"/>
      <c r="BD253" s="446"/>
      <c r="BE253" s="1938"/>
      <c r="BF253" s="1089"/>
      <c r="BG253" s="20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</row>
    <row r="254" spans="1:135" s="22" customFormat="1" x14ac:dyDescent="0.25">
      <c r="A254" s="20"/>
      <c r="B254" s="16"/>
      <c r="C254" s="446"/>
      <c r="D254" s="446"/>
      <c r="E254" s="1089"/>
      <c r="F254" s="446"/>
      <c r="G254" s="446"/>
      <c r="H254" s="1089"/>
      <c r="I254" s="446"/>
      <c r="J254" s="446"/>
      <c r="K254" s="1089"/>
      <c r="L254" s="446"/>
      <c r="M254" s="446"/>
      <c r="N254" s="1089"/>
      <c r="O254" s="446"/>
      <c r="P254" s="446"/>
      <c r="Q254" s="1089"/>
      <c r="R254" s="446"/>
      <c r="S254" s="446"/>
      <c r="T254" s="1089"/>
      <c r="U254" s="1089"/>
      <c r="V254" s="446"/>
      <c r="W254" s="446"/>
      <c r="X254" s="1089"/>
      <c r="Y254" s="446"/>
      <c r="Z254" s="446"/>
      <c r="AA254" s="1089"/>
      <c r="AB254" s="446"/>
      <c r="AC254" s="1089"/>
      <c r="AD254" s="446"/>
      <c r="AE254" s="1089"/>
      <c r="AF254" s="446"/>
      <c r="AG254" s="1089"/>
      <c r="AH254" s="446"/>
      <c r="AI254" s="446"/>
      <c r="AJ254" s="1089"/>
      <c r="AK254" s="446"/>
      <c r="AL254" s="446"/>
      <c r="AM254" s="1089"/>
      <c r="AN254" s="446"/>
      <c r="AO254" s="446"/>
      <c r="AP254" s="1089"/>
      <c r="AQ254" s="446"/>
      <c r="AR254" s="446"/>
      <c r="AS254" s="1146"/>
      <c r="AT254" s="446"/>
      <c r="AU254" s="446"/>
      <c r="AV254" s="1089"/>
      <c r="AW254" s="1089"/>
      <c r="AX254" s="1146"/>
      <c r="AY254" s="446"/>
      <c r="AZ254" s="1146"/>
      <c r="BA254" s="1919"/>
      <c r="BB254" s="1790"/>
      <c r="BC254" s="1146"/>
      <c r="BD254" s="446"/>
      <c r="BE254" s="1938"/>
      <c r="BF254" s="1089"/>
      <c r="BG254" s="20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</row>
    <row r="255" spans="1:135" s="22" customFormat="1" x14ac:dyDescent="0.25">
      <c r="A255" s="20"/>
      <c r="B255" s="16"/>
      <c r="C255" s="446"/>
      <c r="D255" s="446"/>
      <c r="E255" s="1089"/>
      <c r="F255" s="446"/>
      <c r="G255" s="446"/>
      <c r="H255" s="1089"/>
      <c r="I255" s="446"/>
      <c r="J255" s="446"/>
      <c r="K255" s="1089"/>
      <c r="L255" s="446"/>
      <c r="M255" s="446"/>
      <c r="N255" s="1089"/>
      <c r="O255" s="446"/>
      <c r="P255" s="446"/>
      <c r="Q255" s="1089"/>
      <c r="R255" s="446"/>
      <c r="S255" s="446"/>
      <c r="T255" s="1089"/>
      <c r="U255" s="1089"/>
      <c r="V255" s="446"/>
      <c r="W255" s="446"/>
      <c r="X255" s="1089"/>
      <c r="Y255" s="446"/>
      <c r="Z255" s="446"/>
      <c r="AA255" s="1089"/>
      <c r="AB255" s="446"/>
      <c r="AC255" s="1089"/>
      <c r="AD255" s="446"/>
      <c r="AE255" s="1089"/>
      <c r="AF255" s="446"/>
      <c r="AG255" s="1089"/>
      <c r="AH255" s="446"/>
      <c r="AI255" s="446"/>
      <c r="AJ255" s="1089"/>
      <c r="AK255" s="446"/>
      <c r="AL255" s="446"/>
      <c r="AM255" s="1089"/>
      <c r="AN255" s="446"/>
      <c r="AO255" s="446"/>
      <c r="AP255" s="1089"/>
      <c r="AQ255" s="446"/>
      <c r="AR255" s="446"/>
      <c r="AS255" s="1146"/>
      <c r="AT255" s="446"/>
      <c r="AU255" s="446"/>
      <c r="AV255" s="1089"/>
      <c r="AW255" s="1089"/>
      <c r="AX255" s="1146"/>
      <c r="AY255" s="446"/>
      <c r="AZ255" s="1146"/>
      <c r="BA255" s="1919"/>
      <c r="BB255" s="1790"/>
      <c r="BC255" s="1146"/>
      <c r="BD255" s="446"/>
      <c r="BE255" s="1938"/>
      <c r="BF255" s="1089"/>
      <c r="BG255" s="20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</row>
    <row r="256" spans="1:135" s="22" customFormat="1" x14ac:dyDescent="0.25">
      <c r="A256" s="20"/>
      <c r="B256" s="16"/>
      <c r="C256" s="446"/>
      <c r="D256" s="446"/>
      <c r="E256" s="1089"/>
      <c r="F256" s="446"/>
      <c r="G256" s="446"/>
      <c r="H256" s="1089"/>
      <c r="I256" s="446"/>
      <c r="J256" s="446"/>
      <c r="K256" s="1089"/>
      <c r="L256" s="446"/>
      <c r="M256" s="446"/>
      <c r="N256" s="1089"/>
      <c r="O256" s="446"/>
      <c r="P256" s="446"/>
      <c r="Q256" s="1089"/>
      <c r="R256" s="446"/>
      <c r="S256" s="446"/>
      <c r="T256" s="1089"/>
      <c r="U256" s="1089"/>
      <c r="V256" s="446"/>
      <c r="W256" s="446"/>
      <c r="X256" s="1089"/>
      <c r="Y256" s="446"/>
      <c r="Z256" s="446"/>
      <c r="AA256" s="1089"/>
      <c r="AB256" s="446"/>
      <c r="AC256" s="1089"/>
      <c r="AD256" s="446"/>
      <c r="AE256" s="1089"/>
      <c r="AF256" s="446"/>
      <c r="AG256" s="1089"/>
      <c r="AH256" s="446"/>
      <c r="AI256" s="446"/>
      <c r="AJ256" s="1089"/>
      <c r="AK256" s="446"/>
      <c r="AL256" s="446"/>
      <c r="AM256" s="1089"/>
      <c r="AN256" s="446"/>
      <c r="AO256" s="446"/>
      <c r="AP256" s="1089"/>
      <c r="AQ256" s="446"/>
      <c r="AR256" s="446"/>
      <c r="AS256" s="1146"/>
      <c r="AT256" s="446"/>
      <c r="AU256" s="446"/>
      <c r="AV256" s="1089"/>
      <c r="AW256" s="1089"/>
      <c r="AX256" s="1146"/>
      <c r="AY256" s="446"/>
      <c r="AZ256" s="1146"/>
      <c r="BA256" s="1919"/>
      <c r="BB256" s="1790"/>
      <c r="BC256" s="1146"/>
      <c r="BD256" s="446"/>
      <c r="BE256" s="1938"/>
      <c r="BF256" s="1089"/>
      <c r="BG256" s="20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</row>
    <row r="257" spans="1:135" s="22" customFormat="1" x14ac:dyDescent="0.25">
      <c r="A257" s="20"/>
      <c r="B257" s="16"/>
      <c r="C257" s="446"/>
      <c r="D257" s="446"/>
      <c r="E257" s="1089"/>
      <c r="F257" s="446"/>
      <c r="G257" s="446"/>
      <c r="H257" s="1089"/>
      <c r="I257" s="446"/>
      <c r="J257" s="446"/>
      <c r="K257" s="1089"/>
      <c r="L257" s="446"/>
      <c r="M257" s="446"/>
      <c r="N257" s="1089"/>
      <c r="O257" s="446"/>
      <c r="P257" s="446"/>
      <c r="Q257" s="1089"/>
      <c r="R257" s="446"/>
      <c r="S257" s="446"/>
      <c r="T257" s="1089"/>
      <c r="U257" s="1089"/>
      <c r="V257" s="446"/>
      <c r="W257" s="446"/>
      <c r="X257" s="1089"/>
      <c r="Y257" s="446"/>
      <c r="Z257" s="446"/>
      <c r="AA257" s="1089"/>
      <c r="AB257" s="446"/>
      <c r="AC257" s="1089"/>
      <c r="AD257" s="446"/>
      <c r="AE257" s="1089"/>
      <c r="AF257" s="446"/>
      <c r="AG257" s="1089"/>
      <c r="AH257" s="446"/>
      <c r="AI257" s="446"/>
      <c r="AJ257" s="1089"/>
      <c r="AK257" s="446"/>
      <c r="AL257" s="446"/>
      <c r="AM257" s="1089"/>
      <c r="AN257" s="446"/>
      <c r="AO257" s="446"/>
      <c r="AP257" s="1089"/>
      <c r="AQ257" s="446"/>
      <c r="AR257" s="446"/>
      <c r="AS257" s="1146"/>
      <c r="AT257" s="446"/>
      <c r="AU257" s="446"/>
      <c r="AV257" s="1089"/>
      <c r="AW257" s="1089"/>
      <c r="AX257" s="1146"/>
      <c r="AY257" s="446"/>
      <c r="AZ257" s="1146"/>
      <c r="BA257" s="1919"/>
      <c r="BB257" s="1790"/>
      <c r="BC257" s="1146"/>
      <c r="BD257" s="446"/>
      <c r="BE257" s="1938"/>
      <c r="BF257" s="1089"/>
      <c r="BG257" s="20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</row>
    <row r="258" spans="1:135" s="22" customFormat="1" x14ac:dyDescent="0.25">
      <c r="A258" s="20"/>
      <c r="B258" s="16"/>
      <c r="C258" s="446"/>
      <c r="D258" s="446"/>
      <c r="E258" s="1089"/>
      <c r="F258" s="446"/>
      <c r="G258" s="446"/>
      <c r="H258" s="1089"/>
      <c r="I258" s="446"/>
      <c r="J258" s="446"/>
      <c r="K258" s="1089"/>
      <c r="L258" s="446"/>
      <c r="M258" s="446"/>
      <c r="N258" s="1089"/>
      <c r="O258" s="446"/>
      <c r="P258" s="446"/>
      <c r="Q258" s="1089"/>
      <c r="R258" s="446"/>
      <c r="S258" s="446"/>
      <c r="T258" s="1089"/>
      <c r="U258" s="1089"/>
      <c r="V258" s="446"/>
      <c r="W258" s="446"/>
      <c r="X258" s="1089"/>
      <c r="Y258" s="446"/>
      <c r="Z258" s="446"/>
      <c r="AA258" s="1089"/>
      <c r="AB258" s="446"/>
      <c r="AC258" s="1089"/>
      <c r="AD258" s="446"/>
      <c r="AE258" s="1089"/>
      <c r="AF258" s="446"/>
      <c r="AG258" s="1089"/>
      <c r="AH258" s="446"/>
      <c r="AI258" s="446"/>
      <c r="AJ258" s="1089"/>
      <c r="AK258" s="446"/>
      <c r="AL258" s="446"/>
      <c r="AM258" s="1089"/>
      <c r="AN258" s="446"/>
      <c r="AO258" s="446"/>
      <c r="AP258" s="1089"/>
      <c r="AQ258" s="446"/>
      <c r="AR258" s="446"/>
      <c r="AS258" s="1146"/>
      <c r="AT258" s="446"/>
      <c r="AU258" s="446"/>
      <c r="AV258" s="1089"/>
      <c r="AW258" s="1089"/>
      <c r="AX258" s="1146"/>
      <c r="AY258" s="446"/>
      <c r="AZ258" s="1146"/>
      <c r="BA258" s="1919"/>
      <c r="BB258" s="1790"/>
      <c r="BC258" s="1146"/>
      <c r="BD258" s="446"/>
      <c r="BE258" s="1938"/>
      <c r="BF258" s="1089"/>
      <c r="BG258" s="20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</row>
    <row r="259" spans="1:135" s="22" customFormat="1" x14ac:dyDescent="0.25">
      <c r="A259" s="20"/>
      <c r="B259" s="16"/>
      <c r="C259" s="446"/>
      <c r="D259" s="446"/>
      <c r="E259" s="1089"/>
      <c r="F259" s="446"/>
      <c r="G259" s="446"/>
      <c r="H259" s="1089"/>
      <c r="I259" s="446"/>
      <c r="J259" s="446"/>
      <c r="K259" s="1089"/>
      <c r="L259" s="446"/>
      <c r="M259" s="446"/>
      <c r="N259" s="1089"/>
      <c r="O259" s="446"/>
      <c r="P259" s="446"/>
      <c r="Q259" s="1089"/>
      <c r="R259" s="446"/>
      <c r="S259" s="446"/>
      <c r="T259" s="1089"/>
      <c r="U259" s="1089"/>
      <c r="V259" s="446"/>
      <c r="W259" s="446"/>
      <c r="X259" s="1089"/>
      <c r="Y259" s="446"/>
      <c r="Z259" s="446"/>
      <c r="AA259" s="1089"/>
      <c r="AB259" s="446"/>
      <c r="AC259" s="1089"/>
      <c r="AD259" s="446"/>
      <c r="AE259" s="1089"/>
      <c r="AF259" s="446"/>
      <c r="AG259" s="1089"/>
      <c r="AH259" s="446"/>
      <c r="AI259" s="446"/>
      <c r="AJ259" s="1089"/>
      <c r="AK259" s="446"/>
      <c r="AL259" s="446"/>
      <c r="AM259" s="1089"/>
      <c r="AN259" s="446"/>
      <c r="AO259" s="446"/>
      <c r="AP259" s="1089"/>
      <c r="AQ259" s="446"/>
      <c r="AR259" s="446"/>
      <c r="AS259" s="1146"/>
      <c r="AT259" s="446"/>
      <c r="AU259" s="446"/>
      <c r="AV259" s="1089"/>
      <c r="AW259" s="1089"/>
      <c r="AX259" s="1146"/>
      <c r="AY259" s="446"/>
      <c r="AZ259" s="1146"/>
      <c r="BA259" s="1919"/>
      <c r="BB259" s="1790"/>
      <c r="BC259" s="1146"/>
      <c r="BD259" s="446"/>
      <c r="BE259" s="1938"/>
      <c r="BF259" s="1089"/>
      <c r="BG259" s="20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</row>
    <row r="260" spans="1:135" s="22" customFormat="1" x14ac:dyDescent="0.25">
      <c r="A260" s="20"/>
      <c r="B260" s="16"/>
      <c r="C260" s="446"/>
      <c r="D260" s="446"/>
      <c r="E260" s="1089"/>
      <c r="F260" s="446"/>
      <c r="G260" s="446"/>
      <c r="H260" s="1089"/>
      <c r="I260" s="446"/>
      <c r="J260" s="446"/>
      <c r="K260" s="1089"/>
      <c r="L260" s="446"/>
      <c r="M260" s="446"/>
      <c r="N260" s="1089"/>
      <c r="O260" s="446"/>
      <c r="P260" s="446"/>
      <c r="Q260" s="1089"/>
      <c r="R260" s="446"/>
      <c r="S260" s="446"/>
      <c r="T260" s="1089"/>
      <c r="U260" s="1089"/>
      <c r="V260" s="446"/>
      <c r="W260" s="446"/>
      <c r="X260" s="1089"/>
      <c r="Y260" s="446"/>
      <c r="Z260" s="446"/>
      <c r="AA260" s="1089"/>
      <c r="AB260" s="446"/>
      <c r="AC260" s="1089"/>
      <c r="AD260" s="446"/>
      <c r="AE260" s="1089"/>
      <c r="AF260" s="446"/>
      <c r="AG260" s="1089"/>
      <c r="AH260" s="446"/>
      <c r="AI260" s="446"/>
      <c r="AJ260" s="1089"/>
      <c r="AK260" s="446"/>
      <c r="AL260" s="446"/>
      <c r="AM260" s="1089"/>
      <c r="AN260" s="446"/>
      <c r="AO260" s="446"/>
      <c r="AP260" s="1089"/>
      <c r="AQ260" s="446"/>
      <c r="AR260" s="446"/>
      <c r="AS260" s="1146"/>
      <c r="AT260" s="446"/>
      <c r="AU260" s="446"/>
      <c r="AV260" s="1089"/>
      <c r="AW260" s="1089"/>
      <c r="AX260" s="1146"/>
      <c r="AY260" s="446"/>
      <c r="AZ260" s="1146"/>
      <c r="BA260" s="1919"/>
      <c r="BB260" s="1790"/>
      <c r="BC260" s="1146"/>
      <c r="BD260" s="446"/>
      <c r="BE260" s="1938"/>
      <c r="BF260" s="1089"/>
      <c r="BG260" s="20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</row>
    <row r="261" spans="1:135" s="22" customFormat="1" x14ac:dyDescent="0.25">
      <c r="A261" s="20"/>
      <c r="B261" s="16"/>
      <c r="C261" s="446"/>
      <c r="D261" s="446"/>
      <c r="E261" s="1089"/>
      <c r="F261" s="446"/>
      <c r="G261" s="446"/>
      <c r="H261" s="1089"/>
      <c r="I261" s="446"/>
      <c r="J261" s="446"/>
      <c r="K261" s="1089"/>
      <c r="L261" s="446"/>
      <c r="M261" s="446"/>
      <c r="N261" s="1089"/>
      <c r="O261" s="446"/>
      <c r="P261" s="446"/>
      <c r="Q261" s="1089"/>
      <c r="R261" s="446"/>
      <c r="S261" s="446"/>
      <c r="T261" s="1089"/>
      <c r="U261" s="1089"/>
      <c r="V261" s="446"/>
      <c r="W261" s="446"/>
      <c r="X261" s="1089"/>
      <c r="Y261" s="446"/>
      <c r="Z261" s="446"/>
      <c r="AA261" s="1089"/>
      <c r="AB261" s="446"/>
      <c r="AC261" s="1089"/>
      <c r="AD261" s="446"/>
      <c r="AE261" s="1089"/>
      <c r="AF261" s="446"/>
      <c r="AG261" s="1089"/>
      <c r="AH261" s="446"/>
      <c r="AI261" s="446"/>
      <c r="AJ261" s="1089"/>
      <c r="AK261" s="446"/>
      <c r="AL261" s="446"/>
      <c r="AM261" s="1089"/>
      <c r="AN261" s="446"/>
      <c r="AO261" s="446"/>
      <c r="AP261" s="1089"/>
      <c r="AQ261" s="446"/>
      <c r="AR261" s="446"/>
      <c r="AS261" s="1146"/>
      <c r="AT261" s="446"/>
      <c r="AU261" s="446"/>
      <c r="AV261" s="1089"/>
      <c r="AW261" s="1089"/>
      <c r="AX261" s="1146"/>
      <c r="AY261" s="446"/>
      <c r="AZ261" s="1146"/>
      <c r="BA261" s="1919"/>
      <c r="BB261" s="1790"/>
      <c r="BC261" s="1146"/>
      <c r="BD261" s="446"/>
      <c r="BE261" s="1938"/>
      <c r="BF261" s="1089"/>
      <c r="BG261" s="20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</row>
    <row r="262" spans="1:135" s="22" customFormat="1" x14ac:dyDescent="0.25">
      <c r="A262" s="20"/>
      <c r="B262" s="16"/>
      <c r="C262" s="446"/>
      <c r="D262" s="446"/>
      <c r="E262" s="1089"/>
      <c r="F262" s="446"/>
      <c r="G262" s="446"/>
      <c r="H262" s="1089"/>
      <c r="I262" s="446"/>
      <c r="J262" s="446"/>
      <c r="K262" s="1089"/>
      <c r="L262" s="446"/>
      <c r="M262" s="446"/>
      <c r="N262" s="1089"/>
      <c r="O262" s="446"/>
      <c r="P262" s="446"/>
      <c r="Q262" s="1089"/>
      <c r="R262" s="446"/>
      <c r="S262" s="446"/>
      <c r="T262" s="1089"/>
      <c r="U262" s="1089"/>
      <c r="V262" s="446"/>
      <c r="W262" s="446"/>
      <c r="X262" s="1089"/>
      <c r="Y262" s="446"/>
      <c r="Z262" s="446"/>
      <c r="AA262" s="1089"/>
      <c r="AB262" s="446"/>
      <c r="AC262" s="1089"/>
      <c r="AD262" s="446"/>
      <c r="AE262" s="1089"/>
      <c r="AF262" s="446"/>
      <c r="AG262" s="1089"/>
      <c r="AH262" s="446"/>
      <c r="AI262" s="446"/>
      <c r="AJ262" s="1089"/>
      <c r="AK262" s="446"/>
      <c r="AL262" s="446"/>
      <c r="AM262" s="1089"/>
      <c r="AN262" s="446"/>
      <c r="AO262" s="446"/>
      <c r="AP262" s="1089"/>
      <c r="AQ262" s="446"/>
      <c r="AR262" s="446"/>
      <c r="AS262" s="1146"/>
      <c r="AT262" s="446"/>
      <c r="AU262" s="446"/>
      <c r="AV262" s="1089"/>
      <c r="AW262" s="1089"/>
      <c r="AX262" s="1146"/>
      <c r="AY262" s="446"/>
      <c r="AZ262" s="1146"/>
      <c r="BA262" s="1919"/>
      <c r="BB262" s="1790"/>
      <c r="BC262" s="1146"/>
      <c r="BD262" s="446"/>
      <c r="BE262" s="1938"/>
      <c r="BF262" s="1089"/>
      <c r="BG262" s="20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</row>
    <row r="263" spans="1:135" s="22" customFormat="1" x14ac:dyDescent="0.25">
      <c r="A263" s="20"/>
      <c r="B263" s="16"/>
      <c r="C263" s="446"/>
      <c r="D263" s="446"/>
      <c r="E263" s="1089"/>
      <c r="F263" s="446"/>
      <c r="G263" s="446"/>
      <c r="H263" s="1089"/>
      <c r="I263" s="446"/>
      <c r="J263" s="446"/>
      <c r="K263" s="1089"/>
      <c r="L263" s="446"/>
      <c r="M263" s="446"/>
      <c r="N263" s="1089"/>
      <c r="O263" s="446"/>
      <c r="P263" s="446"/>
      <c r="Q263" s="1089"/>
      <c r="R263" s="446"/>
      <c r="S263" s="446"/>
      <c r="T263" s="1089"/>
      <c r="U263" s="1089"/>
      <c r="V263" s="446"/>
      <c r="W263" s="446"/>
      <c r="X263" s="1089"/>
      <c r="Y263" s="446"/>
      <c r="Z263" s="446"/>
      <c r="AA263" s="1089"/>
      <c r="AB263" s="446"/>
      <c r="AC263" s="1089"/>
      <c r="AD263" s="446"/>
      <c r="AE263" s="1089"/>
      <c r="AF263" s="446"/>
      <c r="AG263" s="1089"/>
      <c r="AH263" s="446"/>
      <c r="AI263" s="446"/>
      <c r="AJ263" s="1089"/>
      <c r="AK263" s="446"/>
      <c r="AL263" s="446"/>
      <c r="AM263" s="1089"/>
      <c r="AN263" s="446"/>
      <c r="AO263" s="446"/>
      <c r="AP263" s="1089"/>
      <c r="AQ263" s="446"/>
      <c r="AR263" s="446"/>
      <c r="AS263" s="1146"/>
      <c r="AT263" s="446"/>
      <c r="AU263" s="446"/>
      <c r="AV263" s="1089"/>
      <c r="AW263" s="1089"/>
      <c r="AX263" s="1146"/>
      <c r="AY263" s="446"/>
      <c r="AZ263" s="1146"/>
      <c r="BA263" s="1919"/>
      <c r="BB263" s="1790"/>
      <c r="BC263" s="1146"/>
      <c r="BD263" s="446"/>
      <c r="BE263" s="1938"/>
      <c r="BF263" s="1089"/>
      <c r="BG263" s="20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</row>
    <row r="264" spans="1:135" s="22" customFormat="1" x14ac:dyDescent="0.25">
      <c r="A264" s="20"/>
      <c r="B264" s="16"/>
      <c r="C264" s="446"/>
      <c r="D264" s="446"/>
      <c r="E264" s="1089"/>
      <c r="F264" s="446"/>
      <c r="G264" s="446"/>
      <c r="H264" s="1089"/>
      <c r="I264" s="446"/>
      <c r="J264" s="446"/>
      <c r="K264" s="1089"/>
      <c r="L264" s="446"/>
      <c r="M264" s="446"/>
      <c r="N264" s="1089"/>
      <c r="O264" s="446"/>
      <c r="P264" s="446"/>
      <c r="Q264" s="1089"/>
      <c r="R264" s="446"/>
      <c r="S264" s="446"/>
      <c r="T264" s="1089"/>
      <c r="U264" s="1089"/>
      <c r="V264" s="446"/>
      <c r="W264" s="446"/>
      <c r="X264" s="1089"/>
      <c r="Y264" s="446"/>
      <c r="Z264" s="446"/>
      <c r="AA264" s="1089"/>
      <c r="AB264" s="446"/>
      <c r="AC264" s="1089"/>
      <c r="AD264" s="446"/>
      <c r="AE264" s="1089"/>
      <c r="AF264" s="446"/>
      <c r="AG264" s="1089"/>
      <c r="AH264" s="446"/>
      <c r="AI264" s="446"/>
      <c r="AJ264" s="1089"/>
      <c r="AK264" s="446"/>
      <c r="AL264" s="446"/>
      <c r="AM264" s="1089"/>
      <c r="AN264" s="446"/>
      <c r="AO264" s="446"/>
      <c r="AP264" s="1089"/>
      <c r="AQ264" s="446"/>
      <c r="AR264" s="446"/>
      <c r="AS264" s="1146"/>
      <c r="AT264" s="446"/>
      <c r="AU264" s="446"/>
      <c r="AV264" s="1089"/>
      <c r="AW264" s="1089"/>
      <c r="AX264" s="1146"/>
      <c r="AY264" s="446"/>
      <c r="AZ264" s="1146"/>
      <c r="BA264" s="1919"/>
      <c r="BB264" s="1790"/>
      <c r="BC264" s="1146"/>
      <c r="BD264" s="446"/>
      <c r="BE264" s="1938"/>
      <c r="BF264" s="1089"/>
      <c r="BG264" s="20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</row>
    <row r="265" spans="1:135" s="22" customFormat="1" x14ac:dyDescent="0.25">
      <c r="A265" s="20"/>
      <c r="B265" s="16"/>
      <c r="C265" s="446"/>
      <c r="D265" s="446"/>
      <c r="E265" s="1089"/>
      <c r="F265" s="446"/>
      <c r="G265" s="446"/>
      <c r="H265" s="1089"/>
      <c r="I265" s="446"/>
      <c r="J265" s="446"/>
      <c r="K265" s="1089"/>
      <c r="L265" s="446"/>
      <c r="M265" s="446"/>
      <c r="N265" s="1089"/>
      <c r="O265" s="446"/>
      <c r="P265" s="446"/>
      <c r="Q265" s="1089"/>
      <c r="R265" s="446"/>
      <c r="S265" s="446"/>
      <c r="T265" s="1089"/>
      <c r="U265" s="1089"/>
      <c r="V265" s="446"/>
      <c r="W265" s="446"/>
      <c r="X265" s="1089"/>
      <c r="Y265" s="446"/>
      <c r="Z265" s="446"/>
      <c r="AA265" s="1089"/>
      <c r="AB265" s="446"/>
      <c r="AC265" s="1089"/>
      <c r="AD265" s="446"/>
      <c r="AE265" s="1089"/>
      <c r="AF265" s="446"/>
      <c r="AG265" s="1089"/>
      <c r="AH265" s="446"/>
      <c r="AI265" s="446"/>
      <c r="AJ265" s="1089"/>
      <c r="AK265" s="446"/>
      <c r="AL265" s="446"/>
      <c r="AM265" s="1089"/>
      <c r="AN265" s="446"/>
      <c r="AO265" s="446"/>
      <c r="AP265" s="1089"/>
      <c r="AQ265" s="446"/>
      <c r="AR265" s="446"/>
      <c r="AS265" s="1146"/>
      <c r="AT265" s="446"/>
      <c r="AU265" s="446"/>
      <c r="AV265" s="1089"/>
      <c r="AW265" s="1089"/>
      <c r="AX265" s="1146"/>
      <c r="AY265" s="446"/>
      <c r="AZ265" s="1146"/>
      <c r="BA265" s="1919"/>
      <c r="BB265" s="1790"/>
      <c r="BC265" s="1146"/>
      <c r="BD265" s="446"/>
      <c r="BE265" s="1938"/>
      <c r="BF265" s="1089"/>
      <c r="BG265" s="20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</row>
    <row r="266" spans="1:135" s="22" customFormat="1" x14ac:dyDescent="0.25">
      <c r="A266" s="20"/>
      <c r="B266" s="16"/>
      <c r="C266" s="446"/>
      <c r="D266" s="446"/>
      <c r="E266" s="1089"/>
      <c r="F266" s="446"/>
      <c r="G266" s="446"/>
      <c r="H266" s="1089"/>
      <c r="I266" s="446"/>
      <c r="J266" s="446"/>
      <c r="K266" s="1089"/>
      <c r="L266" s="446"/>
      <c r="M266" s="446"/>
      <c r="N266" s="1089"/>
      <c r="O266" s="446"/>
      <c r="P266" s="446"/>
      <c r="Q266" s="1089"/>
      <c r="R266" s="446"/>
      <c r="S266" s="446"/>
      <c r="T266" s="1089"/>
      <c r="U266" s="1089"/>
      <c r="V266" s="446"/>
      <c r="W266" s="446"/>
      <c r="X266" s="1089"/>
      <c r="Y266" s="446"/>
      <c r="Z266" s="446"/>
      <c r="AA266" s="1089"/>
      <c r="AB266" s="446"/>
      <c r="AC266" s="1089"/>
      <c r="AD266" s="446"/>
      <c r="AE266" s="1089"/>
      <c r="AF266" s="446"/>
      <c r="AG266" s="1089"/>
      <c r="AH266" s="446"/>
      <c r="AI266" s="446"/>
      <c r="AJ266" s="1089"/>
      <c r="AK266" s="446"/>
      <c r="AL266" s="446"/>
      <c r="AM266" s="1089"/>
      <c r="AN266" s="446"/>
      <c r="AO266" s="446"/>
      <c r="AP266" s="1089"/>
      <c r="AQ266" s="446"/>
      <c r="AR266" s="446"/>
      <c r="AS266" s="1146"/>
      <c r="AT266" s="446"/>
      <c r="AU266" s="446"/>
      <c r="AV266" s="1089"/>
      <c r="AW266" s="1089"/>
      <c r="AX266" s="1146"/>
      <c r="AY266" s="446"/>
      <c r="AZ266" s="1146"/>
      <c r="BA266" s="1919"/>
      <c r="BB266" s="1790"/>
      <c r="BC266" s="1146"/>
      <c r="BD266" s="446"/>
      <c r="BE266" s="1938"/>
      <c r="BF266" s="1089"/>
      <c r="BG266" s="20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</row>
    <row r="267" spans="1:135" s="22" customFormat="1" x14ac:dyDescent="0.25">
      <c r="A267" s="20"/>
      <c r="B267" s="16"/>
      <c r="C267" s="446"/>
      <c r="D267" s="446"/>
      <c r="E267" s="1089"/>
      <c r="F267" s="446"/>
      <c r="G267" s="446"/>
      <c r="H267" s="1089"/>
      <c r="I267" s="446"/>
      <c r="J267" s="446"/>
      <c r="K267" s="1089"/>
      <c r="L267" s="446"/>
      <c r="M267" s="446"/>
      <c r="N267" s="1089"/>
      <c r="O267" s="446"/>
      <c r="P267" s="446"/>
      <c r="Q267" s="1089"/>
      <c r="R267" s="446"/>
      <c r="S267" s="446"/>
      <c r="T267" s="1089"/>
      <c r="U267" s="1089"/>
      <c r="V267" s="446"/>
      <c r="W267" s="446"/>
      <c r="X267" s="1089"/>
      <c r="Y267" s="446"/>
      <c r="Z267" s="446"/>
      <c r="AA267" s="1089"/>
      <c r="AB267" s="446"/>
      <c r="AC267" s="1089"/>
      <c r="AD267" s="446"/>
      <c r="AE267" s="1089"/>
      <c r="AF267" s="446"/>
      <c r="AG267" s="1089"/>
      <c r="AH267" s="446"/>
      <c r="AI267" s="446"/>
      <c r="AJ267" s="1089"/>
      <c r="AK267" s="446"/>
      <c r="AL267" s="446"/>
      <c r="AM267" s="1089"/>
      <c r="AN267" s="446"/>
      <c r="AO267" s="446"/>
      <c r="AP267" s="1089"/>
      <c r="AQ267" s="446"/>
      <c r="AR267" s="446"/>
      <c r="AS267" s="1146"/>
      <c r="AT267" s="446"/>
      <c r="AU267" s="446"/>
      <c r="AV267" s="1089"/>
      <c r="AW267" s="1089"/>
      <c r="AX267" s="1146"/>
      <c r="AY267" s="446"/>
      <c r="AZ267" s="1146"/>
      <c r="BA267" s="1919"/>
      <c r="BB267" s="1790"/>
      <c r="BC267" s="1146"/>
      <c r="BD267" s="446"/>
      <c r="BE267" s="1938"/>
      <c r="BF267" s="1089"/>
      <c r="BG267" s="20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</row>
    <row r="268" spans="1:135" s="22" customFormat="1" x14ac:dyDescent="0.25">
      <c r="A268" s="20"/>
      <c r="B268" s="16"/>
      <c r="C268" s="446"/>
      <c r="D268" s="446"/>
      <c r="E268" s="1089"/>
      <c r="F268" s="446"/>
      <c r="G268" s="446"/>
      <c r="H268" s="1089"/>
      <c r="I268" s="446"/>
      <c r="J268" s="446"/>
      <c r="K268" s="1089"/>
      <c r="L268" s="446"/>
      <c r="M268" s="446"/>
      <c r="N268" s="1089"/>
      <c r="O268" s="446"/>
      <c r="P268" s="446"/>
      <c r="Q268" s="1089"/>
      <c r="R268" s="446"/>
      <c r="S268" s="446"/>
      <c r="T268" s="1089"/>
      <c r="U268" s="1089"/>
      <c r="V268" s="446"/>
      <c r="W268" s="446"/>
      <c r="X268" s="1089"/>
      <c r="Y268" s="446"/>
      <c r="Z268" s="446"/>
      <c r="AA268" s="1089"/>
      <c r="AB268" s="446"/>
      <c r="AC268" s="1089"/>
      <c r="AD268" s="446"/>
      <c r="AE268" s="1089"/>
      <c r="AF268" s="446"/>
      <c r="AG268" s="1089"/>
      <c r="AH268" s="446"/>
      <c r="AI268" s="446"/>
      <c r="AJ268" s="1089"/>
      <c r="AK268" s="446"/>
      <c r="AL268" s="446"/>
      <c r="AM268" s="1089"/>
      <c r="AN268" s="446"/>
      <c r="AO268" s="446"/>
      <c r="AP268" s="1089"/>
      <c r="AQ268" s="446"/>
      <c r="AR268" s="446"/>
      <c r="AS268" s="1146"/>
      <c r="AT268" s="446"/>
      <c r="AU268" s="446"/>
      <c r="AV268" s="1089"/>
      <c r="AW268" s="1089"/>
      <c r="AX268" s="1146"/>
      <c r="AY268" s="446"/>
      <c r="AZ268" s="1146"/>
      <c r="BA268" s="1919"/>
      <c r="BB268" s="1790"/>
      <c r="BC268" s="1146"/>
      <c r="BD268" s="446"/>
      <c r="BE268" s="1938"/>
      <c r="BF268" s="1089"/>
      <c r="BG268" s="20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</row>
    <row r="269" spans="1:135" s="22" customFormat="1" x14ac:dyDescent="0.25">
      <c r="A269" s="20"/>
      <c r="B269" s="16"/>
      <c r="C269" s="446"/>
      <c r="D269" s="446"/>
      <c r="E269" s="1089"/>
      <c r="F269" s="446"/>
      <c r="G269" s="446"/>
      <c r="H269" s="1089"/>
      <c r="I269" s="446"/>
      <c r="J269" s="446"/>
      <c r="K269" s="1089"/>
      <c r="L269" s="446"/>
      <c r="M269" s="446"/>
      <c r="N269" s="1089"/>
      <c r="O269" s="446"/>
      <c r="P269" s="446"/>
      <c r="Q269" s="1089"/>
      <c r="R269" s="446"/>
      <c r="S269" s="446"/>
      <c r="T269" s="1089"/>
      <c r="U269" s="1089"/>
      <c r="V269" s="446"/>
      <c r="W269" s="446"/>
      <c r="X269" s="1089"/>
      <c r="Y269" s="446"/>
      <c r="Z269" s="446"/>
      <c r="AA269" s="1089"/>
      <c r="AB269" s="446"/>
      <c r="AC269" s="1089"/>
      <c r="AD269" s="446"/>
      <c r="AE269" s="1089"/>
      <c r="AF269" s="446"/>
      <c r="AG269" s="1089"/>
      <c r="AH269" s="446"/>
      <c r="AI269" s="446"/>
      <c r="AJ269" s="1089"/>
      <c r="AK269" s="446"/>
      <c r="AL269" s="446"/>
      <c r="AM269" s="1089"/>
      <c r="AN269" s="446"/>
      <c r="AO269" s="446"/>
      <c r="AP269" s="1089"/>
      <c r="AQ269" s="446"/>
      <c r="AR269" s="446"/>
      <c r="AS269" s="1146"/>
      <c r="AT269" s="446"/>
      <c r="AU269" s="446"/>
      <c r="AV269" s="1089"/>
      <c r="AW269" s="1089"/>
      <c r="AX269" s="1146"/>
      <c r="AY269" s="446"/>
      <c r="AZ269" s="1146"/>
      <c r="BA269" s="1919"/>
      <c r="BB269" s="1790"/>
      <c r="BC269" s="1146"/>
      <c r="BD269" s="446"/>
      <c r="BE269" s="1938"/>
      <c r="BF269" s="1089"/>
      <c r="BG269" s="20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</row>
    <row r="270" spans="1:135" s="22" customFormat="1" x14ac:dyDescent="0.25">
      <c r="A270" s="20"/>
      <c r="B270" s="16"/>
      <c r="C270" s="446"/>
      <c r="D270" s="446"/>
      <c r="E270" s="1089"/>
      <c r="F270" s="446"/>
      <c r="G270" s="446"/>
      <c r="H270" s="1089"/>
      <c r="I270" s="446"/>
      <c r="J270" s="446"/>
      <c r="K270" s="1089"/>
      <c r="L270" s="446"/>
      <c r="M270" s="446"/>
      <c r="N270" s="1089"/>
      <c r="O270" s="446"/>
      <c r="P270" s="446"/>
      <c r="Q270" s="1089"/>
      <c r="R270" s="446"/>
      <c r="S270" s="446"/>
      <c r="T270" s="1089"/>
      <c r="U270" s="1089"/>
      <c r="V270" s="446"/>
      <c r="W270" s="446"/>
      <c r="X270" s="1089"/>
      <c r="Y270" s="446"/>
      <c r="Z270" s="446"/>
      <c r="AA270" s="1089"/>
      <c r="AB270" s="446"/>
      <c r="AC270" s="1089"/>
      <c r="AD270" s="446"/>
      <c r="AE270" s="1089"/>
      <c r="AF270" s="446"/>
      <c r="AG270" s="1089"/>
      <c r="AH270" s="446"/>
      <c r="AI270" s="446"/>
      <c r="AJ270" s="1089"/>
      <c r="AK270" s="446"/>
      <c r="AL270" s="446"/>
      <c r="AM270" s="1089"/>
      <c r="AN270" s="446"/>
      <c r="AO270" s="446"/>
      <c r="AP270" s="1089"/>
      <c r="AQ270" s="446"/>
      <c r="AR270" s="446"/>
      <c r="AS270" s="1146"/>
      <c r="AT270" s="446"/>
      <c r="AU270" s="446"/>
      <c r="AV270" s="1089"/>
      <c r="AW270" s="1089"/>
      <c r="AX270" s="1146"/>
      <c r="AY270" s="446"/>
      <c r="AZ270" s="1146"/>
      <c r="BA270" s="1919"/>
      <c r="BB270" s="1790"/>
      <c r="BC270" s="1146"/>
      <c r="BD270" s="446"/>
      <c r="BE270" s="1938"/>
      <c r="BF270" s="1089"/>
      <c r="BG270" s="20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</row>
    <row r="271" spans="1:135" s="22" customFormat="1" x14ac:dyDescent="0.25">
      <c r="A271" s="20"/>
      <c r="B271" s="16"/>
      <c r="C271" s="446"/>
      <c r="D271" s="446"/>
      <c r="E271" s="1089"/>
      <c r="F271" s="446"/>
      <c r="G271" s="446"/>
      <c r="H271" s="1089"/>
      <c r="I271" s="446"/>
      <c r="J271" s="446"/>
      <c r="K271" s="1089"/>
      <c r="L271" s="446"/>
      <c r="M271" s="446"/>
      <c r="N271" s="1089"/>
      <c r="O271" s="446"/>
      <c r="P271" s="446"/>
      <c r="Q271" s="1089"/>
      <c r="R271" s="446"/>
      <c r="S271" s="446"/>
      <c r="T271" s="1089"/>
      <c r="U271" s="1089"/>
      <c r="V271" s="446"/>
      <c r="W271" s="446"/>
      <c r="X271" s="1089"/>
      <c r="Y271" s="446"/>
      <c r="Z271" s="446"/>
      <c r="AA271" s="1089"/>
      <c r="AB271" s="446"/>
      <c r="AC271" s="1089"/>
      <c r="AD271" s="446"/>
      <c r="AE271" s="1089"/>
      <c r="AF271" s="446"/>
      <c r="AG271" s="1089"/>
      <c r="AH271" s="446"/>
      <c r="AI271" s="446"/>
      <c r="AJ271" s="1089"/>
      <c r="AK271" s="446"/>
      <c r="AL271" s="446"/>
      <c r="AM271" s="1089"/>
      <c r="AN271" s="446"/>
      <c r="AO271" s="446"/>
      <c r="AP271" s="1089"/>
      <c r="AQ271" s="446"/>
      <c r="AR271" s="446"/>
      <c r="AS271" s="1146"/>
      <c r="AT271" s="446"/>
      <c r="AU271" s="446"/>
      <c r="AV271" s="1089"/>
      <c r="AW271" s="1089"/>
      <c r="AX271" s="1146"/>
      <c r="AY271" s="446"/>
      <c r="AZ271" s="1146"/>
      <c r="BA271" s="1919"/>
      <c r="BB271" s="1790"/>
      <c r="BC271" s="1146"/>
      <c r="BD271" s="446"/>
      <c r="BE271" s="1938"/>
      <c r="BF271" s="1089"/>
      <c r="BG271" s="20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</row>
    <row r="272" spans="1:135" s="22" customFormat="1" x14ac:dyDescent="0.25">
      <c r="A272" s="20"/>
      <c r="B272" s="16"/>
      <c r="C272" s="446"/>
      <c r="D272" s="446"/>
      <c r="E272" s="1089"/>
      <c r="F272" s="446"/>
      <c r="G272" s="446"/>
      <c r="H272" s="1089"/>
      <c r="I272" s="446"/>
      <c r="J272" s="446"/>
      <c r="K272" s="1089"/>
      <c r="L272" s="446"/>
      <c r="M272" s="446"/>
      <c r="N272" s="1089"/>
      <c r="O272" s="446"/>
      <c r="P272" s="446"/>
      <c r="Q272" s="1089"/>
      <c r="R272" s="446"/>
      <c r="S272" s="446"/>
      <c r="T272" s="1089"/>
      <c r="U272" s="1089"/>
      <c r="V272" s="446"/>
      <c r="W272" s="446"/>
      <c r="X272" s="1089"/>
      <c r="Y272" s="446"/>
      <c r="Z272" s="446"/>
      <c r="AA272" s="1089"/>
      <c r="AB272" s="446"/>
      <c r="AC272" s="1089"/>
      <c r="AD272" s="446"/>
      <c r="AE272" s="1089"/>
      <c r="AF272" s="446"/>
      <c r="AG272" s="1089"/>
      <c r="AH272" s="446"/>
      <c r="AI272" s="446"/>
      <c r="AJ272" s="1089"/>
      <c r="AK272" s="446"/>
      <c r="AL272" s="446"/>
      <c r="AM272" s="1089"/>
      <c r="AN272" s="446"/>
      <c r="AO272" s="446"/>
      <c r="AP272" s="1089"/>
      <c r="AQ272" s="446"/>
      <c r="AR272" s="446"/>
      <c r="AS272" s="1146"/>
      <c r="AT272" s="446"/>
      <c r="AU272" s="446"/>
      <c r="AV272" s="1089"/>
      <c r="AW272" s="1089"/>
      <c r="AX272" s="1146"/>
      <c r="AY272" s="446"/>
      <c r="AZ272" s="1146"/>
      <c r="BA272" s="1919"/>
      <c r="BB272" s="1790"/>
      <c r="BC272" s="1146"/>
      <c r="BD272" s="446"/>
      <c r="BE272" s="1938"/>
      <c r="BF272" s="1089"/>
      <c r="BG272" s="20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</row>
    <row r="273" spans="1:135" s="22" customFormat="1" x14ac:dyDescent="0.25">
      <c r="A273" s="20"/>
      <c r="B273" s="16"/>
      <c r="C273" s="446"/>
      <c r="D273" s="446"/>
      <c r="E273" s="1089"/>
      <c r="F273" s="446"/>
      <c r="G273" s="446"/>
      <c r="H273" s="1089"/>
      <c r="I273" s="446"/>
      <c r="J273" s="446"/>
      <c r="K273" s="1089"/>
      <c r="L273" s="446"/>
      <c r="M273" s="446"/>
      <c r="N273" s="1089"/>
      <c r="O273" s="446"/>
      <c r="P273" s="446"/>
      <c r="Q273" s="1089"/>
      <c r="R273" s="446"/>
      <c r="S273" s="446"/>
      <c r="T273" s="1089"/>
      <c r="U273" s="1089"/>
      <c r="V273" s="446"/>
      <c r="W273" s="446"/>
      <c r="X273" s="1089"/>
      <c r="Y273" s="446"/>
      <c r="Z273" s="446"/>
      <c r="AA273" s="1089"/>
      <c r="AB273" s="446"/>
      <c r="AC273" s="1089"/>
      <c r="AD273" s="446"/>
      <c r="AE273" s="1089"/>
      <c r="AF273" s="446"/>
      <c r="AG273" s="1089"/>
      <c r="AH273" s="446"/>
      <c r="AI273" s="446"/>
      <c r="AJ273" s="1089"/>
      <c r="AK273" s="446"/>
      <c r="AL273" s="446"/>
      <c r="AM273" s="1089"/>
      <c r="AN273" s="446"/>
      <c r="AO273" s="446"/>
      <c r="AP273" s="1089"/>
      <c r="AQ273" s="446"/>
      <c r="AR273" s="446"/>
      <c r="AS273" s="1146"/>
      <c r="AT273" s="446"/>
      <c r="AU273" s="446"/>
      <c r="AV273" s="1089"/>
      <c r="AW273" s="1089"/>
      <c r="AX273" s="1146"/>
      <c r="AY273" s="446"/>
      <c r="AZ273" s="1146"/>
      <c r="BA273" s="1919"/>
      <c r="BB273" s="1790"/>
      <c r="BC273" s="1146"/>
      <c r="BD273" s="446"/>
      <c r="BE273" s="1938"/>
      <c r="BF273" s="1089"/>
      <c r="BG273" s="20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</row>
    <row r="274" spans="1:135" s="22" customFormat="1" x14ac:dyDescent="0.25">
      <c r="A274" s="20"/>
      <c r="B274" s="16"/>
      <c r="C274" s="446"/>
      <c r="D274" s="446"/>
      <c r="E274" s="1089"/>
      <c r="F274" s="446"/>
      <c r="G274" s="446"/>
      <c r="H274" s="1089"/>
      <c r="I274" s="446"/>
      <c r="J274" s="446"/>
      <c r="K274" s="1089"/>
      <c r="L274" s="446"/>
      <c r="M274" s="446"/>
      <c r="N274" s="1089"/>
      <c r="O274" s="446"/>
      <c r="P274" s="446"/>
      <c r="Q274" s="1089"/>
      <c r="R274" s="446"/>
      <c r="S274" s="446"/>
      <c r="T274" s="1089"/>
      <c r="U274" s="1089"/>
      <c r="V274" s="446"/>
      <c r="W274" s="446"/>
      <c r="X274" s="1089"/>
      <c r="Y274" s="446"/>
      <c r="Z274" s="446"/>
      <c r="AA274" s="1089"/>
      <c r="AB274" s="446"/>
      <c r="AC274" s="1089"/>
      <c r="AD274" s="446"/>
      <c r="AE274" s="1089"/>
      <c r="AF274" s="446"/>
      <c r="AG274" s="1089"/>
      <c r="AH274" s="446"/>
      <c r="AI274" s="446"/>
      <c r="AJ274" s="1089"/>
      <c r="AK274" s="446"/>
      <c r="AL274" s="446"/>
      <c r="AM274" s="1089"/>
      <c r="AN274" s="446"/>
      <c r="AO274" s="446"/>
      <c r="AP274" s="1089"/>
      <c r="AQ274" s="446"/>
      <c r="AR274" s="446"/>
      <c r="AS274" s="1146"/>
      <c r="AT274" s="446"/>
      <c r="AU274" s="446"/>
      <c r="AV274" s="1089"/>
      <c r="AW274" s="1089"/>
      <c r="AX274" s="1146"/>
      <c r="AY274" s="446"/>
      <c r="AZ274" s="1146"/>
      <c r="BA274" s="1919"/>
      <c r="BB274" s="1790"/>
      <c r="BC274" s="1146"/>
      <c r="BD274" s="446"/>
      <c r="BE274" s="1938"/>
      <c r="BF274" s="1089"/>
      <c r="BG274" s="20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</row>
    <row r="275" spans="1:135" s="22" customFormat="1" x14ac:dyDescent="0.25">
      <c r="A275" s="20"/>
      <c r="B275" s="16"/>
      <c r="C275" s="446"/>
      <c r="D275" s="446"/>
      <c r="E275" s="1089"/>
      <c r="F275" s="446"/>
      <c r="G275" s="446"/>
      <c r="H275" s="1089"/>
      <c r="I275" s="446"/>
      <c r="J275" s="446"/>
      <c r="K275" s="1089"/>
      <c r="L275" s="446"/>
      <c r="M275" s="446"/>
      <c r="N275" s="1089"/>
      <c r="O275" s="446"/>
      <c r="P275" s="446"/>
      <c r="Q275" s="1089"/>
      <c r="R275" s="446"/>
      <c r="S275" s="446"/>
      <c r="T275" s="1089"/>
      <c r="U275" s="1089"/>
      <c r="V275" s="446"/>
      <c r="W275" s="446"/>
      <c r="X275" s="1089"/>
      <c r="Y275" s="446"/>
      <c r="Z275" s="446"/>
      <c r="AA275" s="1089"/>
      <c r="AB275" s="446"/>
      <c r="AC275" s="1089"/>
      <c r="AD275" s="446"/>
      <c r="AE275" s="1089"/>
      <c r="AF275" s="446"/>
      <c r="AG275" s="1089"/>
      <c r="AH275" s="446"/>
      <c r="AI275" s="446"/>
      <c r="AJ275" s="1089"/>
      <c r="AK275" s="446"/>
      <c r="AL275" s="446"/>
      <c r="AM275" s="1089"/>
      <c r="AN275" s="446"/>
      <c r="AO275" s="446"/>
      <c r="AP275" s="1089"/>
      <c r="AQ275" s="446"/>
      <c r="AR275" s="446"/>
      <c r="AS275" s="1146"/>
      <c r="AT275" s="446"/>
      <c r="AU275" s="446"/>
      <c r="AV275" s="1089"/>
      <c r="AW275" s="1089"/>
      <c r="AX275" s="1146"/>
      <c r="AY275" s="446"/>
      <c r="AZ275" s="1146"/>
      <c r="BA275" s="1919"/>
      <c r="BB275" s="1790"/>
      <c r="BC275" s="1146"/>
      <c r="BD275" s="446"/>
      <c r="BE275" s="1938"/>
      <c r="BF275" s="1089"/>
      <c r="BG275" s="20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</row>
    <row r="276" spans="1:135" s="22" customFormat="1" x14ac:dyDescent="0.25">
      <c r="A276" s="20"/>
      <c r="B276" s="16"/>
      <c r="C276" s="446"/>
      <c r="D276" s="446"/>
      <c r="E276" s="1089"/>
      <c r="F276" s="446"/>
      <c r="G276" s="446"/>
      <c r="H276" s="1089"/>
      <c r="I276" s="446"/>
      <c r="J276" s="446"/>
      <c r="K276" s="1089"/>
      <c r="L276" s="446"/>
      <c r="M276" s="446"/>
      <c r="N276" s="1089"/>
      <c r="O276" s="446"/>
      <c r="P276" s="446"/>
      <c r="Q276" s="1089"/>
      <c r="R276" s="446"/>
      <c r="S276" s="446"/>
      <c r="T276" s="1089"/>
      <c r="U276" s="1089"/>
      <c r="V276" s="446"/>
      <c r="W276" s="446"/>
      <c r="X276" s="1089"/>
      <c r="Y276" s="446"/>
      <c r="Z276" s="446"/>
      <c r="AA276" s="1089"/>
      <c r="AB276" s="446"/>
      <c r="AC276" s="1089"/>
      <c r="AD276" s="446"/>
      <c r="AE276" s="1089"/>
      <c r="AF276" s="446"/>
      <c r="AG276" s="1089"/>
      <c r="AH276" s="446"/>
      <c r="AI276" s="446"/>
      <c r="AJ276" s="1089"/>
      <c r="AK276" s="446"/>
      <c r="AL276" s="446"/>
      <c r="AM276" s="1089"/>
      <c r="AN276" s="446"/>
      <c r="AO276" s="446"/>
      <c r="AP276" s="1089"/>
      <c r="AQ276" s="446"/>
      <c r="AR276" s="446"/>
      <c r="AS276" s="1146"/>
      <c r="AT276" s="446"/>
      <c r="AU276" s="446"/>
      <c r="AV276" s="1089"/>
      <c r="AW276" s="1089"/>
      <c r="AX276" s="1146"/>
      <c r="AY276" s="446"/>
      <c r="AZ276" s="1146"/>
      <c r="BA276" s="1919"/>
      <c r="BB276" s="1790"/>
      <c r="BC276" s="1146"/>
      <c r="BD276" s="446"/>
      <c r="BE276" s="1938"/>
      <c r="BF276" s="1089"/>
      <c r="BG276" s="20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</row>
    <row r="277" spans="1:135" s="22" customFormat="1" x14ac:dyDescent="0.25">
      <c r="A277" s="20"/>
      <c r="B277" s="16"/>
      <c r="C277" s="446"/>
      <c r="D277" s="446"/>
      <c r="E277" s="1089"/>
      <c r="F277" s="446"/>
      <c r="G277" s="446"/>
      <c r="H277" s="1089"/>
      <c r="I277" s="446"/>
      <c r="J277" s="446"/>
      <c r="K277" s="1089"/>
      <c r="L277" s="446"/>
      <c r="M277" s="446"/>
      <c r="N277" s="1089"/>
      <c r="O277" s="446"/>
      <c r="P277" s="446"/>
      <c r="Q277" s="1089"/>
      <c r="R277" s="446"/>
      <c r="S277" s="446"/>
      <c r="T277" s="1089"/>
      <c r="U277" s="1089"/>
      <c r="V277" s="446"/>
      <c r="W277" s="446"/>
      <c r="X277" s="1089"/>
      <c r="Y277" s="446"/>
      <c r="Z277" s="446"/>
      <c r="AA277" s="1089"/>
      <c r="AB277" s="446"/>
      <c r="AC277" s="1089"/>
      <c r="AD277" s="446"/>
      <c r="AE277" s="1089"/>
      <c r="AF277" s="446"/>
      <c r="AG277" s="1089"/>
      <c r="AH277" s="446"/>
      <c r="AI277" s="446"/>
      <c r="AJ277" s="1089"/>
      <c r="AK277" s="446"/>
      <c r="AL277" s="446"/>
      <c r="AM277" s="1089"/>
      <c r="AN277" s="446"/>
      <c r="AO277" s="446"/>
      <c r="AP277" s="1089"/>
      <c r="AQ277" s="446"/>
      <c r="AR277" s="446"/>
      <c r="AS277" s="1146"/>
      <c r="AT277" s="446"/>
      <c r="AU277" s="446"/>
      <c r="AV277" s="1089"/>
      <c r="AW277" s="1089"/>
      <c r="AX277" s="1146"/>
      <c r="AY277" s="446"/>
      <c r="AZ277" s="1146"/>
      <c r="BA277" s="1919"/>
      <c r="BB277" s="1790"/>
      <c r="BC277" s="1146"/>
      <c r="BD277" s="446"/>
      <c r="BE277" s="1938"/>
      <c r="BF277" s="1089"/>
      <c r="BG277" s="20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</row>
    <row r="278" spans="1:135" s="22" customFormat="1" x14ac:dyDescent="0.25">
      <c r="A278" s="20"/>
      <c r="B278" s="16"/>
      <c r="C278" s="446"/>
      <c r="D278" s="446"/>
      <c r="E278" s="1089"/>
      <c r="F278" s="446"/>
      <c r="G278" s="446"/>
      <c r="H278" s="1089"/>
      <c r="I278" s="446"/>
      <c r="J278" s="446"/>
      <c r="K278" s="1089"/>
      <c r="L278" s="446"/>
      <c r="M278" s="446"/>
      <c r="N278" s="1089"/>
      <c r="O278" s="446"/>
      <c r="P278" s="446"/>
      <c r="Q278" s="1089"/>
      <c r="R278" s="446"/>
      <c r="S278" s="446"/>
      <c r="T278" s="1089"/>
      <c r="U278" s="1089"/>
      <c r="V278" s="446"/>
      <c r="W278" s="446"/>
      <c r="X278" s="1089"/>
      <c r="Y278" s="446"/>
      <c r="Z278" s="446"/>
      <c r="AA278" s="1089"/>
      <c r="AB278" s="446"/>
      <c r="AC278" s="1089"/>
      <c r="AD278" s="446"/>
      <c r="AE278" s="1089"/>
      <c r="AF278" s="446"/>
      <c r="AG278" s="1089"/>
      <c r="AH278" s="446"/>
      <c r="AI278" s="446"/>
      <c r="AJ278" s="1089"/>
      <c r="AK278" s="446"/>
      <c r="AL278" s="446"/>
      <c r="AM278" s="1089"/>
      <c r="AN278" s="446"/>
      <c r="AO278" s="446"/>
      <c r="AP278" s="1089"/>
      <c r="AQ278" s="446"/>
      <c r="AR278" s="446"/>
      <c r="AS278" s="1146"/>
      <c r="AT278" s="446"/>
      <c r="AU278" s="446"/>
      <c r="AV278" s="1089"/>
      <c r="AW278" s="1089"/>
      <c r="AX278" s="1146"/>
      <c r="AY278" s="446"/>
      <c r="AZ278" s="1146"/>
      <c r="BA278" s="1919"/>
      <c r="BB278" s="1790"/>
      <c r="BC278" s="1146"/>
      <c r="BD278" s="446"/>
      <c r="BE278" s="1938"/>
      <c r="BF278" s="1089"/>
      <c r="BG278" s="20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</row>
    <row r="279" spans="1:135" s="22" customFormat="1" x14ac:dyDescent="0.25">
      <c r="A279" s="20"/>
      <c r="B279" s="16"/>
      <c r="C279" s="446"/>
      <c r="D279" s="446"/>
      <c r="E279" s="1089"/>
      <c r="F279" s="446"/>
      <c r="G279" s="446"/>
      <c r="H279" s="1089"/>
      <c r="I279" s="446"/>
      <c r="J279" s="446"/>
      <c r="K279" s="1089"/>
      <c r="L279" s="446"/>
      <c r="M279" s="446"/>
      <c r="N279" s="1089"/>
      <c r="O279" s="446"/>
      <c r="P279" s="446"/>
      <c r="Q279" s="1089"/>
      <c r="R279" s="446"/>
      <c r="S279" s="446"/>
      <c r="T279" s="1089"/>
      <c r="U279" s="1089"/>
      <c r="V279" s="446"/>
      <c r="W279" s="446"/>
      <c r="X279" s="1089"/>
      <c r="Y279" s="446"/>
      <c r="Z279" s="446"/>
      <c r="AA279" s="1089"/>
      <c r="AB279" s="446"/>
      <c r="AC279" s="1089"/>
      <c r="AD279" s="446"/>
      <c r="AE279" s="1089"/>
      <c r="AF279" s="446"/>
      <c r="AG279" s="1089"/>
      <c r="AH279" s="446"/>
      <c r="AI279" s="446"/>
      <c r="AJ279" s="1089"/>
      <c r="AK279" s="446"/>
      <c r="AL279" s="446"/>
      <c r="AM279" s="1089"/>
      <c r="AN279" s="446"/>
      <c r="AO279" s="446"/>
      <c r="AP279" s="1089"/>
      <c r="AQ279" s="446"/>
      <c r="AR279" s="446"/>
      <c r="AS279" s="1146"/>
      <c r="AT279" s="446"/>
      <c r="AU279" s="446"/>
      <c r="AV279" s="1089"/>
      <c r="AW279" s="1089"/>
      <c r="AX279" s="1146"/>
      <c r="AY279" s="446"/>
      <c r="AZ279" s="1146"/>
      <c r="BA279" s="1919"/>
      <c r="BB279" s="1790"/>
      <c r="BC279" s="1146"/>
      <c r="BD279" s="446"/>
      <c r="BE279" s="1938"/>
      <c r="BF279" s="1089"/>
      <c r="BG279" s="20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</row>
    <row r="280" spans="1:135" s="22" customFormat="1" x14ac:dyDescent="0.25">
      <c r="A280" s="20"/>
      <c r="B280" s="16"/>
      <c r="C280" s="446"/>
      <c r="D280" s="446"/>
      <c r="E280" s="1089"/>
      <c r="F280" s="446"/>
      <c r="G280" s="446"/>
      <c r="H280" s="1089"/>
      <c r="I280" s="446"/>
      <c r="J280" s="446"/>
      <c r="K280" s="1089"/>
      <c r="L280" s="446"/>
      <c r="M280" s="446"/>
      <c r="N280" s="1089"/>
      <c r="O280" s="446"/>
      <c r="P280" s="446"/>
      <c r="Q280" s="1089"/>
      <c r="R280" s="446"/>
      <c r="S280" s="446"/>
      <c r="T280" s="1089"/>
      <c r="U280" s="1089"/>
      <c r="V280" s="446"/>
      <c r="W280" s="446"/>
      <c r="X280" s="1089"/>
      <c r="Y280" s="446"/>
      <c r="Z280" s="446"/>
      <c r="AA280" s="1089"/>
      <c r="AB280" s="446"/>
      <c r="AC280" s="1089"/>
      <c r="AD280" s="446"/>
      <c r="AE280" s="1089"/>
      <c r="AF280" s="446"/>
      <c r="AG280" s="1089"/>
      <c r="AH280" s="446"/>
      <c r="AI280" s="446"/>
      <c r="AJ280" s="1089"/>
      <c r="AK280" s="446"/>
      <c r="AL280" s="446"/>
      <c r="AM280" s="1089"/>
      <c r="AN280" s="446"/>
      <c r="AO280" s="446"/>
      <c r="AP280" s="1089"/>
      <c r="AQ280" s="446"/>
      <c r="AR280" s="446"/>
      <c r="AS280" s="1146"/>
      <c r="AT280" s="446"/>
      <c r="AU280" s="446"/>
      <c r="AV280" s="1089"/>
      <c r="AW280" s="1089"/>
      <c r="AX280" s="1146"/>
      <c r="AY280" s="446"/>
      <c r="AZ280" s="1146"/>
      <c r="BA280" s="1919"/>
      <c r="BB280" s="1790"/>
      <c r="BC280" s="1146"/>
      <c r="BD280" s="446"/>
      <c r="BE280" s="1938"/>
      <c r="BF280" s="1089"/>
      <c r="BG280" s="20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</row>
    <row r="281" spans="1:135" s="22" customFormat="1" x14ac:dyDescent="0.25">
      <c r="A281" s="20"/>
      <c r="B281" s="16"/>
      <c r="C281" s="446"/>
      <c r="D281" s="446"/>
      <c r="E281" s="1089"/>
      <c r="F281" s="446"/>
      <c r="G281" s="446"/>
      <c r="H281" s="1089"/>
      <c r="I281" s="446"/>
      <c r="J281" s="446"/>
      <c r="K281" s="1089"/>
      <c r="L281" s="446"/>
      <c r="M281" s="446"/>
      <c r="N281" s="1089"/>
      <c r="O281" s="446"/>
      <c r="P281" s="446"/>
      <c r="Q281" s="1089"/>
      <c r="R281" s="446"/>
      <c r="S281" s="446"/>
      <c r="T281" s="1089"/>
      <c r="U281" s="1089"/>
      <c r="V281" s="446"/>
      <c r="W281" s="446"/>
      <c r="X281" s="1089"/>
      <c r="Y281" s="446"/>
      <c r="Z281" s="446"/>
      <c r="AA281" s="1089"/>
      <c r="AB281" s="446"/>
      <c r="AC281" s="1089"/>
      <c r="AD281" s="446"/>
      <c r="AE281" s="1089"/>
      <c r="AF281" s="446"/>
      <c r="AG281" s="1089"/>
      <c r="AH281" s="446"/>
      <c r="AI281" s="446"/>
      <c r="AJ281" s="1089"/>
      <c r="AK281" s="446"/>
      <c r="AL281" s="446"/>
      <c r="AM281" s="1089"/>
      <c r="AN281" s="446"/>
      <c r="AO281" s="446"/>
      <c r="AP281" s="1089"/>
      <c r="AQ281" s="446"/>
      <c r="AR281" s="446"/>
      <c r="AS281" s="1146"/>
      <c r="AT281" s="446"/>
      <c r="AU281" s="446"/>
      <c r="AV281" s="1089"/>
      <c r="AW281" s="1089"/>
      <c r="AX281" s="1146"/>
      <c r="AY281" s="446"/>
      <c r="AZ281" s="1146"/>
      <c r="BA281" s="1919"/>
      <c r="BB281" s="1790"/>
      <c r="BC281" s="1146"/>
      <c r="BD281" s="446"/>
      <c r="BE281" s="1938"/>
      <c r="BF281" s="1089"/>
      <c r="BG281" s="20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</row>
    <row r="282" spans="1:135" s="22" customFormat="1" x14ac:dyDescent="0.25">
      <c r="A282" s="20"/>
      <c r="B282" s="16"/>
      <c r="C282" s="446"/>
      <c r="D282" s="446"/>
      <c r="E282" s="1089"/>
      <c r="F282" s="446"/>
      <c r="G282" s="446"/>
      <c r="H282" s="1089"/>
      <c r="I282" s="446"/>
      <c r="J282" s="446"/>
      <c r="K282" s="1089"/>
      <c r="L282" s="446"/>
      <c r="M282" s="446"/>
      <c r="N282" s="1089"/>
      <c r="O282" s="446"/>
      <c r="P282" s="446"/>
      <c r="Q282" s="1089"/>
      <c r="R282" s="446"/>
      <c r="S282" s="446"/>
      <c r="T282" s="1089"/>
      <c r="U282" s="1089"/>
      <c r="V282" s="446"/>
      <c r="W282" s="446"/>
      <c r="X282" s="1089"/>
      <c r="Y282" s="446"/>
      <c r="Z282" s="446"/>
      <c r="AA282" s="1089"/>
      <c r="AB282" s="446"/>
      <c r="AC282" s="1089"/>
      <c r="AD282" s="446"/>
      <c r="AE282" s="1089"/>
      <c r="AF282" s="446"/>
      <c r="AG282" s="1089"/>
      <c r="AH282" s="446"/>
      <c r="AI282" s="446"/>
      <c r="AJ282" s="1089"/>
      <c r="AK282" s="446"/>
      <c r="AL282" s="446"/>
      <c r="AM282" s="1089"/>
      <c r="AN282" s="446"/>
      <c r="AO282" s="446"/>
      <c r="AP282" s="1089"/>
      <c r="AQ282" s="446"/>
      <c r="AR282" s="446"/>
      <c r="AS282" s="1146"/>
      <c r="AT282" s="446"/>
      <c r="AU282" s="446"/>
      <c r="AV282" s="1089"/>
      <c r="AW282" s="1089"/>
      <c r="AX282" s="1146"/>
      <c r="AY282" s="446"/>
      <c r="AZ282" s="1146"/>
      <c r="BA282" s="1919"/>
      <c r="BB282" s="1790"/>
      <c r="BC282" s="1146"/>
      <c r="BD282" s="446"/>
      <c r="BE282" s="1938"/>
      <c r="BF282" s="1089"/>
      <c r="BG282" s="20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</row>
    <row r="283" spans="1:135" s="22" customFormat="1" x14ac:dyDescent="0.25">
      <c r="A283" s="20"/>
      <c r="B283" s="16"/>
      <c r="C283" s="446"/>
      <c r="D283" s="446"/>
      <c r="E283" s="1089"/>
      <c r="F283" s="446"/>
      <c r="G283" s="446"/>
      <c r="H283" s="1089"/>
      <c r="I283" s="446"/>
      <c r="J283" s="446"/>
      <c r="K283" s="1089"/>
      <c r="L283" s="446"/>
      <c r="M283" s="446"/>
      <c r="N283" s="1089"/>
      <c r="O283" s="446"/>
      <c r="P283" s="446"/>
      <c r="Q283" s="1089"/>
      <c r="R283" s="446"/>
      <c r="S283" s="446"/>
      <c r="T283" s="1089"/>
      <c r="U283" s="1089"/>
      <c r="V283" s="446"/>
      <c r="W283" s="446"/>
      <c r="X283" s="1089"/>
      <c r="Y283" s="446"/>
      <c r="Z283" s="446"/>
      <c r="AA283" s="1089"/>
      <c r="AB283" s="446"/>
      <c r="AC283" s="1089"/>
      <c r="AD283" s="446"/>
      <c r="AE283" s="1089"/>
      <c r="AF283" s="446"/>
      <c r="AG283" s="1089"/>
      <c r="AH283" s="446"/>
      <c r="AI283" s="446"/>
      <c r="AJ283" s="1089"/>
      <c r="AK283" s="446"/>
      <c r="AL283" s="446"/>
      <c r="AM283" s="1089"/>
      <c r="AN283" s="446"/>
      <c r="AO283" s="446"/>
      <c r="AP283" s="1089"/>
      <c r="AQ283" s="446"/>
      <c r="AR283" s="446"/>
      <c r="AS283" s="1146"/>
      <c r="AT283" s="446"/>
      <c r="AU283" s="446"/>
      <c r="AV283" s="1089"/>
      <c r="AW283" s="1089"/>
      <c r="AX283" s="1146"/>
      <c r="AY283" s="446"/>
      <c r="AZ283" s="1146"/>
      <c r="BA283" s="1919"/>
      <c r="BB283" s="1790"/>
      <c r="BC283" s="1146"/>
      <c r="BD283" s="446"/>
      <c r="BE283" s="1938"/>
      <c r="BF283" s="1089"/>
      <c r="BG283" s="20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</row>
    <row r="284" spans="1:135" s="22" customFormat="1" x14ac:dyDescent="0.25">
      <c r="A284" s="20"/>
      <c r="B284" s="16"/>
      <c r="C284" s="446"/>
      <c r="D284" s="446"/>
      <c r="E284" s="1089"/>
      <c r="F284" s="446"/>
      <c r="G284" s="446"/>
      <c r="H284" s="1089"/>
      <c r="I284" s="446"/>
      <c r="J284" s="446"/>
      <c r="K284" s="1089"/>
      <c r="L284" s="446"/>
      <c r="M284" s="446"/>
      <c r="N284" s="1089"/>
      <c r="O284" s="446"/>
      <c r="P284" s="446"/>
      <c r="Q284" s="1089"/>
      <c r="R284" s="446"/>
      <c r="S284" s="446"/>
      <c r="T284" s="1089"/>
      <c r="U284" s="1089"/>
      <c r="V284" s="446"/>
      <c r="W284" s="446"/>
      <c r="X284" s="1089"/>
      <c r="Y284" s="446"/>
      <c r="Z284" s="446"/>
      <c r="AA284" s="1089"/>
      <c r="AB284" s="446"/>
      <c r="AC284" s="1089"/>
      <c r="AD284" s="446"/>
      <c r="AE284" s="1089"/>
      <c r="AF284" s="446"/>
      <c r="AG284" s="1089"/>
      <c r="AH284" s="446"/>
      <c r="AI284" s="446"/>
      <c r="AJ284" s="1089"/>
      <c r="AK284" s="446"/>
      <c r="AL284" s="446"/>
      <c r="AM284" s="1089"/>
      <c r="AN284" s="446"/>
      <c r="AO284" s="446"/>
      <c r="AP284" s="1089"/>
      <c r="AQ284" s="446"/>
      <c r="AR284" s="446"/>
      <c r="AS284" s="1146"/>
      <c r="AT284" s="446"/>
      <c r="AU284" s="446"/>
      <c r="AV284" s="1089"/>
      <c r="AW284" s="1089"/>
      <c r="AX284" s="1146"/>
      <c r="AY284" s="446"/>
      <c r="AZ284" s="1146"/>
      <c r="BA284" s="1919"/>
      <c r="BB284" s="1790"/>
      <c r="BC284" s="1146"/>
      <c r="BD284" s="446"/>
      <c r="BE284" s="1938"/>
      <c r="BF284" s="1089"/>
      <c r="BG284" s="20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</row>
    <row r="285" spans="1:135" s="22" customFormat="1" x14ac:dyDescent="0.25">
      <c r="A285" s="20"/>
      <c r="B285" s="16"/>
      <c r="C285" s="446"/>
      <c r="D285" s="446"/>
      <c r="E285" s="1089"/>
      <c r="F285" s="446"/>
      <c r="G285" s="446"/>
      <c r="H285" s="1089"/>
      <c r="I285" s="446"/>
      <c r="J285" s="446"/>
      <c r="K285" s="1089"/>
      <c r="L285" s="446"/>
      <c r="M285" s="446"/>
      <c r="N285" s="1089"/>
      <c r="O285" s="446"/>
      <c r="P285" s="446"/>
      <c r="Q285" s="1089"/>
      <c r="R285" s="446"/>
      <c r="S285" s="446"/>
      <c r="T285" s="1089"/>
      <c r="U285" s="1089"/>
      <c r="V285" s="446"/>
      <c r="W285" s="446"/>
      <c r="X285" s="1089"/>
      <c r="Y285" s="446"/>
      <c r="Z285" s="446"/>
      <c r="AA285" s="1089"/>
      <c r="AB285" s="446"/>
      <c r="AC285" s="1089"/>
      <c r="AD285" s="446"/>
      <c r="AE285" s="1089"/>
      <c r="AF285" s="446"/>
      <c r="AG285" s="1089"/>
      <c r="AH285" s="446"/>
      <c r="AI285" s="446"/>
      <c r="AJ285" s="1089"/>
      <c r="AK285" s="446"/>
      <c r="AL285" s="446"/>
      <c r="AM285" s="1089"/>
      <c r="AN285" s="446"/>
      <c r="AO285" s="446"/>
      <c r="AP285" s="1089"/>
      <c r="AQ285" s="446"/>
      <c r="AR285" s="446"/>
      <c r="AS285" s="1146"/>
      <c r="AT285" s="446"/>
      <c r="AU285" s="446"/>
      <c r="AV285" s="1089"/>
      <c r="AW285" s="1089"/>
      <c r="AX285" s="1146"/>
      <c r="AY285" s="446"/>
      <c r="AZ285" s="1146"/>
      <c r="BA285" s="1919"/>
      <c r="BB285" s="1790"/>
      <c r="BC285" s="1146"/>
      <c r="BD285" s="446"/>
      <c r="BE285" s="1938"/>
      <c r="BF285" s="1089"/>
      <c r="BG285" s="20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</row>
    <row r="286" spans="1:135" s="22" customFormat="1" x14ac:dyDescent="0.25">
      <c r="A286" s="20"/>
      <c r="B286" s="16"/>
      <c r="C286" s="446"/>
      <c r="D286" s="446"/>
      <c r="E286" s="1089"/>
      <c r="F286" s="446"/>
      <c r="G286" s="446"/>
      <c r="H286" s="1089"/>
      <c r="I286" s="446"/>
      <c r="J286" s="446"/>
      <c r="K286" s="1089"/>
      <c r="L286" s="446"/>
      <c r="M286" s="446"/>
      <c r="N286" s="1089"/>
      <c r="O286" s="446"/>
      <c r="P286" s="446"/>
      <c r="Q286" s="1089"/>
      <c r="R286" s="446"/>
      <c r="S286" s="446"/>
      <c r="T286" s="1089"/>
      <c r="U286" s="1089"/>
      <c r="V286" s="446"/>
      <c r="W286" s="446"/>
      <c r="X286" s="1089"/>
      <c r="Y286" s="446"/>
      <c r="Z286" s="446"/>
      <c r="AA286" s="1089"/>
      <c r="AB286" s="446"/>
      <c r="AC286" s="1089"/>
      <c r="AD286" s="446"/>
      <c r="AE286" s="1089"/>
      <c r="AF286" s="446"/>
      <c r="AG286" s="1089"/>
      <c r="AH286" s="446"/>
      <c r="AI286" s="446"/>
      <c r="AJ286" s="1089"/>
      <c r="AK286" s="446"/>
      <c r="AL286" s="446"/>
      <c r="AM286" s="1089"/>
      <c r="AN286" s="446"/>
      <c r="AO286" s="446"/>
      <c r="AP286" s="1089"/>
      <c r="AQ286" s="446"/>
      <c r="AR286" s="446"/>
      <c r="AS286" s="1146"/>
      <c r="AT286" s="446"/>
      <c r="AU286" s="446"/>
      <c r="AV286" s="1089"/>
      <c r="AW286" s="1089"/>
      <c r="AX286" s="1146"/>
      <c r="AY286" s="446"/>
      <c r="AZ286" s="1146"/>
      <c r="BA286" s="1919"/>
      <c r="BB286" s="1790"/>
      <c r="BC286" s="1146"/>
      <c r="BD286" s="446"/>
      <c r="BE286" s="1938"/>
      <c r="BF286" s="1089"/>
      <c r="BG286" s="20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</row>
    <row r="287" spans="1:135" s="22" customFormat="1" x14ac:dyDescent="0.25">
      <c r="A287" s="20"/>
      <c r="B287" s="16"/>
      <c r="C287" s="446"/>
      <c r="D287" s="446"/>
      <c r="E287" s="1089"/>
      <c r="F287" s="446"/>
      <c r="G287" s="446"/>
      <c r="H287" s="1089"/>
      <c r="I287" s="446"/>
      <c r="J287" s="446"/>
      <c r="K287" s="1089"/>
      <c r="L287" s="446"/>
      <c r="M287" s="446"/>
      <c r="N287" s="1089"/>
      <c r="O287" s="446"/>
      <c r="P287" s="446"/>
      <c r="Q287" s="1089"/>
      <c r="R287" s="446"/>
      <c r="S287" s="446"/>
      <c r="T287" s="1089"/>
      <c r="U287" s="1089"/>
      <c r="V287" s="446"/>
      <c r="W287" s="446"/>
      <c r="X287" s="1089"/>
      <c r="Y287" s="446"/>
      <c r="Z287" s="446"/>
      <c r="AA287" s="1089"/>
      <c r="AB287" s="446"/>
      <c r="AC287" s="1089"/>
      <c r="AD287" s="446"/>
      <c r="AE287" s="1089"/>
      <c r="AF287" s="446"/>
      <c r="AG287" s="1089"/>
      <c r="AH287" s="446"/>
      <c r="AI287" s="446"/>
      <c r="AJ287" s="1089"/>
      <c r="AK287" s="446"/>
      <c r="AL287" s="446"/>
      <c r="AM287" s="1089"/>
      <c r="AN287" s="446"/>
      <c r="AO287" s="446"/>
      <c r="AP287" s="1089"/>
      <c r="AQ287" s="446"/>
      <c r="AR287" s="446"/>
      <c r="AS287" s="1146"/>
      <c r="AT287" s="446"/>
      <c r="AU287" s="446"/>
      <c r="AV287" s="1089"/>
      <c r="AW287" s="1089"/>
      <c r="AX287" s="1146"/>
      <c r="AY287" s="446"/>
      <c r="AZ287" s="1146"/>
      <c r="BA287" s="1919"/>
      <c r="BB287" s="1790"/>
      <c r="BC287" s="1146"/>
      <c r="BD287" s="446"/>
      <c r="BE287" s="1938"/>
      <c r="BF287" s="1089"/>
      <c r="BG287" s="20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</row>
    <row r="288" spans="1:135" s="22" customFormat="1" x14ac:dyDescent="0.25">
      <c r="A288" s="20"/>
      <c r="B288" s="16"/>
      <c r="C288" s="446"/>
      <c r="D288" s="446"/>
      <c r="E288" s="1089"/>
      <c r="F288" s="446"/>
      <c r="G288" s="446"/>
      <c r="H288" s="1089"/>
      <c r="I288" s="446"/>
      <c r="J288" s="446"/>
      <c r="K288" s="1089"/>
      <c r="L288" s="446"/>
      <c r="M288" s="446"/>
      <c r="N288" s="1089"/>
      <c r="O288" s="446"/>
      <c r="P288" s="446"/>
      <c r="Q288" s="1089"/>
      <c r="R288" s="446"/>
      <c r="S288" s="446"/>
      <c r="T288" s="1089"/>
      <c r="U288" s="1089"/>
      <c r="V288" s="446"/>
      <c r="W288" s="446"/>
      <c r="X288" s="1089"/>
      <c r="Y288" s="446"/>
      <c r="Z288" s="446"/>
      <c r="AA288" s="1089"/>
      <c r="AB288" s="446"/>
      <c r="AC288" s="1089"/>
      <c r="AD288" s="446"/>
      <c r="AE288" s="1089"/>
      <c r="AF288" s="446"/>
      <c r="AG288" s="1089"/>
      <c r="AH288" s="446"/>
      <c r="AI288" s="446"/>
      <c r="AJ288" s="1089"/>
      <c r="AK288" s="446"/>
      <c r="AL288" s="446"/>
      <c r="AM288" s="1089"/>
      <c r="AN288" s="446"/>
      <c r="AO288" s="446"/>
      <c r="AP288" s="1089"/>
      <c r="AQ288" s="446"/>
      <c r="AR288" s="446"/>
      <c r="AS288" s="1146"/>
      <c r="AT288" s="446"/>
      <c r="AU288" s="446"/>
      <c r="AV288" s="1089"/>
      <c r="AW288" s="1089"/>
      <c r="AX288" s="1146"/>
      <c r="AY288" s="446"/>
      <c r="AZ288" s="1146"/>
      <c r="BA288" s="1919"/>
      <c r="BB288" s="1790"/>
      <c r="BC288" s="1146"/>
      <c r="BD288" s="446"/>
      <c r="BE288" s="1938"/>
      <c r="BF288" s="1089"/>
      <c r="BG288" s="20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</row>
    <row r="289" spans="1:135" s="22" customFormat="1" x14ac:dyDescent="0.25">
      <c r="A289" s="20"/>
      <c r="B289" s="16"/>
      <c r="C289" s="446"/>
      <c r="D289" s="446"/>
      <c r="E289" s="1089"/>
      <c r="F289" s="446"/>
      <c r="G289" s="446"/>
      <c r="H289" s="1089"/>
      <c r="I289" s="446"/>
      <c r="J289" s="446"/>
      <c r="K289" s="1089"/>
      <c r="L289" s="446"/>
      <c r="M289" s="446"/>
      <c r="N289" s="1089"/>
      <c r="O289" s="446"/>
      <c r="P289" s="446"/>
      <c r="Q289" s="1089"/>
      <c r="R289" s="446"/>
      <c r="S289" s="446"/>
      <c r="T289" s="1089"/>
      <c r="U289" s="1089"/>
      <c r="V289" s="446"/>
      <c r="W289" s="446"/>
      <c r="X289" s="1089"/>
      <c r="Y289" s="446"/>
      <c r="Z289" s="446"/>
      <c r="AA289" s="1089"/>
      <c r="AB289" s="446"/>
      <c r="AC289" s="1089"/>
      <c r="AD289" s="446"/>
      <c r="AE289" s="1089"/>
      <c r="AF289" s="446"/>
      <c r="AG289" s="1089"/>
      <c r="AH289" s="446"/>
      <c r="AI289" s="446"/>
      <c r="AJ289" s="1089"/>
      <c r="AK289" s="446"/>
      <c r="AL289" s="446"/>
      <c r="AM289" s="1089"/>
      <c r="AN289" s="446"/>
      <c r="AO289" s="446"/>
      <c r="AP289" s="1089"/>
      <c r="AQ289" s="446"/>
      <c r="AR289" s="446"/>
      <c r="AS289" s="1146"/>
      <c r="AT289" s="446"/>
      <c r="AU289" s="446"/>
      <c r="AV289" s="1089"/>
      <c r="AW289" s="1089"/>
      <c r="AX289" s="1146"/>
      <c r="AY289" s="446"/>
      <c r="AZ289" s="1146"/>
      <c r="BA289" s="1919"/>
      <c r="BB289" s="1790"/>
      <c r="BC289" s="1146"/>
      <c r="BD289" s="446"/>
      <c r="BE289" s="1938"/>
      <c r="BF289" s="1089"/>
      <c r="BG289" s="20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</row>
    <row r="290" spans="1:135" s="22" customFormat="1" x14ac:dyDescent="0.25">
      <c r="A290" s="20"/>
      <c r="B290" s="16"/>
      <c r="C290" s="446"/>
      <c r="D290" s="446"/>
      <c r="E290" s="1089"/>
      <c r="F290" s="446"/>
      <c r="G290" s="446"/>
      <c r="H290" s="1089"/>
      <c r="I290" s="446"/>
      <c r="J290" s="446"/>
      <c r="K290" s="1089"/>
      <c r="L290" s="446"/>
      <c r="M290" s="446"/>
      <c r="N290" s="1089"/>
      <c r="O290" s="446"/>
      <c r="P290" s="446"/>
      <c r="Q290" s="1089"/>
      <c r="R290" s="446"/>
      <c r="S290" s="446"/>
      <c r="T290" s="1089"/>
      <c r="U290" s="1089"/>
      <c r="V290" s="446"/>
      <c r="W290" s="446"/>
      <c r="X290" s="1089"/>
      <c r="Y290" s="446"/>
      <c r="Z290" s="446"/>
      <c r="AA290" s="1089"/>
      <c r="AB290" s="446"/>
      <c r="AC290" s="1089"/>
      <c r="AD290" s="446"/>
      <c r="AE290" s="1089"/>
      <c r="AF290" s="446"/>
      <c r="AG290" s="1089"/>
      <c r="AH290" s="446"/>
      <c r="AI290" s="446"/>
      <c r="AJ290" s="1089"/>
      <c r="AK290" s="446"/>
      <c r="AL290" s="446"/>
      <c r="AM290" s="1089"/>
      <c r="AN290" s="446"/>
      <c r="AO290" s="446"/>
      <c r="AP290" s="1089"/>
      <c r="AQ290" s="446"/>
      <c r="AR290" s="446"/>
      <c r="AS290" s="1146"/>
      <c r="AT290" s="446"/>
      <c r="AU290" s="446"/>
      <c r="AV290" s="1089"/>
      <c r="AW290" s="1089"/>
      <c r="AX290" s="1146"/>
      <c r="AY290" s="446"/>
      <c r="AZ290" s="1146"/>
      <c r="BA290" s="1919"/>
      <c r="BB290" s="1790"/>
      <c r="BC290" s="1146"/>
      <c r="BD290" s="446"/>
      <c r="BE290" s="1938"/>
      <c r="BF290" s="1089"/>
      <c r="BG290" s="20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</row>
    <row r="291" spans="1:135" s="22" customFormat="1" x14ac:dyDescent="0.25">
      <c r="A291" s="20"/>
      <c r="B291" s="16"/>
      <c r="C291" s="446"/>
      <c r="D291" s="446"/>
      <c r="E291" s="1089"/>
      <c r="F291" s="446"/>
      <c r="G291" s="446"/>
      <c r="H291" s="1089"/>
      <c r="I291" s="446"/>
      <c r="J291" s="446"/>
      <c r="K291" s="1089"/>
      <c r="L291" s="446"/>
      <c r="M291" s="446"/>
      <c r="N291" s="1089"/>
      <c r="O291" s="446"/>
      <c r="P291" s="446"/>
      <c r="Q291" s="1089"/>
      <c r="R291" s="446"/>
      <c r="S291" s="446"/>
      <c r="T291" s="1089"/>
      <c r="U291" s="1089"/>
      <c r="V291" s="446"/>
      <c r="W291" s="446"/>
      <c r="X291" s="1089"/>
      <c r="Y291" s="446"/>
      <c r="Z291" s="446"/>
      <c r="AA291" s="1089"/>
      <c r="AB291" s="446"/>
      <c r="AC291" s="1089"/>
      <c r="AD291" s="446"/>
      <c r="AE291" s="1089"/>
      <c r="AF291" s="446"/>
      <c r="AG291" s="1089"/>
      <c r="AH291" s="446"/>
      <c r="AI291" s="446"/>
      <c r="AJ291" s="1089"/>
      <c r="AK291" s="446"/>
      <c r="AL291" s="446"/>
      <c r="AM291" s="1089"/>
      <c r="AN291" s="446"/>
      <c r="AO291" s="446"/>
      <c r="AP291" s="1089"/>
      <c r="AQ291" s="446"/>
      <c r="AR291" s="446"/>
      <c r="AS291" s="1146"/>
      <c r="AT291" s="446"/>
      <c r="AU291" s="446"/>
      <c r="AV291" s="1089"/>
      <c r="AW291" s="1089"/>
      <c r="AX291" s="1146"/>
      <c r="AY291" s="446"/>
      <c r="AZ291" s="1146"/>
      <c r="BA291" s="1919"/>
      <c r="BB291" s="1790"/>
      <c r="BC291" s="1146"/>
      <c r="BD291" s="446"/>
      <c r="BE291" s="1938"/>
      <c r="BF291" s="1089"/>
      <c r="BG291" s="20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</row>
    <row r="292" spans="1:135" s="22" customFormat="1" x14ac:dyDescent="0.25">
      <c r="A292" s="20"/>
      <c r="B292" s="16"/>
      <c r="C292" s="446"/>
      <c r="D292" s="446"/>
      <c r="E292" s="1089"/>
      <c r="F292" s="446"/>
      <c r="G292" s="446"/>
      <c r="H292" s="1089"/>
      <c r="I292" s="446"/>
      <c r="J292" s="446"/>
      <c r="K292" s="1089"/>
      <c r="L292" s="446"/>
      <c r="M292" s="446"/>
      <c r="N292" s="1089"/>
      <c r="O292" s="446"/>
      <c r="P292" s="446"/>
      <c r="Q292" s="1089"/>
      <c r="R292" s="446"/>
      <c r="S292" s="446"/>
      <c r="T292" s="1089"/>
      <c r="U292" s="1089"/>
      <c r="V292" s="446"/>
      <c r="W292" s="446"/>
      <c r="X292" s="1089"/>
      <c r="Y292" s="446"/>
      <c r="Z292" s="446"/>
      <c r="AA292" s="1089"/>
      <c r="AB292" s="446"/>
      <c r="AC292" s="1089"/>
      <c r="AD292" s="446"/>
      <c r="AE292" s="1089"/>
      <c r="AF292" s="446"/>
      <c r="AG292" s="1089"/>
      <c r="AH292" s="446"/>
      <c r="AI292" s="446"/>
      <c r="AJ292" s="1089"/>
      <c r="AK292" s="446"/>
      <c r="AL292" s="446"/>
      <c r="AM292" s="1089"/>
      <c r="AN292" s="446"/>
      <c r="AO292" s="446"/>
      <c r="AP292" s="1089"/>
      <c r="AQ292" s="446"/>
      <c r="AR292" s="446"/>
      <c r="AS292" s="1146"/>
      <c r="AT292" s="446"/>
      <c r="AU292" s="446"/>
      <c r="AV292" s="1089"/>
      <c r="AW292" s="1089"/>
      <c r="AX292" s="1146"/>
      <c r="AY292" s="446"/>
      <c r="AZ292" s="1146"/>
      <c r="BA292" s="1919"/>
      <c r="BB292" s="1790"/>
      <c r="BC292" s="1146"/>
      <c r="BD292" s="446"/>
      <c r="BE292" s="1938"/>
      <c r="BF292" s="1089"/>
      <c r="BG292" s="20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</row>
    <row r="293" spans="1:135" s="22" customFormat="1" x14ac:dyDescent="0.25">
      <c r="A293" s="20"/>
      <c r="B293" s="16"/>
      <c r="C293" s="446"/>
      <c r="D293" s="446"/>
      <c r="E293" s="1089"/>
      <c r="F293" s="446"/>
      <c r="G293" s="446"/>
      <c r="H293" s="1089"/>
      <c r="I293" s="446"/>
      <c r="J293" s="446"/>
      <c r="K293" s="1089"/>
      <c r="L293" s="446"/>
      <c r="M293" s="446"/>
      <c r="N293" s="1089"/>
      <c r="O293" s="446"/>
      <c r="P293" s="446"/>
      <c r="Q293" s="1089"/>
      <c r="R293" s="446"/>
      <c r="S293" s="446"/>
      <c r="T293" s="1089"/>
      <c r="U293" s="1089"/>
      <c r="V293" s="446"/>
      <c r="W293" s="446"/>
      <c r="X293" s="1089"/>
      <c r="Y293" s="446"/>
      <c r="Z293" s="446"/>
      <c r="AA293" s="1089"/>
      <c r="AB293" s="446"/>
      <c r="AC293" s="1089"/>
      <c r="AD293" s="446"/>
      <c r="AE293" s="1089"/>
      <c r="AF293" s="446"/>
      <c r="AG293" s="1089"/>
      <c r="AH293" s="446"/>
      <c r="AI293" s="446"/>
      <c r="AJ293" s="1089"/>
      <c r="AK293" s="446"/>
      <c r="AL293" s="446"/>
      <c r="AM293" s="1089"/>
      <c r="AN293" s="446"/>
      <c r="AO293" s="446"/>
      <c r="AP293" s="1089"/>
      <c r="AQ293" s="446"/>
      <c r="AR293" s="446"/>
      <c r="AS293" s="1146"/>
      <c r="AT293" s="446"/>
      <c r="AU293" s="446"/>
      <c r="AV293" s="1089"/>
      <c r="AW293" s="1089"/>
      <c r="AX293" s="1146"/>
      <c r="AY293" s="446"/>
      <c r="AZ293" s="1146"/>
      <c r="BA293" s="1919"/>
      <c r="BB293" s="1790"/>
      <c r="BC293" s="1146"/>
      <c r="BD293" s="446"/>
      <c r="BE293" s="1938"/>
      <c r="BF293" s="1089"/>
      <c r="BG293" s="20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</row>
    <row r="294" spans="1:135" s="22" customFormat="1" x14ac:dyDescent="0.25">
      <c r="A294" s="20"/>
      <c r="B294" s="16"/>
      <c r="C294" s="446"/>
      <c r="D294" s="446"/>
      <c r="E294" s="1089"/>
      <c r="F294" s="446"/>
      <c r="G294" s="446"/>
      <c r="H294" s="1089"/>
      <c r="I294" s="446"/>
      <c r="J294" s="446"/>
      <c r="K294" s="1089"/>
      <c r="L294" s="446"/>
      <c r="M294" s="446"/>
      <c r="N294" s="1089"/>
      <c r="O294" s="446"/>
      <c r="P294" s="446"/>
      <c r="Q294" s="1089"/>
      <c r="R294" s="446"/>
      <c r="S294" s="446"/>
      <c r="T294" s="1089"/>
      <c r="U294" s="1089"/>
      <c r="V294" s="446"/>
      <c r="W294" s="446"/>
      <c r="X294" s="1089"/>
      <c r="Y294" s="446"/>
      <c r="Z294" s="446"/>
      <c r="AA294" s="1089"/>
      <c r="AB294" s="446"/>
      <c r="AC294" s="1089"/>
      <c r="AD294" s="446"/>
      <c r="AE294" s="1089"/>
      <c r="AF294" s="446"/>
      <c r="AG294" s="1089"/>
      <c r="AH294" s="446"/>
      <c r="AI294" s="446"/>
      <c r="AJ294" s="1089"/>
      <c r="AK294" s="446"/>
      <c r="AL294" s="446"/>
      <c r="AM294" s="1089"/>
      <c r="AN294" s="446"/>
      <c r="AO294" s="446"/>
      <c r="AP294" s="1089"/>
      <c r="AQ294" s="446"/>
      <c r="AR294" s="446"/>
      <c r="AS294" s="1146"/>
      <c r="AT294" s="446"/>
      <c r="AU294" s="446"/>
      <c r="AV294" s="1089"/>
      <c r="AW294" s="1089"/>
      <c r="AX294" s="1146"/>
      <c r="AY294" s="446"/>
      <c r="AZ294" s="1146"/>
      <c r="BA294" s="1919"/>
      <c r="BB294" s="1790"/>
      <c r="BC294" s="1146"/>
      <c r="BD294" s="446"/>
      <c r="BE294" s="1938"/>
      <c r="BF294" s="1089"/>
      <c r="BG294" s="20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</row>
    <row r="295" spans="1:135" s="22" customFormat="1" x14ac:dyDescent="0.25">
      <c r="A295" s="20"/>
      <c r="B295" s="16"/>
      <c r="C295" s="446"/>
      <c r="D295" s="446"/>
      <c r="E295" s="1089"/>
      <c r="F295" s="446"/>
      <c r="G295" s="446"/>
      <c r="H295" s="1089"/>
      <c r="I295" s="446"/>
      <c r="J295" s="446"/>
      <c r="K295" s="1089"/>
      <c r="L295" s="446"/>
      <c r="M295" s="446"/>
      <c r="N295" s="1089"/>
      <c r="O295" s="446"/>
      <c r="P295" s="446"/>
      <c r="Q295" s="1089"/>
      <c r="R295" s="446"/>
      <c r="S295" s="446"/>
      <c r="T295" s="1089"/>
      <c r="U295" s="1089"/>
      <c r="V295" s="446"/>
      <c r="W295" s="446"/>
      <c r="X295" s="1089"/>
      <c r="Y295" s="446"/>
      <c r="Z295" s="446"/>
      <c r="AA295" s="1089"/>
      <c r="AB295" s="446"/>
      <c r="AC295" s="1089"/>
      <c r="AD295" s="446"/>
      <c r="AE295" s="1089"/>
      <c r="AF295" s="446"/>
      <c r="AG295" s="1089"/>
      <c r="AH295" s="446"/>
      <c r="AI295" s="446"/>
      <c r="AJ295" s="1089"/>
      <c r="AK295" s="446"/>
      <c r="AL295" s="446"/>
      <c r="AM295" s="1089"/>
      <c r="AN295" s="446"/>
      <c r="AO295" s="446"/>
      <c r="AP295" s="1089"/>
      <c r="AQ295" s="446"/>
      <c r="AR295" s="446"/>
      <c r="AS295" s="1146"/>
      <c r="AT295" s="446"/>
      <c r="AU295" s="446"/>
      <c r="AV295" s="1089"/>
      <c r="AW295" s="1089"/>
      <c r="AX295" s="1146"/>
      <c r="AY295" s="446"/>
      <c r="AZ295" s="1146"/>
      <c r="BA295" s="1919"/>
      <c r="BB295" s="1790"/>
      <c r="BC295" s="1146"/>
      <c r="BD295" s="446"/>
      <c r="BE295" s="1938"/>
      <c r="BF295" s="1089"/>
      <c r="BG295" s="20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</row>
    <row r="296" spans="1:135" s="22" customFormat="1" x14ac:dyDescent="0.25">
      <c r="A296" s="20"/>
      <c r="B296" s="16"/>
      <c r="C296" s="446"/>
      <c r="D296" s="446"/>
      <c r="E296" s="1089"/>
      <c r="F296" s="446"/>
      <c r="G296" s="446"/>
      <c r="H296" s="1089"/>
      <c r="I296" s="446"/>
      <c r="J296" s="446"/>
      <c r="K296" s="1089"/>
      <c r="L296" s="446"/>
      <c r="M296" s="446"/>
      <c r="N296" s="1089"/>
      <c r="O296" s="446"/>
      <c r="P296" s="446"/>
      <c r="Q296" s="1089"/>
      <c r="R296" s="446"/>
      <c r="S296" s="446"/>
      <c r="T296" s="1089"/>
      <c r="U296" s="1089"/>
      <c r="V296" s="446"/>
      <c r="W296" s="446"/>
      <c r="X296" s="1089"/>
      <c r="Y296" s="446"/>
      <c r="Z296" s="446"/>
      <c r="AA296" s="1089"/>
      <c r="AB296" s="446"/>
      <c r="AC296" s="1089"/>
      <c r="AD296" s="446"/>
      <c r="AE296" s="1089"/>
      <c r="AF296" s="446"/>
      <c r="AG296" s="1089"/>
      <c r="AH296" s="446"/>
      <c r="AI296" s="446"/>
      <c r="AJ296" s="1089"/>
      <c r="AK296" s="446"/>
      <c r="AL296" s="446"/>
      <c r="AM296" s="1089"/>
      <c r="AN296" s="446"/>
      <c r="AO296" s="446"/>
      <c r="AP296" s="1089"/>
      <c r="AQ296" s="446"/>
      <c r="AR296" s="446"/>
      <c r="AS296" s="1146"/>
      <c r="AT296" s="446"/>
      <c r="AU296" s="446"/>
      <c r="AV296" s="1089"/>
      <c r="AW296" s="1089"/>
      <c r="AX296" s="1146"/>
      <c r="AY296" s="446"/>
      <c r="AZ296" s="1146"/>
      <c r="BA296" s="1919"/>
      <c r="BB296" s="1790"/>
      <c r="BC296" s="1146"/>
      <c r="BD296" s="446"/>
      <c r="BE296" s="1938"/>
      <c r="BF296" s="1089"/>
      <c r="BG296" s="20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</row>
    <row r="297" spans="1:135" s="22" customFormat="1" x14ac:dyDescent="0.25">
      <c r="A297" s="20"/>
      <c r="B297" s="16"/>
      <c r="C297" s="446"/>
      <c r="D297" s="446"/>
      <c r="E297" s="1089"/>
      <c r="F297" s="446"/>
      <c r="G297" s="446"/>
      <c r="H297" s="1089"/>
      <c r="I297" s="446"/>
      <c r="J297" s="446"/>
      <c r="K297" s="1089"/>
      <c r="L297" s="446"/>
      <c r="M297" s="446"/>
      <c r="N297" s="1089"/>
      <c r="O297" s="446"/>
      <c r="P297" s="446"/>
      <c r="Q297" s="1089"/>
      <c r="R297" s="446"/>
      <c r="S297" s="446"/>
      <c r="T297" s="1089"/>
      <c r="U297" s="1089"/>
      <c r="V297" s="446"/>
      <c r="W297" s="446"/>
      <c r="X297" s="1089"/>
      <c r="Y297" s="446"/>
      <c r="Z297" s="446"/>
      <c r="AA297" s="1089"/>
      <c r="AB297" s="446"/>
      <c r="AC297" s="1089"/>
      <c r="AD297" s="446"/>
      <c r="AE297" s="1089"/>
      <c r="AF297" s="446"/>
      <c r="AG297" s="1089"/>
      <c r="AH297" s="446"/>
      <c r="AI297" s="446"/>
      <c r="AJ297" s="1089"/>
      <c r="AK297" s="446"/>
      <c r="AL297" s="446"/>
      <c r="AM297" s="1089"/>
      <c r="AN297" s="446"/>
      <c r="AO297" s="446"/>
      <c r="AP297" s="1089"/>
      <c r="AQ297" s="446"/>
      <c r="AR297" s="446"/>
      <c r="AS297" s="1146"/>
      <c r="AT297" s="446"/>
      <c r="AU297" s="446"/>
      <c r="AV297" s="1089"/>
      <c r="AW297" s="1089"/>
      <c r="AX297" s="1146"/>
      <c r="AY297" s="446"/>
      <c r="AZ297" s="1146"/>
      <c r="BA297" s="1919"/>
      <c r="BB297" s="1790"/>
      <c r="BC297" s="1146"/>
      <c r="BD297" s="446"/>
      <c r="BE297" s="1938"/>
      <c r="BF297" s="1089"/>
      <c r="BG297" s="20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</row>
    <row r="298" spans="1:135" s="22" customFormat="1" x14ac:dyDescent="0.25">
      <c r="A298" s="20"/>
      <c r="B298" s="16"/>
      <c r="C298" s="446"/>
      <c r="D298" s="446"/>
      <c r="E298" s="1089"/>
      <c r="F298" s="446"/>
      <c r="G298" s="446"/>
      <c r="H298" s="1089"/>
      <c r="I298" s="446"/>
      <c r="J298" s="446"/>
      <c r="K298" s="1089"/>
      <c r="L298" s="446"/>
      <c r="M298" s="446"/>
      <c r="N298" s="1089"/>
      <c r="O298" s="446"/>
      <c r="P298" s="446"/>
      <c r="Q298" s="1089"/>
      <c r="R298" s="446"/>
      <c r="S298" s="446"/>
      <c r="T298" s="1089"/>
      <c r="U298" s="1089"/>
      <c r="V298" s="446"/>
      <c r="W298" s="446"/>
      <c r="X298" s="1089"/>
      <c r="Y298" s="446"/>
      <c r="Z298" s="446"/>
      <c r="AA298" s="1089"/>
      <c r="AB298" s="446"/>
      <c r="AC298" s="1089"/>
      <c r="AD298" s="446"/>
      <c r="AE298" s="1089"/>
      <c r="AF298" s="446"/>
      <c r="AG298" s="1089"/>
      <c r="AH298" s="446"/>
      <c r="AI298" s="446"/>
      <c r="AJ298" s="1089"/>
      <c r="AK298" s="446"/>
      <c r="AL298" s="446"/>
      <c r="AM298" s="1089"/>
      <c r="AN298" s="446"/>
      <c r="AO298" s="446"/>
      <c r="AP298" s="1089"/>
      <c r="AQ298" s="446"/>
      <c r="AR298" s="446"/>
      <c r="AS298" s="1146"/>
      <c r="AT298" s="446"/>
      <c r="AU298" s="446"/>
      <c r="AV298" s="1089"/>
      <c r="AW298" s="1089"/>
      <c r="AX298" s="1146"/>
      <c r="AY298" s="446"/>
      <c r="AZ298" s="1146"/>
      <c r="BA298" s="1919"/>
      <c r="BB298" s="1790"/>
      <c r="BC298" s="1146"/>
      <c r="BD298" s="446"/>
      <c r="BE298" s="1938"/>
      <c r="BF298" s="1089"/>
      <c r="BG298" s="20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</row>
    <row r="299" spans="1:135" s="22" customFormat="1" x14ac:dyDescent="0.25">
      <c r="A299" s="20"/>
      <c r="B299" s="16"/>
      <c r="C299" s="446"/>
      <c r="D299" s="446"/>
      <c r="E299" s="1089"/>
      <c r="F299" s="446"/>
      <c r="G299" s="446"/>
      <c r="H299" s="1089"/>
      <c r="I299" s="446"/>
      <c r="J299" s="446"/>
      <c r="K299" s="1089"/>
      <c r="L299" s="446"/>
      <c r="M299" s="446"/>
      <c r="N299" s="1089"/>
      <c r="O299" s="446"/>
      <c r="P299" s="446"/>
      <c r="Q299" s="1089"/>
      <c r="R299" s="446"/>
      <c r="S299" s="446"/>
      <c r="T299" s="1089"/>
      <c r="U299" s="1089"/>
      <c r="V299" s="446"/>
      <c r="W299" s="446"/>
      <c r="X299" s="1089"/>
      <c r="Y299" s="446"/>
      <c r="Z299" s="446"/>
      <c r="AA299" s="1089"/>
      <c r="AB299" s="446"/>
      <c r="AC299" s="1089"/>
      <c r="AD299" s="446"/>
      <c r="AE299" s="1089"/>
      <c r="AF299" s="446"/>
      <c r="AG299" s="1089"/>
      <c r="AH299" s="446"/>
      <c r="AI299" s="446"/>
      <c r="AJ299" s="1089"/>
      <c r="AK299" s="446"/>
      <c r="AL299" s="446"/>
      <c r="AM299" s="1089"/>
      <c r="AN299" s="446"/>
      <c r="AO299" s="446"/>
      <c r="AP299" s="1089"/>
      <c r="AQ299" s="446"/>
      <c r="AR299" s="446"/>
      <c r="AS299" s="1146"/>
      <c r="AT299" s="446"/>
      <c r="AU299" s="446"/>
      <c r="AV299" s="1089"/>
      <c r="AW299" s="1089"/>
      <c r="AX299" s="1146"/>
      <c r="AY299" s="446"/>
      <c r="AZ299" s="1146"/>
      <c r="BA299" s="1919"/>
      <c r="BB299" s="1790"/>
      <c r="BC299" s="1146"/>
      <c r="BD299" s="446"/>
      <c r="BE299" s="1938"/>
      <c r="BF299" s="1089"/>
      <c r="BG299" s="20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</row>
    <row r="300" spans="1:135" s="22" customFormat="1" x14ac:dyDescent="0.25">
      <c r="A300" s="20"/>
      <c r="B300" s="16"/>
      <c r="C300" s="446"/>
      <c r="D300" s="446"/>
      <c r="E300" s="1089"/>
      <c r="F300" s="446"/>
      <c r="G300" s="446"/>
      <c r="H300" s="1089"/>
      <c r="I300" s="446"/>
      <c r="J300" s="446"/>
      <c r="K300" s="1089"/>
      <c r="L300" s="446"/>
      <c r="M300" s="446"/>
      <c r="N300" s="1089"/>
      <c r="O300" s="446"/>
      <c r="P300" s="446"/>
      <c r="Q300" s="1089"/>
      <c r="R300" s="446"/>
      <c r="S300" s="446"/>
      <c r="T300" s="1089"/>
      <c r="U300" s="1089"/>
      <c r="V300" s="446"/>
      <c r="W300" s="446"/>
      <c r="X300" s="1089"/>
      <c r="Y300" s="446"/>
      <c r="Z300" s="446"/>
      <c r="AA300" s="1089"/>
      <c r="AB300" s="446"/>
      <c r="AC300" s="1089"/>
      <c r="AD300" s="446"/>
      <c r="AE300" s="1089"/>
      <c r="AF300" s="446"/>
      <c r="AG300" s="1089"/>
      <c r="AH300" s="446"/>
      <c r="AI300" s="446"/>
      <c r="AJ300" s="1089"/>
      <c r="AK300" s="446"/>
      <c r="AL300" s="446"/>
      <c r="AM300" s="1089"/>
      <c r="AN300" s="446"/>
      <c r="AO300" s="446"/>
      <c r="AP300" s="1089"/>
      <c r="AQ300" s="446"/>
      <c r="AR300" s="446"/>
      <c r="AS300" s="1146"/>
      <c r="AT300" s="446"/>
      <c r="AU300" s="446"/>
      <c r="AV300" s="1089"/>
      <c r="AW300" s="1089"/>
      <c r="AX300" s="1146"/>
      <c r="AY300" s="446"/>
      <c r="AZ300" s="1146"/>
      <c r="BA300" s="1919"/>
      <c r="BB300" s="1790"/>
      <c r="BC300" s="1146"/>
      <c r="BD300" s="446"/>
      <c r="BE300" s="1938"/>
      <c r="BF300" s="1089"/>
      <c r="BG300" s="20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</row>
    <row r="301" spans="1:135" s="22" customFormat="1" x14ac:dyDescent="0.25">
      <c r="A301" s="20"/>
      <c r="B301" s="16"/>
      <c r="C301" s="446"/>
      <c r="D301" s="446"/>
      <c r="E301" s="1089"/>
      <c r="F301" s="446"/>
      <c r="G301" s="446"/>
      <c r="H301" s="1089"/>
      <c r="I301" s="446"/>
      <c r="J301" s="446"/>
      <c r="K301" s="1089"/>
      <c r="L301" s="446"/>
      <c r="M301" s="446"/>
      <c r="N301" s="1089"/>
      <c r="O301" s="446"/>
      <c r="P301" s="446"/>
      <c r="Q301" s="1089"/>
      <c r="R301" s="446"/>
      <c r="S301" s="446"/>
      <c r="T301" s="1089"/>
      <c r="U301" s="1089"/>
      <c r="V301" s="446"/>
      <c r="W301" s="446"/>
      <c r="X301" s="1089"/>
      <c r="Y301" s="446"/>
      <c r="Z301" s="446"/>
      <c r="AA301" s="1089"/>
      <c r="AB301" s="446"/>
      <c r="AC301" s="1089"/>
      <c r="AD301" s="446"/>
      <c r="AE301" s="1089"/>
      <c r="AF301" s="446"/>
      <c r="AG301" s="1089"/>
      <c r="AH301" s="446"/>
      <c r="AI301" s="446"/>
      <c r="AJ301" s="1089"/>
      <c r="AK301" s="446"/>
      <c r="AL301" s="446"/>
      <c r="AM301" s="1089"/>
      <c r="AN301" s="446"/>
      <c r="AO301" s="446"/>
      <c r="AP301" s="1089"/>
      <c r="AQ301" s="446"/>
      <c r="AR301" s="446"/>
      <c r="AS301" s="1146"/>
      <c r="AT301" s="446"/>
      <c r="AU301" s="446"/>
      <c r="AV301" s="1089"/>
      <c r="AW301" s="1089"/>
      <c r="AX301" s="1146"/>
      <c r="AY301" s="446"/>
      <c r="AZ301" s="1146"/>
      <c r="BA301" s="1919"/>
      <c r="BB301" s="1790"/>
      <c r="BC301" s="1146"/>
      <c r="BD301" s="446"/>
      <c r="BE301" s="1938"/>
      <c r="BF301" s="1089"/>
      <c r="BG301" s="20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</row>
    <row r="302" spans="1:135" s="22" customFormat="1" x14ac:dyDescent="0.25">
      <c r="A302" s="20"/>
      <c r="B302" s="16"/>
      <c r="C302" s="446"/>
      <c r="D302" s="446"/>
      <c r="E302" s="1089"/>
      <c r="F302" s="446"/>
      <c r="G302" s="446"/>
      <c r="H302" s="1089"/>
      <c r="I302" s="446"/>
      <c r="J302" s="446"/>
      <c r="K302" s="1089"/>
      <c r="L302" s="446"/>
      <c r="M302" s="446"/>
      <c r="N302" s="1089"/>
      <c r="O302" s="446"/>
      <c r="P302" s="446"/>
      <c r="Q302" s="1089"/>
      <c r="R302" s="446"/>
      <c r="S302" s="446"/>
      <c r="T302" s="1089"/>
      <c r="U302" s="1089"/>
      <c r="V302" s="446"/>
      <c r="W302" s="446"/>
      <c r="X302" s="1089"/>
      <c r="Y302" s="446"/>
      <c r="Z302" s="446"/>
      <c r="AA302" s="1089"/>
      <c r="AB302" s="446"/>
      <c r="AC302" s="1089"/>
      <c r="AD302" s="446"/>
      <c r="AE302" s="1089"/>
      <c r="AF302" s="446"/>
      <c r="AG302" s="1089"/>
      <c r="AH302" s="446"/>
      <c r="AI302" s="446"/>
      <c r="AJ302" s="1089"/>
      <c r="AK302" s="446"/>
      <c r="AL302" s="446"/>
      <c r="AM302" s="1089"/>
      <c r="AN302" s="446"/>
      <c r="AO302" s="446"/>
      <c r="AP302" s="1089"/>
      <c r="AQ302" s="446"/>
      <c r="AR302" s="446"/>
      <c r="AS302" s="1146"/>
      <c r="AT302" s="446"/>
      <c r="AU302" s="446"/>
      <c r="AV302" s="1089"/>
      <c r="AW302" s="1089"/>
      <c r="AX302" s="1146"/>
      <c r="AY302" s="446"/>
      <c r="AZ302" s="1146"/>
      <c r="BA302" s="1919"/>
      <c r="BB302" s="1790"/>
      <c r="BC302" s="1146"/>
      <c r="BD302" s="446"/>
      <c r="BE302" s="1938"/>
      <c r="BF302" s="1089"/>
      <c r="BG302" s="20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</row>
    <row r="303" spans="1:135" s="22" customFormat="1" x14ac:dyDescent="0.25">
      <c r="A303" s="20"/>
      <c r="B303" s="16"/>
      <c r="C303" s="446"/>
      <c r="D303" s="446"/>
      <c r="E303" s="1089"/>
      <c r="F303" s="446"/>
      <c r="G303" s="446"/>
      <c r="H303" s="1089"/>
      <c r="I303" s="446"/>
      <c r="J303" s="446"/>
      <c r="K303" s="1089"/>
      <c r="L303" s="446"/>
      <c r="M303" s="446"/>
      <c r="N303" s="1089"/>
      <c r="O303" s="446"/>
      <c r="P303" s="446"/>
      <c r="Q303" s="1089"/>
      <c r="R303" s="446"/>
      <c r="S303" s="446"/>
      <c r="T303" s="1089"/>
      <c r="U303" s="1089"/>
      <c r="V303" s="446"/>
      <c r="W303" s="446"/>
      <c r="X303" s="1089"/>
      <c r="Y303" s="446"/>
      <c r="Z303" s="446"/>
      <c r="AA303" s="1089"/>
      <c r="AB303" s="446"/>
      <c r="AC303" s="1089"/>
      <c r="AD303" s="446"/>
      <c r="AE303" s="1089"/>
      <c r="AF303" s="446"/>
      <c r="AG303" s="1089"/>
      <c r="AH303" s="446"/>
      <c r="AI303" s="446"/>
      <c r="AJ303" s="1089"/>
      <c r="AK303" s="446"/>
      <c r="AL303" s="446"/>
      <c r="AM303" s="1089"/>
      <c r="AN303" s="446"/>
      <c r="AO303" s="446"/>
      <c r="AP303" s="1089"/>
      <c r="AQ303" s="446"/>
      <c r="AR303" s="446"/>
      <c r="AS303" s="1146"/>
      <c r="AT303" s="446"/>
      <c r="AU303" s="446"/>
      <c r="AV303" s="1089"/>
      <c r="AW303" s="1089"/>
      <c r="AX303" s="1146"/>
      <c r="AY303" s="446"/>
      <c r="AZ303" s="1146"/>
      <c r="BA303" s="1919"/>
      <c r="BB303" s="1790"/>
      <c r="BC303" s="1146"/>
      <c r="BD303" s="446"/>
      <c r="BE303" s="1938"/>
      <c r="BF303" s="1089"/>
      <c r="BG303" s="20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</row>
    <row r="304" spans="1:135" s="22" customFormat="1" x14ac:dyDescent="0.25">
      <c r="A304" s="20"/>
      <c r="B304" s="16"/>
      <c r="C304" s="446"/>
      <c r="D304" s="446"/>
      <c r="E304" s="1089"/>
      <c r="F304" s="446"/>
      <c r="G304" s="446"/>
      <c r="H304" s="1089"/>
      <c r="I304" s="446"/>
      <c r="J304" s="446"/>
      <c r="K304" s="1089"/>
      <c r="L304" s="446"/>
      <c r="M304" s="446"/>
      <c r="N304" s="1089"/>
      <c r="O304" s="446"/>
      <c r="P304" s="446"/>
      <c r="Q304" s="1089"/>
      <c r="R304" s="446"/>
      <c r="S304" s="446"/>
      <c r="T304" s="1089"/>
      <c r="U304" s="1089"/>
      <c r="V304" s="446"/>
      <c r="W304" s="446"/>
      <c r="X304" s="1089"/>
      <c r="Y304" s="446"/>
      <c r="Z304" s="446"/>
      <c r="AA304" s="1089"/>
      <c r="AB304" s="446"/>
      <c r="AC304" s="1089"/>
      <c r="AD304" s="446"/>
      <c r="AE304" s="1089"/>
      <c r="AF304" s="446"/>
      <c r="AG304" s="1089"/>
      <c r="AH304" s="446"/>
      <c r="AI304" s="446"/>
      <c r="AJ304" s="1089"/>
      <c r="AK304" s="446"/>
      <c r="AL304" s="446"/>
      <c r="AM304" s="1089"/>
      <c r="AN304" s="446"/>
      <c r="AO304" s="446"/>
      <c r="AP304" s="1089"/>
      <c r="AQ304" s="446"/>
      <c r="AR304" s="446"/>
      <c r="AS304" s="1146"/>
      <c r="AT304" s="446"/>
      <c r="AU304" s="446"/>
      <c r="AV304" s="1089"/>
      <c r="AW304" s="1089"/>
      <c r="AX304" s="1146"/>
      <c r="AY304" s="446"/>
      <c r="AZ304" s="1146"/>
      <c r="BA304" s="1919"/>
      <c r="BB304" s="1790"/>
      <c r="BC304" s="1146"/>
      <c r="BD304" s="446"/>
      <c r="BE304" s="1938"/>
      <c r="BF304" s="1089"/>
      <c r="BG304" s="20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</row>
    <row r="305" spans="1:135" s="22" customFormat="1" x14ac:dyDescent="0.25">
      <c r="A305" s="20"/>
      <c r="B305" s="16"/>
      <c r="C305" s="446"/>
      <c r="D305" s="446"/>
      <c r="E305" s="1089"/>
      <c r="F305" s="446"/>
      <c r="G305" s="446"/>
      <c r="H305" s="1089"/>
      <c r="I305" s="446"/>
      <c r="J305" s="446"/>
      <c r="K305" s="1089"/>
      <c r="L305" s="446"/>
      <c r="M305" s="446"/>
      <c r="N305" s="1089"/>
      <c r="O305" s="446"/>
      <c r="P305" s="446"/>
      <c r="Q305" s="1089"/>
      <c r="R305" s="446"/>
      <c r="S305" s="446"/>
      <c r="T305" s="1089"/>
      <c r="U305" s="1089"/>
      <c r="V305" s="446"/>
      <c r="W305" s="446"/>
      <c r="X305" s="1089"/>
      <c r="Y305" s="446"/>
      <c r="Z305" s="446"/>
      <c r="AA305" s="1089"/>
      <c r="AB305" s="446"/>
      <c r="AC305" s="1089"/>
      <c r="AD305" s="446"/>
      <c r="AE305" s="1089"/>
      <c r="AF305" s="446"/>
      <c r="AG305" s="1089"/>
      <c r="AH305" s="446"/>
      <c r="AI305" s="446"/>
      <c r="AJ305" s="1089"/>
      <c r="AK305" s="446"/>
      <c r="AL305" s="446"/>
      <c r="AM305" s="1089"/>
      <c r="AN305" s="446"/>
      <c r="AO305" s="446"/>
      <c r="AP305" s="1089"/>
      <c r="AQ305" s="446"/>
      <c r="AR305" s="446"/>
      <c r="AS305" s="1146"/>
      <c r="AT305" s="446"/>
      <c r="AU305" s="446"/>
      <c r="AV305" s="1089"/>
      <c r="AW305" s="1089"/>
      <c r="AX305" s="1146"/>
      <c r="AY305" s="446"/>
      <c r="AZ305" s="1146"/>
      <c r="BA305" s="1919"/>
      <c r="BB305" s="1790"/>
      <c r="BC305" s="1146"/>
      <c r="BD305" s="446"/>
      <c r="BE305" s="1938"/>
      <c r="BF305" s="1089"/>
      <c r="BG305" s="20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</row>
    <row r="306" spans="1:135" s="22" customFormat="1" x14ac:dyDescent="0.25">
      <c r="A306" s="20"/>
      <c r="B306" s="16"/>
      <c r="C306" s="446"/>
      <c r="D306" s="446"/>
      <c r="E306" s="1089"/>
      <c r="F306" s="446"/>
      <c r="G306" s="446"/>
      <c r="H306" s="1089"/>
      <c r="I306" s="446"/>
      <c r="J306" s="446"/>
      <c r="K306" s="1089"/>
      <c r="L306" s="446"/>
      <c r="M306" s="446"/>
      <c r="N306" s="1089"/>
      <c r="O306" s="446"/>
      <c r="P306" s="446"/>
      <c r="Q306" s="1089"/>
      <c r="R306" s="446"/>
      <c r="S306" s="446"/>
      <c r="T306" s="1089"/>
      <c r="U306" s="1089"/>
      <c r="V306" s="446"/>
      <c r="W306" s="446"/>
      <c r="X306" s="1089"/>
      <c r="Y306" s="446"/>
      <c r="Z306" s="446"/>
      <c r="AA306" s="1089"/>
      <c r="AB306" s="446"/>
      <c r="AC306" s="1089"/>
      <c r="AD306" s="446"/>
      <c r="AE306" s="1089"/>
      <c r="AF306" s="446"/>
      <c r="AG306" s="1089"/>
      <c r="AH306" s="446"/>
      <c r="AI306" s="446"/>
      <c r="AJ306" s="1089"/>
      <c r="AK306" s="446"/>
      <c r="AL306" s="446"/>
      <c r="AM306" s="1089"/>
      <c r="AN306" s="446"/>
      <c r="AO306" s="446"/>
      <c r="AP306" s="1089"/>
      <c r="AQ306" s="446"/>
      <c r="AR306" s="446"/>
      <c r="AS306" s="1146"/>
      <c r="AT306" s="446"/>
      <c r="AU306" s="446"/>
      <c r="AV306" s="1089"/>
      <c r="AW306" s="1089"/>
      <c r="AX306" s="1146"/>
      <c r="AY306" s="446"/>
      <c r="AZ306" s="1146"/>
      <c r="BA306" s="1919"/>
      <c r="BB306" s="1790"/>
      <c r="BC306" s="1146"/>
      <c r="BD306" s="446"/>
      <c r="BE306" s="1938"/>
      <c r="BF306" s="1089"/>
      <c r="BG306" s="20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</row>
    <row r="307" spans="1:135" s="22" customFormat="1" x14ac:dyDescent="0.25">
      <c r="A307" s="20"/>
      <c r="B307" s="16"/>
      <c r="C307" s="446"/>
      <c r="D307" s="446"/>
      <c r="E307" s="1089"/>
      <c r="F307" s="446"/>
      <c r="G307" s="446"/>
      <c r="H307" s="1089"/>
      <c r="I307" s="446"/>
      <c r="J307" s="446"/>
      <c r="K307" s="1089"/>
      <c r="L307" s="446"/>
      <c r="M307" s="446"/>
      <c r="N307" s="1089"/>
      <c r="O307" s="446"/>
      <c r="P307" s="446"/>
      <c r="Q307" s="1089"/>
      <c r="R307" s="446"/>
      <c r="S307" s="446"/>
      <c r="T307" s="1089"/>
      <c r="U307" s="1089"/>
      <c r="V307" s="446"/>
      <c r="W307" s="446"/>
      <c r="X307" s="1089"/>
      <c r="Y307" s="446"/>
      <c r="Z307" s="446"/>
      <c r="AA307" s="1089"/>
      <c r="AB307" s="446"/>
      <c r="AC307" s="1089"/>
      <c r="AD307" s="446"/>
      <c r="AE307" s="1089"/>
      <c r="AF307" s="446"/>
      <c r="AG307" s="1089"/>
      <c r="AH307" s="446"/>
      <c r="AI307" s="446"/>
      <c r="AJ307" s="1089"/>
      <c r="AK307" s="446"/>
      <c r="AL307" s="446"/>
      <c r="AM307" s="1089"/>
      <c r="AN307" s="446"/>
      <c r="AO307" s="446"/>
      <c r="AP307" s="1089"/>
      <c r="AQ307" s="446"/>
      <c r="AR307" s="446"/>
      <c r="AS307" s="1146"/>
      <c r="AT307" s="446"/>
      <c r="AU307" s="446"/>
      <c r="AV307" s="1089"/>
      <c r="AW307" s="1089"/>
      <c r="AX307" s="1146"/>
      <c r="AY307" s="446"/>
      <c r="AZ307" s="1146"/>
      <c r="BA307" s="1919"/>
      <c r="BB307" s="1790"/>
      <c r="BC307" s="1146"/>
      <c r="BD307" s="446"/>
      <c r="BE307" s="1938"/>
      <c r="BF307" s="1089"/>
      <c r="BG307" s="20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</row>
    <row r="308" spans="1:135" s="22" customFormat="1" x14ac:dyDescent="0.25">
      <c r="A308" s="20"/>
      <c r="B308" s="16"/>
      <c r="C308" s="446"/>
      <c r="D308" s="446"/>
      <c r="E308" s="1089"/>
      <c r="F308" s="446"/>
      <c r="G308" s="446"/>
      <c r="H308" s="1089"/>
      <c r="I308" s="446"/>
      <c r="J308" s="446"/>
      <c r="K308" s="1089"/>
      <c r="L308" s="446"/>
      <c r="M308" s="446"/>
      <c r="N308" s="1089"/>
      <c r="O308" s="446"/>
      <c r="P308" s="446"/>
      <c r="Q308" s="1089"/>
      <c r="R308" s="446"/>
      <c r="S308" s="446"/>
      <c r="T308" s="1089"/>
      <c r="U308" s="1089"/>
      <c r="V308" s="446"/>
      <c r="W308" s="446"/>
      <c r="X308" s="1089"/>
      <c r="Y308" s="446"/>
      <c r="Z308" s="446"/>
      <c r="AA308" s="1089"/>
      <c r="AB308" s="446"/>
      <c r="AC308" s="1089"/>
      <c r="AD308" s="446"/>
      <c r="AE308" s="1089"/>
      <c r="AF308" s="446"/>
      <c r="AG308" s="1089"/>
      <c r="AH308" s="446"/>
      <c r="AI308" s="446"/>
      <c r="AJ308" s="1089"/>
      <c r="AK308" s="446"/>
      <c r="AL308" s="446"/>
      <c r="AM308" s="1089"/>
      <c r="AN308" s="446"/>
      <c r="AO308" s="446"/>
      <c r="AP308" s="1089"/>
      <c r="AQ308" s="446"/>
      <c r="AR308" s="446"/>
      <c r="AS308" s="1146"/>
      <c r="AT308" s="446"/>
      <c r="AU308" s="446"/>
      <c r="AV308" s="1089"/>
      <c r="AW308" s="1089"/>
      <c r="AX308" s="1146"/>
      <c r="AY308" s="446"/>
      <c r="AZ308" s="1146"/>
      <c r="BA308" s="1919"/>
      <c r="BB308" s="1790"/>
      <c r="BC308" s="1146"/>
      <c r="BD308" s="446"/>
      <c r="BE308" s="1938"/>
      <c r="BF308" s="1089"/>
      <c r="BG308" s="20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</row>
    <row r="309" spans="1:135" s="22" customFormat="1" x14ac:dyDescent="0.25">
      <c r="A309" s="20"/>
      <c r="B309" s="16"/>
      <c r="C309" s="446"/>
      <c r="D309" s="446"/>
      <c r="E309" s="1089"/>
      <c r="F309" s="446"/>
      <c r="G309" s="446"/>
      <c r="H309" s="1089"/>
      <c r="I309" s="446"/>
      <c r="J309" s="446"/>
      <c r="K309" s="1089"/>
      <c r="L309" s="446"/>
      <c r="M309" s="446"/>
      <c r="N309" s="1089"/>
      <c r="O309" s="446"/>
      <c r="P309" s="446"/>
      <c r="Q309" s="1089"/>
      <c r="R309" s="446"/>
      <c r="S309" s="446"/>
      <c r="T309" s="1089"/>
      <c r="U309" s="1089"/>
      <c r="V309" s="446"/>
      <c r="W309" s="446"/>
      <c r="X309" s="1089"/>
      <c r="Y309" s="446"/>
      <c r="Z309" s="446"/>
      <c r="AA309" s="1089"/>
      <c r="AB309" s="446"/>
      <c r="AC309" s="1089"/>
      <c r="AD309" s="446"/>
      <c r="AE309" s="1089"/>
      <c r="AF309" s="446"/>
      <c r="AG309" s="1089"/>
      <c r="AH309" s="446"/>
      <c r="AI309" s="446"/>
      <c r="AJ309" s="1089"/>
      <c r="AK309" s="446"/>
      <c r="AL309" s="446"/>
      <c r="AM309" s="1089"/>
      <c r="AN309" s="446"/>
      <c r="AO309" s="446"/>
      <c r="AP309" s="1089"/>
      <c r="AQ309" s="446"/>
      <c r="AR309" s="446"/>
      <c r="AS309" s="1146"/>
      <c r="AT309" s="446"/>
      <c r="AU309" s="446"/>
      <c r="AV309" s="1089"/>
      <c r="AW309" s="1089"/>
      <c r="AX309" s="1146"/>
      <c r="AY309" s="446"/>
      <c r="AZ309" s="1146"/>
      <c r="BA309" s="1919"/>
      <c r="BB309" s="1790"/>
      <c r="BC309" s="1146"/>
      <c r="BD309" s="446"/>
      <c r="BE309" s="1938"/>
      <c r="BF309" s="1089"/>
      <c r="BG309" s="20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</row>
    <row r="310" spans="1:135" s="22" customFormat="1" x14ac:dyDescent="0.25">
      <c r="A310" s="20"/>
      <c r="B310" s="16"/>
      <c r="C310" s="446"/>
      <c r="D310" s="446"/>
      <c r="E310" s="1089"/>
      <c r="F310" s="446"/>
      <c r="G310" s="446"/>
      <c r="H310" s="1089"/>
      <c r="I310" s="446"/>
      <c r="J310" s="446"/>
      <c r="K310" s="1089"/>
      <c r="L310" s="446"/>
      <c r="M310" s="446"/>
      <c r="N310" s="1089"/>
      <c r="O310" s="446"/>
      <c r="P310" s="446"/>
      <c r="Q310" s="1089"/>
      <c r="R310" s="446"/>
      <c r="S310" s="446"/>
      <c r="T310" s="1089"/>
      <c r="U310" s="1089"/>
      <c r="V310" s="446"/>
      <c r="W310" s="446"/>
      <c r="X310" s="1089"/>
      <c r="Y310" s="446"/>
      <c r="Z310" s="446"/>
      <c r="AA310" s="1089"/>
      <c r="AB310" s="446"/>
      <c r="AC310" s="1089"/>
      <c r="AD310" s="446"/>
      <c r="AE310" s="1089"/>
      <c r="AF310" s="446"/>
      <c r="AG310" s="1089"/>
      <c r="AH310" s="446"/>
      <c r="AI310" s="446"/>
      <c r="AJ310" s="1089"/>
      <c r="AK310" s="446"/>
      <c r="AL310" s="446"/>
      <c r="AM310" s="1089"/>
      <c r="AN310" s="446"/>
      <c r="AO310" s="446"/>
      <c r="AP310" s="1089"/>
      <c r="AQ310" s="446"/>
      <c r="AR310" s="446"/>
      <c r="AS310" s="1146"/>
      <c r="AT310" s="446"/>
      <c r="AU310" s="446"/>
      <c r="AV310" s="1089"/>
      <c r="AW310" s="1089"/>
      <c r="AX310" s="1146"/>
      <c r="AY310" s="446"/>
      <c r="AZ310" s="1146"/>
      <c r="BA310" s="1919"/>
      <c r="BB310" s="1790"/>
      <c r="BC310" s="1146"/>
      <c r="BD310" s="446"/>
      <c r="BE310" s="1938"/>
      <c r="BF310" s="1089"/>
      <c r="BG310" s="20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</row>
    <row r="311" spans="1:135" s="22" customFormat="1" x14ac:dyDescent="0.25">
      <c r="A311" s="20"/>
      <c r="B311" s="16"/>
      <c r="C311" s="446"/>
      <c r="D311" s="446"/>
      <c r="E311" s="1089"/>
      <c r="F311" s="446"/>
      <c r="G311" s="446"/>
      <c r="H311" s="1089"/>
      <c r="I311" s="446"/>
      <c r="J311" s="446"/>
      <c r="K311" s="1089"/>
      <c r="L311" s="446"/>
      <c r="M311" s="446"/>
      <c r="N311" s="1089"/>
      <c r="O311" s="446"/>
      <c r="P311" s="446"/>
      <c r="Q311" s="1089"/>
      <c r="R311" s="446"/>
      <c r="S311" s="446"/>
      <c r="T311" s="1089"/>
      <c r="U311" s="1089"/>
      <c r="V311" s="446"/>
      <c r="W311" s="446"/>
      <c r="X311" s="1089"/>
      <c r="Y311" s="446"/>
      <c r="Z311" s="446"/>
      <c r="AA311" s="1089"/>
      <c r="AB311" s="446"/>
      <c r="AC311" s="1089"/>
      <c r="AD311" s="446"/>
      <c r="AE311" s="1089"/>
      <c r="AF311" s="446"/>
      <c r="AG311" s="1089"/>
      <c r="AH311" s="446"/>
      <c r="AI311" s="446"/>
      <c r="AJ311" s="1089"/>
      <c r="AK311" s="446"/>
      <c r="AL311" s="446"/>
      <c r="AM311" s="1089"/>
      <c r="AN311" s="446"/>
      <c r="AO311" s="446"/>
      <c r="AP311" s="1089"/>
      <c r="AQ311" s="446"/>
      <c r="AR311" s="446"/>
      <c r="AS311" s="1146"/>
      <c r="AT311" s="446"/>
      <c r="AU311" s="446"/>
      <c r="AV311" s="1089"/>
      <c r="AW311" s="1089"/>
      <c r="AX311" s="1146"/>
      <c r="AY311" s="446"/>
      <c r="AZ311" s="1146"/>
      <c r="BA311" s="1919"/>
      <c r="BB311" s="1790"/>
      <c r="BC311" s="1146"/>
      <c r="BD311" s="446"/>
      <c r="BE311" s="1938"/>
      <c r="BF311" s="1089"/>
      <c r="BG311" s="20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</row>
    <row r="312" spans="1:135" s="22" customFormat="1" x14ac:dyDescent="0.25">
      <c r="A312" s="20"/>
      <c r="B312" s="16"/>
      <c r="C312" s="446"/>
      <c r="D312" s="446"/>
      <c r="E312" s="1089"/>
      <c r="F312" s="446"/>
      <c r="G312" s="446"/>
      <c r="H312" s="1089"/>
      <c r="I312" s="446"/>
      <c r="J312" s="446"/>
      <c r="K312" s="1089"/>
      <c r="L312" s="446"/>
      <c r="M312" s="446"/>
      <c r="N312" s="1089"/>
      <c r="O312" s="446"/>
      <c r="P312" s="446"/>
      <c r="Q312" s="1089"/>
      <c r="R312" s="446"/>
      <c r="S312" s="446"/>
      <c r="T312" s="1089"/>
      <c r="U312" s="1089"/>
      <c r="V312" s="446"/>
      <c r="W312" s="446"/>
      <c r="X312" s="1089"/>
      <c r="Y312" s="446"/>
      <c r="Z312" s="446"/>
      <c r="AA312" s="1089"/>
      <c r="AB312" s="446"/>
      <c r="AC312" s="1089"/>
      <c r="AD312" s="446"/>
      <c r="AE312" s="1089"/>
      <c r="AF312" s="446"/>
      <c r="AG312" s="1089"/>
      <c r="AH312" s="446"/>
      <c r="AI312" s="446"/>
      <c r="AJ312" s="1089"/>
      <c r="AK312" s="446"/>
      <c r="AL312" s="446"/>
      <c r="AM312" s="1089"/>
      <c r="AN312" s="446"/>
      <c r="AO312" s="446"/>
      <c r="AP312" s="1089"/>
      <c r="AQ312" s="446"/>
      <c r="AR312" s="446"/>
      <c r="AS312" s="1146"/>
      <c r="AT312" s="446"/>
      <c r="AU312" s="446"/>
      <c r="AV312" s="1089"/>
      <c r="AW312" s="1089"/>
      <c r="AX312" s="1146"/>
      <c r="AY312" s="446"/>
      <c r="AZ312" s="1146"/>
      <c r="BA312" s="1919"/>
      <c r="BB312" s="1790"/>
      <c r="BC312" s="1146"/>
      <c r="BD312" s="446"/>
      <c r="BE312" s="1938"/>
      <c r="BF312" s="1089"/>
      <c r="BG312" s="20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</row>
    <row r="313" spans="1:135" s="22" customFormat="1" x14ac:dyDescent="0.25">
      <c r="A313" s="20"/>
      <c r="B313" s="16"/>
      <c r="C313" s="446"/>
      <c r="D313" s="446"/>
      <c r="E313" s="1089"/>
      <c r="F313" s="446"/>
      <c r="G313" s="446"/>
      <c r="H313" s="1089"/>
      <c r="I313" s="446"/>
      <c r="J313" s="446"/>
      <c r="K313" s="1089"/>
      <c r="L313" s="446"/>
      <c r="M313" s="446"/>
      <c r="N313" s="1089"/>
      <c r="O313" s="446"/>
      <c r="P313" s="446"/>
      <c r="Q313" s="1089"/>
      <c r="R313" s="446"/>
      <c r="S313" s="446"/>
      <c r="T313" s="1089"/>
      <c r="U313" s="1089"/>
      <c r="V313" s="446"/>
      <c r="W313" s="446"/>
      <c r="X313" s="1089"/>
      <c r="Y313" s="446"/>
      <c r="Z313" s="446"/>
      <c r="AA313" s="1089"/>
      <c r="AB313" s="446"/>
      <c r="AC313" s="1089"/>
      <c r="AD313" s="446"/>
      <c r="AE313" s="1089"/>
      <c r="AF313" s="446"/>
      <c r="AG313" s="1089"/>
      <c r="AH313" s="446"/>
      <c r="AI313" s="446"/>
      <c r="AJ313" s="1089"/>
      <c r="AK313" s="446"/>
      <c r="AL313" s="446"/>
      <c r="AM313" s="1089"/>
      <c r="AN313" s="446"/>
      <c r="AO313" s="446"/>
      <c r="AP313" s="1089"/>
      <c r="AQ313" s="446"/>
      <c r="AR313" s="446"/>
      <c r="AS313" s="1146"/>
      <c r="AT313" s="446"/>
      <c r="AU313" s="446"/>
      <c r="AV313" s="1089"/>
      <c r="AW313" s="1089"/>
      <c r="AX313" s="1146"/>
      <c r="AY313" s="446"/>
      <c r="AZ313" s="1146"/>
      <c r="BA313" s="1919"/>
      <c r="BB313" s="1790"/>
      <c r="BC313" s="1146"/>
      <c r="BD313" s="446"/>
      <c r="BE313" s="1938"/>
      <c r="BF313" s="1089"/>
      <c r="BG313" s="20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  <c r="ED313" s="23"/>
      <c r="EE313" s="23"/>
    </row>
    <row r="314" spans="1:135" s="22" customFormat="1" x14ac:dyDescent="0.25">
      <c r="A314" s="20"/>
      <c r="B314" s="16"/>
      <c r="C314" s="446"/>
      <c r="D314" s="446"/>
      <c r="E314" s="1089"/>
      <c r="F314" s="446"/>
      <c r="G314" s="446"/>
      <c r="H314" s="1089"/>
      <c r="I314" s="446"/>
      <c r="J314" s="446"/>
      <c r="K314" s="1089"/>
      <c r="L314" s="446"/>
      <c r="M314" s="446"/>
      <c r="N314" s="1089"/>
      <c r="O314" s="446"/>
      <c r="P314" s="446"/>
      <c r="Q314" s="1089"/>
      <c r="R314" s="446"/>
      <c r="S314" s="446"/>
      <c r="T314" s="1089"/>
      <c r="U314" s="1089"/>
      <c r="V314" s="446"/>
      <c r="W314" s="446"/>
      <c r="X314" s="1089"/>
      <c r="Y314" s="446"/>
      <c r="Z314" s="446"/>
      <c r="AA314" s="1089"/>
      <c r="AB314" s="446"/>
      <c r="AC314" s="1089"/>
      <c r="AD314" s="446"/>
      <c r="AE314" s="1089"/>
      <c r="AF314" s="446"/>
      <c r="AG314" s="1089"/>
      <c r="AH314" s="446"/>
      <c r="AI314" s="446"/>
      <c r="AJ314" s="1089"/>
      <c r="AK314" s="446"/>
      <c r="AL314" s="446"/>
      <c r="AM314" s="1089"/>
      <c r="AN314" s="446"/>
      <c r="AO314" s="446"/>
      <c r="AP314" s="1089"/>
      <c r="AQ314" s="446"/>
      <c r="AR314" s="446"/>
      <c r="AS314" s="1146"/>
      <c r="AT314" s="446"/>
      <c r="AU314" s="446"/>
      <c r="AV314" s="1089"/>
      <c r="AW314" s="1089"/>
      <c r="AX314" s="1146"/>
      <c r="AY314" s="446"/>
      <c r="AZ314" s="1146"/>
      <c r="BA314" s="1919"/>
      <c r="BB314" s="1790"/>
      <c r="BC314" s="1146"/>
      <c r="BD314" s="446"/>
      <c r="BE314" s="1938"/>
      <c r="BF314" s="1089"/>
      <c r="BG314" s="20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</row>
    <row r="315" spans="1:135" s="22" customFormat="1" x14ac:dyDescent="0.25">
      <c r="A315" s="20"/>
      <c r="B315" s="16"/>
      <c r="C315" s="446"/>
      <c r="D315" s="446"/>
      <c r="E315" s="1089"/>
      <c r="F315" s="446"/>
      <c r="G315" s="446"/>
      <c r="H315" s="1089"/>
      <c r="I315" s="446"/>
      <c r="J315" s="446"/>
      <c r="K315" s="1089"/>
      <c r="L315" s="446"/>
      <c r="M315" s="446"/>
      <c r="N315" s="1089"/>
      <c r="O315" s="446"/>
      <c r="P315" s="446"/>
      <c r="Q315" s="1089"/>
      <c r="R315" s="446"/>
      <c r="S315" s="446"/>
      <c r="T315" s="1089"/>
      <c r="U315" s="1089"/>
      <c r="V315" s="446"/>
      <c r="W315" s="446"/>
      <c r="X315" s="1089"/>
      <c r="Y315" s="446"/>
      <c r="Z315" s="446"/>
      <c r="AA315" s="1089"/>
      <c r="AB315" s="446"/>
      <c r="AC315" s="1089"/>
      <c r="AD315" s="446"/>
      <c r="AE315" s="1089"/>
      <c r="AF315" s="446"/>
      <c r="AG315" s="1089"/>
      <c r="AH315" s="446"/>
      <c r="AI315" s="446"/>
      <c r="AJ315" s="1089"/>
      <c r="AK315" s="446"/>
      <c r="AL315" s="446"/>
      <c r="AM315" s="1089"/>
      <c r="AN315" s="446"/>
      <c r="AO315" s="446"/>
      <c r="AP315" s="1089"/>
      <c r="AQ315" s="446"/>
      <c r="AR315" s="446"/>
      <c r="AS315" s="1146"/>
      <c r="AT315" s="446"/>
      <c r="AU315" s="446"/>
      <c r="AV315" s="1089"/>
      <c r="AW315" s="1089"/>
      <c r="AX315" s="1146"/>
      <c r="AY315" s="446"/>
      <c r="AZ315" s="1146"/>
      <c r="BA315" s="1919"/>
      <c r="BB315" s="1790"/>
      <c r="BC315" s="1146"/>
      <c r="BD315" s="446"/>
      <c r="BE315" s="1938"/>
      <c r="BF315" s="1089"/>
      <c r="BG315" s="20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</row>
    <row r="316" spans="1:135" s="22" customFormat="1" x14ac:dyDescent="0.25">
      <c r="A316" s="20"/>
      <c r="B316" s="16"/>
      <c r="C316" s="446"/>
      <c r="D316" s="446"/>
      <c r="E316" s="1089"/>
      <c r="F316" s="446"/>
      <c r="G316" s="446"/>
      <c r="H316" s="1089"/>
      <c r="I316" s="446"/>
      <c r="J316" s="446"/>
      <c r="K316" s="1089"/>
      <c r="L316" s="446"/>
      <c r="M316" s="446"/>
      <c r="N316" s="1089"/>
      <c r="O316" s="446"/>
      <c r="P316" s="446"/>
      <c r="Q316" s="1089"/>
      <c r="R316" s="446"/>
      <c r="S316" s="446"/>
      <c r="T316" s="1089"/>
      <c r="U316" s="1089"/>
      <c r="V316" s="446"/>
      <c r="W316" s="446"/>
      <c r="X316" s="1089"/>
      <c r="Y316" s="446"/>
      <c r="Z316" s="446"/>
      <c r="AA316" s="1089"/>
      <c r="AB316" s="446"/>
      <c r="AC316" s="1089"/>
      <c r="AD316" s="446"/>
      <c r="AE316" s="1089"/>
      <c r="AF316" s="446"/>
      <c r="AG316" s="1089"/>
      <c r="AH316" s="446"/>
      <c r="AI316" s="446"/>
      <c r="AJ316" s="1089"/>
      <c r="AK316" s="446"/>
      <c r="AL316" s="446"/>
      <c r="AM316" s="1089"/>
      <c r="AN316" s="446"/>
      <c r="AO316" s="446"/>
      <c r="AP316" s="1089"/>
      <c r="AQ316" s="446"/>
      <c r="AR316" s="446"/>
      <c r="AS316" s="1146"/>
      <c r="AT316" s="446"/>
      <c r="AU316" s="446"/>
      <c r="AV316" s="1089"/>
      <c r="AW316" s="1089"/>
      <c r="AX316" s="1146"/>
      <c r="AY316" s="446"/>
      <c r="AZ316" s="1146"/>
      <c r="BA316" s="1919"/>
      <c r="BB316" s="1790"/>
      <c r="BC316" s="1146"/>
      <c r="BD316" s="446"/>
      <c r="BE316" s="1938"/>
      <c r="BF316" s="1089"/>
      <c r="BG316" s="20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</row>
    <row r="317" spans="1:135" s="22" customFormat="1" x14ac:dyDescent="0.25">
      <c r="A317" s="20"/>
      <c r="B317" s="16"/>
      <c r="C317" s="446"/>
      <c r="D317" s="446"/>
      <c r="E317" s="1089"/>
      <c r="F317" s="446"/>
      <c r="G317" s="446"/>
      <c r="H317" s="1089"/>
      <c r="I317" s="446"/>
      <c r="J317" s="446"/>
      <c r="K317" s="1089"/>
      <c r="L317" s="446"/>
      <c r="M317" s="446"/>
      <c r="N317" s="1089"/>
      <c r="O317" s="446"/>
      <c r="P317" s="446"/>
      <c r="Q317" s="1089"/>
      <c r="R317" s="446"/>
      <c r="S317" s="446"/>
      <c r="T317" s="1089"/>
      <c r="U317" s="1089"/>
      <c r="V317" s="446"/>
      <c r="W317" s="446"/>
      <c r="X317" s="1089"/>
      <c r="Y317" s="446"/>
      <c r="Z317" s="446"/>
      <c r="AA317" s="1089"/>
      <c r="AB317" s="446"/>
      <c r="AC317" s="1089"/>
      <c r="AD317" s="446"/>
      <c r="AE317" s="1089"/>
      <c r="AF317" s="446"/>
      <c r="AG317" s="1089"/>
      <c r="AH317" s="446"/>
      <c r="AI317" s="446"/>
      <c r="AJ317" s="1089"/>
      <c r="AK317" s="446"/>
      <c r="AL317" s="446"/>
      <c r="AM317" s="1089"/>
      <c r="AN317" s="446"/>
      <c r="AO317" s="446"/>
      <c r="AP317" s="1089"/>
      <c r="AQ317" s="446"/>
      <c r="AR317" s="446"/>
      <c r="AS317" s="1146"/>
      <c r="AT317" s="446"/>
      <c r="AU317" s="446"/>
      <c r="AV317" s="1089"/>
      <c r="AW317" s="1089"/>
      <c r="AX317" s="1146"/>
      <c r="AY317" s="446"/>
      <c r="AZ317" s="1146"/>
      <c r="BA317" s="1919"/>
      <c r="BB317" s="1790"/>
      <c r="BC317" s="1146"/>
      <c r="BD317" s="446"/>
      <c r="BE317" s="1938"/>
      <c r="BF317" s="1089"/>
      <c r="BG317" s="20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</row>
    <row r="318" spans="1:135" s="22" customFormat="1" x14ac:dyDescent="0.25">
      <c r="A318" s="20"/>
      <c r="B318" s="16"/>
      <c r="C318" s="446"/>
      <c r="D318" s="446"/>
      <c r="E318" s="1089"/>
      <c r="F318" s="446"/>
      <c r="G318" s="446"/>
      <c r="H318" s="1089"/>
      <c r="I318" s="446"/>
      <c r="J318" s="446"/>
      <c r="K318" s="1089"/>
      <c r="L318" s="446"/>
      <c r="M318" s="446"/>
      <c r="N318" s="1089"/>
      <c r="O318" s="446"/>
      <c r="P318" s="446"/>
      <c r="Q318" s="1089"/>
      <c r="R318" s="446"/>
      <c r="S318" s="446"/>
      <c r="T318" s="1089"/>
      <c r="U318" s="1089"/>
      <c r="V318" s="446"/>
      <c r="W318" s="446"/>
      <c r="X318" s="1089"/>
      <c r="Y318" s="446"/>
      <c r="Z318" s="446"/>
      <c r="AA318" s="1089"/>
      <c r="AB318" s="446"/>
      <c r="AC318" s="1089"/>
      <c r="AD318" s="446"/>
      <c r="AE318" s="1089"/>
      <c r="AF318" s="446"/>
      <c r="AG318" s="1089"/>
      <c r="AH318" s="446"/>
      <c r="AI318" s="446"/>
      <c r="AJ318" s="1089"/>
      <c r="AK318" s="446"/>
      <c r="AL318" s="446"/>
      <c r="AM318" s="1089"/>
      <c r="AN318" s="446"/>
      <c r="AO318" s="446"/>
      <c r="AP318" s="1089"/>
      <c r="AQ318" s="446"/>
      <c r="AR318" s="446"/>
      <c r="AS318" s="1146"/>
      <c r="AT318" s="446"/>
      <c r="AU318" s="446"/>
      <c r="AV318" s="1089"/>
      <c r="AW318" s="1089"/>
      <c r="AX318" s="1146"/>
      <c r="AY318" s="446"/>
      <c r="AZ318" s="1146"/>
      <c r="BA318" s="1919"/>
      <c r="BB318" s="1790"/>
      <c r="BC318" s="1146"/>
      <c r="BD318" s="446"/>
      <c r="BE318" s="1938"/>
      <c r="BF318" s="1089"/>
      <c r="BG318" s="20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</row>
    <row r="319" spans="1:135" s="22" customFormat="1" x14ac:dyDescent="0.25">
      <c r="A319" s="20"/>
      <c r="B319" s="16"/>
      <c r="C319" s="446"/>
      <c r="D319" s="446"/>
      <c r="E319" s="1089"/>
      <c r="F319" s="446"/>
      <c r="G319" s="446"/>
      <c r="H319" s="1089"/>
      <c r="I319" s="446"/>
      <c r="J319" s="446"/>
      <c r="K319" s="1089"/>
      <c r="L319" s="446"/>
      <c r="M319" s="446"/>
      <c r="N319" s="1089"/>
      <c r="O319" s="446"/>
      <c r="P319" s="446"/>
      <c r="Q319" s="1089"/>
      <c r="R319" s="446"/>
      <c r="S319" s="446"/>
      <c r="T319" s="1089"/>
      <c r="U319" s="1089"/>
      <c r="V319" s="446"/>
      <c r="W319" s="446"/>
      <c r="X319" s="1089"/>
      <c r="Y319" s="446"/>
      <c r="Z319" s="446"/>
      <c r="AA319" s="1089"/>
      <c r="AB319" s="446"/>
      <c r="AC319" s="1089"/>
      <c r="AD319" s="446"/>
      <c r="AE319" s="1089"/>
      <c r="AF319" s="446"/>
      <c r="AG319" s="1089"/>
      <c r="AH319" s="446"/>
      <c r="AI319" s="446"/>
      <c r="AJ319" s="1089"/>
      <c r="AK319" s="446"/>
      <c r="AL319" s="446"/>
      <c r="AM319" s="1089"/>
      <c r="AN319" s="446"/>
      <c r="AO319" s="446"/>
      <c r="AP319" s="1089"/>
      <c r="AQ319" s="446"/>
      <c r="AR319" s="446"/>
      <c r="AS319" s="1146"/>
      <c r="AT319" s="446"/>
      <c r="AU319" s="446"/>
      <c r="AV319" s="1089"/>
      <c r="AW319" s="1089"/>
      <c r="AX319" s="1146"/>
      <c r="AY319" s="446"/>
      <c r="AZ319" s="1146"/>
      <c r="BA319" s="1919"/>
      <c r="BB319" s="1790"/>
      <c r="BC319" s="1146"/>
      <c r="BD319" s="446"/>
      <c r="BE319" s="1938"/>
      <c r="BF319" s="1089"/>
      <c r="BG319" s="20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</row>
    <row r="320" spans="1:135" s="22" customFormat="1" x14ac:dyDescent="0.25">
      <c r="A320" s="20"/>
      <c r="B320" s="16"/>
      <c r="C320" s="446"/>
      <c r="D320" s="446"/>
      <c r="E320" s="1089"/>
      <c r="F320" s="446"/>
      <c r="G320" s="446"/>
      <c r="H320" s="1089"/>
      <c r="I320" s="446"/>
      <c r="J320" s="446"/>
      <c r="K320" s="1089"/>
      <c r="L320" s="446"/>
      <c r="M320" s="446"/>
      <c r="N320" s="1089"/>
      <c r="O320" s="446"/>
      <c r="P320" s="446"/>
      <c r="Q320" s="1089"/>
      <c r="R320" s="446"/>
      <c r="S320" s="446"/>
      <c r="T320" s="1089"/>
      <c r="U320" s="1089"/>
      <c r="V320" s="446"/>
      <c r="W320" s="446"/>
      <c r="X320" s="1089"/>
      <c r="Y320" s="446"/>
      <c r="Z320" s="446"/>
      <c r="AA320" s="1089"/>
      <c r="AB320" s="446"/>
      <c r="AC320" s="1089"/>
      <c r="AD320" s="446"/>
      <c r="AE320" s="1089"/>
      <c r="AF320" s="446"/>
      <c r="AG320" s="1089"/>
      <c r="AH320" s="446"/>
      <c r="AI320" s="446"/>
      <c r="AJ320" s="1089"/>
      <c r="AK320" s="446"/>
      <c r="AL320" s="446"/>
      <c r="AM320" s="1089"/>
      <c r="AN320" s="446"/>
      <c r="AO320" s="446"/>
      <c r="AP320" s="1089"/>
      <c r="AQ320" s="446"/>
      <c r="AR320" s="446"/>
      <c r="AS320" s="1146"/>
      <c r="AT320" s="446"/>
      <c r="AU320" s="446"/>
      <c r="AV320" s="1089"/>
      <c r="AW320" s="1089"/>
      <c r="AX320" s="1146"/>
      <c r="AY320" s="446"/>
      <c r="AZ320" s="1146"/>
      <c r="BA320" s="1919"/>
      <c r="BB320" s="1790"/>
      <c r="BC320" s="1146"/>
      <c r="BD320" s="446"/>
      <c r="BE320" s="1938"/>
      <c r="BF320" s="1089"/>
      <c r="BG320" s="20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</row>
    <row r="321" spans="1:135" s="22" customFormat="1" x14ac:dyDescent="0.25">
      <c r="A321" s="20"/>
      <c r="B321" s="16"/>
      <c r="C321" s="446"/>
      <c r="D321" s="446"/>
      <c r="E321" s="1089"/>
      <c r="F321" s="446"/>
      <c r="G321" s="446"/>
      <c r="H321" s="1089"/>
      <c r="I321" s="446"/>
      <c r="J321" s="446"/>
      <c r="K321" s="1089"/>
      <c r="L321" s="446"/>
      <c r="M321" s="446"/>
      <c r="N321" s="1089"/>
      <c r="O321" s="446"/>
      <c r="P321" s="446"/>
      <c r="Q321" s="1089"/>
      <c r="R321" s="446"/>
      <c r="S321" s="446"/>
      <c r="T321" s="1089"/>
      <c r="U321" s="1089"/>
      <c r="V321" s="446"/>
      <c r="W321" s="446"/>
      <c r="X321" s="1089"/>
      <c r="Y321" s="446"/>
      <c r="Z321" s="446"/>
      <c r="AA321" s="1089"/>
      <c r="AB321" s="446"/>
      <c r="AC321" s="1089"/>
      <c r="AD321" s="446"/>
      <c r="AE321" s="1089"/>
      <c r="AF321" s="446"/>
      <c r="AG321" s="1089"/>
      <c r="AH321" s="446"/>
      <c r="AI321" s="446"/>
      <c r="AJ321" s="1089"/>
      <c r="AK321" s="446"/>
      <c r="AL321" s="446"/>
      <c r="AM321" s="1089"/>
      <c r="AN321" s="446"/>
      <c r="AO321" s="446"/>
      <c r="AP321" s="1089"/>
      <c r="AQ321" s="446"/>
      <c r="AR321" s="446"/>
      <c r="AS321" s="1146"/>
      <c r="AT321" s="446"/>
      <c r="AU321" s="446"/>
      <c r="AV321" s="1089"/>
      <c r="AW321" s="1089"/>
      <c r="AX321" s="1146"/>
      <c r="AY321" s="446"/>
      <c r="AZ321" s="1146"/>
      <c r="BA321" s="1919"/>
      <c r="BB321" s="1790"/>
      <c r="BC321" s="1146"/>
      <c r="BD321" s="446"/>
      <c r="BE321" s="1938"/>
      <c r="BF321" s="1089"/>
      <c r="BG321" s="20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</row>
    <row r="322" spans="1:135" s="22" customFormat="1" x14ac:dyDescent="0.25">
      <c r="A322" s="20"/>
      <c r="B322" s="16"/>
      <c r="C322" s="446"/>
      <c r="D322" s="446"/>
      <c r="E322" s="1089"/>
      <c r="F322" s="446"/>
      <c r="G322" s="446"/>
      <c r="H322" s="1089"/>
      <c r="I322" s="446"/>
      <c r="J322" s="446"/>
      <c r="K322" s="1089"/>
      <c r="L322" s="446"/>
      <c r="M322" s="446"/>
      <c r="N322" s="1089"/>
      <c r="O322" s="446"/>
      <c r="P322" s="446"/>
      <c r="Q322" s="1089"/>
      <c r="R322" s="446"/>
      <c r="S322" s="446"/>
      <c r="T322" s="1089"/>
      <c r="U322" s="1089"/>
      <c r="V322" s="446"/>
      <c r="W322" s="446"/>
      <c r="X322" s="1089"/>
      <c r="Y322" s="446"/>
      <c r="Z322" s="446"/>
      <c r="AA322" s="1089"/>
      <c r="AB322" s="446"/>
      <c r="AC322" s="1089"/>
      <c r="AD322" s="446"/>
      <c r="AE322" s="1089"/>
      <c r="AF322" s="446"/>
      <c r="AG322" s="1089"/>
      <c r="AH322" s="446"/>
      <c r="AI322" s="446"/>
      <c r="AJ322" s="1089"/>
      <c r="AK322" s="446"/>
      <c r="AL322" s="446"/>
      <c r="AM322" s="1089"/>
      <c r="AN322" s="446"/>
      <c r="AO322" s="446"/>
      <c r="AP322" s="1089"/>
      <c r="AQ322" s="446"/>
      <c r="AR322" s="446"/>
      <c r="AS322" s="1146"/>
      <c r="AT322" s="446"/>
      <c r="AU322" s="446"/>
      <c r="AV322" s="1089"/>
      <c r="AW322" s="1089"/>
      <c r="AX322" s="1146"/>
      <c r="AY322" s="446"/>
      <c r="AZ322" s="1146"/>
      <c r="BA322" s="1919"/>
      <c r="BB322" s="1790"/>
      <c r="BC322" s="1146"/>
      <c r="BD322" s="446"/>
      <c r="BE322" s="1938"/>
      <c r="BF322" s="1089"/>
      <c r="BG322" s="20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</row>
    <row r="323" spans="1:135" s="22" customFormat="1" x14ac:dyDescent="0.25">
      <c r="A323" s="20"/>
      <c r="B323" s="16"/>
      <c r="C323" s="446"/>
      <c r="D323" s="446"/>
      <c r="E323" s="1089"/>
      <c r="F323" s="446"/>
      <c r="G323" s="446"/>
      <c r="H323" s="1089"/>
      <c r="I323" s="446"/>
      <c r="J323" s="446"/>
      <c r="K323" s="1089"/>
      <c r="L323" s="446"/>
      <c r="M323" s="446"/>
      <c r="N323" s="1089"/>
      <c r="O323" s="446"/>
      <c r="P323" s="446"/>
      <c r="Q323" s="1089"/>
      <c r="R323" s="446"/>
      <c r="S323" s="446"/>
      <c r="T323" s="1089"/>
      <c r="U323" s="1089"/>
      <c r="V323" s="446"/>
      <c r="W323" s="446"/>
      <c r="X323" s="1089"/>
      <c r="Y323" s="446"/>
      <c r="Z323" s="446"/>
      <c r="AA323" s="1089"/>
      <c r="AB323" s="446"/>
      <c r="AC323" s="1089"/>
      <c r="AD323" s="446"/>
      <c r="AE323" s="1089"/>
      <c r="AF323" s="446"/>
      <c r="AG323" s="1089"/>
      <c r="AH323" s="446"/>
      <c r="AI323" s="446"/>
      <c r="AJ323" s="1089"/>
      <c r="AK323" s="446"/>
      <c r="AL323" s="446"/>
      <c r="AM323" s="1089"/>
      <c r="AN323" s="446"/>
      <c r="AO323" s="446"/>
      <c r="AP323" s="1089"/>
      <c r="AQ323" s="446"/>
      <c r="AR323" s="446"/>
      <c r="AS323" s="1146"/>
      <c r="AT323" s="446"/>
      <c r="AU323" s="446"/>
      <c r="AV323" s="1089"/>
      <c r="AW323" s="1089"/>
      <c r="AX323" s="1146"/>
      <c r="AY323" s="446"/>
      <c r="AZ323" s="1146"/>
      <c r="BA323" s="1919"/>
      <c r="BB323" s="1790"/>
      <c r="BC323" s="1146"/>
      <c r="BD323" s="446"/>
      <c r="BE323" s="1938"/>
      <c r="BF323" s="1089"/>
      <c r="BG323" s="20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</row>
    <row r="324" spans="1:135" s="22" customFormat="1" x14ac:dyDescent="0.25">
      <c r="A324" s="20"/>
      <c r="B324" s="16"/>
      <c r="C324" s="446"/>
      <c r="D324" s="446"/>
      <c r="E324" s="1089"/>
      <c r="F324" s="446"/>
      <c r="G324" s="446"/>
      <c r="H324" s="1089"/>
      <c r="I324" s="446"/>
      <c r="J324" s="446"/>
      <c r="K324" s="1089"/>
      <c r="L324" s="446"/>
      <c r="M324" s="446"/>
      <c r="N324" s="1089"/>
      <c r="O324" s="446"/>
      <c r="P324" s="446"/>
      <c r="Q324" s="1089"/>
      <c r="R324" s="446"/>
      <c r="S324" s="446"/>
      <c r="T324" s="1089"/>
      <c r="U324" s="1089"/>
      <c r="V324" s="446"/>
      <c r="W324" s="446"/>
      <c r="X324" s="1089"/>
      <c r="Y324" s="446"/>
      <c r="Z324" s="446"/>
      <c r="AA324" s="1089"/>
      <c r="AB324" s="446"/>
      <c r="AC324" s="1089"/>
      <c r="AD324" s="446"/>
      <c r="AE324" s="1089"/>
      <c r="AF324" s="446"/>
      <c r="AG324" s="1089"/>
      <c r="AH324" s="446"/>
      <c r="AI324" s="446"/>
      <c r="AJ324" s="1089"/>
      <c r="AK324" s="446"/>
      <c r="AL324" s="446"/>
      <c r="AM324" s="1089"/>
      <c r="AN324" s="446"/>
      <c r="AO324" s="446"/>
      <c r="AP324" s="1089"/>
      <c r="AQ324" s="446"/>
      <c r="AR324" s="446"/>
      <c r="AS324" s="1146"/>
      <c r="AT324" s="446"/>
      <c r="AU324" s="446"/>
      <c r="AV324" s="1089"/>
      <c r="AW324" s="1089"/>
      <c r="AX324" s="1146"/>
      <c r="AY324" s="446"/>
      <c r="AZ324" s="1146"/>
      <c r="BA324" s="1919"/>
      <c r="BB324" s="1790"/>
      <c r="BC324" s="1146"/>
      <c r="BD324" s="446"/>
      <c r="BE324" s="1938"/>
      <c r="BF324" s="1089"/>
      <c r="BG324" s="20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</row>
    <row r="325" spans="1:135" s="22" customFormat="1" x14ac:dyDescent="0.25">
      <c r="A325" s="20"/>
      <c r="B325" s="16"/>
      <c r="C325" s="446"/>
      <c r="D325" s="446"/>
      <c r="E325" s="1089"/>
      <c r="F325" s="446"/>
      <c r="G325" s="446"/>
      <c r="H325" s="1089"/>
      <c r="I325" s="446"/>
      <c r="J325" s="446"/>
      <c r="K325" s="1089"/>
      <c r="L325" s="446"/>
      <c r="M325" s="446"/>
      <c r="N325" s="1089"/>
      <c r="O325" s="446"/>
      <c r="P325" s="446"/>
      <c r="Q325" s="1089"/>
      <c r="R325" s="446"/>
      <c r="S325" s="446"/>
      <c r="T325" s="1089"/>
      <c r="U325" s="1089"/>
      <c r="V325" s="446"/>
      <c r="W325" s="446"/>
      <c r="X325" s="1089"/>
      <c r="Y325" s="446"/>
      <c r="Z325" s="446"/>
      <c r="AA325" s="1089"/>
      <c r="AB325" s="446"/>
      <c r="AC325" s="1089"/>
      <c r="AD325" s="446"/>
      <c r="AE325" s="1089"/>
      <c r="AF325" s="446"/>
      <c r="AG325" s="1089"/>
      <c r="AH325" s="446"/>
      <c r="AI325" s="446"/>
      <c r="AJ325" s="1089"/>
      <c r="AK325" s="446"/>
      <c r="AL325" s="446"/>
      <c r="AM325" s="1089"/>
      <c r="AN325" s="446"/>
      <c r="AO325" s="446"/>
      <c r="AP325" s="1089"/>
      <c r="AQ325" s="446"/>
      <c r="AR325" s="446"/>
      <c r="AS325" s="1146"/>
      <c r="AT325" s="446"/>
      <c r="AU325" s="446"/>
      <c r="AV325" s="1089"/>
      <c r="AW325" s="1089"/>
      <c r="AX325" s="1146"/>
      <c r="AY325" s="446"/>
      <c r="AZ325" s="1146"/>
      <c r="BA325" s="1919"/>
      <c r="BB325" s="1790"/>
      <c r="BC325" s="1146"/>
      <c r="BD325" s="446"/>
      <c r="BE325" s="1938"/>
      <c r="BF325" s="1089"/>
      <c r="BG325" s="20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  <c r="ED325" s="23"/>
      <c r="EE325" s="23"/>
    </row>
    <row r="326" spans="1:135" s="22" customFormat="1" x14ac:dyDescent="0.25">
      <c r="A326" s="20"/>
      <c r="B326" s="16"/>
      <c r="C326" s="446"/>
      <c r="D326" s="446"/>
      <c r="E326" s="1089"/>
      <c r="F326" s="446"/>
      <c r="G326" s="446"/>
      <c r="H326" s="1089"/>
      <c r="I326" s="446"/>
      <c r="J326" s="446"/>
      <c r="K326" s="1089"/>
      <c r="L326" s="446"/>
      <c r="M326" s="446"/>
      <c r="N326" s="1089"/>
      <c r="O326" s="446"/>
      <c r="P326" s="446"/>
      <c r="Q326" s="1089"/>
      <c r="R326" s="446"/>
      <c r="S326" s="446"/>
      <c r="T326" s="1089"/>
      <c r="U326" s="1089"/>
      <c r="V326" s="446"/>
      <c r="W326" s="446"/>
      <c r="X326" s="1089"/>
      <c r="Y326" s="446"/>
      <c r="Z326" s="446"/>
      <c r="AA326" s="1089"/>
      <c r="AB326" s="446"/>
      <c r="AC326" s="1089"/>
      <c r="AD326" s="446"/>
      <c r="AE326" s="1089"/>
      <c r="AF326" s="446"/>
      <c r="AG326" s="1089"/>
      <c r="AH326" s="446"/>
      <c r="AI326" s="446"/>
      <c r="AJ326" s="1089"/>
      <c r="AK326" s="446"/>
      <c r="AL326" s="446"/>
      <c r="AM326" s="1089"/>
      <c r="AN326" s="446"/>
      <c r="AO326" s="446"/>
      <c r="AP326" s="1089"/>
      <c r="AQ326" s="446"/>
      <c r="AR326" s="446"/>
      <c r="AS326" s="1146"/>
      <c r="AT326" s="446"/>
      <c r="AU326" s="446"/>
      <c r="AV326" s="1089"/>
      <c r="AW326" s="1089"/>
      <c r="AX326" s="1146"/>
      <c r="AY326" s="446"/>
      <c r="AZ326" s="1146"/>
      <c r="BA326" s="1919"/>
      <c r="BB326" s="1790"/>
      <c r="BC326" s="1146"/>
      <c r="BD326" s="446"/>
      <c r="BE326" s="1938"/>
      <c r="BF326" s="1089"/>
      <c r="BG326" s="20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</row>
    <row r="327" spans="1:135" s="22" customFormat="1" x14ac:dyDescent="0.25">
      <c r="A327" s="20"/>
      <c r="B327" s="16"/>
      <c r="C327" s="446"/>
      <c r="D327" s="446"/>
      <c r="E327" s="1089"/>
      <c r="F327" s="446"/>
      <c r="G327" s="446"/>
      <c r="H327" s="1089"/>
      <c r="I327" s="446"/>
      <c r="J327" s="446"/>
      <c r="K327" s="1089"/>
      <c r="L327" s="446"/>
      <c r="M327" s="446"/>
      <c r="N327" s="1089"/>
      <c r="O327" s="446"/>
      <c r="P327" s="446"/>
      <c r="Q327" s="1089"/>
      <c r="R327" s="446"/>
      <c r="S327" s="446"/>
      <c r="T327" s="1089"/>
      <c r="U327" s="1089"/>
      <c r="V327" s="446"/>
      <c r="W327" s="446"/>
      <c r="X327" s="1089"/>
      <c r="Y327" s="446"/>
      <c r="Z327" s="446"/>
      <c r="AA327" s="1089"/>
      <c r="AB327" s="446"/>
      <c r="AC327" s="1089"/>
      <c r="AD327" s="446"/>
      <c r="AE327" s="1089"/>
      <c r="AF327" s="446"/>
      <c r="AG327" s="1089"/>
      <c r="AH327" s="446"/>
      <c r="AI327" s="446"/>
      <c r="AJ327" s="1089"/>
      <c r="AK327" s="446"/>
      <c r="AL327" s="446"/>
      <c r="AM327" s="1089"/>
      <c r="AN327" s="446"/>
      <c r="AO327" s="446"/>
      <c r="AP327" s="1089"/>
      <c r="AQ327" s="446"/>
      <c r="AR327" s="446"/>
      <c r="AS327" s="1146"/>
      <c r="AT327" s="446"/>
      <c r="AU327" s="446"/>
      <c r="AV327" s="1089"/>
      <c r="AW327" s="1089"/>
      <c r="AX327" s="1146"/>
      <c r="AY327" s="446"/>
      <c r="AZ327" s="1146"/>
      <c r="BA327" s="1919"/>
      <c r="BB327" s="1790"/>
      <c r="BC327" s="1146"/>
      <c r="BD327" s="446"/>
      <c r="BE327" s="1938"/>
      <c r="BF327" s="1089"/>
      <c r="BG327" s="20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</row>
    <row r="328" spans="1:135" s="22" customFormat="1" x14ac:dyDescent="0.25">
      <c r="A328" s="20"/>
      <c r="B328" s="16"/>
      <c r="C328" s="446"/>
      <c r="D328" s="446"/>
      <c r="E328" s="1089"/>
      <c r="F328" s="446"/>
      <c r="G328" s="446"/>
      <c r="H328" s="1089"/>
      <c r="I328" s="446"/>
      <c r="J328" s="446"/>
      <c r="K328" s="1089"/>
      <c r="L328" s="446"/>
      <c r="M328" s="446"/>
      <c r="N328" s="1089"/>
      <c r="O328" s="446"/>
      <c r="P328" s="446"/>
      <c r="Q328" s="1089"/>
      <c r="R328" s="446"/>
      <c r="S328" s="446"/>
      <c r="T328" s="1089"/>
      <c r="U328" s="1089"/>
      <c r="V328" s="446"/>
      <c r="W328" s="446"/>
      <c r="X328" s="1089"/>
      <c r="Y328" s="446"/>
      <c r="Z328" s="446"/>
      <c r="AA328" s="1089"/>
      <c r="AB328" s="446"/>
      <c r="AC328" s="1089"/>
      <c r="AD328" s="446"/>
      <c r="AE328" s="1089"/>
      <c r="AF328" s="446"/>
      <c r="AG328" s="1089"/>
      <c r="AH328" s="446"/>
      <c r="AI328" s="446"/>
      <c r="AJ328" s="1089"/>
      <c r="AK328" s="446"/>
      <c r="AL328" s="446"/>
      <c r="AM328" s="1089"/>
      <c r="AN328" s="446"/>
      <c r="AO328" s="446"/>
      <c r="AP328" s="1089"/>
      <c r="AQ328" s="446"/>
      <c r="AR328" s="446"/>
      <c r="AS328" s="1146"/>
      <c r="AT328" s="446"/>
      <c r="AU328" s="446"/>
      <c r="AV328" s="1089"/>
      <c r="AW328" s="1089"/>
      <c r="AX328" s="1146"/>
      <c r="AY328" s="446"/>
      <c r="AZ328" s="1146"/>
      <c r="BA328" s="1919"/>
      <c r="BB328" s="1790"/>
      <c r="BC328" s="1146"/>
      <c r="BD328" s="446"/>
      <c r="BE328" s="1938"/>
      <c r="BF328" s="1089"/>
      <c r="BG328" s="20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</row>
    <row r="329" spans="1:135" s="22" customFormat="1" x14ac:dyDescent="0.25">
      <c r="A329" s="20"/>
      <c r="B329" s="16"/>
      <c r="C329" s="446"/>
      <c r="D329" s="446"/>
      <c r="E329" s="1089"/>
      <c r="F329" s="446"/>
      <c r="G329" s="446"/>
      <c r="H329" s="1089"/>
      <c r="I329" s="446"/>
      <c r="J329" s="446"/>
      <c r="K329" s="1089"/>
      <c r="L329" s="446"/>
      <c r="M329" s="446"/>
      <c r="N329" s="1089"/>
      <c r="O329" s="446"/>
      <c r="P329" s="446"/>
      <c r="Q329" s="1089"/>
      <c r="R329" s="446"/>
      <c r="S329" s="446"/>
      <c r="T329" s="1089"/>
      <c r="U329" s="1089"/>
      <c r="V329" s="446"/>
      <c r="W329" s="446"/>
      <c r="X329" s="1089"/>
      <c r="Y329" s="446"/>
      <c r="Z329" s="446"/>
      <c r="AA329" s="1089"/>
      <c r="AB329" s="446"/>
      <c r="AC329" s="1089"/>
      <c r="AD329" s="446"/>
      <c r="AE329" s="1089"/>
      <c r="AF329" s="446"/>
      <c r="AG329" s="1089"/>
      <c r="AH329" s="446"/>
      <c r="AI329" s="446"/>
      <c r="AJ329" s="1089"/>
      <c r="AK329" s="446"/>
      <c r="AL329" s="446"/>
      <c r="AM329" s="1089"/>
      <c r="AN329" s="446"/>
      <c r="AO329" s="446"/>
      <c r="AP329" s="1089"/>
      <c r="AQ329" s="446"/>
      <c r="AR329" s="446"/>
      <c r="AS329" s="1146"/>
      <c r="AT329" s="446"/>
      <c r="AU329" s="446"/>
      <c r="AV329" s="1089"/>
      <c r="AW329" s="1089"/>
      <c r="AX329" s="1146"/>
      <c r="AY329" s="446"/>
      <c r="AZ329" s="1146"/>
      <c r="BA329" s="1919"/>
      <c r="BB329" s="1790"/>
      <c r="BC329" s="1146"/>
      <c r="BD329" s="446"/>
      <c r="BE329" s="1938"/>
      <c r="BF329" s="1089"/>
      <c r="BG329" s="20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</row>
    <row r="330" spans="1:135" s="22" customFormat="1" x14ac:dyDescent="0.25">
      <c r="A330" s="20"/>
      <c r="B330" s="16"/>
      <c r="C330" s="446"/>
      <c r="D330" s="446"/>
      <c r="E330" s="1089"/>
      <c r="F330" s="446"/>
      <c r="G330" s="446"/>
      <c r="H330" s="1089"/>
      <c r="I330" s="446"/>
      <c r="J330" s="446"/>
      <c r="K330" s="1089"/>
      <c r="L330" s="446"/>
      <c r="M330" s="446"/>
      <c r="N330" s="1089"/>
      <c r="O330" s="446"/>
      <c r="P330" s="446"/>
      <c r="Q330" s="1089"/>
      <c r="R330" s="446"/>
      <c r="S330" s="446"/>
      <c r="T330" s="1089"/>
      <c r="U330" s="1089"/>
      <c r="V330" s="446"/>
      <c r="W330" s="446"/>
      <c r="X330" s="1089"/>
      <c r="Y330" s="446"/>
      <c r="Z330" s="446"/>
      <c r="AA330" s="1089"/>
      <c r="AB330" s="446"/>
      <c r="AC330" s="1089"/>
      <c r="AD330" s="446"/>
      <c r="AE330" s="1089"/>
      <c r="AF330" s="446"/>
      <c r="AG330" s="1089"/>
      <c r="AH330" s="446"/>
      <c r="AI330" s="446"/>
      <c r="AJ330" s="1089"/>
      <c r="AK330" s="446"/>
      <c r="AL330" s="446"/>
      <c r="AM330" s="1089"/>
      <c r="AN330" s="446"/>
      <c r="AO330" s="446"/>
      <c r="AP330" s="1089"/>
      <c r="AQ330" s="446"/>
      <c r="AR330" s="446"/>
      <c r="AS330" s="1146"/>
      <c r="AT330" s="446"/>
      <c r="AU330" s="446"/>
      <c r="AV330" s="1089"/>
      <c r="AW330" s="1089"/>
      <c r="AX330" s="1146"/>
      <c r="AY330" s="446"/>
      <c r="AZ330" s="1146"/>
      <c r="BA330" s="1919"/>
      <c r="BB330" s="1790"/>
      <c r="BC330" s="1146"/>
      <c r="BD330" s="446"/>
      <c r="BE330" s="1938"/>
      <c r="BF330" s="1089"/>
      <c r="BG330" s="20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</row>
    <row r="331" spans="1:135" s="22" customFormat="1" x14ac:dyDescent="0.25">
      <c r="A331" s="20"/>
      <c r="B331" s="16"/>
      <c r="C331" s="446"/>
      <c r="D331" s="446"/>
      <c r="E331" s="1089"/>
      <c r="F331" s="446"/>
      <c r="G331" s="446"/>
      <c r="H331" s="1089"/>
      <c r="I331" s="446"/>
      <c r="J331" s="446"/>
      <c r="K331" s="1089"/>
      <c r="L331" s="446"/>
      <c r="M331" s="446"/>
      <c r="N331" s="1089"/>
      <c r="O331" s="446"/>
      <c r="P331" s="446"/>
      <c r="Q331" s="1089"/>
      <c r="R331" s="446"/>
      <c r="S331" s="446"/>
      <c r="T331" s="1089"/>
      <c r="U331" s="1089"/>
      <c r="V331" s="446"/>
      <c r="W331" s="446"/>
      <c r="X331" s="1089"/>
      <c r="Y331" s="446"/>
      <c r="Z331" s="446"/>
      <c r="AA331" s="1089"/>
      <c r="AB331" s="446"/>
      <c r="AC331" s="1089"/>
      <c r="AD331" s="446"/>
      <c r="AE331" s="1089"/>
      <c r="AF331" s="446"/>
      <c r="AG331" s="1089"/>
      <c r="AH331" s="446"/>
      <c r="AI331" s="446"/>
      <c r="AJ331" s="1089"/>
      <c r="AK331" s="446"/>
      <c r="AL331" s="446"/>
      <c r="AM331" s="1089"/>
      <c r="AN331" s="446"/>
      <c r="AO331" s="446"/>
      <c r="AP331" s="1089"/>
      <c r="AQ331" s="446"/>
      <c r="AR331" s="446"/>
      <c r="AS331" s="1146"/>
      <c r="AT331" s="446"/>
      <c r="AU331" s="446"/>
      <c r="AV331" s="1089"/>
      <c r="AW331" s="1089"/>
      <c r="AX331" s="1146"/>
      <c r="AY331" s="446"/>
      <c r="AZ331" s="1146"/>
      <c r="BA331" s="1919"/>
      <c r="BB331" s="1790"/>
      <c r="BC331" s="1146"/>
      <c r="BD331" s="446"/>
      <c r="BE331" s="1938"/>
      <c r="BF331" s="1089"/>
      <c r="BG331" s="20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</row>
    <row r="332" spans="1:135" s="22" customFormat="1" x14ac:dyDescent="0.25">
      <c r="A332" s="20"/>
      <c r="B332" s="16"/>
      <c r="C332" s="446"/>
      <c r="D332" s="446"/>
      <c r="E332" s="1089"/>
      <c r="F332" s="446"/>
      <c r="G332" s="446"/>
      <c r="H332" s="1089"/>
      <c r="I332" s="446"/>
      <c r="J332" s="446"/>
      <c r="K332" s="1089"/>
      <c r="L332" s="446"/>
      <c r="M332" s="446"/>
      <c r="N332" s="1089"/>
      <c r="O332" s="446"/>
      <c r="P332" s="446"/>
      <c r="Q332" s="1089"/>
      <c r="R332" s="446"/>
      <c r="S332" s="446"/>
      <c r="T332" s="1089"/>
      <c r="U332" s="1089"/>
      <c r="V332" s="446"/>
      <c r="W332" s="446"/>
      <c r="X332" s="1089"/>
      <c r="Y332" s="446"/>
      <c r="Z332" s="446"/>
      <c r="AA332" s="1089"/>
      <c r="AB332" s="446"/>
      <c r="AC332" s="1089"/>
      <c r="AD332" s="446"/>
      <c r="AE332" s="1089"/>
      <c r="AF332" s="446"/>
      <c r="AG332" s="1089"/>
      <c r="AH332" s="446"/>
      <c r="AI332" s="446"/>
      <c r="AJ332" s="1089"/>
      <c r="AK332" s="446"/>
      <c r="AL332" s="446"/>
      <c r="AM332" s="1089"/>
      <c r="AN332" s="446"/>
      <c r="AO332" s="446"/>
      <c r="AP332" s="1089"/>
      <c r="AQ332" s="446"/>
      <c r="AR332" s="446"/>
      <c r="AS332" s="1146"/>
      <c r="AT332" s="446"/>
      <c r="AU332" s="446"/>
      <c r="AV332" s="1089"/>
      <c r="AW332" s="1089"/>
      <c r="AX332" s="1146"/>
      <c r="AY332" s="446"/>
      <c r="AZ332" s="1146"/>
      <c r="BA332" s="1919"/>
      <c r="BB332" s="1790"/>
      <c r="BC332" s="1146"/>
      <c r="BD332" s="446"/>
      <c r="BE332" s="1938"/>
      <c r="BF332" s="1089"/>
      <c r="BG332" s="20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</row>
    <row r="333" spans="1:135" s="22" customFormat="1" x14ac:dyDescent="0.25">
      <c r="A333" s="20"/>
      <c r="B333" s="16"/>
      <c r="C333" s="446"/>
      <c r="D333" s="446"/>
      <c r="E333" s="1089"/>
      <c r="F333" s="446"/>
      <c r="G333" s="446"/>
      <c r="H333" s="1089"/>
      <c r="I333" s="446"/>
      <c r="J333" s="446"/>
      <c r="K333" s="1089"/>
      <c r="L333" s="446"/>
      <c r="M333" s="446"/>
      <c r="N333" s="1089"/>
      <c r="O333" s="446"/>
      <c r="P333" s="446"/>
      <c r="Q333" s="1089"/>
      <c r="R333" s="446"/>
      <c r="S333" s="446"/>
      <c r="T333" s="1089"/>
      <c r="U333" s="1089"/>
      <c r="V333" s="446"/>
      <c r="W333" s="446"/>
      <c r="X333" s="1089"/>
      <c r="Y333" s="446"/>
      <c r="Z333" s="446"/>
      <c r="AA333" s="1089"/>
      <c r="AB333" s="446"/>
      <c r="AC333" s="1089"/>
      <c r="AD333" s="446"/>
      <c r="AE333" s="1089"/>
      <c r="AF333" s="446"/>
      <c r="AG333" s="1089"/>
      <c r="AH333" s="446"/>
      <c r="AI333" s="446"/>
      <c r="AJ333" s="1089"/>
      <c r="AK333" s="446"/>
      <c r="AL333" s="446"/>
      <c r="AM333" s="1089"/>
      <c r="AN333" s="446"/>
      <c r="AO333" s="446"/>
      <c r="AP333" s="1089"/>
      <c r="AQ333" s="446"/>
      <c r="AR333" s="446"/>
      <c r="AS333" s="1146"/>
      <c r="AT333" s="446"/>
      <c r="AU333" s="446"/>
      <c r="AV333" s="1089"/>
      <c r="AW333" s="1089"/>
      <c r="AX333" s="1146"/>
      <c r="AY333" s="446"/>
      <c r="AZ333" s="1146"/>
      <c r="BA333" s="1919"/>
      <c r="BB333" s="1790"/>
      <c r="BC333" s="1146"/>
      <c r="BD333" s="446"/>
      <c r="BE333" s="1938"/>
      <c r="BF333" s="1089"/>
      <c r="BG333" s="20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</row>
    <row r="334" spans="1:135" s="22" customFormat="1" x14ac:dyDescent="0.25">
      <c r="A334" s="20"/>
      <c r="B334" s="16"/>
      <c r="C334" s="446"/>
      <c r="D334" s="446"/>
      <c r="E334" s="1089"/>
      <c r="F334" s="446"/>
      <c r="G334" s="446"/>
      <c r="H334" s="1089"/>
      <c r="I334" s="446"/>
      <c r="J334" s="446"/>
      <c r="K334" s="1089"/>
      <c r="L334" s="446"/>
      <c r="M334" s="446"/>
      <c r="N334" s="1089"/>
      <c r="O334" s="446"/>
      <c r="P334" s="446"/>
      <c r="Q334" s="1089"/>
      <c r="R334" s="446"/>
      <c r="S334" s="446"/>
      <c r="T334" s="1089"/>
      <c r="U334" s="1089"/>
      <c r="V334" s="446"/>
      <c r="W334" s="446"/>
      <c r="X334" s="1089"/>
      <c r="Y334" s="446"/>
      <c r="Z334" s="446"/>
      <c r="AA334" s="1089"/>
      <c r="AB334" s="446"/>
      <c r="AC334" s="1089"/>
      <c r="AD334" s="446"/>
      <c r="AE334" s="1089"/>
      <c r="AF334" s="446"/>
      <c r="AG334" s="1089"/>
      <c r="AH334" s="446"/>
      <c r="AI334" s="446"/>
      <c r="AJ334" s="1089"/>
      <c r="AK334" s="446"/>
      <c r="AL334" s="446"/>
      <c r="AM334" s="1089"/>
      <c r="AN334" s="446"/>
      <c r="AO334" s="446"/>
      <c r="AP334" s="1089"/>
      <c r="AQ334" s="446"/>
      <c r="AR334" s="446"/>
      <c r="AS334" s="1146"/>
      <c r="AT334" s="446"/>
      <c r="AU334" s="446"/>
      <c r="AV334" s="1089"/>
      <c r="AW334" s="1089"/>
      <c r="AX334" s="1146"/>
      <c r="AY334" s="446"/>
      <c r="AZ334" s="1146"/>
      <c r="BA334" s="1919"/>
      <c r="BB334" s="1790"/>
      <c r="BC334" s="1146"/>
      <c r="BD334" s="446"/>
      <c r="BE334" s="1938"/>
      <c r="BF334" s="1089"/>
      <c r="BG334" s="20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</row>
    <row r="335" spans="1:135" s="22" customFormat="1" x14ac:dyDescent="0.25">
      <c r="A335" s="20"/>
      <c r="B335" s="16"/>
      <c r="C335" s="446"/>
      <c r="D335" s="446"/>
      <c r="E335" s="1089"/>
      <c r="F335" s="446"/>
      <c r="G335" s="446"/>
      <c r="H335" s="1089"/>
      <c r="I335" s="446"/>
      <c r="J335" s="446"/>
      <c r="K335" s="1089"/>
      <c r="L335" s="446"/>
      <c r="M335" s="446"/>
      <c r="N335" s="1089"/>
      <c r="O335" s="446"/>
      <c r="P335" s="446"/>
      <c r="Q335" s="1089"/>
      <c r="R335" s="446"/>
      <c r="S335" s="446"/>
      <c r="T335" s="1089"/>
      <c r="U335" s="1089"/>
      <c r="V335" s="446"/>
      <c r="W335" s="446"/>
      <c r="X335" s="1089"/>
      <c r="Y335" s="446"/>
      <c r="Z335" s="446"/>
      <c r="AA335" s="1089"/>
      <c r="AB335" s="446"/>
      <c r="AC335" s="1089"/>
      <c r="AD335" s="446"/>
      <c r="AE335" s="1089"/>
      <c r="AF335" s="446"/>
      <c r="AG335" s="1089"/>
      <c r="AH335" s="446"/>
      <c r="AI335" s="446"/>
      <c r="AJ335" s="1089"/>
      <c r="AK335" s="446"/>
      <c r="AL335" s="446"/>
      <c r="AM335" s="1089"/>
      <c r="AN335" s="446"/>
      <c r="AO335" s="446"/>
      <c r="AP335" s="1089"/>
      <c r="AQ335" s="446"/>
      <c r="AR335" s="446"/>
      <c r="AS335" s="1146"/>
      <c r="AT335" s="446"/>
      <c r="AU335" s="446"/>
      <c r="AV335" s="1089"/>
      <c r="AW335" s="1089"/>
      <c r="AX335" s="1146"/>
      <c r="AY335" s="446"/>
      <c r="AZ335" s="1146"/>
      <c r="BA335" s="1919"/>
      <c r="BB335" s="1790"/>
      <c r="BC335" s="1146"/>
      <c r="BD335" s="446"/>
      <c r="BE335" s="1938"/>
      <c r="BF335" s="1089"/>
      <c r="BG335" s="20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</row>
    <row r="336" spans="1:135" s="22" customFormat="1" x14ac:dyDescent="0.25">
      <c r="A336" s="20"/>
      <c r="B336" s="16"/>
      <c r="C336" s="446"/>
      <c r="D336" s="446"/>
      <c r="E336" s="1089"/>
      <c r="F336" s="446"/>
      <c r="G336" s="446"/>
      <c r="H336" s="1089"/>
      <c r="I336" s="446"/>
      <c r="J336" s="446"/>
      <c r="K336" s="1089"/>
      <c r="L336" s="446"/>
      <c r="M336" s="446"/>
      <c r="N336" s="1089"/>
      <c r="O336" s="446"/>
      <c r="P336" s="446"/>
      <c r="Q336" s="1089"/>
      <c r="R336" s="446"/>
      <c r="S336" s="446"/>
      <c r="T336" s="1089"/>
      <c r="U336" s="1089"/>
      <c r="V336" s="446"/>
      <c r="W336" s="446"/>
      <c r="X336" s="1089"/>
      <c r="Y336" s="446"/>
      <c r="Z336" s="446"/>
      <c r="AA336" s="1089"/>
      <c r="AB336" s="446"/>
      <c r="AC336" s="1089"/>
      <c r="AD336" s="446"/>
      <c r="AE336" s="1089"/>
      <c r="AF336" s="446"/>
      <c r="AG336" s="1089"/>
      <c r="AH336" s="446"/>
      <c r="AI336" s="446"/>
      <c r="AJ336" s="1089"/>
      <c r="AK336" s="446"/>
      <c r="AL336" s="446"/>
      <c r="AM336" s="1089"/>
      <c r="AN336" s="446"/>
      <c r="AO336" s="446"/>
      <c r="AP336" s="1089"/>
      <c r="AQ336" s="446"/>
      <c r="AR336" s="446"/>
      <c r="AS336" s="1146"/>
      <c r="AT336" s="446"/>
      <c r="AU336" s="446"/>
      <c r="AV336" s="1089"/>
      <c r="AW336" s="1089"/>
      <c r="AX336" s="1146"/>
      <c r="AY336" s="446"/>
      <c r="AZ336" s="1146"/>
      <c r="BA336" s="1919"/>
      <c r="BB336" s="1790"/>
      <c r="BC336" s="1146"/>
      <c r="BD336" s="446"/>
      <c r="BE336" s="1938"/>
      <c r="BF336" s="1089"/>
      <c r="BG336" s="20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</row>
    <row r="337" spans="1:135" s="22" customFormat="1" x14ac:dyDescent="0.25">
      <c r="A337" s="20"/>
      <c r="B337" s="16"/>
      <c r="C337" s="446"/>
      <c r="D337" s="446"/>
      <c r="E337" s="1089"/>
      <c r="F337" s="446"/>
      <c r="G337" s="446"/>
      <c r="H337" s="1089"/>
      <c r="I337" s="446"/>
      <c r="J337" s="446"/>
      <c r="K337" s="1089"/>
      <c r="L337" s="446"/>
      <c r="M337" s="446"/>
      <c r="N337" s="1089"/>
      <c r="O337" s="446"/>
      <c r="P337" s="446"/>
      <c r="Q337" s="1089"/>
      <c r="R337" s="446"/>
      <c r="S337" s="446"/>
      <c r="T337" s="1089"/>
      <c r="U337" s="1089"/>
      <c r="V337" s="446"/>
      <c r="W337" s="446"/>
      <c r="X337" s="1089"/>
      <c r="Y337" s="446"/>
      <c r="Z337" s="446"/>
      <c r="AA337" s="1089"/>
      <c r="AB337" s="446"/>
      <c r="AC337" s="1089"/>
      <c r="AD337" s="446"/>
      <c r="AE337" s="1089"/>
      <c r="AF337" s="446"/>
      <c r="AG337" s="1089"/>
      <c r="AH337" s="446"/>
      <c r="AI337" s="446"/>
      <c r="AJ337" s="1089"/>
      <c r="AK337" s="446"/>
      <c r="AL337" s="446"/>
      <c r="AM337" s="1089"/>
      <c r="AN337" s="446"/>
      <c r="AO337" s="446"/>
      <c r="AP337" s="1089"/>
      <c r="AQ337" s="446"/>
      <c r="AR337" s="446"/>
      <c r="AS337" s="1146"/>
      <c r="AT337" s="446"/>
      <c r="AU337" s="446"/>
      <c r="AV337" s="1089"/>
      <c r="AW337" s="1089"/>
      <c r="AX337" s="1146"/>
      <c r="AY337" s="446"/>
      <c r="AZ337" s="1146"/>
      <c r="BA337" s="1919"/>
      <c r="BB337" s="1790"/>
      <c r="BC337" s="1146"/>
      <c r="BD337" s="446"/>
      <c r="BE337" s="1938"/>
      <c r="BF337" s="1089"/>
      <c r="BG337" s="20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</row>
    <row r="338" spans="1:135" s="22" customFormat="1" x14ac:dyDescent="0.25">
      <c r="A338" s="20"/>
      <c r="B338" s="16"/>
      <c r="C338" s="446"/>
      <c r="D338" s="446"/>
      <c r="E338" s="1089"/>
      <c r="F338" s="446"/>
      <c r="G338" s="446"/>
      <c r="H338" s="1089"/>
      <c r="I338" s="446"/>
      <c r="J338" s="446"/>
      <c r="K338" s="1089"/>
      <c r="L338" s="446"/>
      <c r="M338" s="446"/>
      <c r="N338" s="1089"/>
      <c r="O338" s="446"/>
      <c r="P338" s="446"/>
      <c r="Q338" s="1089"/>
      <c r="R338" s="446"/>
      <c r="S338" s="446"/>
      <c r="T338" s="1089"/>
      <c r="U338" s="1089"/>
      <c r="V338" s="446"/>
      <c r="W338" s="446"/>
      <c r="X338" s="1089"/>
      <c r="Y338" s="446"/>
      <c r="Z338" s="446"/>
      <c r="AA338" s="1089"/>
      <c r="AB338" s="446"/>
      <c r="AC338" s="1089"/>
      <c r="AD338" s="446"/>
      <c r="AE338" s="1089"/>
      <c r="AF338" s="446"/>
      <c r="AG338" s="1089"/>
      <c r="AH338" s="446"/>
      <c r="AI338" s="446"/>
      <c r="AJ338" s="1089"/>
      <c r="AK338" s="446"/>
      <c r="AL338" s="446"/>
      <c r="AM338" s="1089"/>
      <c r="AN338" s="446"/>
      <c r="AO338" s="446"/>
      <c r="AP338" s="1089"/>
      <c r="AQ338" s="446"/>
      <c r="AR338" s="446"/>
      <c r="AS338" s="1146"/>
      <c r="AT338" s="446"/>
      <c r="AU338" s="446"/>
      <c r="AV338" s="1089"/>
      <c r="AW338" s="1089"/>
      <c r="AX338" s="1146"/>
      <c r="AY338" s="446"/>
      <c r="AZ338" s="1146"/>
      <c r="BA338" s="1919"/>
      <c r="BB338" s="1790"/>
      <c r="BC338" s="1146"/>
      <c r="BD338" s="446"/>
      <c r="BE338" s="1938"/>
      <c r="BF338" s="1089"/>
      <c r="BG338" s="20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</row>
    <row r="339" spans="1:135" s="22" customFormat="1" x14ac:dyDescent="0.25">
      <c r="A339" s="20"/>
      <c r="B339" s="16"/>
      <c r="C339" s="446"/>
      <c r="D339" s="446"/>
      <c r="E339" s="1089"/>
      <c r="F339" s="446"/>
      <c r="G339" s="446"/>
      <c r="H339" s="1089"/>
      <c r="I339" s="446"/>
      <c r="J339" s="446"/>
      <c r="K339" s="1089"/>
      <c r="L339" s="446"/>
      <c r="M339" s="446"/>
      <c r="N339" s="1089"/>
      <c r="O339" s="446"/>
      <c r="P339" s="446"/>
      <c r="Q339" s="1089"/>
      <c r="R339" s="446"/>
      <c r="S339" s="446"/>
      <c r="T339" s="1089"/>
      <c r="U339" s="1089"/>
      <c r="V339" s="446"/>
      <c r="W339" s="446"/>
      <c r="X339" s="1089"/>
      <c r="Y339" s="446"/>
      <c r="Z339" s="446"/>
      <c r="AA339" s="1089"/>
      <c r="AB339" s="446"/>
      <c r="AC339" s="1089"/>
      <c r="AD339" s="446"/>
      <c r="AE339" s="1089"/>
      <c r="AF339" s="446"/>
      <c r="AG339" s="1089"/>
      <c r="AH339" s="446"/>
      <c r="AI339" s="446"/>
      <c r="AJ339" s="1089"/>
      <c r="AK339" s="446"/>
      <c r="AL339" s="446"/>
      <c r="AM339" s="1089"/>
      <c r="AN339" s="446"/>
      <c r="AO339" s="446"/>
      <c r="AP339" s="1089"/>
      <c r="AQ339" s="446"/>
      <c r="AR339" s="446"/>
      <c r="AS339" s="1146"/>
      <c r="AT339" s="446"/>
      <c r="AU339" s="446"/>
      <c r="AV339" s="1089"/>
      <c r="AW339" s="1089"/>
      <c r="AX339" s="1146"/>
      <c r="AY339" s="446"/>
      <c r="AZ339" s="1146"/>
      <c r="BA339" s="1919"/>
      <c r="BB339" s="1790"/>
      <c r="BC339" s="1146"/>
      <c r="BD339" s="446"/>
      <c r="BE339" s="1938"/>
      <c r="BF339" s="1089"/>
      <c r="BG339" s="20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</row>
    <row r="340" spans="1:135" s="22" customFormat="1" x14ac:dyDescent="0.25">
      <c r="A340" s="20"/>
      <c r="B340" s="16"/>
      <c r="C340" s="446"/>
      <c r="D340" s="446"/>
      <c r="E340" s="1089"/>
      <c r="F340" s="446"/>
      <c r="G340" s="446"/>
      <c r="H340" s="1089"/>
      <c r="I340" s="446"/>
      <c r="J340" s="446"/>
      <c r="K340" s="1089"/>
      <c r="L340" s="446"/>
      <c r="M340" s="446"/>
      <c r="N340" s="1089"/>
      <c r="O340" s="446"/>
      <c r="P340" s="446"/>
      <c r="Q340" s="1089"/>
      <c r="R340" s="446"/>
      <c r="S340" s="446"/>
      <c r="T340" s="1089"/>
      <c r="U340" s="1089"/>
      <c r="V340" s="446"/>
      <c r="W340" s="446"/>
      <c r="X340" s="1089"/>
      <c r="Y340" s="446"/>
      <c r="Z340" s="446"/>
      <c r="AA340" s="1089"/>
      <c r="AB340" s="446"/>
      <c r="AC340" s="1089"/>
      <c r="AD340" s="446"/>
      <c r="AE340" s="1089"/>
      <c r="AF340" s="446"/>
      <c r="AG340" s="1089"/>
      <c r="AH340" s="446"/>
      <c r="AI340" s="446"/>
      <c r="AJ340" s="1089"/>
      <c r="AK340" s="446"/>
      <c r="AL340" s="446"/>
      <c r="AM340" s="1089"/>
      <c r="AN340" s="446"/>
      <c r="AO340" s="446"/>
      <c r="AP340" s="1089"/>
      <c r="AQ340" s="446"/>
      <c r="AR340" s="446"/>
      <c r="AS340" s="1146"/>
      <c r="AT340" s="446"/>
      <c r="AU340" s="446"/>
      <c r="AV340" s="1089"/>
      <c r="AW340" s="1089"/>
      <c r="AX340" s="1146"/>
      <c r="AY340" s="446"/>
      <c r="AZ340" s="1146"/>
      <c r="BA340" s="1919"/>
      <c r="BB340" s="1790"/>
      <c r="BC340" s="1146"/>
      <c r="BD340" s="446"/>
      <c r="BE340" s="1938"/>
      <c r="BF340" s="1089"/>
      <c r="BG340" s="20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</row>
    <row r="341" spans="1:135" s="22" customFormat="1" x14ac:dyDescent="0.25">
      <c r="A341" s="20"/>
      <c r="B341" s="16"/>
      <c r="C341" s="446"/>
      <c r="D341" s="446"/>
      <c r="E341" s="1089"/>
      <c r="F341" s="446"/>
      <c r="G341" s="446"/>
      <c r="H341" s="1089"/>
      <c r="I341" s="446"/>
      <c r="J341" s="446"/>
      <c r="K341" s="1089"/>
      <c r="L341" s="446"/>
      <c r="M341" s="446"/>
      <c r="N341" s="1089"/>
      <c r="O341" s="446"/>
      <c r="P341" s="446"/>
      <c r="Q341" s="1089"/>
      <c r="R341" s="446"/>
      <c r="S341" s="446"/>
      <c r="T341" s="1089"/>
      <c r="U341" s="1089"/>
      <c r="V341" s="446"/>
      <c r="W341" s="446"/>
      <c r="X341" s="1089"/>
      <c r="Y341" s="446"/>
      <c r="Z341" s="446"/>
      <c r="AA341" s="1089"/>
      <c r="AB341" s="446"/>
      <c r="AC341" s="1089"/>
      <c r="AD341" s="446"/>
      <c r="AE341" s="1089"/>
      <c r="AF341" s="446"/>
      <c r="AG341" s="1089"/>
      <c r="AH341" s="446"/>
      <c r="AI341" s="446"/>
      <c r="AJ341" s="1089"/>
      <c r="AK341" s="446"/>
      <c r="AL341" s="446"/>
      <c r="AM341" s="1089"/>
      <c r="AN341" s="446"/>
      <c r="AO341" s="446"/>
      <c r="AP341" s="1089"/>
      <c r="AQ341" s="446"/>
      <c r="AR341" s="446"/>
      <c r="AS341" s="1146"/>
      <c r="AT341" s="446"/>
      <c r="AU341" s="446"/>
      <c r="AV341" s="1089"/>
      <c r="AW341" s="1089"/>
      <c r="AX341" s="1146"/>
      <c r="AY341" s="446"/>
      <c r="AZ341" s="1146"/>
      <c r="BA341" s="1919"/>
      <c r="BB341" s="1790"/>
      <c r="BC341" s="1146"/>
      <c r="BD341" s="446"/>
      <c r="BE341" s="1938"/>
      <c r="BF341" s="1089"/>
      <c r="BG341" s="20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</row>
    <row r="342" spans="1:135" s="22" customFormat="1" x14ac:dyDescent="0.25">
      <c r="A342" s="20"/>
      <c r="B342" s="16"/>
      <c r="C342" s="446"/>
      <c r="D342" s="446"/>
      <c r="E342" s="1089"/>
      <c r="F342" s="446"/>
      <c r="G342" s="446"/>
      <c r="H342" s="1089"/>
      <c r="I342" s="446"/>
      <c r="J342" s="446"/>
      <c r="K342" s="1089"/>
      <c r="L342" s="446"/>
      <c r="M342" s="446"/>
      <c r="N342" s="1089"/>
      <c r="O342" s="446"/>
      <c r="P342" s="446"/>
      <c r="Q342" s="1089"/>
      <c r="R342" s="446"/>
      <c r="S342" s="446"/>
      <c r="T342" s="1089"/>
      <c r="U342" s="1089"/>
      <c r="V342" s="446"/>
      <c r="W342" s="446"/>
      <c r="X342" s="1089"/>
      <c r="Y342" s="446"/>
      <c r="Z342" s="446"/>
      <c r="AA342" s="1089"/>
      <c r="AB342" s="446"/>
      <c r="AC342" s="1089"/>
      <c r="AD342" s="446"/>
      <c r="AE342" s="1089"/>
      <c r="AF342" s="446"/>
      <c r="AG342" s="1089"/>
      <c r="AH342" s="446"/>
      <c r="AI342" s="446"/>
      <c r="AJ342" s="1089"/>
      <c r="AK342" s="446"/>
      <c r="AL342" s="446"/>
      <c r="AM342" s="1089"/>
      <c r="AN342" s="446"/>
      <c r="AO342" s="446"/>
      <c r="AP342" s="1089"/>
      <c r="AQ342" s="446"/>
      <c r="AR342" s="446"/>
      <c r="AS342" s="1146"/>
      <c r="AT342" s="446"/>
      <c r="AU342" s="446"/>
      <c r="AV342" s="1089"/>
      <c r="AW342" s="1089"/>
      <c r="AX342" s="1146"/>
      <c r="AY342" s="446"/>
      <c r="AZ342" s="1146"/>
      <c r="BA342" s="1919"/>
      <c r="BB342" s="1790"/>
      <c r="BC342" s="1146"/>
      <c r="BD342" s="446"/>
      <c r="BE342" s="1938"/>
      <c r="BF342" s="1089"/>
      <c r="BG342" s="20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</row>
    <row r="343" spans="1:135" s="22" customFormat="1" x14ac:dyDescent="0.25">
      <c r="A343" s="20"/>
      <c r="B343" s="16"/>
      <c r="C343" s="446"/>
      <c r="D343" s="446"/>
      <c r="E343" s="1089"/>
      <c r="F343" s="446"/>
      <c r="G343" s="446"/>
      <c r="H343" s="1089"/>
      <c r="I343" s="446"/>
      <c r="J343" s="446"/>
      <c r="K343" s="1089"/>
      <c r="L343" s="446"/>
      <c r="M343" s="446"/>
      <c r="N343" s="1089"/>
      <c r="O343" s="446"/>
      <c r="P343" s="446"/>
      <c r="Q343" s="1089"/>
      <c r="R343" s="446"/>
      <c r="S343" s="446"/>
      <c r="T343" s="1089"/>
      <c r="U343" s="1089"/>
      <c r="V343" s="446"/>
      <c r="W343" s="446"/>
      <c r="X343" s="1089"/>
      <c r="Y343" s="446"/>
      <c r="Z343" s="446"/>
      <c r="AA343" s="1089"/>
      <c r="AB343" s="446"/>
      <c r="AC343" s="1089"/>
      <c r="AD343" s="446"/>
      <c r="AE343" s="1089"/>
      <c r="AF343" s="446"/>
      <c r="AG343" s="1089"/>
      <c r="AH343" s="446"/>
      <c r="AI343" s="446"/>
      <c r="AJ343" s="1089"/>
      <c r="AK343" s="446"/>
      <c r="AL343" s="446"/>
      <c r="AM343" s="1089"/>
      <c r="AN343" s="446"/>
      <c r="AO343" s="446"/>
      <c r="AP343" s="1089"/>
      <c r="AQ343" s="446"/>
      <c r="AR343" s="446"/>
      <c r="AS343" s="1146"/>
      <c r="AT343" s="446"/>
      <c r="AU343" s="446"/>
      <c r="AV343" s="1089"/>
      <c r="AW343" s="1089"/>
      <c r="AX343" s="1146"/>
      <c r="AY343" s="446"/>
      <c r="AZ343" s="1146"/>
      <c r="BA343" s="1919"/>
      <c r="BB343" s="1790"/>
      <c r="BC343" s="1146"/>
      <c r="BD343" s="446"/>
      <c r="BE343" s="1938"/>
      <c r="BF343" s="1089"/>
      <c r="BG343" s="20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</row>
    <row r="344" spans="1:135" s="22" customFormat="1" x14ac:dyDescent="0.25">
      <c r="A344" s="20"/>
      <c r="B344" s="16"/>
      <c r="C344" s="446"/>
      <c r="D344" s="446"/>
      <c r="E344" s="1089"/>
      <c r="F344" s="446"/>
      <c r="G344" s="446"/>
      <c r="H344" s="1089"/>
      <c r="I344" s="446"/>
      <c r="J344" s="446"/>
      <c r="K344" s="1089"/>
      <c r="L344" s="446"/>
      <c r="M344" s="446"/>
      <c r="N344" s="1089"/>
      <c r="O344" s="446"/>
      <c r="P344" s="446"/>
      <c r="Q344" s="1089"/>
      <c r="R344" s="446"/>
      <c r="S344" s="446"/>
      <c r="T344" s="1089"/>
      <c r="U344" s="1089"/>
      <c r="V344" s="446"/>
      <c r="W344" s="446"/>
      <c r="X344" s="1089"/>
      <c r="Y344" s="446"/>
      <c r="Z344" s="446"/>
      <c r="AA344" s="1089"/>
      <c r="AB344" s="446"/>
      <c r="AC344" s="1089"/>
      <c r="AD344" s="446"/>
      <c r="AE344" s="1089"/>
      <c r="AF344" s="446"/>
      <c r="AG344" s="1089"/>
      <c r="AH344" s="446"/>
      <c r="AI344" s="446"/>
      <c r="AJ344" s="1089"/>
      <c r="AK344" s="446"/>
      <c r="AL344" s="446"/>
      <c r="AM344" s="1089"/>
      <c r="AN344" s="446"/>
      <c r="AO344" s="446"/>
      <c r="AP344" s="1089"/>
      <c r="AQ344" s="446"/>
      <c r="AR344" s="446"/>
      <c r="AS344" s="1146"/>
      <c r="AT344" s="446"/>
      <c r="AU344" s="446"/>
      <c r="AV344" s="1089"/>
      <c r="AW344" s="1089"/>
      <c r="AX344" s="1146"/>
      <c r="AY344" s="446"/>
      <c r="AZ344" s="1146"/>
      <c r="BA344" s="1919"/>
      <c r="BB344" s="1790"/>
      <c r="BC344" s="1146"/>
      <c r="BD344" s="446"/>
      <c r="BE344" s="1938"/>
      <c r="BF344" s="1089"/>
      <c r="BG344" s="20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</row>
    <row r="345" spans="1:135" s="22" customFormat="1" x14ac:dyDescent="0.25">
      <c r="A345" s="20"/>
      <c r="B345" s="16"/>
      <c r="C345" s="446"/>
      <c r="D345" s="446"/>
      <c r="E345" s="1089"/>
      <c r="F345" s="446"/>
      <c r="G345" s="446"/>
      <c r="H345" s="1089"/>
      <c r="I345" s="446"/>
      <c r="J345" s="446"/>
      <c r="K345" s="1089"/>
      <c r="L345" s="446"/>
      <c r="M345" s="446"/>
      <c r="N345" s="1089"/>
      <c r="O345" s="446"/>
      <c r="P345" s="446"/>
      <c r="Q345" s="1089"/>
      <c r="R345" s="446"/>
      <c r="S345" s="446"/>
      <c r="T345" s="1089"/>
      <c r="U345" s="1089"/>
      <c r="V345" s="446"/>
      <c r="W345" s="446"/>
      <c r="X345" s="1089"/>
      <c r="Y345" s="446"/>
      <c r="Z345" s="446"/>
      <c r="AA345" s="1089"/>
      <c r="AB345" s="446"/>
      <c r="AC345" s="1089"/>
      <c r="AD345" s="446"/>
      <c r="AE345" s="1089"/>
      <c r="AF345" s="446"/>
      <c r="AG345" s="1089"/>
      <c r="AH345" s="446"/>
      <c r="AI345" s="446"/>
      <c r="AJ345" s="1089"/>
      <c r="AK345" s="446"/>
      <c r="AL345" s="446"/>
      <c r="AM345" s="1089"/>
      <c r="AN345" s="446"/>
      <c r="AO345" s="446"/>
      <c r="AP345" s="1089"/>
      <c r="AQ345" s="446"/>
      <c r="AR345" s="446"/>
      <c r="AS345" s="1146"/>
      <c r="AT345" s="446"/>
      <c r="AU345" s="446"/>
      <c r="AV345" s="1089"/>
      <c r="AW345" s="1089"/>
      <c r="AX345" s="1146"/>
      <c r="AY345" s="446"/>
      <c r="AZ345" s="1146"/>
      <c r="BA345" s="1919"/>
      <c r="BB345" s="1790"/>
      <c r="BC345" s="1146"/>
      <c r="BD345" s="446"/>
      <c r="BE345" s="1938"/>
      <c r="BF345" s="1089"/>
      <c r="BG345" s="20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</row>
    <row r="346" spans="1:135" s="22" customFormat="1" x14ac:dyDescent="0.25">
      <c r="A346" s="20"/>
      <c r="B346" s="16"/>
      <c r="C346" s="446"/>
      <c r="D346" s="446"/>
      <c r="E346" s="1089"/>
      <c r="F346" s="446"/>
      <c r="G346" s="446"/>
      <c r="H346" s="1089"/>
      <c r="I346" s="446"/>
      <c r="J346" s="446"/>
      <c r="K346" s="1089"/>
      <c r="L346" s="446"/>
      <c r="M346" s="446"/>
      <c r="N346" s="1089"/>
      <c r="O346" s="446"/>
      <c r="P346" s="446"/>
      <c r="Q346" s="1089"/>
      <c r="R346" s="446"/>
      <c r="S346" s="446"/>
      <c r="T346" s="1089"/>
      <c r="U346" s="1089"/>
      <c r="V346" s="446"/>
      <c r="W346" s="446"/>
      <c r="X346" s="1089"/>
      <c r="Y346" s="446"/>
      <c r="Z346" s="446"/>
      <c r="AA346" s="1089"/>
      <c r="AB346" s="446"/>
      <c r="AC346" s="1089"/>
      <c r="AD346" s="446"/>
      <c r="AE346" s="1089"/>
      <c r="AF346" s="446"/>
      <c r="AG346" s="1089"/>
      <c r="AH346" s="446"/>
      <c r="AI346" s="446"/>
      <c r="AJ346" s="1089"/>
      <c r="AK346" s="446"/>
      <c r="AL346" s="446"/>
      <c r="AM346" s="1089"/>
      <c r="AN346" s="446"/>
      <c r="AO346" s="446"/>
      <c r="AP346" s="1089"/>
      <c r="AQ346" s="446"/>
      <c r="AR346" s="446"/>
      <c r="AS346" s="1146"/>
      <c r="AT346" s="446"/>
      <c r="AU346" s="446"/>
      <c r="AV346" s="1089"/>
      <c r="AW346" s="1089"/>
      <c r="AX346" s="1146"/>
      <c r="AY346" s="446"/>
      <c r="AZ346" s="1146"/>
      <c r="BA346" s="1919"/>
      <c r="BB346" s="1790"/>
      <c r="BC346" s="1146"/>
      <c r="BD346" s="446"/>
      <c r="BE346" s="1938"/>
      <c r="BF346" s="1089"/>
      <c r="BG346" s="20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</row>
    <row r="347" spans="1:135" s="22" customFormat="1" x14ac:dyDescent="0.25">
      <c r="A347" s="20"/>
      <c r="B347" s="16"/>
      <c r="C347" s="446"/>
      <c r="D347" s="446"/>
      <c r="E347" s="1089"/>
      <c r="F347" s="446"/>
      <c r="G347" s="446"/>
      <c r="H347" s="1089"/>
      <c r="I347" s="446"/>
      <c r="J347" s="446"/>
      <c r="K347" s="1089"/>
      <c r="L347" s="446"/>
      <c r="M347" s="446"/>
      <c r="N347" s="1089"/>
      <c r="O347" s="446"/>
      <c r="P347" s="446"/>
      <c r="Q347" s="1089"/>
      <c r="R347" s="446"/>
      <c r="S347" s="446"/>
      <c r="T347" s="1089"/>
      <c r="U347" s="1089"/>
      <c r="V347" s="446"/>
      <c r="W347" s="446"/>
      <c r="X347" s="1089"/>
      <c r="Y347" s="446"/>
      <c r="Z347" s="446"/>
      <c r="AA347" s="1089"/>
      <c r="AB347" s="446"/>
      <c r="AC347" s="1089"/>
      <c r="AD347" s="446"/>
      <c r="AE347" s="1089"/>
      <c r="AF347" s="446"/>
      <c r="AG347" s="1089"/>
      <c r="AH347" s="446"/>
      <c r="AI347" s="446"/>
      <c r="AJ347" s="1089"/>
      <c r="AK347" s="446"/>
      <c r="AL347" s="446"/>
      <c r="AM347" s="1089"/>
      <c r="AN347" s="446"/>
      <c r="AO347" s="446"/>
      <c r="AP347" s="1089"/>
      <c r="AQ347" s="446"/>
      <c r="AR347" s="446"/>
      <c r="AS347" s="1146"/>
      <c r="AT347" s="446"/>
      <c r="AU347" s="446"/>
      <c r="AV347" s="1089"/>
      <c r="AW347" s="1089"/>
      <c r="AX347" s="1146"/>
      <c r="AY347" s="446"/>
      <c r="AZ347" s="1146"/>
      <c r="BA347" s="1919"/>
      <c r="BB347" s="1790"/>
      <c r="BC347" s="1146"/>
      <c r="BD347" s="446"/>
      <c r="BE347" s="1938"/>
      <c r="BF347" s="1089"/>
      <c r="BG347" s="20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</row>
    <row r="348" spans="1:135" s="22" customFormat="1" x14ac:dyDescent="0.25">
      <c r="A348" s="20"/>
      <c r="B348" s="16"/>
      <c r="C348" s="446"/>
      <c r="D348" s="446"/>
      <c r="E348" s="1089"/>
      <c r="F348" s="446"/>
      <c r="G348" s="446"/>
      <c r="H348" s="1089"/>
      <c r="I348" s="446"/>
      <c r="J348" s="446"/>
      <c r="K348" s="1089"/>
      <c r="L348" s="446"/>
      <c r="M348" s="446"/>
      <c r="N348" s="1089"/>
      <c r="O348" s="446"/>
      <c r="P348" s="446"/>
      <c r="Q348" s="1089"/>
      <c r="R348" s="446"/>
      <c r="S348" s="446"/>
      <c r="T348" s="1089"/>
      <c r="U348" s="1089"/>
      <c r="V348" s="446"/>
      <c r="W348" s="446"/>
      <c r="X348" s="1089"/>
      <c r="Y348" s="446"/>
      <c r="Z348" s="446"/>
      <c r="AA348" s="1089"/>
      <c r="AB348" s="446"/>
      <c r="AC348" s="1089"/>
      <c r="AD348" s="446"/>
      <c r="AE348" s="1089"/>
      <c r="AF348" s="446"/>
      <c r="AG348" s="1089"/>
      <c r="AH348" s="446"/>
      <c r="AI348" s="446"/>
      <c r="AJ348" s="1089"/>
      <c r="AK348" s="446"/>
      <c r="AL348" s="446"/>
      <c r="AM348" s="1089"/>
      <c r="AN348" s="446"/>
      <c r="AO348" s="446"/>
      <c r="AP348" s="1089"/>
      <c r="AQ348" s="446"/>
      <c r="AR348" s="446"/>
      <c r="AS348" s="1146"/>
      <c r="AT348" s="446"/>
      <c r="AU348" s="446"/>
      <c r="AV348" s="1089"/>
      <c r="AW348" s="1089"/>
      <c r="AX348" s="1146"/>
      <c r="AY348" s="446"/>
      <c r="AZ348" s="1146"/>
      <c r="BA348" s="1919"/>
      <c r="BB348" s="1790"/>
      <c r="BC348" s="1146"/>
      <c r="BD348" s="446"/>
      <c r="BE348" s="1938"/>
      <c r="BF348" s="1089"/>
      <c r="BG348" s="20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</row>
    <row r="349" spans="1:135" s="22" customFormat="1" x14ac:dyDescent="0.25">
      <c r="A349" s="20"/>
      <c r="B349" s="16"/>
      <c r="C349" s="446"/>
      <c r="D349" s="446"/>
      <c r="E349" s="1089"/>
      <c r="F349" s="446"/>
      <c r="G349" s="446"/>
      <c r="H349" s="1089"/>
      <c r="I349" s="446"/>
      <c r="J349" s="446"/>
      <c r="K349" s="1089"/>
      <c r="L349" s="446"/>
      <c r="M349" s="446"/>
      <c r="N349" s="1089"/>
      <c r="O349" s="446"/>
      <c r="P349" s="446"/>
      <c r="Q349" s="1089"/>
      <c r="R349" s="446"/>
      <c r="S349" s="446"/>
      <c r="T349" s="1089"/>
      <c r="U349" s="1089"/>
      <c r="V349" s="446"/>
      <c r="W349" s="446"/>
      <c r="X349" s="1089"/>
      <c r="Y349" s="446"/>
      <c r="Z349" s="446"/>
      <c r="AA349" s="1089"/>
      <c r="AB349" s="446"/>
      <c r="AC349" s="1089"/>
      <c r="AD349" s="446"/>
      <c r="AE349" s="1089"/>
      <c r="AF349" s="446"/>
      <c r="AG349" s="1089"/>
      <c r="AH349" s="446"/>
      <c r="AI349" s="446"/>
      <c r="AJ349" s="1089"/>
      <c r="AK349" s="446"/>
      <c r="AL349" s="446"/>
      <c r="AM349" s="1089"/>
      <c r="AN349" s="446"/>
      <c r="AO349" s="446"/>
      <c r="AP349" s="1089"/>
      <c r="AQ349" s="446"/>
      <c r="AR349" s="446"/>
      <c r="AS349" s="1146"/>
      <c r="AT349" s="446"/>
      <c r="AU349" s="446"/>
      <c r="AV349" s="1089"/>
      <c r="AW349" s="1089"/>
      <c r="AX349" s="1146"/>
      <c r="AY349" s="446"/>
      <c r="AZ349" s="1146"/>
      <c r="BA349" s="1919"/>
      <c r="BB349" s="1790"/>
      <c r="BC349" s="1146"/>
      <c r="BD349" s="446"/>
      <c r="BE349" s="1938"/>
      <c r="BF349" s="1089"/>
      <c r="BG349" s="20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</row>
    <row r="350" spans="1:135" s="22" customFormat="1" x14ac:dyDescent="0.25">
      <c r="A350" s="20"/>
      <c r="B350" s="16"/>
      <c r="C350" s="446"/>
      <c r="D350" s="446"/>
      <c r="E350" s="1089"/>
      <c r="F350" s="446"/>
      <c r="G350" s="446"/>
      <c r="H350" s="1089"/>
      <c r="I350" s="446"/>
      <c r="J350" s="446"/>
      <c r="K350" s="1089"/>
      <c r="L350" s="446"/>
      <c r="M350" s="446"/>
      <c r="N350" s="1089"/>
      <c r="O350" s="446"/>
      <c r="P350" s="446"/>
      <c r="Q350" s="1089"/>
      <c r="R350" s="446"/>
      <c r="S350" s="446"/>
      <c r="T350" s="1089"/>
      <c r="U350" s="1089"/>
      <c r="V350" s="446"/>
      <c r="W350" s="446"/>
      <c r="X350" s="1089"/>
      <c r="Y350" s="446"/>
      <c r="Z350" s="446"/>
      <c r="AA350" s="1089"/>
      <c r="AB350" s="446"/>
      <c r="AC350" s="1089"/>
      <c r="AD350" s="446"/>
      <c r="AE350" s="1089"/>
      <c r="AF350" s="446"/>
      <c r="AG350" s="1089"/>
      <c r="AH350" s="446"/>
      <c r="AI350" s="446"/>
      <c r="AJ350" s="1089"/>
      <c r="AK350" s="446"/>
      <c r="AL350" s="446"/>
      <c r="AM350" s="1089"/>
      <c r="AN350" s="446"/>
      <c r="AO350" s="446"/>
      <c r="AP350" s="1089"/>
      <c r="AQ350" s="446"/>
      <c r="AR350" s="446"/>
      <c r="AS350" s="1146"/>
      <c r="AT350" s="446"/>
      <c r="AU350" s="446"/>
      <c r="AV350" s="1089"/>
      <c r="AW350" s="1089"/>
      <c r="AX350" s="1146"/>
      <c r="AY350" s="446"/>
      <c r="AZ350" s="1146"/>
      <c r="BA350" s="1919"/>
      <c r="BB350" s="1790"/>
      <c r="BC350" s="1146"/>
      <c r="BD350" s="446"/>
      <c r="BE350" s="1938"/>
      <c r="BF350" s="1089"/>
      <c r="BG350" s="20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</row>
    <row r="351" spans="1:135" s="22" customFormat="1" x14ac:dyDescent="0.25">
      <c r="A351" s="20"/>
      <c r="B351" s="16"/>
      <c r="C351" s="446"/>
      <c r="D351" s="446"/>
      <c r="E351" s="1089"/>
      <c r="F351" s="446"/>
      <c r="G351" s="446"/>
      <c r="H351" s="1089"/>
      <c r="I351" s="446"/>
      <c r="J351" s="446"/>
      <c r="K351" s="1089"/>
      <c r="L351" s="446"/>
      <c r="M351" s="446"/>
      <c r="N351" s="1089"/>
      <c r="O351" s="446"/>
      <c r="P351" s="446"/>
      <c r="Q351" s="1089"/>
      <c r="R351" s="446"/>
      <c r="S351" s="446"/>
      <c r="T351" s="1089"/>
      <c r="U351" s="1089"/>
      <c r="V351" s="446"/>
      <c r="W351" s="446"/>
      <c r="X351" s="1089"/>
      <c r="Y351" s="446"/>
      <c r="Z351" s="446"/>
      <c r="AA351" s="1089"/>
      <c r="AB351" s="446"/>
      <c r="AC351" s="1089"/>
      <c r="AD351" s="446"/>
      <c r="AE351" s="1089"/>
      <c r="AF351" s="446"/>
      <c r="AG351" s="1089"/>
      <c r="AH351" s="446"/>
      <c r="AI351" s="446"/>
      <c r="AJ351" s="1089"/>
      <c r="AK351" s="446"/>
      <c r="AL351" s="446"/>
      <c r="AM351" s="1089"/>
      <c r="AN351" s="446"/>
      <c r="AO351" s="446"/>
      <c r="AP351" s="1089"/>
      <c r="AQ351" s="446"/>
      <c r="AR351" s="446"/>
      <c r="AS351" s="1146"/>
      <c r="AT351" s="446"/>
      <c r="AU351" s="446"/>
      <c r="AV351" s="1089"/>
      <c r="AW351" s="1089"/>
      <c r="AX351" s="1146"/>
      <c r="AY351" s="446"/>
      <c r="AZ351" s="1146"/>
      <c r="BA351" s="1919"/>
      <c r="BB351" s="1790"/>
      <c r="BC351" s="1146"/>
      <c r="BD351" s="446"/>
      <c r="BE351" s="1938"/>
      <c r="BF351" s="1089"/>
      <c r="BG351" s="20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</row>
    <row r="352" spans="1:135" s="22" customFormat="1" x14ac:dyDescent="0.25">
      <c r="A352" s="20"/>
      <c r="B352" s="16"/>
      <c r="C352" s="446"/>
      <c r="D352" s="446"/>
      <c r="E352" s="1089"/>
      <c r="F352" s="446"/>
      <c r="G352" s="446"/>
      <c r="H352" s="1089"/>
      <c r="I352" s="446"/>
      <c r="J352" s="446"/>
      <c r="K352" s="1089"/>
      <c r="L352" s="446"/>
      <c r="M352" s="446"/>
      <c r="N352" s="1089"/>
      <c r="O352" s="446"/>
      <c r="P352" s="446"/>
      <c r="Q352" s="1089"/>
      <c r="R352" s="446"/>
      <c r="S352" s="446"/>
      <c r="T352" s="1089"/>
      <c r="U352" s="1089"/>
      <c r="V352" s="446"/>
      <c r="W352" s="446"/>
      <c r="X352" s="1089"/>
      <c r="Y352" s="446"/>
      <c r="Z352" s="446"/>
      <c r="AA352" s="1089"/>
      <c r="AB352" s="446"/>
      <c r="AC352" s="1089"/>
      <c r="AD352" s="446"/>
      <c r="AE352" s="1089"/>
      <c r="AF352" s="446"/>
      <c r="AG352" s="1089"/>
      <c r="AH352" s="446"/>
      <c r="AI352" s="446"/>
      <c r="AJ352" s="1089"/>
      <c r="AK352" s="446"/>
      <c r="AL352" s="446"/>
      <c r="AM352" s="1089"/>
      <c r="AN352" s="446"/>
      <c r="AO352" s="446"/>
      <c r="AP352" s="1089"/>
      <c r="AQ352" s="446"/>
      <c r="AR352" s="446"/>
      <c r="AS352" s="1146"/>
      <c r="AT352" s="446"/>
      <c r="AU352" s="446"/>
      <c r="AV352" s="1089"/>
      <c r="AW352" s="1089"/>
      <c r="AX352" s="1146"/>
      <c r="AY352" s="446"/>
      <c r="AZ352" s="1146"/>
      <c r="BA352" s="1919"/>
      <c r="BB352" s="1790"/>
      <c r="BC352" s="1146"/>
      <c r="BD352" s="446"/>
      <c r="BE352" s="1938"/>
      <c r="BF352" s="1089"/>
      <c r="BG352" s="20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</row>
    <row r="353" spans="1:135" s="22" customFormat="1" x14ac:dyDescent="0.25">
      <c r="A353" s="20"/>
      <c r="B353" s="16"/>
      <c r="C353" s="446"/>
      <c r="D353" s="446"/>
      <c r="E353" s="1089"/>
      <c r="F353" s="446"/>
      <c r="G353" s="446"/>
      <c r="H353" s="1089"/>
      <c r="I353" s="446"/>
      <c r="J353" s="446"/>
      <c r="K353" s="1089"/>
      <c r="L353" s="446"/>
      <c r="M353" s="446"/>
      <c r="N353" s="1089"/>
      <c r="O353" s="446"/>
      <c r="P353" s="446"/>
      <c r="Q353" s="1089"/>
      <c r="R353" s="446"/>
      <c r="S353" s="446"/>
      <c r="T353" s="1089"/>
      <c r="U353" s="1089"/>
      <c r="V353" s="446"/>
      <c r="W353" s="446"/>
      <c r="X353" s="1089"/>
      <c r="Y353" s="446"/>
      <c r="Z353" s="446"/>
      <c r="AA353" s="1089"/>
      <c r="AB353" s="446"/>
      <c r="AC353" s="1089"/>
      <c r="AD353" s="446"/>
      <c r="AE353" s="1089"/>
      <c r="AF353" s="446"/>
      <c r="AG353" s="1089"/>
      <c r="AH353" s="446"/>
      <c r="AI353" s="446"/>
      <c r="AJ353" s="1089"/>
      <c r="AK353" s="446"/>
      <c r="AL353" s="446"/>
      <c r="AM353" s="1089"/>
      <c r="AN353" s="446"/>
      <c r="AO353" s="446"/>
      <c r="AP353" s="1089"/>
      <c r="AQ353" s="446"/>
      <c r="AR353" s="446"/>
      <c r="AS353" s="1146"/>
      <c r="AT353" s="446"/>
      <c r="AU353" s="446"/>
      <c r="AV353" s="1089"/>
      <c r="AW353" s="1089"/>
      <c r="AX353" s="1146"/>
      <c r="AY353" s="446"/>
      <c r="AZ353" s="1146"/>
      <c r="BA353" s="1919"/>
      <c r="BB353" s="1790"/>
      <c r="BC353" s="1146"/>
      <c r="BD353" s="446"/>
      <c r="BE353" s="1938"/>
      <c r="BF353" s="1089"/>
      <c r="BG353" s="20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</row>
    <row r="354" spans="1:135" s="22" customFormat="1" x14ac:dyDescent="0.25">
      <c r="A354" s="20"/>
      <c r="B354" s="16"/>
      <c r="C354" s="446"/>
      <c r="D354" s="446"/>
      <c r="E354" s="1089"/>
      <c r="F354" s="446"/>
      <c r="G354" s="446"/>
      <c r="H354" s="1089"/>
      <c r="I354" s="446"/>
      <c r="J354" s="446"/>
      <c r="K354" s="1089"/>
      <c r="L354" s="446"/>
      <c r="M354" s="446"/>
      <c r="N354" s="1089"/>
      <c r="O354" s="446"/>
      <c r="P354" s="446"/>
      <c r="Q354" s="1089"/>
      <c r="R354" s="446"/>
      <c r="S354" s="446"/>
      <c r="T354" s="1089"/>
      <c r="U354" s="1089"/>
      <c r="V354" s="446"/>
      <c r="W354" s="446"/>
      <c r="X354" s="1089"/>
      <c r="Y354" s="446"/>
      <c r="Z354" s="446"/>
      <c r="AA354" s="1089"/>
      <c r="AB354" s="446"/>
      <c r="AC354" s="1089"/>
      <c r="AD354" s="446"/>
      <c r="AE354" s="1089"/>
      <c r="AF354" s="446"/>
      <c r="AG354" s="1089"/>
      <c r="AH354" s="446"/>
      <c r="AI354" s="446"/>
      <c r="AJ354" s="1089"/>
      <c r="AK354" s="446"/>
      <c r="AL354" s="446"/>
      <c r="AM354" s="1089"/>
      <c r="AN354" s="446"/>
      <c r="AO354" s="446"/>
      <c r="AP354" s="1089"/>
      <c r="AQ354" s="446"/>
      <c r="AR354" s="446"/>
      <c r="AS354" s="1146"/>
      <c r="AT354" s="446"/>
      <c r="AU354" s="446"/>
      <c r="AV354" s="1089"/>
      <c r="AW354" s="1089"/>
      <c r="AX354" s="1146"/>
      <c r="AY354" s="446"/>
      <c r="AZ354" s="1146"/>
      <c r="BA354" s="1919"/>
      <c r="BB354" s="1790"/>
      <c r="BC354" s="1146"/>
      <c r="BD354" s="446"/>
      <c r="BE354" s="1938"/>
      <c r="BF354" s="1089"/>
      <c r="BG354" s="20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</row>
    <row r="355" spans="1:135" s="22" customFormat="1" x14ac:dyDescent="0.25">
      <c r="A355" s="20"/>
      <c r="B355" s="16"/>
      <c r="C355" s="446"/>
      <c r="D355" s="446"/>
      <c r="E355" s="1089"/>
      <c r="F355" s="446"/>
      <c r="G355" s="446"/>
      <c r="H355" s="1089"/>
      <c r="I355" s="446"/>
      <c r="J355" s="446"/>
      <c r="K355" s="1089"/>
      <c r="L355" s="446"/>
      <c r="M355" s="446"/>
      <c r="N355" s="1089"/>
      <c r="O355" s="446"/>
      <c r="P355" s="446"/>
      <c r="Q355" s="1089"/>
      <c r="R355" s="446"/>
      <c r="S355" s="446"/>
      <c r="T355" s="1089"/>
      <c r="U355" s="1089"/>
      <c r="V355" s="446"/>
      <c r="W355" s="446"/>
      <c r="X355" s="1089"/>
      <c r="Y355" s="446"/>
      <c r="Z355" s="446"/>
      <c r="AA355" s="1089"/>
      <c r="AB355" s="446"/>
      <c r="AC355" s="1089"/>
      <c r="AD355" s="446"/>
      <c r="AE355" s="1089"/>
      <c r="AF355" s="446"/>
      <c r="AG355" s="1089"/>
      <c r="AH355" s="446"/>
      <c r="AI355" s="446"/>
      <c r="AJ355" s="1089"/>
      <c r="AK355" s="446"/>
      <c r="AL355" s="446"/>
      <c r="AM355" s="1089"/>
      <c r="AN355" s="446"/>
      <c r="AO355" s="446"/>
      <c r="AP355" s="1089"/>
      <c r="AQ355" s="446"/>
      <c r="AR355" s="446"/>
      <c r="AS355" s="1146"/>
      <c r="AT355" s="446"/>
      <c r="AU355" s="446"/>
      <c r="AV355" s="1089"/>
      <c r="AW355" s="1089"/>
      <c r="AX355" s="1146"/>
      <c r="AY355" s="446"/>
      <c r="AZ355" s="1146"/>
      <c r="BA355" s="1919"/>
      <c r="BB355" s="1790"/>
      <c r="BC355" s="1146"/>
      <c r="BD355" s="446"/>
      <c r="BE355" s="1938"/>
      <c r="BF355" s="1089"/>
      <c r="BG355" s="20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</row>
    <row r="356" spans="1:135" s="22" customFormat="1" x14ac:dyDescent="0.25">
      <c r="A356" s="20"/>
      <c r="B356" s="16"/>
      <c r="C356" s="446"/>
      <c r="D356" s="446"/>
      <c r="E356" s="1089"/>
      <c r="F356" s="446"/>
      <c r="G356" s="446"/>
      <c r="H356" s="1089"/>
      <c r="I356" s="446"/>
      <c r="J356" s="446"/>
      <c r="K356" s="1089"/>
      <c r="L356" s="446"/>
      <c r="M356" s="446"/>
      <c r="N356" s="1089"/>
      <c r="O356" s="446"/>
      <c r="P356" s="446"/>
      <c r="Q356" s="1089"/>
      <c r="R356" s="446"/>
      <c r="S356" s="446"/>
      <c r="T356" s="1089"/>
      <c r="U356" s="1089"/>
      <c r="V356" s="446"/>
      <c r="W356" s="446"/>
      <c r="X356" s="1089"/>
      <c r="Y356" s="446"/>
      <c r="Z356" s="446"/>
      <c r="AA356" s="1089"/>
      <c r="AB356" s="446"/>
      <c r="AC356" s="1089"/>
      <c r="AD356" s="446"/>
      <c r="AE356" s="1089"/>
      <c r="AF356" s="446"/>
      <c r="AG356" s="1089"/>
      <c r="AH356" s="446"/>
      <c r="AI356" s="446"/>
      <c r="AJ356" s="1089"/>
      <c r="AK356" s="446"/>
      <c r="AL356" s="446"/>
      <c r="AM356" s="1089"/>
      <c r="AN356" s="446"/>
      <c r="AO356" s="446"/>
      <c r="AP356" s="1089"/>
      <c r="AQ356" s="446"/>
      <c r="AR356" s="446"/>
      <c r="AS356" s="1146"/>
      <c r="AT356" s="446"/>
      <c r="AU356" s="446"/>
      <c r="AV356" s="1089"/>
      <c r="AW356" s="1089"/>
      <c r="AX356" s="1146"/>
      <c r="AY356" s="446"/>
      <c r="AZ356" s="1146"/>
      <c r="BA356" s="1919"/>
      <c r="BB356" s="1790"/>
      <c r="BC356" s="1146"/>
      <c r="BD356" s="446"/>
      <c r="BE356" s="1938"/>
      <c r="BF356" s="1089"/>
      <c r="BG356" s="20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</row>
    <row r="357" spans="1:135" s="22" customFormat="1" x14ac:dyDescent="0.25">
      <c r="A357" s="20"/>
      <c r="B357" s="16"/>
      <c r="C357" s="446"/>
      <c r="D357" s="446"/>
      <c r="E357" s="1089"/>
      <c r="F357" s="446"/>
      <c r="G357" s="446"/>
      <c r="H357" s="1089"/>
      <c r="I357" s="446"/>
      <c r="J357" s="446"/>
      <c r="K357" s="1089"/>
      <c r="L357" s="446"/>
      <c r="M357" s="446"/>
      <c r="N357" s="1089"/>
      <c r="O357" s="446"/>
      <c r="P357" s="446"/>
      <c r="Q357" s="1089"/>
      <c r="R357" s="446"/>
      <c r="S357" s="446"/>
      <c r="T357" s="1089"/>
      <c r="U357" s="1089"/>
      <c r="V357" s="446"/>
      <c r="W357" s="446"/>
      <c r="X357" s="1089"/>
      <c r="Y357" s="446"/>
      <c r="Z357" s="446"/>
      <c r="AA357" s="1089"/>
      <c r="AB357" s="446"/>
      <c r="AC357" s="1089"/>
      <c r="AD357" s="446"/>
      <c r="AE357" s="1089"/>
      <c r="AF357" s="446"/>
      <c r="AG357" s="1089"/>
      <c r="AH357" s="446"/>
      <c r="AI357" s="446"/>
      <c r="AJ357" s="1089"/>
      <c r="AK357" s="446"/>
      <c r="AL357" s="446"/>
      <c r="AM357" s="1089"/>
      <c r="AN357" s="446"/>
      <c r="AO357" s="446"/>
      <c r="AP357" s="1089"/>
      <c r="AQ357" s="446"/>
      <c r="AR357" s="446"/>
      <c r="AS357" s="1146"/>
      <c r="AT357" s="446"/>
      <c r="AU357" s="446"/>
      <c r="AV357" s="1089"/>
      <c r="AW357" s="1089"/>
      <c r="AX357" s="1146"/>
      <c r="AY357" s="446"/>
      <c r="AZ357" s="1146"/>
      <c r="BA357" s="1919"/>
      <c r="BB357" s="1790"/>
      <c r="BC357" s="1146"/>
      <c r="BD357" s="446"/>
      <c r="BE357" s="1938"/>
      <c r="BF357" s="1089"/>
      <c r="BG357" s="20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</row>
    <row r="358" spans="1:135" s="22" customFormat="1" x14ac:dyDescent="0.25">
      <c r="A358" s="20"/>
      <c r="B358" s="16"/>
      <c r="C358" s="446"/>
      <c r="D358" s="446"/>
      <c r="E358" s="1089"/>
      <c r="F358" s="446"/>
      <c r="G358" s="446"/>
      <c r="H358" s="1089"/>
      <c r="I358" s="446"/>
      <c r="J358" s="446"/>
      <c r="K358" s="1089"/>
      <c r="L358" s="446"/>
      <c r="M358" s="446"/>
      <c r="N358" s="1089"/>
      <c r="O358" s="446"/>
      <c r="P358" s="446"/>
      <c r="Q358" s="1089"/>
      <c r="R358" s="446"/>
      <c r="S358" s="446"/>
      <c r="T358" s="1089"/>
      <c r="U358" s="1089"/>
      <c r="V358" s="446"/>
      <c r="W358" s="446"/>
      <c r="X358" s="1089"/>
      <c r="Y358" s="446"/>
      <c r="Z358" s="446"/>
      <c r="AA358" s="1089"/>
      <c r="AB358" s="446"/>
      <c r="AC358" s="1089"/>
      <c r="AD358" s="446"/>
      <c r="AE358" s="1089"/>
      <c r="AF358" s="446"/>
      <c r="AG358" s="1089"/>
      <c r="AH358" s="446"/>
      <c r="AI358" s="446"/>
      <c r="AJ358" s="1089"/>
      <c r="AK358" s="446"/>
      <c r="AL358" s="446"/>
      <c r="AM358" s="1089"/>
      <c r="AN358" s="446"/>
      <c r="AO358" s="446"/>
      <c r="AP358" s="1089"/>
      <c r="AQ358" s="446"/>
      <c r="AR358" s="446"/>
      <c r="AS358" s="1146"/>
      <c r="AT358" s="446"/>
      <c r="AU358" s="446"/>
      <c r="AV358" s="1089"/>
      <c r="AW358" s="1089"/>
      <c r="AX358" s="1146"/>
      <c r="AY358" s="446"/>
      <c r="AZ358" s="1146"/>
      <c r="BA358" s="1919"/>
      <c r="BB358" s="1790"/>
      <c r="BC358" s="1146"/>
      <c r="BD358" s="446"/>
      <c r="BE358" s="1938"/>
      <c r="BF358" s="1089"/>
      <c r="BG358" s="20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</row>
    <row r="359" spans="1:135" s="22" customFormat="1" x14ac:dyDescent="0.25">
      <c r="A359" s="20"/>
      <c r="B359" s="16"/>
      <c r="C359" s="446"/>
      <c r="D359" s="446"/>
      <c r="E359" s="1089"/>
      <c r="F359" s="446"/>
      <c r="G359" s="446"/>
      <c r="H359" s="1089"/>
      <c r="I359" s="446"/>
      <c r="J359" s="446"/>
      <c r="K359" s="1089"/>
      <c r="L359" s="446"/>
      <c r="M359" s="446"/>
      <c r="N359" s="1089"/>
      <c r="O359" s="446"/>
      <c r="P359" s="446"/>
      <c r="Q359" s="1089"/>
      <c r="R359" s="446"/>
      <c r="S359" s="446"/>
      <c r="T359" s="1089"/>
      <c r="U359" s="1089"/>
      <c r="V359" s="446"/>
      <c r="W359" s="446"/>
      <c r="X359" s="1089"/>
      <c r="Y359" s="446"/>
      <c r="Z359" s="446"/>
      <c r="AA359" s="1089"/>
      <c r="AB359" s="446"/>
      <c r="AC359" s="1089"/>
      <c r="AD359" s="446"/>
      <c r="AE359" s="1089"/>
      <c r="AF359" s="446"/>
      <c r="AG359" s="1089"/>
      <c r="AH359" s="446"/>
      <c r="AI359" s="446"/>
      <c r="AJ359" s="1089"/>
      <c r="AK359" s="446"/>
      <c r="AL359" s="446"/>
      <c r="AM359" s="1089"/>
      <c r="AN359" s="446"/>
      <c r="AO359" s="446"/>
      <c r="AP359" s="1089"/>
      <c r="AQ359" s="446"/>
      <c r="AR359" s="446"/>
      <c r="AS359" s="1146"/>
      <c r="AT359" s="446"/>
      <c r="AU359" s="446"/>
      <c r="AV359" s="1089"/>
      <c r="AW359" s="1089"/>
      <c r="AX359" s="1146"/>
      <c r="AY359" s="446"/>
      <c r="AZ359" s="1146"/>
      <c r="BA359" s="1919"/>
      <c r="BB359" s="1790"/>
      <c r="BC359" s="1146"/>
      <c r="BD359" s="446"/>
      <c r="BE359" s="1938"/>
      <c r="BF359" s="1089"/>
      <c r="BG359" s="20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</row>
    <row r="360" spans="1:135" s="22" customFormat="1" x14ac:dyDescent="0.25">
      <c r="A360" s="20"/>
      <c r="B360" s="16"/>
      <c r="C360" s="446"/>
      <c r="D360" s="446"/>
      <c r="E360" s="1089"/>
      <c r="F360" s="446"/>
      <c r="G360" s="446"/>
      <c r="H360" s="1089"/>
      <c r="I360" s="446"/>
      <c r="J360" s="446"/>
      <c r="K360" s="1089"/>
      <c r="L360" s="446"/>
      <c r="M360" s="446"/>
      <c r="N360" s="1089"/>
      <c r="O360" s="446"/>
      <c r="P360" s="446"/>
      <c r="Q360" s="1089"/>
      <c r="R360" s="446"/>
      <c r="S360" s="446"/>
      <c r="T360" s="1089"/>
      <c r="U360" s="1089"/>
      <c r="V360" s="446"/>
      <c r="W360" s="446"/>
      <c r="X360" s="1089"/>
      <c r="Y360" s="446"/>
      <c r="Z360" s="446"/>
      <c r="AA360" s="1089"/>
      <c r="AB360" s="446"/>
      <c r="AC360" s="1089"/>
      <c r="AD360" s="446"/>
      <c r="AE360" s="1089"/>
      <c r="AF360" s="446"/>
      <c r="AG360" s="1089"/>
      <c r="AH360" s="446"/>
      <c r="AI360" s="446"/>
      <c r="AJ360" s="1089"/>
      <c r="AK360" s="446"/>
      <c r="AL360" s="446"/>
      <c r="AM360" s="1089"/>
      <c r="AN360" s="446"/>
      <c r="AO360" s="446"/>
      <c r="AP360" s="1089"/>
      <c r="AQ360" s="446"/>
      <c r="AR360" s="446"/>
      <c r="AS360" s="1146"/>
      <c r="AT360" s="446"/>
      <c r="AU360" s="446"/>
      <c r="AV360" s="1089"/>
      <c r="AW360" s="1089"/>
      <c r="AX360" s="1146"/>
      <c r="AY360" s="446"/>
      <c r="AZ360" s="1146"/>
      <c r="BA360" s="1919"/>
      <c r="BB360" s="1790"/>
      <c r="BC360" s="1146"/>
      <c r="BD360" s="446"/>
      <c r="BE360" s="1938"/>
      <c r="BF360" s="1089"/>
      <c r="BG360" s="20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</row>
    <row r="361" spans="1:135" s="22" customFormat="1" x14ac:dyDescent="0.25">
      <c r="A361" s="20"/>
      <c r="B361" s="16"/>
      <c r="C361" s="446"/>
      <c r="D361" s="446"/>
      <c r="E361" s="1089"/>
      <c r="F361" s="446"/>
      <c r="G361" s="446"/>
      <c r="H361" s="1089"/>
      <c r="I361" s="446"/>
      <c r="J361" s="446"/>
      <c r="K361" s="1089"/>
      <c r="L361" s="446"/>
      <c r="M361" s="446"/>
      <c r="N361" s="1089"/>
      <c r="O361" s="446"/>
      <c r="P361" s="446"/>
      <c r="Q361" s="1089"/>
      <c r="R361" s="446"/>
      <c r="S361" s="446"/>
      <c r="T361" s="1089"/>
      <c r="U361" s="1089"/>
      <c r="V361" s="446"/>
      <c r="W361" s="446"/>
      <c r="X361" s="1089"/>
      <c r="Y361" s="446"/>
      <c r="Z361" s="446"/>
      <c r="AA361" s="1089"/>
      <c r="AB361" s="446"/>
      <c r="AC361" s="1089"/>
      <c r="AD361" s="446"/>
      <c r="AE361" s="1089"/>
      <c r="AF361" s="446"/>
      <c r="AG361" s="1089"/>
      <c r="AH361" s="446"/>
      <c r="AI361" s="446"/>
      <c r="AJ361" s="1089"/>
      <c r="AK361" s="446"/>
      <c r="AL361" s="446"/>
      <c r="AM361" s="1089"/>
      <c r="AN361" s="446"/>
      <c r="AO361" s="446"/>
      <c r="AP361" s="1089"/>
      <c r="AQ361" s="446"/>
      <c r="AR361" s="446"/>
      <c r="AS361" s="1146"/>
      <c r="AT361" s="446"/>
      <c r="AU361" s="446"/>
      <c r="AV361" s="1089"/>
      <c r="AW361" s="1089"/>
      <c r="AX361" s="1146"/>
      <c r="AY361" s="446"/>
      <c r="AZ361" s="1146"/>
      <c r="BA361" s="1919"/>
      <c r="BB361" s="1790"/>
      <c r="BC361" s="1146"/>
      <c r="BD361" s="446"/>
      <c r="BE361" s="1938"/>
      <c r="BF361" s="1089"/>
      <c r="BG361" s="20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</row>
    <row r="362" spans="1:135" s="22" customFormat="1" x14ac:dyDescent="0.25">
      <c r="A362" s="20"/>
      <c r="B362" s="16"/>
      <c r="C362" s="446"/>
      <c r="D362" s="446"/>
      <c r="E362" s="1089"/>
      <c r="F362" s="446"/>
      <c r="G362" s="446"/>
      <c r="H362" s="1089"/>
      <c r="I362" s="446"/>
      <c r="J362" s="446"/>
      <c r="K362" s="1089"/>
      <c r="L362" s="446"/>
      <c r="M362" s="446"/>
      <c r="N362" s="1089"/>
      <c r="O362" s="446"/>
      <c r="P362" s="446"/>
      <c r="Q362" s="1089"/>
      <c r="R362" s="446"/>
      <c r="S362" s="446"/>
      <c r="T362" s="1089"/>
      <c r="U362" s="1089"/>
      <c r="V362" s="446"/>
      <c r="W362" s="446"/>
      <c r="X362" s="1089"/>
      <c r="Y362" s="446"/>
      <c r="Z362" s="446"/>
      <c r="AA362" s="1089"/>
      <c r="AB362" s="446"/>
      <c r="AC362" s="1089"/>
      <c r="AD362" s="446"/>
      <c r="AE362" s="1089"/>
      <c r="AF362" s="446"/>
      <c r="AG362" s="1089"/>
      <c r="AH362" s="446"/>
      <c r="AI362" s="446"/>
      <c r="AJ362" s="1089"/>
      <c r="AK362" s="446"/>
      <c r="AL362" s="446"/>
      <c r="AM362" s="1089"/>
      <c r="AN362" s="446"/>
      <c r="AO362" s="446"/>
      <c r="AP362" s="1089"/>
      <c r="AQ362" s="446"/>
      <c r="AR362" s="446"/>
      <c r="AS362" s="1146"/>
      <c r="AT362" s="446"/>
      <c r="AU362" s="446"/>
      <c r="AV362" s="1089"/>
      <c r="AW362" s="1089"/>
      <c r="AX362" s="1146"/>
      <c r="AY362" s="446"/>
      <c r="AZ362" s="1146"/>
      <c r="BA362" s="1919"/>
      <c r="BB362" s="1790"/>
      <c r="BC362" s="1146"/>
      <c r="BD362" s="446"/>
      <c r="BE362" s="1938"/>
      <c r="BF362" s="1089"/>
      <c r="BG362" s="20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</row>
    <row r="363" spans="1:135" s="22" customFormat="1" x14ac:dyDescent="0.25">
      <c r="A363" s="20"/>
      <c r="B363" s="16"/>
      <c r="C363" s="446"/>
      <c r="D363" s="446"/>
      <c r="E363" s="1089"/>
      <c r="F363" s="446"/>
      <c r="G363" s="446"/>
      <c r="H363" s="1089"/>
      <c r="I363" s="446"/>
      <c r="J363" s="446"/>
      <c r="K363" s="1089"/>
      <c r="L363" s="446"/>
      <c r="M363" s="446"/>
      <c r="N363" s="1089"/>
      <c r="O363" s="446"/>
      <c r="P363" s="446"/>
      <c r="Q363" s="1089"/>
      <c r="R363" s="446"/>
      <c r="S363" s="446"/>
      <c r="T363" s="1089"/>
      <c r="U363" s="1089"/>
      <c r="V363" s="446"/>
      <c r="W363" s="446"/>
      <c r="X363" s="1089"/>
      <c r="Y363" s="446"/>
      <c r="Z363" s="446"/>
      <c r="AA363" s="1089"/>
      <c r="AB363" s="446"/>
      <c r="AC363" s="1089"/>
      <c r="AD363" s="446"/>
      <c r="AE363" s="1089"/>
      <c r="AF363" s="446"/>
      <c r="AG363" s="1089"/>
      <c r="AH363" s="446"/>
      <c r="AI363" s="446"/>
      <c r="AJ363" s="1089"/>
      <c r="AK363" s="446"/>
      <c r="AL363" s="446"/>
      <c r="AM363" s="1089"/>
      <c r="AN363" s="446"/>
      <c r="AO363" s="446"/>
      <c r="AP363" s="1089"/>
      <c r="AQ363" s="446"/>
      <c r="AR363" s="446"/>
      <c r="AS363" s="1146"/>
      <c r="AT363" s="446"/>
      <c r="AU363" s="446"/>
      <c r="AV363" s="1089"/>
      <c r="AW363" s="1089"/>
      <c r="AX363" s="1146"/>
      <c r="AY363" s="446"/>
      <c r="AZ363" s="1146"/>
      <c r="BA363" s="1919"/>
      <c r="BB363" s="1790"/>
      <c r="BC363" s="1146"/>
      <c r="BD363" s="446"/>
      <c r="BE363" s="1938"/>
      <c r="BF363" s="1089"/>
      <c r="BG363" s="20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</row>
    <row r="364" spans="1:135" s="22" customFormat="1" x14ac:dyDescent="0.25">
      <c r="A364" s="20"/>
      <c r="B364" s="16"/>
      <c r="C364" s="446"/>
      <c r="D364" s="446"/>
      <c r="E364" s="1089"/>
      <c r="F364" s="446"/>
      <c r="G364" s="446"/>
      <c r="H364" s="1089"/>
      <c r="I364" s="446"/>
      <c r="J364" s="446"/>
      <c r="K364" s="1089"/>
      <c r="L364" s="446"/>
      <c r="M364" s="446"/>
      <c r="N364" s="1089"/>
      <c r="O364" s="446"/>
      <c r="P364" s="446"/>
      <c r="Q364" s="1089"/>
      <c r="R364" s="446"/>
      <c r="S364" s="446"/>
      <c r="T364" s="1089"/>
      <c r="U364" s="1089"/>
      <c r="V364" s="446"/>
      <c r="W364" s="446"/>
      <c r="X364" s="1089"/>
      <c r="Y364" s="446"/>
      <c r="Z364" s="446"/>
      <c r="AA364" s="1089"/>
      <c r="AB364" s="446"/>
      <c r="AC364" s="1089"/>
      <c r="AD364" s="446"/>
      <c r="AE364" s="1089"/>
      <c r="AF364" s="446"/>
      <c r="AG364" s="1089"/>
      <c r="AH364" s="446"/>
      <c r="AI364" s="446"/>
      <c r="AJ364" s="1089"/>
      <c r="AK364" s="446"/>
      <c r="AL364" s="446"/>
      <c r="AM364" s="1089"/>
      <c r="AN364" s="446"/>
      <c r="AO364" s="446"/>
      <c r="AP364" s="1089"/>
      <c r="AQ364" s="446"/>
      <c r="AR364" s="446"/>
      <c r="AS364" s="1146"/>
      <c r="AT364" s="446"/>
      <c r="AU364" s="446"/>
      <c r="AV364" s="1089"/>
      <c r="AW364" s="1089"/>
      <c r="AX364" s="1146"/>
      <c r="AY364" s="446"/>
      <c r="AZ364" s="1146"/>
      <c r="BA364" s="1919"/>
      <c r="BB364" s="1790"/>
      <c r="BC364" s="1146"/>
      <c r="BD364" s="446"/>
      <c r="BE364" s="1938"/>
      <c r="BF364" s="1089"/>
      <c r="BG364" s="20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</row>
    <row r="365" spans="1:135" s="22" customFormat="1" x14ac:dyDescent="0.25">
      <c r="A365" s="20"/>
      <c r="B365" s="16"/>
      <c r="C365" s="446"/>
      <c r="D365" s="446"/>
      <c r="E365" s="1089"/>
      <c r="F365" s="446"/>
      <c r="G365" s="446"/>
      <c r="H365" s="1089"/>
      <c r="I365" s="446"/>
      <c r="J365" s="446"/>
      <c r="K365" s="1089"/>
      <c r="L365" s="446"/>
      <c r="M365" s="446"/>
      <c r="N365" s="1089"/>
      <c r="O365" s="446"/>
      <c r="P365" s="446"/>
      <c r="Q365" s="1089"/>
      <c r="R365" s="446"/>
      <c r="S365" s="446"/>
      <c r="T365" s="1089"/>
      <c r="U365" s="1089"/>
      <c r="V365" s="446"/>
      <c r="W365" s="446"/>
      <c r="X365" s="1089"/>
      <c r="Y365" s="446"/>
      <c r="Z365" s="446"/>
      <c r="AA365" s="1089"/>
      <c r="AB365" s="446"/>
      <c r="AC365" s="1089"/>
      <c r="AD365" s="446"/>
      <c r="AE365" s="1089"/>
      <c r="AF365" s="446"/>
      <c r="AG365" s="1089"/>
      <c r="AH365" s="446"/>
      <c r="AI365" s="446"/>
      <c r="AJ365" s="1089"/>
      <c r="AK365" s="446"/>
      <c r="AL365" s="446"/>
      <c r="AM365" s="1089"/>
      <c r="AN365" s="446"/>
      <c r="AO365" s="446"/>
      <c r="AP365" s="1089"/>
      <c r="AQ365" s="446"/>
      <c r="AR365" s="446"/>
      <c r="AS365" s="1146"/>
      <c r="AT365" s="446"/>
      <c r="AU365" s="446"/>
      <c r="AV365" s="1089"/>
      <c r="AW365" s="1089"/>
      <c r="AX365" s="1146"/>
      <c r="AY365" s="446"/>
      <c r="AZ365" s="1146"/>
      <c r="BA365" s="1919"/>
      <c r="BB365" s="1790"/>
      <c r="BC365" s="1146"/>
      <c r="BD365" s="446"/>
      <c r="BE365" s="1938"/>
      <c r="BF365" s="1089"/>
      <c r="BG365" s="20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</row>
    <row r="366" spans="1:135" s="22" customFormat="1" x14ac:dyDescent="0.25">
      <c r="A366" s="20"/>
      <c r="B366" s="16"/>
      <c r="C366" s="446"/>
      <c r="D366" s="446"/>
      <c r="E366" s="1089"/>
      <c r="F366" s="446"/>
      <c r="G366" s="446"/>
      <c r="H366" s="1089"/>
      <c r="I366" s="446"/>
      <c r="J366" s="446"/>
      <c r="K366" s="1089"/>
      <c r="L366" s="446"/>
      <c r="M366" s="446"/>
      <c r="N366" s="1089"/>
      <c r="O366" s="446"/>
      <c r="P366" s="446"/>
      <c r="Q366" s="1089"/>
      <c r="R366" s="446"/>
      <c r="S366" s="446"/>
      <c r="T366" s="1089"/>
      <c r="U366" s="1089"/>
      <c r="V366" s="446"/>
      <c r="W366" s="446"/>
      <c r="X366" s="1089"/>
      <c r="Y366" s="446"/>
      <c r="Z366" s="446"/>
      <c r="AA366" s="1089"/>
      <c r="AB366" s="446"/>
      <c r="AC366" s="1089"/>
      <c r="AD366" s="446"/>
      <c r="AE366" s="1089"/>
      <c r="AF366" s="446"/>
      <c r="AG366" s="1089"/>
      <c r="AH366" s="446"/>
      <c r="AI366" s="446"/>
      <c r="AJ366" s="1089"/>
      <c r="AK366" s="446"/>
      <c r="AL366" s="446"/>
      <c r="AM366" s="1089"/>
      <c r="AN366" s="446"/>
      <c r="AO366" s="446"/>
      <c r="AP366" s="1089"/>
      <c r="AQ366" s="446"/>
      <c r="AR366" s="446"/>
      <c r="AS366" s="1146"/>
      <c r="AT366" s="446"/>
      <c r="AU366" s="446"/>
      <c r="AV366" s="1089"/>
      <c r="AW366" s="1089"/>
      <c r="AX366" s="1146"/>
      <c r="AY366" s="446"/>
      <c r="AZ366" s="1146"/>
      <c r="BA366" s="1919"/>
      <c r="BB366" s="1790"/>
      <c r="BC366" s="1146"/>
      <c r="BD366" s="446"/>
      <c r="BE366" s="1938"/>
      <c r="BF366" s="1089"/>
      <c r="BG366" s="20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</row>
    <row r="367" spans="1:135" s="22" customFormat="1" x14ac:dyDescent="0.25">
      <c r="A367" s="20"/>
      <c r="B367" s="16"/>
      <c r="C367" s="446"/>
      <c r="D367" s="446"/>
      <c r="E367" s="1089"/>
      <c r="F367" s="446"/>
      <c r="G367" s="446"/>
      <c r="H367" s="1089"/>
      <c r="I367" s="446"/>
      <c r="J367" s="446"/>
      <c r="K367" s="1089"/>
      <c r="L367" s="446"/>
      <c r="M367" s="446"/>
      <c r="N367" s="1089"/>
      <c r="O367" s="446"/>
      <c r="P367" s="446"/>
      <c r="Q367" s="1089"/>
      <c r="R367" s="446"/>
      <c r="S367" s="446"/>
      <c r="T367" s="1089"/>
      <c r="U367" s="1089"/>
      <c r="V367" s="446"/>
      <c r="W367" s="446"/>
      <c r="X367" s="1089"/>
      <c r="Y367" s="446"/>
      <c r="Z367" s="446"/>
      <c r="AA367" s="1089"/>
      <c r="AB367" s="446"/>
      <c r="AC367" s="1089"/>
      <c r="AD367" s="446"/>
      <c r="AE367" s="1089"/>
      <c r="AF367" s="446"/>
      <c r="AG367" s="1089"/>
      <c r="AH367" s="446"/>
      <c r="AI367" s="446"/>
      <c r="AJ367" s="1089"/>
      <c r="AK367" s="446"/>
      <c r="AL367" s="446"/>
      <c r="AM367" s="1089"/>
      <c r="AN367" s="446"/>
      <c r="AO367" s="446"/>
      <c r="AP367" s="1089"/>
      <c r="AQ367" s="446"/>
      <c r="AR367" s="446"/>
      <c r="AS367" s="1146"/>
      <c r="AT367" s="446"/>
      <c r="AU367" s="446"/>
      <c r="AV367" s="1089"/>
      <c r="AW367" s="1089"/>
      <c r="AX367" s="1146"/>
      <c r="AY367" s="446"/>
      <c r="AZ367" s="1146"/>
      <c r="BA367" s="1919"/>
      <c r="BB367" s="1790"/>
      <c r="BC367" s="1146"/>
      <c r="BD367" s="446"/>
      <c r="BE367" s="1938"/>
      <c r="BF367" s="1089"/>
      <c r="BG367" s="20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</row>
    <row r="368" spans="1:135" s="22" customFormat="1" x14ac:dyDescent="0.25">
      <c r="A368" s="20"/>
      <c r="B368" s="16"/>
      <c r="C368" s="446"/>
      <c r="D368" s="446"/>
      <c r="E368" s="1089"/>
      <c r="F368" s="446"/>
      <c r="G368" s="446"/>
      <c r="H368" s="1089"/>
      <c r="I368" s="446"/>
      <c r="J368" s="446"/>
      <c r="K368" s="1089"/>
      <c r="L368" s="446"/>
      <c r="M368" s="446"/>
      <c r="N368" s="1089"/>
      <c r="O368" s="446"/>
      <c r="P368" s="446"/>
      <c r="Q368" s="1089"/>
      <c r="R368" s="446"/>
      <c r="S368" s="446"/>
      <c r="T368" s="1089"/>
      <c r="U368" s="1089"/>
      <c r="V368" s="446"/>
      <c r="W368" s="446"/>
      <c r="X368" s="1089"/>
      <c r="Y368" s="446"/>
      <c r="Z368" s="446"/>
      <c r="AA368" s="1089"/>
      <c r="AB368" s="446"/>
      <c r="AC368" s="1089"/>
      <c r="AD368" s="446"/>
      <c r="AE368" s="1089"/>
      <c r="AF368" s="446"/>
      <c r="AG368" s="1089"/>
      <c r="AH368" s="446"/>
      <c r="AI368" s="446"/>
      <c r="AJ368" s="1089"/>
      <c r="AK368" s="446"/>
      <c r="AL368" s="446"/>
      <c r="AM368" s="1089"/>
      <c r="AN368" s="446"/>
      <c r="AO368" s="446"/>
      <c r="AP368" s="1089"/>
      <c r="AQ368" s="446"/>
      <c r="AR368" s="446"/>
      <c r="AS368" s="1146"/>
      <c r="AT368" s="446"/>
      <c r="AU368" s="446"/>
      <c r="AV368" s="1089"/>
      <c r="AW368" s="1089"/>
      <c r="AX368" s="1146"/>
      <c r="AY368" s="446"/>
      <c r="AZ368" s="1146"/>
      <c r="BA368" s="1919"/>
      <c r="BB368" s="1790"/>
      <c r="BC368" s="1146"/>
      <c r="BD368" s="446"/>
      <c r="BE368" s="1938"/>
      <c r="BF368" s="1089"/>
      <c r="BG368" s="20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</row>
    <row r="369" spans="1:135" s="22" customFormat="1" x14ac:dyDescent="0.25">
      <c r="A369" s="20"/>
      <c r="B369" s="16"/>
      <c r="C369" s="446"/>
      <c r="D369" s="446"/>
      <c r="E369" s="1089"/>
      <c r="F369" s="446"/>
      <c r="G369" s="446"/>
      <c r="H369" s="1089"/>
      <c r="I369" s="446"/>
      <c r="J369" s="446"/>
      <c r="K369" s="1089"/>
      <c r="L369" s="446"/>
      <c r="M369" s="446"/>
      <c r="N369" s="1089"/>
      <c r="O369" s="446"/>
      <c r="P369" s="446"/>
      <c r="Q369" s="1089"/>
      <c r="R369" s="446"/>
      <c r="S369" s="446"/>
      <c r="T369" s="1089"/>
      <c r="U369" s="1089"/>
      <c r="V369" s="446"/>
      <c r="W369" s="446"/>
      <c r="X369" s="1089"/>
      <c r="Y369" s="446"/>
      <c r="Z369" s="446"/>
      <c r="AA369" s="1089"/>
      <c r="AB369" s="446"/>
      <c r="AC369" s="1089"/>
      <c r="AD369" s="446"/>
      <c r="AE369" s="1089"/>
      <c r="AF369" s="446"/>
      <c r="AG369" s="1089"/>
      <c r="AH369" s="446"/>
      <c r="AI369" s="446"/>
      <c r="AJ369" s="1089"/>
      <c r="AK369" s="446"/>
      <c r="AL369" s="446"/>
      <c r="AM369" s="1089"/>
      <c r="AN369" s="446"/>
      <c r="AO369" s="446"/>
      <c r="AP369" s="1089"/>
      <c r="AQ369" s="446"/>
      <c r="AR369" s="446"/>
      <c r="AS369" s="1146"/>
      <c r="AT369" s="446"/>
      <c r="AU369" s="446"/>
      <c r="AV369" s="1089"/>
      <c r="AW369" s="1089"/>
      <c r="AX369" s="1146"/>
      <c r="AY369" s="446"/>
      <c r="AZ369" s="1146"/>
      <c r="BA369" s="1919"/>
      <c r="BB369" s="1790"/>
      <c r="BC369" s="1146"/>
      <c r="BD369" s="446"/>
      <c r="BE369" s="1938"/>
      <c r="BF369" s="1089"/>
      <c r="BG369" s="20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</row>
    <row r="370" spans="1:135" s="22" customFormat="1" x14ac:dyDescent="0.25">
      <c r="A370" s="20"/>
      <c r="B370" s="16"/>
      <c r="C370" s="446"/>
      <c r="D370" s="446"/>
      <c r="E370" s="1089"/>
      <c r="F370" s="446"/>
      <c r="G370" s="446"/>
      <c r="H370" s="1089"/>
      <c r="I370" s="446"/>
      <c r="J370" s="446"/>
      <c r="K370" s="1089"/>
      <c r="L370" s="446"/>
      <c r="M370" s="446"/>
      <c r="N370" s="1089"/>
      <c r="O370" s="446"/>
      <c r="P370" s="446"/>
      <c r="Q370" s="1089"/>
      <c r="R370" s="446"/>
      <c r="S370" s="446"/>
      <c r="T370" s="1089"/>
      <c r="U370" s="1089"/>
      <c r="V370" s="446"/>
      <c r="W370" s="446"/>
      <c r="X370" s="1089"/>
      <c r="Y370" s="446"/>
      <c r="Z370" s="446"/>
      <c r="AA370" s="1089"/>
      <c r="AB370" s="446"/>
      <c r="AC370" s="1089"/>
      <c r="AD370" s="446"/>
      <c r="AE370" s="1089"/>
      <c r="AF370" s="446"/>
      <c r="AG370" s="1089"/>
      <c r="AH370" s="446"/>
      <c r="AI370" s="446"/>
      <c r="AJ370" s="1089"/>
      <c r="AK370" s="446"/>
      <c r="AL370" s="446"/>
      <c r="AM370" s="1089"/>
      <c r="AN370" s="446"/>
      <c r="AO370" s="446"/>
      <c r="AP370" s="1089"/>
      <c r="AQ370" s="446"/>
      <c r="AR370" s="446"/>
      <c r="AS370" s="1146"/>
      <c r="AT370" s="446"/>
      <c r="AU370" s="446"/>
      <c r="AV370" s="1089"/>
      <c r="AW370" s="1089"/>
      <c r="AX370" s="1146"/>
      <c r="AY370" s="446"/>
      <c r="AZ370" s="1146"/>
      <c r="BA370" s="1919"/>
      <c r="BB370" s="1790"/>
      <c r="BC370" s="1146"/>
      <c r="BD370" s="446"/>
      <c r="BE370" s="1938"/>
      <c r="BF370" s="1089"/>
      <c r="BG370" s="20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</row>
    <row r="371" spans="1:135" s="22" customFormat="1" x14ac:dyDescent="0.25">
      <c r="A371" s="20"/>
      <c r="B371" s="16"/>
      <c r="C371" s="446"/>
      <c r="D371" s="446"/>
      <c r="E371" s="1089"/>
      <c r="F371" s="446"/>
      <c r="G371" s="446"/>
      <c r="H371" s="1089"/>
      <c r="I371" s="446"/>
      <c r="J371" s="446"/>
      <c r="K371" s="1089"/>
      <c r="L371" s="446"/>
      <c r="M371" s="446"/>
      <c r="N371" s="1089"/>
      <c r="O371" s="446"/>
      <c r="P371" s="446"/>
      <c r="Q371" s="1089"/>
      <c r="R371" s="446"/>
      <c r="S371" s="446"/>
      <c r="T371" s="1089"/>
      <c r="U371" s="1089"/>
      <c r="V371" s="446"/>
      <c r="W371" s="446"/>
      <c r="X371" s="1089"/>
      <c r="Y371" s="446"/>
      <c r="Z371" s="446"/>
      <c r="AA371" s="1089"/>
      <c r="AB371" s="446"/>
      <c r="AC371" s="1089"/>
      <c r="AD371" s="446"/>
      <c r="AE371" s="1089"/>
      <c r="AF371" s="446"/>
      <c r="AG371" s="1089"/>
      <c r="AH371" s="446"/>
      <c r="AI371" s="446"/>
      <c r="AJ371" s="1089"/>
      <c r="AK371" s="446"/>
      <c r="AL371" s="446"/>
      <c r="AM371" s="1089"/>
      <c r="AN371" s="446"/>
      <c r="AO371" s="446"/>
      <c r="AP371" s="1089"/>
      <c r="AQ371" s="446"/>
      <c r="AR371" s="446"/>
      <c r="AS371" s="1146"/>
      <c r="AT371" s="446"/>
      <c r="AU371" s="446"/>
      <c r="AV371" s="1089"/>
      <c r="AW371" s="1089"/>
      <c r="AX371" s="1146"/>
      <c r="AY371" s="446"/>
      <c r="AZ371" s="1146"/>
      <c r="BA371" s="1919"/>
      <c r="BB371" s="1790"/>
      <c r="BC371" s="1146"/>
      <c r="BD371" s="446"/>
      <c r="BE371" s="1938"/>
      <c r="BF371" s="1089"/>
      <c r="BG371" s="20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</row>
    <row r="372" spans="1:135" s="22" customFormat="1" x14ac:dyDescent="0.25">
      <c r="A372" s="20"/>
      <c r="B372" s="16"/>
      <c r="C372" s="446"/>
      <c r="D372" s="446"/>
      <c r="E372" s="1089"/>
      <c r="F372" s="446"/>
      <c r="G372" s="446"/>
      <c r="H372" s="1089"/>
      <c r="I372" s="446"/>
      <c r="J372" s="446"/>
      <c r="K372" s="1089"/>
      <c r="L372" s="446"/>
      <c r="M372" s="446"/>
      <c r="N372" s="1089"/>
      <c r="O372" s="446"/>
      <c r="P372" s="446"/>
      <c r="Q372" s="1089"/>
      <c r="R372" s="446"/>
      <c r="S372" s="446"/>
      <c r="T372" s="1089"/>
      <c r="U372" s="1089"/>
      <c r="V372" s="446"/>
      <c r="W372" s="446"/>
      <c r="X372" s="1089"/>
      <c r="Y372" s="446"/>
      <c r="Z372" s="446"/>
      <c r="AA372" s="1089"/>
      <c r="AB372" s="446"/>
      <c r="AC372" s="1089"/>
      <c r="AD372" s="446"/>
      <c r="AE372" s="1089"/>
      <c r="AF372" s="446"/>
      <c r="AG372" s="1089"/>
      <c r="AH372" s="446"/>
      <c r="AI372" s="446"/>
      <c r="AJ372" s="1089"/>
      <c r="AK372" s="446"/>
      <c r="AL372" s="446"/>
      <c r="AM372" s="1089"/>
      <c r="AN372" s="446"/>
      <c r="AO372" s="446"/>
      <c r="AP372" s="1089"/>
      <c r="AQ372" s="446"/>
      <c r="AR372" s="446"/>
      <c r="AS372" s="1146"/>
      <c r="AT372" s="446"/>
      <c r="AU372" s="446"/>
      <c r="AV372" s="1089"/>
      <c r="AW372" s="1089"/>
      <c r="AX372" s="1146"/>
      <c r="AY372" s="446"/>
      <c r="AZ372" s="1146"/>
      <c r="BA372" s="1919"/>
      <c r="BB372" s="1790"/>
      <c r="BC372" s="1146"/>
      <c r="BD372" s="446"/>
      <c r="BE372" s="1938"/>
      <c r="BF372" s="1089"/>
      <c r="BG372" s="20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</row>
    <row r="373" spans="1:135" s="22" customFormat="1" x14ac:dyDescent="0.25">
      <c r="A373" s="20"/>
      <c r="B373" s="16"/>
      <c r="C373" s="446"/>
      <c r="D373" s="446"/>
      <c r="E373" s="1089"/>
      <c r="F373" s="446"/>
      <c r="G373" s="446"/>
      <c r="H373" s="1089"/>
      <c r="I373" s="446"/>
      <c r="J373" s="446"/>
      <c r="K373" s="1089"/>
      <c r="L373" s="446"/>
      <c r="M373" s="446"/>
      <c r="N373" s="1089"/>
      <c r="O373" s="446"/>
      <c r="P373" s="446"/>
      <c r="Q373" s="1089"/>
      <c r="R373" s="446"/>
      <c r="S373" s="446"/>
      <c r="T373" s="1089"/>
      <c r="U373" s="1089"/>
      <c r="V373" s="446"/>
      <c r="W373" s="446"/>
      <c r="X373" s="1089"/>
      <c r="Y373" s="446"/>
      <c r="Z373" s="446"/>
      <c r="AA373" s="1089"/>
      <c r="AB373" s="446"/>
      <c r="AC373" s="1089"/>
      <c r="AD373" s="446"/>
      <c r="AE373" s="1089"/>
      <c r="AF373" s="446"/>
      <c r="AG373" s="1089"/>
      <c r="AH373" s="446"/>
      <c r="AI373" s="446"/>
      <c r="AJ373" s="1089"/>
      <c r="AK373" s="446"/>
      <c r="AL373" s="446"/>
      <c r="AM373" s="1089"/>
      <c r="AN373" s="446"/>
      <c r="AO373" s="446"/>
      <c r="AP373" s="1089"/>
      <c r="AQ373" s="446"/>
      <c r="AR373" s="446"/>
      <c r="AS373" s="1146"/>
      <c r="AT373" s="446"/>
      <c r="AU373" s="446"/>
      <c r="AV373" s="1089"/>
      <c r="AW373" s="1089"/>
      <c r="AX373" s="1146"/>
      <c r="AY373" s="446"/>
      <c r="AZ373" s="1146"/>
      <c r="BA373" s="1919"/>
      <c r="BB373" s="1790"/>
      <c r="BC373" s="1146"/>
      <c r="BD373" s="446"/>
      <c r="BE373" s="1938"/>
      <c r="BF373" s="1089"/>
      <c r="BG373" s="20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</row>
    <row r="374" spans="1:135" s="22" customFormat="1" x14ac:dyDescent="0.25">
      <c r="A374" s="20"/>
      <c r="B374" s="16"/>
      <c r="C374" s="446"/>
      <c r="D374" s="446"/>
      <c r="E374" s="1089"/>
      <c r="F374" s="446"/>
      <c r="G374" s="446"/>
      <c r="H374" s="1089"/>
      <c r="I374" s="446"/>
      <c r="J374" s="446"/>
      <c r="K374" s="1089"/>
      <c r="L374" s="446"/>
      <c r="M374" s="446"/>
      <c r="N374" s="1089"/>
      <c r="O374" s="446"/>
      <c r="P374" s="446"/>
      <c r="Q374" s="1089"/>
      <c r="R374" s="446"/>
      <c r="S374" s="446"/>
      <c r="T374" s="1089"/>
      <c r="U374" s="1089"/>
      <c r="V374" s="446"/>
      <c r="W374" s="446"/>
      <c r="X374" s="1089"/>
      <c r="Y374" s="446"/>
      <c r="Z374" s="446"/>
      <c r="AA374" s="1089"/>
      <c r="AB374" s="446"/>
      <c r="AC374" s="1089"/>
      <c r="AD374" s="446"/>
      <c r="AE374" s="1089"/>
      <c r="AF374" s="446"/>
      <c r="AG374" s="1089"/>
      <c r="AH374" s="446"/>
      <c r="AI374" s="446"/>
      <c r="AJ374" s="1089"/>
      <c r="AK374" s="446"/>
      <c r="AL374" s="446"/>
      <c r="AM374" s="1089"/>
      <c r="AN374" s="446"/>
      <c r="AO374" s="446"/>
      <c r="AP374" s="1089"/>
      <c r="AQ374" s="446"/>
      <c r="AR374" s="446"/>
      <c r="AS374" s="1146"/>
      <c r="AT374" s="446"/>
      <c r="AU374" s="446"/>
      <c r="AV374" s="1089"/>
      <c r="AW374" s="1089"/>
      <c r="AX374" s="1146"/>
      <c r="AY374" s="446"/>
      <c r="AZ374" s="1146"/>
      <c r="BA374" s="1919"/>
      <c r="BB374" s="1790"/>
      <c r="BC374" s="1146"/>
      <c r="BD374" s="446"/>
      <c r="BE374" s="1938"/>
      <c r="BF374" s="1089"/>
      <c r="BG374" s="20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</row>
    <row r="375" spans="1:135" s="22" customFormat="1" x14ac:dyDescent="0.25">
      <c r="A375" s="20"/>
      <c r="B375" s="16"/>
      <c r="C375" s="446"/>
      <c r="D375" s="446"/>
      <c r="E375" s="1089"/>
      <c r="F375" s="446"/>
      <c r="G375" s="446"/>
      <c r="H375" s="1089"/>
      <c r="I375" s="446"/>
      <c r="J375" s="446"/>
      <c r="K375" s="1089"/>
      <c r="L375" s="446"/>
      <c r="M375" s="446"/>
      <c r="N375" s="1089"/>
      <c r="O375" s="446"/>
      <c r="P375" s="446"/>
      <c r="Q375" s="1089"/>
      <c r="R375" s="446"/>
      <c r="S375" s="446"/>
      <c r="T375" s="1089"/>
      <c r="U375" s="1089"/>
      <c r="V375" s="446"/>
      <c r="W375" s="446"/>
      <c r="X375" s="1089"/>
      <c r="Y375" s="446"/>
      <c r="Z375" s="446"/>
      <c r="AA375" s="1089"/>
      <c r="AB375" s="446"/>
      <c r="AC375" s="1089"/>
      <c r="AD375" s="446"/>
      <c r="AE375" s="1089"/>
      <c r="AF375" s="446"/>
      <c r="AG375" s="1089"/>
      <c r="AH375" s="446"/>
      <c r="AI375" s="446"/>
      <c r="AJ375" s="1089"/>
      <c r="AK375" s="446"/>
      <c r="AL375" s="446"/>
      <c r="AM375" s="1089"/>
      <c r="AN375" s="446"/>
      <c r="AO375" s="446"/>
      <c r="AP375" s="1089"/>
      <c r="AQ375" s="446"/>
      <c r="AR375" s="446"/>
      <c r="AS375" s="1146"/>
      <c r="AT375" s="446"/>
      <c r="AU375" s="446"/>
      <c r="AV375" s="1089"/>
      <c r="AW375" s="1089"/>
      <c r="AX375" s="1146"/>
      <c r="AY375" s="446"/>
      <c r="AZ375" s="1146"/>
      <c r="BA375" s="1919"/>
      <c r="BB375" s="1790"/>
      <c r="BC375" s="1146"/>
      <c r="BD375" s="446"/>
      <c r="BE375" s="1938"/>
      <c r="BF375" s="1089"/>
      <c r="BG375" s="20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</row>
    <row r="376" spans="1:135" s="22" customFormat="1" x14ac:dyDescent="0.25">
      <c r="A376" s="20"/>
      <c r="B376" s="16"/>
      <c r="C376" s="446"/>
      <c r="D376" s="446"/>
      <c r="E376" s="1089"/>
      <c r="F376" s="446"/>
      <c r="G376" s="446"/>
      <c r="H376" s="1089"/>
      <c r="I376" s="446"/>
      <c r="J376" s="446"/>
      <c r="K376" s="1089"/>
      <c r="L376" s="446"/>
      <c r="M376" s="446"/>
      <c r="N376" s="1089"/>
      <c r="O376" s="446"/>
      <c r="P376" s="446"/>
      <c r="Q376" s="1089"/>
      <c r="R376" s="446"/>
      <c r="S376" s="446"/>
      <c r="T376" s="1089"/>
      <c r="U376" s="1089"/>
      <c r="V376" s="446"/>
      <c r="W376" s="446"/>
      <c r="X376" s="1089"/>
      <c r="Y376" s="446"/>
      <c r="Z376" s="446"/>
      <c r="AA376" s="1089"/>
      <c r="AB376" s="446"/>
      <c r="AC376" s="1089"/>
      <c r="AD376" s="446"/>
      <c r="AE376" s="1089"/>
      <c r="AF376" s="446"/>
      <c r="AG376" s="1089"/>
      <c r="AH376" s="446"/>
      <c r="AI376" s="446"/>
      <c r="AJ376" s="1089"/>
      <c r="AK376" s="446"/>
      <c r="AL376" s="446"/>
      <c r="AM376" s="1089"/>
      <c r="AN376" s="446"/>
      <c r="AO376" s="446"/>
      <c r="AP376" s="1089"/>
      <c r="AQ376" s="446"/>
      <c r="AR376" s="446"/>
      <c r="AS376" s="1146"/>
      <c r="AT376" s="446"/>
      <c r="AU376" s="446"/>
      <c r="AV376" s="1089"/>
      <c r="AW376" s="1089"/>
      <c r="AX376" s="1146"/>
      <c r="AY376" s="446"/>
      <c r="AZ376" s="1146"/>
      <c r="BA376" s="1919"/>
      <c r="BB376" s="1790"/>
      <c r="BC376" s="1146"/>
      <c r="BD376" s="446"/>
      <c r="BE376" s="1938"/>
      <c r="BF376" s="1089"/>
      <c r="BG376" s="20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</row>
    <row r="377" spans="1:135" s="22" customFormat="1" x14ac:dyDescent="0.25">
      <c r="A377" s="20"/>
      <c r="B377" s="16"/>
      <c r="C377" s="446"/>
      <c r="D377" s="446"/>
      <c r="E377" s="1089"/>
      <c r="F377" s="446"/>
      <c r="G377" s="446"/>
      <c r="H377" s="1089"/>
      <c r="I377" s="446"/>
      <c r="J377" s="446"/>
      <c r="K377" s="1089"/>
      <c r="L377" s="446"/>
      <c r="M377" s="446"/>
      <c r="N377" s="1089"/>
      <c r="O377" s="446"/>
      <c r="P377" s="446"/>
      <c r="Q377" s="1089"/>
      <c r="R377" s="446"/>
      <c r="S377" s="446"/>
      <c r="T377" s="1089"/>
      <c r="U377" s="1089"/>
      <c r="V377" s="446"/>
      <c r="W377" s="446"/>
      <c r="X377" s="1089"/>
      <c r="Y377" s="446"/>
      <c r="Z377" s="446"/>
      <c r="AA377" s="1089"/>
      <c r="AB377" s="446"/>
      <c r="AC377" s="1089"/>
      <c r="AD377" s="446"/>
      <c r="AE377" s="1089"/>
      <c r="AF377" s="446"/>
      <c r="AG377" s="1089"/>
      <c r="AH377" s="446"/>
      <c r="AI377" s="446"/>
      <c r="AJ377" s="1089"/>
      <c r="AK377" s="446"/>
      <c r="AL377" s="446"/>
      <c r="AM377" s="1089"/>
      <c r="AN377" s="446"/>
      <c r="AO377" s="446"/>
      <c r="AP377" s="1089"/>
      <c r="AQ377" s="446"/>
      <c r="AR377" s="446"/>
      <c r="AS377" s="1146"/>
      <c r="AT377" s="446"/>
      <c r="AU377" s="446"/>
      <c r="AV377" s="1089"/>
      <c r="AW377" s="1089"/>
      <c r="AX377" s="1146"/>
      <c r="AY377" s="446"/>
      <c r="AZ377" s="1146"/>
      <c r="BA377" s="1919"/>
      <c r="BB377" s="1790"/>
      <c r="BC377" s="1146"/>
      <c r="BD377" s="446"/>
      <c r="BE377" s="1938"/>
      <c r="BF377" s="1089"/>
      <c r="BG377" s="20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</row>
    <row r="378" spans="1:135" s="22" customFormat="1" x14ac:dyDescent="0.25">
      <c r="A378" s="20"/>
      <c r="B378" s="16"/>
      <c r="C378" s="446"/>
      <c r="D378" s="446"/>
      <c r="E378" s="1089"/>
      <c r="F378" s="446"/>
      <c r="G378" s="446"/>
      <c r="H378" s="1089"/>
      <c r="I378" s="446"/>
      <c r="J378" s="446"/>
      <c r="K378" s="1089"/>
      <c r="L378" s="446"/>
      <c r="M378" s="446"/>
      <c r="N378" s="1089"/>
      <c r="O378" s="446"/>
      <c r="P378" s="446"/>
      <c r="Q378" s="1089"/>
      <c r="R378" s="446"/>
      <c r="S378" s="446"/>
      <c r="T378" s="1089"/>
      <c r="U378" s="1089"/>
      <c r="V378" s="446"/>
      <c r="W378" s="446"/>
      <c r="X378" s="1089"/>
      <c r="Y378" s="446"/>
      <c r="Z378" s="446"/>
      <c r="AA378" s="1089"/>
      <c r="AB378" s="446"/>
      <c r="AC378" s="1089"/>
      <c r="AD378" s="446"/>
      <c r="AE378" s="1089"/>
      <c r="AF378" s="446"/>
      <c r="AG378" s="1089"/>
      <c r="AH378" s="446"/>
      <c r="AI378" s="446"/>
      <c r="AJ378" s="1089"/>
      <c r="AK378" s="446"/>
      <c r="AL378" s="446"/>
      <c r="AM378" s="1089"/>
      <c r="AN378" s="446"/>
      <c r="AO378" s="446"/>
      <c r="AP378" s="1089"/>
      <c r="AQ378" s="446"/>
      <c r="AR378" s="446"/>
      <c r="AS378" s="1146"/>
      <c r="AT378" s="446"/>
      <c r="AU378" s="446"/>
      <c r="AV378" s="1089"/>
      <c r="AW378" s="1089"/>
      <c r="AX378" s="1146"/>
      <c r="AY378" s="446"/>
      <c r="AZ378" s="1146"/>
      <c r="BA378" s="1919"/>
      <c r="BB378" s="1790"/>
      <c r="BC378" s="1146"/>
      <c r="BD378" s="446"/>
      <c r="BE378" s="1938"/>
      <c r="BF378" s="1089"/>
      <c r="BG378" s="20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</row>
    <row r="379" spans="1:135" s="22" customFormat="1" x14ac:dyDescent="0.25">
      <c r="A379" s="20"/>
      <c r="B379" s="16"/>
      <c r="C379" s="446"/>
      <c r="D379" s="446"/>
      <c r="E379" s="1089"/>
      <c r="F379" s="446"/>
      <c r="G379" s="446"/>
      <c r="H379" s="1089"/>
      <c r="I379" s="446"/>
      <c r="J379" s="446"/>
      <c r="K379" s="1089"/>
      <c r="L379" s="446"/>
      <c r="M379" s="446"/>
      <c r="N379" s="1089"/>
      <c r="O379" s="446"/>
      <c r="P379" s="446"/>
      <c r="Q379" s="1089"/>
      <c r="R379" s="446"/>
      <c r="S379" s="446"/>
      <c r="T379" s="1089"/>
      <c r="U379" s="1089"/>
      <c r="V379" s="446"/>
      <c r="W379" s="446"/>
      <c r="X379" s="1089"/>
      <c r="Y379" s="446"/>
      <c r="Z379" s="446"/>
      <c r="AA379" s="1089"/>
      <c r="AB379" s="446"/>
      <c r="AC379" s="1089"/>
      <c r="AD379" s="446"/>
      <c r="AE379" s="1089"/>
      <c r="AF379" s="446"/>
      <c r="AG379" s="1089"/>
      <c r="AH379" s="446"/>
      <c r="AI379" s="446"/>
      <c r="AJ379" s="1089"/>
      <c r="AK379" s="446"/>
      <c r="AL379" s="446"/>
      <c r="AM379" s="1089"/>
      <c r="AN379" s="446"/>
      <c r="AO379" s="446"/>
      <c r="AP379" s="1089"/>
      <c r="AQ379" s="446"/>
      <c r="AR379" s="446"/>
      <c r="AS379" s="1146"/>
      <c r="AT379" s="446"/>
      <c r="AU379" s="446"/>
      <c r="AV379" s="1089"/>
      <c r="AW379" s="1089"/>
      <c r="AX379" s="1146"/>
      <c r="AY379" s="446"/>
      <c r="AZ379" s="1146"/>
      <c r="BA379" s="1919"/>
      <c r="BB379" s="1790"/>
      <c r="BC379" s="1146"/>
      <c r="BD379" s="446"/>
      <c r="BE379" s="1938"/>
      <c r="BF379" s="1089"/>
      <c r="BG379" s="20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</row>
    <row r="380" spans="1:135" s="22" customFormat="1" x14ac:dyDescent="0.25">
      <c r="A380" s="20"/>
      <c r="B380" s="16"/>
      <c r="C380" s="446"/>
      <c r="D380" s="446"/>
      <c r="E380" s="1089"/>
      <c r="F380" s="446"/>
      <c r="G380" s="446"/>
      <c r="H380" s="1089"/>
      <c r="I380" s="446"/>
      <c r="J380" s="446"/>
      <c r="K380" s="1089"/>
      <c r="L380" s="446"/>
      <c r="M380" s="446"/>
      <c r="N380" s="1089"/>
      <c r="O380" s="446"/>
      <c r="P380" s="446"/>
      <c r="Q380" s="1089"/>
      <c r="R380" s="446"/>
      <c r="S380" s="446"/>
      <c r="T380" s="1089"/>
      <c r="U380" s="1089"/>
      <c r="V380" s="446"/>
      <c r="W380" s="446"/>
      <c r="X380" s="1089"/>
      <c r="Y380" s="446"/>
      <c r="Z380" s="446"/>
      <c r="AA380" s="1089"/>
      <c r="AB380" s="446"/>
      <c r="AC380" s="1089"/>
      <c r="AD380" s="446"/>
      <c r="AE380" s="1089"/>
      <c r="AF380" s="446"/>
      <c r="AG380" s="1089"/>
      <c r="AH380" s="446"/>
      <c r="AI380" s="446"/>
      <c r="AJ380" s="1089"/>
      <c r="AK380" s="446"/>
      <c r="AL380" s="446"/>
      <c r="AM380" s="1089"/>
      <c r="AN380" s="446"/>
      <c r="AO380" s="446"/>
      <c r="AP380" s="1089"/>
      <c r="AQ380" s="446"/>
      <c r="AR380" s="446"/>
      <c r="AS380" s="1146"/>
      <c r="AT380" s="446"/>
      <c r="AU380" s="446"/>
      <c r="AV380" s="1089"/>
      <c r="AW380" s="1089"/>
      <c r="AX380" s="1146"/>
      <c r="AY380" s="446"/>
      <c r="AZ380" s="1146"/>
      <c r="BA380" s="1919"/>
      <c r="BB380" s="1790"/>
      <c r="BC380" s="1146"/>
      <c r="BD380" s="446"/>
      <c r="BE380" s="1938"/>
      <c r="BF380" s="1089"/>
      <c r="BG380" s="20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</row>
    <row r="381" spans="1:135" s="22" customFormat="1" x14ac:dyDescent="0.25">
      <c r="A381" s="20"/>
      <c r="B381" s="16"/>
      <c r="C381" s="446"/>
      <c r="D381" s="446"/>
      <c r="E381" s="1089"/>
      <c r="F381" s="446"/>
      <c r="G381" s="446"/>
      <c r="H381" s="1089"/>
      <c r="I381" s="446"/>
      <c r="J381" s="446"/>
      <c r="K381" s="1089"/>
      <c r="L381" s="446"/>
      <c r="M381" s="446"/>
      <c r="N381" s="1089"/>
      <c r="O381" s="446"/>
      <c r="P381" s="446"/>
      <c r="Q381" s="1089"/>
      <c r="R381" s="446"/>
      <c r="S381" s="446"/>
      <c r="T381" s="1089"/>
      <c r="U381" s="1089"/>
      <c r="V381" s="446"/>
      <c r="W381" s="446"/>
      <c r="X381" s="1089"/>
      <c r="Y381" s="446"/>
      <c r="Z381" s="446"/>
      <c r="AA381" s="1089"/>
      <c r="AB381" s="446"/>
      <c r="AC381" s="1089"/>
      <c r="AD381" s="446"/>
      <c r="AE381" s="1089"/>
      <c r="AF381" s="446"/>
      <c r="AG381" s="1089"/>
      <c r="AH381" s="446"/>
      <c r="AI381" s="446"/>
      <c r="AJ381" s="1089"/>
      <c r="AK381" s="446"/>
      <c r="AL381" s="446"/>
      <c r="AM381" s="1089"/>
      <c r="AN381" s="446"/>
      <c r="AO381" s="446"/>
      <c r="AP381" s="1089"/>
      <c r="AQ381" s="446"/>
      <c r="AR381" s="446"/>
      <c r="AS381" s="1146"/>
      <c r="AT381" s="446"/>
      <c r="AU381" s="446"/>
      <c r="AV381" s="1089"/>
      <c r="AW381" s="1089"/>
      <c r="AX381" s="1146"/>
      <c r="AY381" s="446"/>
      <c r="AZ381" s="1146"/>
      <c r="BA381" s="1919"/>
      <c r="BB381" s="1790"/>
      <c r="BC381" s="1146"/>
      <c r="BD381" s="446"/>
      <c r="BE381" s="1938"/>
      <c r="BF381" s="1089"/>
      <c r="BG381" s="20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</row>
    <row r="382" spans="1:135" s="22" customFormat="1" x14ac:dyDescent="0.25">
      <c r="A382" s="20"/>
      <c r="B382" s="16"/>
      <c r="C382" s="446"/>
      <c r="D382" s="446"/>
      <c r="E382" s="1089"/>
      <c r="F382" s="446"/>
      <c r="G382" s="446"/>
      <c r="H382" s="1089"/>
      <c r="I382" s="446"/>
      <c r="J382" s="446"/>
      <c r="K382" s="1089"/>
      <c r="L382" s="446"/>
      <c r="M382" s="446"/>
      <c r="N382" s="1089"/>
      <c r="O382" s="446"/>
      <c r="P382" s="446"/>
      <c r="Q382" s="1089"/>
      <c r="R382" s="446"/>
      <c r="S382" s="446"/>
      <c r="T382" s="1089"/>
      <c r="U382" s="1089"/>
      <c r="V382" s="446"/>
      <c r="W382" s="446"/>
      <c r="X382" s="1089"/>
      <c r="Y382" s="446"/>
      <c r="Z382" s="446"/>
      <c r="AA382" s="1089"/>
      <c r="AB382" s="446"/>
      <c r="AC382" s="1089"/>
      <c r="AD382" s="446"/>
      <c r="AE382" s="1089"/>
      <c r="AF382" s="446"/>
      <c r="AG382" s="1089"/>
      <c r="AH382" s="446"/>
      <c r="AI382" s="446"/>
      <c r="AJ382" s="1089"/>
      <c r="AK382" s="446"/>
      <c r="AL382" s="446"/>
      <c r="AM382" s="1089"/>
      <c r="AN382" s="446"/>
      <c r="AO382" s="446"/>
      <c r="AP382" s="1089"/>
      <c r="AQ382" s="446"/>
      <c r="AR382" s="446"/>
      <c r="AS382" s="1146"/>
      <c r="AT382" s="446"/>
      <c r="AU382" s="446"/>
      <c r="AV382" s="1089"/>
      <c r="AW382" s="1089"/>
      <c r="AX382" s="1146"/>
      <c r="AY382" s="446"/>
      <c r="AZ382" s="1146"/>
      <c r="BA382" s="1919"/>
      <c r="BB382" s="1790"/>
      <c r="BC382" s="1146"/>
      <c r="BD382" s="446"/>
      <c r="BE382" s="1938"/>
      <c r="BF382" s="1089"/>
      <c r="BG382" s="20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</row>
    <row r="383" spans="1:135" s="22" customFormat="1" x14ac:dyDescent="0.25">
      <c r="A383" s="20"/>
      <c r="B383" s="16"/>
      <c r="C383" s="446"/>
      <c r="D383" s="446"/>
      <c r="E383" s="1089"/>
      <c r="F383" s="446"/>
      <c r="G383" s="446"/>
      <c r="H383" s="1089"/>
      <c r="I383" s="446"/>
      <c r="J383" s="446"/>
      <c r="K383" s="1089"/>
      <c r="L383" s="446"/>
      <c r="M383" s="446"/>
      <c r="N383" s="1089"/>
      <c r="O383" s="446"/>
      <c r="P383" s="446"/>
      <c r="Q383" s="1089"/>
      <c r="R383" s="446"/>
      <c r="S383" s="446"/>
      <c r="T383" s="1089"/>
      <c r="U383" s="1089"/>
      <c r="V383" s="446"/>
      <c r="W383" s="446"/>
      <c r="X383" s="1089"/>
      <c r="Y383" s="446"/>
      <c r="Z383" s="446"/>
      <c r="AA383" s="1089"/>
      <c r="AB383" s="446"/>
      <c r="AC383" s="1089"/>
      <c r="AD383" s="446"/>
      <c r="AE383" s="1089"/>
      <c r="AF383" s="446"/>
      <c r="AG383" s="1089"/>
      <c r="AH383" s="446"/>
      <c r="AI383" s="446"/>
      <c r="AJ383" s="1089"/>
      <c r="AK383" s="446"/>
      <c r="AL383" s="446"/>
      <c r="AM383" s="1089"/>
      <c r="AN383" s="446"/>
      <c r="AO383" s="446"/>
      <c r="AP383" s="1089"/>
      <c r="AQ383" s="446"/>
      <c r="AR383" s="446"/>
      <c r="AS383" s="1146"/>
      <c r="AT383" s="446"/>
      <c r="AU383" s="446"/>
      <c r="AV383" s="1089"/>
      <c r="AW383" s="1089"/>
      <c r="AX383" s="1146"/>
      <c r="AY383" s="446"/>
      <c r="AZ383" s="1146"/>
      <c r="BA383" s="1919"/>
      <c r="BB383" s="1790"/>
      <c r="BC383" s="1146"/>
      <c r="BD383" s="446"/>
      <c r="BE383" s="1938"/>
      <c r="BF383" s="1089"/>
      <c r="BG383" s="20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</row>
    <row r="384" spans="1:135" s="22" customFormat="1" x14ac:dyDescent="0.25">
      <c r="A384" s="20"/>
      <c r="B384" s="16"/>
      <c r="C384" s="446"/>
      <c r="D384" s="446"/>
      <c r="E384" s="1089"/>
      <c r="F384" s="446"/>
      <c r="G384" s="446"/>
      <c r="H384" s="1089"/>
      <c r="I384" s="446"/>
      <c r="J384" s="446"/>
      <c r="K384" s="1089"/>
      <c r="L384" s="446"/>
      <c r="M384" s="446"/>
      <c r="N384" s="1089"/>
      <c r="O384" s="446"/>
      <c r="P384" s="446"/>
      <c r="Q384" s="1089"/>
      <c r="R384" s="446"/>
      <c r="S384" s="446"/>
      <c r="T384" s="1089"/>
      <c r="U384" s="1089"/>
      <c r="V384" s="446"/>
      <c r="W384" s="446"/>
      <c r="X384" s="1089"/>
      <c r="Y384" s="446"/>
      <c r="Z384" s="446"/>
      <c r="AA384" s="1089"/>
      <c r="AB384" s="446"/>
      <c r="AC384" s="1089"/>
      <c r="AD384" s="446"/>
      <c r="AE384" s="1089"/>
      <c r="AF384" s="446"/>
      <c r="AG384" s="1089"/>
      <c r="AH384" s="446"/>
      <c r="AI384" s="446"/>
      <c r="AJ384" s="1089"/>
      <c r="AK384" s="446"/>
      <c r="AL384" s="446"/>
      <c r="AM384" s="1089"/>
      <c r="AN384" s="446"/>
      <c r="AO384" s="446"/>
      <c r="AP384" s="1089"/>
      <c r="AQ384" s="446"/>
      <c r="AR384" s="446"/>
      <c r="AS384" s="1146"/>
      <c r="AT384" s="446"/>
      <c r="AU384" s="446"/>
      <c r="AV384" s="1089"/>
      <c r="AW384" s="1089"/>
      <c r="AX384" s="1146"/>
      <c r="AY384" s="446"/>
      <c r="AZ384" s="1146"/>
      <c r="BA384" s="1919"/>
      <c r="BB384" s="1790"/>
      <c r="BC384" s="1146"/>
      <c r="BD384" s="446"/>
      <c r="BE384" s="1938"/>
      <c r="BF384" s="1089"/>
      <c r="BG384" s="20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</row>
    <row r="385" spans="1:135" s="22" customFormat="1" x14ac:dyDescent="0.25">
      <c r="A385" s="20"/>
      <c r="B385" s="16"/>
      <c r="C385" s="446"/>
      <c r="D385" s="446"/>
      <c r="E385" s="1089"/>
      <c r="F385" s="446"/>
      <c r="G385" s="446"/>
      <c r="H385" s="1089"/>
      <c r="I385" s="446"/>
      <c r="J385" s="446"/>
      <c r="K385" s="1089"/>
      <c r="L385" s="446"/>
      <c r="M385" s="446"/>
      <c r="N385" s="1089"/>
      <c r="O385" s="446"/>
      <c r="P385" s="446"/>
      <c r="Q385" s="1089"/>
      <c r="R385" s="446"/>
      <c r="S385" s="446"/>
      <c r="T385" s="1089"/>
      <c r="U385" s="1089"/>
      <c r="V385" s="446"/>
      <c r="W385" s="446"/>
      <c r="X385" s="1089"/>
      <c r="Y385" s="446"/>
      <c r="Z385" s="446"/>
      <c r="AA385" s="1089"/>
      <c r="AB385" s="446"/>
      <c r="AC385" s="1089"/>
      <c r="AD385" s="446"/>
      <c r="AE385" s="1089"/>
      <c r="AF385" s="446"/>
      <c r="AG385" s="1089"/>
      <c r="AH385" s="446"/>
      <c r="AI385" s="446"/>
      <c r="AJ385" s="1089"/>
      <c r="AK385" s="446"/>
      <c r="AL385" s="446"/>
      <c r="AM385" s="1089"/>
      <c r="AN385" s="446"/>
      <c r="AO385" s="446"/>
      <c r="AP385" s="1089"/>
      <c r="AQ385" s="446"/>
      <c r="AR385" s="446"/>
      <c r="AS385" s="1146"/>
      <c r="AT385" s="446"/>
      <c r="AU385" s="446"/>
      <c r="AV385" s="1089"/>
      <c r="AW385" s="1089"/>
      <c r="AX385" s="1146"/>
      <c r="AY385" s="446"/>
      <c r="AZ385" s="1146"/>
      <c r="BA385" s="1919"/>
      <c r="BB385" s="1790"/>
      <c r="BC385" s="1146"/>
      <c r="BD385" s="446"/>
      <c r="BE385" s="1938"/>
      <c r="BF385" s="1089"/>
      <c r="BG385" s="20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</row>
    <row r="386" spans="1:135" s="22" customFormat="1" x14ac:dyDescent="0.25">
      <c r="A386" s="20"/>
      <c r="B386" s="16"/>
      <c r="C386" s="446"/>
      <c r="D386" s="446"/>
      <c r="E386" s="1089"/>
      <c r="F386" s="446"/>
      <c r="G386" s="446"/>
      <c r="H386" s="1089"/>
      <c r="I386" s="446"/>
      <c r="J386" s="446"/>
      <c r="K386" s="1089"/>
      <c r="L386" s="446"/>
      <c r="M386" s="446"/>
      <c r="N386" s="1089"/>
      <c r="O386" s="446"/>
      <c r="P386" s="446"/>
      <c r="Q386" s="1089"/>
      <c r="R386" s="446"/>
      <c r="S386" s="446"/>
      <c r="T386" s="1089"/>
      <c r="U386" s="1089"/>
      <c r="V386" s="446"/>
      <c r="W386" s="446"/>
      <c r="X386" s="1089"/>
      <c r="Y386" s="446"/>
      <c r="Z386" s="446"/>
      <c r="AA386" s="1089"/>
      <c r="AB386" s="446"/>
      <c r="AC386" s="1089"/>
      <c r="AD386" s="446"/>
      <c r="AE386" s="1089"/>
      <c r="AF386" s="446"/>
      <c r="AG386" s="1089"/>
      <c r="AH386" s="446"/>
      <c r="AI386" s="446"/>
      <c r="AJ386" s="1089"/>
      <c r="AK386" s="446"/>
      <c r="AL386" s="446"/>
      <c r="AM386" s="1089"/>
      <c r="AN386" s="446"/>
      <c r="AO386" s="446"/>
      <c r="AP386" s="1089"/>
      <c r="AQ386" s="446"/>
      <c r="AR386" s="446"/>
      <c r="AS386" s="1146"/>
      <c r="AT386" s="446"/>
      <c r="AU386" s="446"/>
      <c r="AV386" s="1089"/>
      <c r="AW386" s="1089"/>
      <c r="AX386" s="1146"/>
      <c r="AY386" s="446"/>
      <c r="AZ386" s="1146"/>
      <c r="BA386" s="1919"/>
      <c r="BB386" s="1790"/>
      <c r="BC386" s="1146"/>
      <c r="BD386" s="446"/>
      <c r="BE386" s="1938"/>
      <c r="BF386" s="1089"/>
      <c r="BG386" s="20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</row>
    <row r="387" spans="1:135" s="22" customFormat="1" x14ac:dyDescent="0.25">
      <c r="A387" s="20"/>
      <c r="B387" s="16"/>
      <c r="C387" s="446"/>
      <c r="D387" s="446"/>
      <c r="E387" s="1089"/>
      <c r="F387" s="446"/>
      <c r="G387" s="446"/>
      <c r="H387" s="1089"/>
      <c r="I387" s="446"/>
      <c r="J387" s="446"/>
      <c r="K387" s="1089"/>
      <c r="L387" s="446"/>
      <c r="M387" s="446"/>
      <c r="N387" s="1089"/>
      <c r="O387" s="446"/>
      <c r="P387" s="446"/>
      <c r="Q387" s="1089"/>
      <c r="R387" s="446"/>
      <c r="S387" s="446"/>
      <c r="T387" s="1089"/>
      <c r="U387" s="1089"/>
      <c r="V387" s="446"/>
      <c r="W387" s="446"/>
      <c r="X387" s="1089"/>
      <c r="Y387" s="446"/>
      <c r="Z387" s="446"/>
      <c r="AA387" s="1089"/>
      <c r="AB387" s="446"/>
      <c r="AC387" s="1089"/>
      <c r="AD387" s="446"/>
      <c r="AE387" s="1089"/>
      <c r="AF387" s="446"/>
      <c r="AG387" s="1089"/>
      <c r="AH387" s="446"/>
      <c r="AI387" s="446"/>
      <c r="AJ387" s="1089"/>
      <c r="AK387" s="446"/>
      <c r="AL387" s="446"/>
      <c r="AM387" s="1089"/>
      <c r="AN387" s="446"/>
      <c r="AO387" s="446"/>
      <c r="AP387" s="1089"/>
      <c r="AQ387" s="446"/>
      <c r="AR387" s="446"/>
      <c r="AS387" s="1146"/>
      <c r="AT387" s="446"/>
      <c r="AU387" s="446"/>
      <c r="AV387" s="1089"/>
      <c r="AW387" s="1089"/>
      <c r="AX387" s="1146"/>
      <c r="AY387" s="446"/>
      <c r="AZ387" s="1146"/>
      <c r="BA387" s="1919"/>
      <c r="BB387" s="1790"/>
      <c r="BC387" s="1146"/>
      <c r="BD387" s="446"/>
      <c r="BE387" s="1938"/>
      <c r="BF387" s="1089"/>
      <c r="BG387" s="20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</row>
    <row r="388" spans="1:135" s="22" customFormat="1" x14ac:dyDescent="0.25">
      <c r="A388" s="20"/>
      <c r="B388" s="16"/>
      <c r="C388" s="446"/>
      <c r="D388" s="446"/>
      <c r="E388" s="1089"/>
      <c r="F388" s="446"/>
      <c r="G388" s="446"/>
      <c r="H388" s="1089"/>
      <c r="I388" s="446"/>
      <c r="J388" s="446"/>
      <c r="K388" s="1089"/>
      <c r="L388" s="446"/>
      <c r="M388" s="446"/>
      <c r="N388" s="1089"/>
      <c r="O388" s="446"/>
      <c r="P388" s="446"/>
      <c r="Q388" s="1089"/>
      <c r="R388" s="446"/>
      <c r="S388" s="446"/>
      <c r="T388" s="1089"/>
      <c r="U388" s="1089"/>
      <c r="V388" s="446"/>
      <c r="W388" s="446"/>
      <c r="X388" s="1089"/>
      <c r="Y388" s="446"/>
      <c r="Z388" s="446"/>
      <c r="AA388" s="1089"/>
      <c r="AB388" s="446"/>
      <c r="AC388" s="1089"/>
      <c r="AD388" s="446"/>
      <c r="AE388" s="1089"/>
      <c r="AF388" s="446"/>
      <c r="AG388" s="1089"/>
      <c r="AH388" s="446"/>
      <c r="AI388" s="446"/>
      <c r="AJ388" s="1089"/>
      <c r="AK388" s="446"/>
      <c r="AL388" s="446"/>
      <c r="AM388" s="1089"/>
      <c r="AN388" s="446"/>
      <c r="AO388" s="446"/>
      <c r="AP388" s="1089"/>
      <c r="AQ388" s="446"/>
      <c r="AR388" s="446"/>
      <c r="AS388" s="1146"/>
      <c r="AT388" s="446"/>
      <c r="AU388" s="446"/>
      <c r="AV388" s="1089"/>
      <c r="AW388" s="1089"/>
      <c r="AX388" s="1146"/>
      <c r="AY388" s="446"/>
      <c r="AZ388" s="1146"/>
      <c r="BA388" s="1919"/>
      <c r="BB388" s="1790"/>
      <c r="BC388" s="1146"/>
      <c r="BD388" s="446"/>
      <c r="BE388" s="1938"/>
      <c r="BF388" s="1089"/>
      <c r="BG388" s="20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</row>
    <row r="389" spans="1:135" s="22" customFormat="1" x14ac:dyDescent="0.25">
      <c r="A389" s="20"/>
      <c r="B389" s="16"/>
      <c r="C389" s="446"/>
      <c r="D389" s="446"/>
      <c r="E389" s="1089"/>
      <c r="F389" s="446"/>
      <c r="G389" s="446"/>
      <c r="H389" s="1089"/>
      <c r="I389" s="446"/>
      <c r="J389" s="446"/>
      <c r="K389" s="1089"/>
      <c r="L389" s="446"/>
      <c r="M389" s="446"/>
      <c r="N389" s="1089"/>
      <c r="O389" s="446"/>
      <c r="P389" s="446"/>
      <c r="Q389" s="1089"/>
      <c r="R389" s="446"/>
      <c r="S389" s="446"/>
      <c r="T389" s="1089"/>
      <c r="U389" s="1089"/>
      <c r="V389" s="446"/>
      <c r="W389" s="446"/>
      <c r="X389" s="1089"/>
      <c r="Y389" s="446"/>
      <c r="Z389" s="446"/>
      <c r="AA389" s="1089"/>
      <c r="AB389" s="446"/>
      <c r="AC389" s="1089"/>
      <c r="AD389" s="446"/>
      <c r="AE389" s="1089"/>
      <c r="AF389" s="446"/>
      <c r="AG389" s="1089"/>
      <c r="AH389" s="446"/>
      <c r="AI389" s="446"/>
      <c r="AJ389" s="1089"/>
      <c r="AK389" s="446"/>
      <c r="AL389" s="446"/>
      <c r="AM389" s="1089"/>
      <c r="AN389" s="446"/>
      <c r="AO389" s="446"/>
      <c r="AP389" s="1089"/>
      <c r="AQ389" s="446"/>
      <c r="AR389" s="446"/>
      <c r="AS389" s="1146"/>
      <c r="AT389" s="446"/>
      <c r="AU389" s="446"/>
      <c r="AV389" s="1089"/>
      <c r="AW389" s="1089"/>
      <c r="AX389" s="1146"/>
      <c r="AY389" s="446"/>
      <c r="AZ389" s="1146"/>
      <c r="BA389" s="1919"/>
      <c r="BB389" s="1790"/>
      <c r="BC389" s="1146"/>
      <c r="BD389" s="446"/>
      <c r="BE389" s="1938"/>
      <c r="BF389" s="1089"/>
      <c r="BG389" s="20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</row>
    <row r="390" spans="1:135" s="22" customFormat="1" x14ac:dyDescent="0.25">
      <c r="A390" s="20"/>
      <c r="B390" s="16"/>
      <c r="C390" s="446"/>
      <c r="D390" s="446"/>
      <c r="E390" s="1089"/>
      <c r="F390" s="446"/>
      <c r="G390" s="446"/>
      <c r="H390" s="1089"/>
      <c r="I390" s="446"/>
      <c r="J390" s="446"/>
      <c r="K390" s="1089"/>
      <c r="L390" s="446"/>
      <c r="M390" s="446"/>
      <c r="N390" s="1089"/>
      <c r="O390" s="446"/>
      <c r="P390" s="446"/>
      <c r="Q390" s="1089"/>
      <c r="R390" s="446"/>
      <c r="S390" s="446"/>
      <c r="T390" s="1089"/>
      <c r="U390" s="1089"/>
      <c r="V390" s="446"/>
      <c r="W390" s="446"/>
      <c r="X390" s="1089"/>
      <c r="Y390" s="446"/>
      <c r="Z390" s="446"/>
      <c r="AA390" s="1089"/>
      <c r="AB390" s="446"/>
      <c r="AC390" s="1089"/>
      <c r="AD390" s="446"/>
      <c r="AE390" s="1089"/>
      <c r="AF390" s="446"/>
      <c r="AG390" s="1089"/>
      <c r="AH390" s="446"/>
      <c r="AI390" s="446"/>
      <c r="AJ390" s="1089"/>
      <c r="AK390" s="446"/>
      <c r="AL390" s="446"/>
      <c r="AM390" s="1089"/>
      <c r="AN390" s="446"/>
      <c r="AO390" s="446"/>
      <c r="AP390" s="1089"/>
      <c r="AQ390" s="446"/>
      <c r="AR390" s="446"/>
      <c r="AS390" s="1146"/>
      <c r="AT390" s="446"/>
      <c r="AU390" s="446"/>
      <c r="AV390" s="1089"/>
      <c r="AW390" s="1089"/>
      <c r="AX390" s="1146"/>
      <c r="AY390" s="446"/>
      <c r="AZ390" s="1146"/>
      <c r="BA390" s="1919"/>
      <c r="BB390" s="1790"/>
      <c r="BC390" s="1146"/>
      <c r="BD390" s="446"/>
      <c r="BE390" s="1938"/>
      <c r="BF390" s="1089"/>
      <c r="BG390" s="20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</row>
    <row r="391" spans="1:135" s="22" customFormat="1" x14ac:dyDescent="0.25">
      <c r="A391" s="20"/>
      <c r="B391" s="16"/>
      <c r="C391" s="446"/>
      <c r="D391" s="446"/>
      <c r="E391" s="1089"/>
      <c r="F391" s="446"/>
      <c r="G391" s="446"/>
      <c r="H391" s="1089"/>
      <c r="I391" s="446"/>
      <c r="J391" s="446"/>
      <c r="K391" s="1089"/>
      <c r="L391" s="446"/>
      <c r="M391" s="446"/>
      <c r="N391" s="1089"/>
      <c r="O391" s="446"/>
      <c r="P391" s="446"/>
      <c r="Q391" s="1089"/>
      <c r="R391" s="446"/>
      <c r="S391" s="446"/>
      <c r="T391" s="1089"/>
      <c r="U391" s="1089"/>
      <c r="V391" s="446"/>
      <c r="W391" s="446"/>
      <c r="X391" s="1089"/>
      <c r="Y391" s="446"/>
      <c r="Z391" s="446"/>
      <c r="AA391" s="1089"/>
      <c r="AB391" s="446"/>
      <c r="AC391" s="1089"/>
      <c r="AD391" s="446"/>
      <c r="AE391" s="1089"/>
      <c r="AF391" s="446"/>
      <c r="AG391" s="1089"/>
      <c r="AH391" s="446"/>
      <c r="AI391" s="446"/>
      <c r="AJ391" s="1089"/>
      <c r="AK391" s="446"/>
      <c r="AL391" s="446"/>
      <c r="AM391" s="1089"/>
      <c r="AN391" s="446"/>
      <c r="AO391" s="446"/>
      <c r="AP391" s="1089"/>
      <c r="AQ391" s="446"/>
      <c r="AR391" s="446"/>
      <c r="AS391" s="1146"/>
      <c r="AT391" s="446"/>
      <c r="AU391" s="446"/>
      <c r="AV391" s="1089"/>
      <c r="AW391" s="1089"/>
      <c r="AX391" s="1146"/>
      <c r="AY391" s="446"/>
      <c r="AZ391" s="1146"/>
      <c r="BA391" s="1919"/>
      <c r="BB391" s="1790"/>
      <c r="BC391" s="1146"/>
      <c r="BD391" s="446"/>
      <c r="BE391" s="1938"/>
      <c r="BF391" s="1089"/>
      <c r="BG391" s="20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</row>
    <row r="392" spans="1:135" s="22" customFormat="1" x14ac:dyDescent="0.25">
      <c r="A392" s="20"/>
      <c r="B392" s="16"/>
      <c r="C392" s="446"/>
      <c r="D392" s="446"/>
      <c r="E392" s="1089"/>
      <c r="F392" s="446"/>
      <c r="G392" s="446"/>
      <c r="H392" s="1089"/>
      <c r="I392" s="446"/>
      <c r="J392" s="446"/>
      <c r="K392" s="1089"/>
      <c r="L392" s="446"/>
      <c r="M392" s="446"/>
      <c r="N392" s="1089"/>
      <c r="O392" s="446"/>
      <c r="P392" s="446"/>
      <c r="Q392" s="1089"/>
      <c r="R392" s="446"/>
      <c r="S392" s="446"/>
      <c r="T392" s="1089"/>
      <c r="U392" s="1089"/>
      <c r="V392" s="446"/>
      <c r="W392" s="446"/>
      <c r="X392" s="1089"/>
      <c r="Y392" s="446"/>
      <c r="Z392" s="446"/>
      <c r="AA392" s="1089"/>
      <c r="AB392" s="446"/>
      <c r="AC392" s="1089"/>
      <c r="AD392" s="446"/>
      <c r="AE392" s="1089"/>
      <c r="AF392" s="446"/>
      <c r="AG392" s="1089"/>
      <c r="AH392" s="446"/>
      <c r="AI392" s="446"/>
      <c r="AJ392" s="1089"/>
      <c r="AK392" s="446"/>
      <c r="AL392" s="446"/>
      <c r="AM392" s="1089"/>
      <c r="AN392" s="446"/>
      <c r="AO392" s="446"/>
      <c r="AP392" s="1089"/>
      <c r="AQ392" s="446"/>
      <c r="AR392" s="446"/>
      <c r="AS392" s="1146"/>
      <c r="AT392" s="446"/>
      <c r="AU392" s="446"/>
      <c r="AV392" s="1089"/>
      <c r="AW392" s="1089"/>
      <c r="AX392" s="1146"/>
      <c r="AY392" s="446"/>
      <c r="AZ392" s="1146"/>
      <c r="BA392" s="1919"/>
      <c r="BB392" s="1790"/>
      <c r="BC392" s="1146"/>
      <c r="BD392" s="446"/>
      <c r="BE392" s="1938"/>
      <c r="BF392" s="1089"/>
      <c r="BG392" s="20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</row>
    <row r="393" spans="1:135" s="22" customFormat="1" x14ac:dyDescent="0.25">
      <c r="A393" s="20"/>
      <c r="B393" s="16"/>
      <c r="C393" s="446"/>
      <c r="D393" s="446"/>
      <c r="E393" s="1089"/>
      <c r="F393" s="446"/>
      <c r="G393" s="446"/>
      <c r="H393" s="1089"/>
      <c r="I393" s="446"/>
      <c r="J393" s="446"/>
      <c r="K393" s="1089"/>
      <c r="L393" s="446"/>
      <c r="M393" s="446"/>
      <c r="N393" s="1089"/>
      <c r="O393" s="446"/>
      <c r="P393" s="446"/>
      <c r="Q393" s="1089"/>
      <c r="R393" s="446"/>
      <c r="S393" s="446"/>
      <c r="T393" s="1089"/>
      <c r="U393" s="1089"/>
      <c r="V393" s="446"/>
      <c r="W393" s="446"/>
      <c r="X393" s="1089"/>
      <c r="Y393" s="446"/>
      <c r="Z393" s="446"/>
      <c r="AA393" s="1089"/>
      <c r="AB393" s="446"/>
      <c r="AC393" s="1089"/>
      <c r="AD393" s="446"/>
      <c r="AE393" s="1089"/>
      <c r="AF393" s="446"/>
      <c r="AG393" s="1089"/>
      <c r="AH393" s="446"/>
      <c r="AI393" s="446"/>
      <c r="AJ393" s="1089"/>
      <c r="AK393" s="446"/>
      <c r="AL393" s="446"/>
      <c r="AM393" s="1089"/>
      <c r="AN393" s="446"/>
      <c r="AO393" s="446"/>
      <c r="AP393" s="1089"/>
      <c r="AQ393" s="446"/>
      <c r="AR393" s="446"/>
      <c r="AS393" s="1146"/>
      <c r="AT393" s="446"/>
      <c r="AU393" s="446"/>
      <c r="AV393" s="1089"/>
      <c r="AW393" s="1089"/>
      <c r="AX393" s="1146"/>
      <c r="AY393" s="446"/>
      <c r="AZ393" s="1146"/>
      <c r="BA393" s="1919"/>
      <c r="BB393" s="1790"/>
      <c r="BC393" s="1146"/>
      <c r="BD393" s="446"/>
      <c r="BE393" s="1938"/>
      <c r="BF393" s="1089"/>
      <c r="BG393" s="20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</row>
    <row r="394" spans="1:135" s="22" customFormat="1" x14ac:dyDescent="0.25">
      <c r="A394" s="20"/>
      <c r="B394" s="16"/>
      <c r="C394" s="446"/>
      <c r="D394" s="446"/>
      <c r="E394" s="1089"/>
      <c r="F394" s="446"/>
      <c r="G394" s="446"/>
      <c r="H394" s="1089"/>
      <c r="I394" s="446"/>
      <c r="J394" s="446"/>
      <c r="K394" s="1089"/>
      <c r="L394" s="446"/>
      <c r="M394" s="446"/>
      <c r="N394" s="1089"/>
      <c r="O394" s="446"/>
      <c r="P394" s="446"/>
      <c r="Q394" s="1089"/>
      <c r="R394" s="446"/>
      <c r="S394" s="446"/>
      <c r="T394" s="1089"/>
      <c r="U394" s="1089"/>
      <c r="V394" s="446"/>
      <c r="W394" s="446"/>
      <c r="X394" s="1089"/>
      <c r="Y394" s="446"/>
      <c r="Z394" s="446"/>
      <c r="AA394" s="1089"/>
      <c r="AB394" s="446"/>
      <c r="AC394" s="1089"/>
      <c r="AD394" s="446"/>
      <c r="AE394" s="1089"/>
      <c r="AF394" s="446"/>
      <c r="AG394" s="1089"/>
      <c r="AH394" s="446"/>
      <c r="AI394" s="446"/>
      <c r="AJ394" s="1089"/>
      <c r="AK394" s="446"/>
      <c r="AL394" s="446"/>
      <c r="AM394" s="1089"/>
      <c r="AN394" s="446"/>
      <c r="AO394" s="446"/>
      <c r="AP394" s="1089"/>
      <c r="AQ394" s="446"/>
      <c r="AR394" s="446"/>
      <c r="AS394" s="1146"/>
      <c r="AT394" s="446"/>
      <c r="AU394" s="446"/>
      <c r="AV394" s="1089"/>
      <c r="AW394" s="1089"/>
      <c r="AX394" s="1146"/>
      <c r="AY394" s="446"/>
      <c r="AZ394" s="1146"/>
      <c r="BA394" s="1919"/>
      <c r="BB394" s="1790"/>
      <c r="BC394" s="1146"/>
      <c r="BD394" s="446"/>
      <c r="BE394" s="1938"/>
      <c r="BF394" s="1089"/>
      <c r="BG394" s="20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/>
      <c r="ED394" s="23"/>
      <c r="EE394" s="23"/>
    </row>
    <row r="395" spans="1:135" s="22" customFormat="1" x14ac:dyDescent="0.25">
      <c r="A395" s="20"/>
      <c r="B395" s="16"/>
      <c r="C395" s="446"/>
      <c r="D395" s="446"/>
      <c r="E395" s="1089"/>
      <c r="F395" s="446"/>
      <c r="G395" s="446"/>
      <c r="H395" s="1089"/>
      <c r="I395" s="446"/>
      <c r="J395" s="446"/>
      <c r="K395" s="1089"/>
      <c r="L395" s="446"/>
      <c r="M395" s="446"/>
      <c r="N395" s="1089"/>
      <c r="O395" s="446"/>
      <c r="P395" s="446"/>
      <c r="Q395" s="1089"/>
      <c r="R395" s="446"/>
      <c r="S395" s="446"/>
      <c r="T395" s="1089"/>
      <c r="U395" s="1089"/>
      <c r="V395" s="446"/>
      <c r="W395" s="446"/>
      <c r="X395" s="1089"/>
      <c r="Y395" s="446"/>
      <c r="Z395" s="446"/>
      <c r="AA395" s="1089"/>
      <c r="AB395" s="446"/>
      <c r="AC395" s="1089"/>
      <c r="AD395" s="446"/>
      <c r="AE395" s="1089"/>
      <c r="AF395" s="446"/>
      <c r="AG395" s="1089"/>
      <c r="AH395" s="446"/>
      <c r="AI395" s="446"/>
      <c r="AJ395" s="1089"/>
      <c r="AK395" s="446"/>
      <c r="AL395" s="446"/>
      <c r="AM395" s="1089"/>
      <c r="AN395" s="446"/>
      <c r="AO395" s="446"/>
      <c r="AP395" s="1089"/>
      <c r="AQ395" s="446"/>
      <c r="AR395" s="446"/>
      <c r="AS395" s="1146"/>
      <c r="AT395" s="446"/>
      <c r="AU395" s="446"/>
      <c r="AV395" s="1089"/>
      <c r="AW395" s="1089"/>
      <c r="AX395" s="1146"/>
      <c r="AY395" s="446"/>
      <c r="AZ395" s="1146"/>
      <c r="BA395" s="1919"/>
      <c r="BB395" s="1790"/>
      <c r="BC395" s="1146"/>
      <c r="BD395" s="446"/>
      <c r="BE395" s="1938"/>
      <c r="BF395" s="1089"/>
      <c r="BG395" s="20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  <c r="ED395" s="23"/>
      <c r="EE395" s="23"/>
    </row>
    <row r="396" spans="1:135" s="22" customFormat="1" x14ac:dyDescent="0.25">
      <c r="A396" s="20"/>
      <c r="B396" s="16"/>
      <c r="C396" s="446"/>
      <c r="D396" s="446"/>
      <c r="E396" s="1089"/>
      <c r="F396" s="446"/>
      <c r="G396" s="446"/>
      <c r="H396" s="1089"/>
      <c r="I396" s="446"/>
      <c r="J396" s="446"/>
      <c r="K396" s="1089"/>
      <c r="L396" s="446"/>
      <c r="M396" s="446"/>
      <c r="N396" s="1089"/>
      <c r="O396" s="446"/>
      <c r="P396" s="446"/>
      <c r="Q396" s="1089"/>
      <c r="R396" s="446"/>
      <c r="S396" s="446"/>
      <c r="T396" s="1089"/>
      <c r="U396" s="1089"/>
      <c r="V396" s="446"/>
      <c r="W396" s="446"/>
      <c r="X396" s="1089"/>
      <c r="Y396" s="446"/>
      <c r="Z396" s="446"/>
      <c r="AA396" s="1089"/>
      <c r="AB396" s="446"/>
      <c r="AC396" s="1089"/>
      <c r="AD396" s="446"/>
      <c r="AE396" s="1089"/>
      <c r="AF396" s="446"/>
      <c r="AG396" s="1089"/>
      <c r="AH396" s="446"/>
      <c r="AI396" s="446"/>
      <c r="AJ396" s="1089"/>
      <c r="AK396" s="446"/>
      <c r="AL396" s="446"/>
      <c r="AM396" s="1089"/>
      <c r="AN396" s="446"/>
      <c r="AO396" s="446"/>
      <c r="AP396" s="1089"/>
      <c r="AQ396" s="446"/>
      <c r="AR396" s="446"/>
      <c r="AS396" s="1146"/>
      <c r="AT396" s="446"/>
      <c r="AU396" s="446"/>
      <c r="AV396" s="1089"/>
      <c r="AW396" s="1089"/>
      <c r="AX396" s="1146"/>
      <c r="AY396" s="446"/>
      <c r="AZ396" s="1146"/>
      <c r="BA396" s="1919"/>
      <c r="BB396" s="1790"/>
      <c r="BC396" s="1146"/>
      <c r="BD396" s="446"/>
      <c r="BE396" s="1938"/>
      <c r="BF396" s="1089"/>
      <c r="BG396" s="20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/>
      <c r="ED396" s="23"/>
      <c r="EE396" s="23"/>
    </row>
    <row r="397" spans="1:135" s="22" customFormat="1" x14ac:dyDescent="0.25">
      <c r="A397" s="20"/>
      <c r="B397" s="16"/>
      <c r="C397" s="446"/>
      <c r="D397" s="446"/>
      <c r="E397" s="1089"/>
      <c r="F397" s="446"/>
      <c r="G397" s="446"/>
      <c r="H397" s="1089"/>
      <c r="I397" s="446"/>
      <c r="J397" s="446"/>
      <c r="K397" s="1089"/>
      <c r="L397" s="446"/>
      <c r="M397" s="446"/>
      <c r="N397" s="1089"/>
      <c r="O397" s="446"/>
      <c r="P397" s="446"/>
      <c r="Q397" s="1089"/>
      <c r="R397" s="446"/>
      <c r="S397" s="446"/>
      <c r="T397" s="1089"/>
      <c r="U397" s="1089"/>
      <c r="V397" s="446"/>
      <c r="W397" s="446"/>
      <c r="X397" s="1089"/>
      <c r="Y397" s="446"/>
      <c r="Z397" s="446"/>
      <c r="AA397" s="1089"/>
      <c r="AB397" s="446"/>
      <c r="AC397" s="1089"/>
      <c r="AD397" s="446"/>
      <c r="AE397" s="1089"/>
      <c r="AF397" s="446"/>
      <c r="AG397" s="1089"/>
      <c r="AH397" s="446"/>
      <c r="AI397" s="446"/>
      <c r="AJ397" s="1089"/>
      <c r="AK397" s="446"/>
      <c r="AL397" s="446"/>
      <c r="AM397" s="1089"/>
      <c r="AN397" s="446"/>
      <c r="AO397" s="446"/>
      <c r="AP397" s="1089"/>
      <c r="AQ397" s="446"/>
      <c r="AR397" s="446"/>
      <c r="AS397" s="1146"/>
      <c r="AT397" s="446"/>
      <c r="AU397" s="446"/>
      <c r="AV397" s="1089"/>
      <c r="AW397" s="1089"/>
      <c r="AX397" s="1146"/>
      <c r="AY397" s="446"/>
      <c r="AZ397" s="1146"/>
      <c r="BA397" s="1919"/>
      <c r="BB397" s="1790"/>
      <c r="BC397" s="1146"/>
      <c r="BD397" s="446"/>
      <c r="BE397" s="1938"/>
      <c r="BF397" s="1089"/>
      <c r="BG397" s="20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/>
      <c r="ED397" s="23"/>
      <c r="EE397" s="23"/>
    </row>
    <row r="398" spans="1:135" s="22" customFormat="1" x14ac:dyDescent="0.25">
      <c r="A398" s="20"/>
      <c r="B398" s="16"/>
      <c r="C398" s="446"/>
      <c r="D398" s="446"/>
      <c r="E398" s="1089"/>
      <c r="F398" s="446"/>
      <c r="G398" s="446"/>
      <c r="H398" s="1089"/>
      <c r="I398" s="446"/>
      <c r="J398" s="446"/>
      <c r="K398" s="1089"/>
      <c r="L398" s="446"/>
      <c r="M398" s="446"/>
      <c r="N398" s="1089"/>
      <c r="O398" s="446"/>
      <c r="P398" s="446"/>
      <c r="Q398" s="1089"/>
      <c r="R398" s="446"/>
      <c r="S398" s="446"/>
      <c r="T398" s="1089"/>
      <c r="U398" s="1089"/>
      <c r="V398" s="446"/>
      <c r="W398" s="446"/>
      <c r="X398" s="1089"/>
      <c r="Y398" s="446"/>
      <c r="Z398" s="446"/>
      <c r="AA398" s="1089"/>
      <c r="AB398" s="446"/>
      <c r="AC398" s="1089"/>
      <c r="AD398" s="446"/>
      <c r="AE398" s="1089"/>
      <c r="AF398" s="446"/>
      <c r="AG398" s="1089"/>
      <c r="AH398" s="446"/>
      <c r="AI398" s="446"/>
      <c r="AJ398" s="1089"/>
      <c r="AK398" s="446"/>
      <c r="AL398" s="446"/>
      <c r="AM398" s="1089"/>
      <c r="AN398" s="446"/>
      <c r="AO398" s="446"/>
      <c r="AP398" s="1089"/>
      <c r="AQ398" s="446"/>
      <c r="AR398" s="446"/>
      <c r="AS398" s="1146"/>
      <c r="AT398" s="446"/>
      <c r="AU398" s="446"/>
      <c r="AV398" s="1089"/>
      <c r="AW398" s="1089"/>
      <c r="AX398" s="1146"/>
      <c r="AY398" s="446"/>
      <c r="AZ398" s="1146"/>
      <c r="BA398" s="1919"/>
      <c r="BB398" s="1790"/>
      <c r="BC398" s="1146"/>
      <c r="BD398" s="446"/>
      <c r="BE398" s="1938"/>
      <c r="BF398" s="1089"/>
      <c r="BG398" s="20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/>
      <c r="ED398" s="23"/>
      <c r="EE398" s="23"/>
    </row>
    <row r="399" spans="1:135" s="22" customFormat="1" x14ac:dyDescent="0.25">
      <c r="A399" s="20"/>
      <c r="B399" s="16"/>
      <c r="C399" s="446"/>
      <c r="D399" s="446"/>
      <c r="E399" s="1089"/>
      <c r="F399" s="446"/>
      <c r="G399" s="446"/>
      <c r="H399" s="1089"/>
      <c r="I399" s="446"/>
      <c r="J399" s="446"/>
      <c r="K399" s="1089"/>
      <c r="L399" s="446"/>
      <c r="M399" s="446"/>
      <c r="N399" s="1089"/>
      <c r="O399" s="446"/>
      <c r="P399" s="446"/>
      <c r="Q399" s="1089"/>
      <c r="R399" s="446"/>
      <c r="S399" s="446"/>
      <c r="T399" s="1089"/>
      <c r="U399" s="1089"/>
      <c r="V399" s="446"/>
      <c r="W399" s="446"/>
      <c r="X399" s="1089"/>
      <c r="Y399" s="446"/>
      <c r="Z399" s="446"/>
      <c r="AA399" s="1089"/>
      <c r="AB399" s="446"/>
      <c r="AC399" s="1089"/>
      <c r="AD399" s="446"/>
      <c r="AE399" s="1089"/>
      <c r="AF399" s="446"/>
      <c r="AG399" s="1089"/>
      <c r="AH399" s="446"/>
      <c r="AI399" s="446"/>
      <c r="AJ399" s="1089"/>
      <c r="AK399" s="446"/>
      <c r="AL399" s="446"/>
      <c r="AM399" s="1089"/>
      <c r="AN399" s="446"/>
      <c r="AO399" s="446"/>
      <c r="AP399" s="1089"/>
      <c r="AQ399" s="446"/>
      <c r="AR399" s="446"/>
      <c r="AS399" s="1146"/>
      <c r="AT399" s="446"/>
      <c r="AU399" s="446"/>
      <c r="AV399" s="1089"/>
      <c r="AW399" s="1089"/>
      <c r="AX399" s="1146"/>
      <c r="AY399" s="446"/>
      <c r="AZ399" s="1146"/>
      <c r="BA399" s="1919"/>
      <c r="BB399" s="1790"/>
      <c r="BC399" s="1146"/>
      <c r="BD399" s="446"/>
      <c r="BE399" s="1938"/>
      <c r="BF399" s="1089"/>
      <c r="BG399" s="20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/>
      <c r="ED399" s="23"/>
      <c r="EE399" s="23"/>
    </row>
    <row r="400" spans="1:135" s="22" customFormat="1" x14ac:dyDescent="0.25">
      <c r="A400" s="20"/>
      <c r="B400" s="16"/>
      <c r="C400" s="446"/>
      <c r="D400" s="446"/>
      <c r="E400" s="1089"/>
      <c r="F400" s="446"/>
      <c r="G400" s="446"/>
      <c r="H400" s="1089"/>
      <c r="I400" s="446"/>
      <c r="J400" s="446"/>
      <c r="K400" s="1089"/>
      <c r="L400" s="446"/>
      <c r="M400" s="446"/>
      <c r="N400" s="1089"/>
      <c r="O400" s="446"/>
      <c r="P400" s="446"/>
      <c r="Q400" s="1089"/>
      <c r="R400" s="446"/>
      <c r="S400" s="446"/>
      <c r="T400" s="1089"/>
      <c r="U400" s="1089"/>
      <c r="V400" s="446"/>
      <c r="W400" s="446"/>
      <c r="X400" s="1089"/>
      <c r="Y400" s="446"/>
      <c r="Z400" s="446"/>
      <c r="AA400" s="1089"/>
      <c r="AB400" s="446"/>
      <c r="AC400" s="1089"/>
      <c r="AD400" s="446"/>
      <c r="AE400" s="1089"/>
      <c r="AF400" s="446"/>
      <c r="AG400" s="1089"/>
      <c r="AH400" s="446"/>
      <c r="AI400" s="446"/>
      <c r="AJ400" s="1089"/>
      <c r="AK400" s="446"/>
      <c r="AL400" s="446"/>
      <c r="AM400" s="1089"/>
      <c r="AN400" s="446"/>
      <c r="AO400" s="446"/>
      <c r="AP400" s="1089"/>
      <c r="AQ400" s="446"/>
      <c r="AR400" s="446"/>
      <c r="AS400" s="1146"/>
      <c r="AT400" s="446"/>
      <c r="AU400" s="446"/>
      <c r="AV400" s="1089"/>
      <c r="AW400" s="1089"/>
      <c r="AX400" s="1146"/>
      <c r="AY400" s="446"/>
      <c r="AZ400" s="1146"/>
      <c r="BA400" s="1919"/>
      <c r="BB400" s="1790"/>
      <c r="BC400" s="1146"/>
      <c r="BD400" s="446"/>
      <c r="BE400" s="1938"/>
      <c r="BF400" s="1089"/>
      <c r="BG400" s="20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</row>
    <row r="401" spans="1:135" s="22" customFormat="1" x14ac:dyDescent="0.25">
      <c r="A401" s="20"/>
      <c r="B401" s="16"/>
      <c r="C401" s="446"/>
      <c r="D401" s="446"/>
      <c r="E401" s="1089"/>
      <c r="F401" s="446"/>
      <c r="G401" s="446"/>
      <c r="H401" s="1089"/>
      <c r="I401" s="446"/>
      <c r="J401" s="446"/>
      <c r="K401" s="1089"/>
      <c r="L401" s="446"/>
      <c r="M401" s="446"/>
      <c r="N401" s="1089"/>
      <c r="O401" s="446"/>
      <c r="P401" s="446"/>
      <c r="Q401" s="1089"/>
      <c r="R401" s="446"/>
      <c r="S401" s="446"/>
      <c r="T401" s="1089"/>
      <c r="U401" s="1089"/>
      <c r="V401" s="446"/>
      <c r="W401" s="446"/>
      <c r="X401" s="1089"/>
      <c r="Y401" s="446"/>
      <c r="Z401" s="446"/>
      <c r="AA401" s="1089"/>
      <c r="AB401" s="446"/>
      <c r="AC401" s="1089"/>
      <c r="AD401" s="446"/>
      <c r="AE401" s="1089"/>
      <c r="AF401" s="446"/>
      <c r="AG401" s="1089"/>
      <c r="AH401" s="446"/>
      <c r="AI401" s="446"/>
      <c r="AJ401" s="1089"/>
      <c r="AK401" s="446"/>
      <c r="AL401" s="446"/>
      <c r="AM401" s="1089"/>
      <c r="AN401" s="446"/>
      <c r="AO401" s="446"/>
      <c r="AP401" s="1089"/>
      <c r="AQ401" s="446"/>
      <c r="AR401" s="446"/>
      <c r="AS401" s="1146"/>
      <c r="AT401" s="446"/>
      <c r="AU401" s="446"/>
      <c r="AV401" s="1089"/>
      <c r="AW401" s="1089"/>
      <c r="AX401" s="1146"/>
      <c r="AY401" s="446"/>
      <c r="AZ401" s="1146"/>
      <c r="BA401" s="1919"/>
      <c r="BB401" s="1790"/>
      <c r="BC401" s="1146"/>
      <c r="BD401" s="446"/>
      <c r="BE401" s="1938"/>
      <c r="BF401" s="1089"/>
      <c r="BG401" s="20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/>
      <c r="ED401" s="23"/>
      <c r="EE401" s="23"/>
    </row>
    <row r="402" spans="1:135" s="22" customFormat="1" x14ac:dyDescent="0.25">
      <c r="A402" s="20"/>
      <c r="B402" s="16"/>
      <c r="C402" s="446"/>
      <c r="D402" s="446"/>
      <c r="E402" s="1089"/>
      <c r="F402" s="446"/>
      <c r="G402" s="446"/>
      <c r="H402" s="1089"/>
      <c r="I402" s="446"/>
      <c r="J402" s="446"/>
      <c r="K402" s="1089"/>
      <c r="L402" s="446"/>
      <c r="M402" s="446"/>
      <c r="N402" s="1089"/>
      <c r="O402" s="446"/>
      <c r="P402" s="446"/>
      <c r="Q402" s="1089"/>
      <c r="R402" s="446"/>
      <c r="S402" s="446"/>
      <c r="T402" s="1089"/>
      <c r="U402" s="1089"/>
      <c r="V402" s="446"/>
      <c r="W402" s="446"/>
      <c r="X402" s="1089"/>
      <c r="Y402" s="446"/>
      <c r="Z402" s="446"/>
      <c r="AA402" s="1089"/>
      <c r="AB402" s="446"/>
      <c r="AC402" s="1089"/>
      <c r="AD402" s="446"/>
      <c r="AE402" s="1089"/>
      <c r="AF402" s="446"/>
      <c r="AG402" s="1089"/>
      <c r="AH402" s="446"/>
      <c r="AI402" s="446"/>
      <c r="AJ402" s="1089"/>
      <c r="AK402" s="446"/>
      <c r="AL402" s="446"/>
      <c r="AM402" s="1089"/>
      <c r="AN402" s="446"/>
      <c r="AO402" s="446"/>
      <c r="AP402" s="1089"/>
      <c r="AQ402" s="446"/>
      <c r="AR402" s="446"/>
      <c r="AS402" s="1146"/>
      <c r="AT402" s="446"/>
      <c r="AU402" s="446"/>
      <c r="AV402" s="1089"/>
      <c r="AW402" s="1089"/>
      <c r="AX402" s="1146"/>
      <c r="AY402" s="446"/>
      <c r="AZ402" s="1146"/>
      <c r="BA402" s="1919"/>
      <c r="BB402" s="1790"/>
      <c r="BC402" s="1146"/>
      <c r="BD402" s="446"/>
      <c r="BE402" s="1938"/>
      <c r="BF402" s="1089"/>
      <c r="BG402" s="20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  <c r="ED402" s="23"/>
      <c r="EE402" s="23"/>
    </row>
    <row r="403" spans="1:135" s="22" customFormat="1" x14ac:dyDescent="0.25">
      <c r="A403" s="20"/>
      <c r="B403" s="16"/>
      <c r="C403" s="446"/>
      <c r="D403" s="446"/>
      <c r="E403" s="1089"/>
      <c r="F403" s="446"/>
      <c r="G403" s="446"/>
      <c r="H403" s="1089"/>
      <c r="I403" s="446"/>
      <c r="J403" s="446"/>
      <c r="K403" s="1089"/>
      <c r="L403" s="446"/>
      <c r="M403" s="446"/>
      <c r="N403" s="1089"/>
      <c r="O403" s="446"/>
      <c r="P403" s="446"/>
      <c r="Q403" s="1089"/>
      <c r="R403" s="446"/>
      <c r="S403" s="446"/>
      <c r="T403" s="1089"/>
      <c r="U403" s="1089"/>
      <c r="V403" s="446"/>
      <c r="W403" s="446"/>
      <c r="X403" s="1089"/>
      <c r="Y403" s="446"/>
      <c r="Z403" s="446"/>
      <c r="AA403" s="1089"/>
      <c r="AB403" s="446"/>
      <c r="AC403" s="1089"/>
      <c r="AD403" s="446"/>
      <c r="AE403" s="1089"/>
      <c r="AF403" s="446"/>
      <c r="AG403" s="1089"/>
      <c r="AH403" s="446"/>
      <c r="AI403" s="446"/>
      <c r="AJ403" s="1089"/>
      <c r="AK403" s="446"/>
      <c r="AL403" s="446"/>
      <c r="AM403" s="1089"/>
      <c r="AN403" s="446"/>
      <c r="AO403" s="446"/>
      <c r="AP403" s="1089"/>
      <c r="AQ403" s="446"/>
      <c r="AR403" s="446"/>
      <c r="AS403" s="1146"/>
      <c r="AT403" s="446"/>
      <c r="AU403" s="446"/>
      <c r="AV403" s="1089"/>
      <c r="AW403" s="1089"/>
      <c r="AX403" s="1146"/>
      <c r="AY403" s="446"/>
      <c r="AZ403" s="1146"/>
      <c r="BA403" s="1919"/>
      <c r="BB403" s="1790"/>
      <c r="BC403" s="1146"/>
      <c r="BD403" s="446"/>
      <c r="BE403" s="1938"/>
      <c r="BF403" s="1089"/>
      <c r="BG403" s="20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</row>
    <row r="404" spans="1:135" s="22" customFormat="1" x14ac:dyDescent="0.25">
      <c r="A404" s="20"/>
      <c r="B404" s="16"/>
      <c r="C404" s="446"/>
      <c r="D404" s="446"/>
      <c r="E404" s="1089"/>
      <c r="F404" s="446"/>
      <c r="G404" s="446"/>
      <c r="H404" s="1089"/>
      <c r="I404" s="446"/>
      <c r="J404" s="446"/>
      <c r="K404" s="1089"/>
      <c r="L404" s="446"/>
      <c r="M404" s="446"/>
      <c r="N404" s="1089"/>
      <c r="O404" s="446"/>
      <c r="P404" s="446"/>
      <c r="Q404" s="1089"/>
      <c r="R404" s="446"/>
      <c r="S404" s="446"/>
      <c r="T404" s="1089"/>
      <c r="U404" s="1089"/>
      <c r="V404" s="446"/>
      <c r="W404" s="446"/>
      <c r="X404" s="1089"/>
      <c r="Y404" s="446"/>
      <c r="Z404" s="446"/>
      <c r="AA404" s="1089"/>
      <c r="AB404" s="446"/>
      <c r="AC404" s="1089"/>
      <c r="AD404" s="446"/>
      <c r="AE404" s="1089"/>
      <c r="AF404" s="446"/>
      <c r="AG404" s="1089"/>
      <c r="AH404" s="446"/>
      <c r="AI404" s="446"/>
      <c r="AJ404" s="1089"/>
      <c r="AK404" s="446"/>
      <c r="AL404" s="446"/>
      <c r="AM404" s="1089"/>
      <c r="AN404" s="446"/>
      <c r="AO404" s="446"/>
      <c r="AP404" s="1089"/>
      <c r="AQ404" s="446"/>
      <c r="AR404" s="446"/>
      <c r="AS404" s="1146"/>
      <c r="AT404" s="446"/>
      <c r="AU404" s="446"/>
      <c r="AV404" s="1089"/>
      <c r="AW404" s="1089"/>
      <c r="AX404" s="1146"/>
      <c r="AY404" s="446"/>
      <c r="AZ404" s="1146"/>
      <c r="BA404" s="1919"/>
      <c r="BB404" s="1790"/>
      <c r="BC404" s="1146"/>
      <c r="BD404" s="446"/>
      <c r="BE404" s="1938"/>
      <c r="BF404" s="1089"/>
      <c r="BG404" s="20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/>
      <c r="ED404" s="23"/>
      <c r="EE404" s="23"/>
    </row>
    <row r="405" spans="1:135" s="22" customFormat="1" x14ac:dyDescent="0.25">
      <c r="A405" s="20"/>
      <c r="B405" s="16"/>
      <c r="C405" s="446"/>
      <c r="D405" s="446"/>
      <c r="E405" s="1089"/>
      <c r="F405" s="446"/>
      <c r="G405" s="446"/>
      <c r="H405" s="1089"/>
      <c r="I405" s="446"/>
      <c r="J405" s="446"/>
      <c r="K405" s="1089"/>
      <c r="L405" s="446"/>
      <c r="M405" s="446"/>
      <c r="N405" s="1089"/>
      <c r="O405" s="446"/>
      <c r="P405" s="446"/>
      <c r="Q405" s="1089"/>
      <c r="R405" s="446"/>
      <c r="S405" s="446"/>
      <c r="T405" s="1089"/>
      <c r="U405" s="1089"/>
      <c r="V405" s="446"/>
      <c r="W405" s="446"/>
      <c r="X405" s="1089"/>
      <c r="Y405" s="446"/>
      <c r="Z405" s="446"/>
      <c r="AA405" s="1089"/>
      <c r="AB405" s="446"/>
      <c r="AC405" s="1089"/>
      <c r="AD405" s="446"/>
      <c r="AE405" s="1089"/>
      <c r="AF405" s="446"/>
      <c r="AG405" s="1089"/>
      <c r="AH405" s="446"/>
      <c r="AI405" s="446"/>
      <c r="AJ405" s="1089"/>
      <c r="AK405" s="446"/>
      <c r="AL405" s="446"/>
      <c r="AM405" s="1089"/>
      <c r="AN405" s="446"/>
      <c r="AO405" s="446"/>
      <c r="AP405" s="1089"/>
      <c r="AQ405" s="446"/>
      <c r="AR405" s="446"/>
      <c r="AS405" s="1146"/>
      <c r="AT405" s="446"/>
      <c r="AU405" s="446"/>
      <c r="AV405" s="1089"/>
      <c r="AW405" s="1089"/>
      <c r="AX405" s="1146"/>
      <c r="AY405" s="446"/>
      <c r="AZ405" s="1146"/>
      <c r="BA405" s="1919"/>
      <c r="BB405" s="1790"/>
      <c r="BC405" s="1146"/>
      <c r="BD405" s="446"/>
      <c r="BE405" s="1938"/>
      <c r="BF405" s="1089"/>
      <c r="BG405" s="20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  <c r="ED405" s="23"/>
      <c r="EE405" s="23"/>
    </row>
    <row r="406" spans="1:135" s="22" customFormat="1" x14ac:dyDescent="0.25">
      <c r="A406" s="20"/>
      <c r="B406" s="16"/>
      <c r="C406" s="446"/>
      <c r="D406" s="446"/>
      <c r="E406" s="1089"/>
      <c r="F406" s="446"/>
      <c r="G406" s="446"/>
      <c r="H406" s="1089"/>
      <c r="I406" s="446"/>
      <c r="J406" s="446"/>
      <c r="K406" s="1089"/>
      <c r="L406" s="446"/>
      <c r="M406" s="446"/>
      <c r="N406" s="1089"/>
      <c r="O406" s="446"/>
      <c r="P406" s="446"/>
      <c r="Q406" s="1089"/>
      <c r="R406" s="446"/>
      <c r="S406" s="446"/>
      <c r="T406" s="1089"/>
      <c r="U406" s="1089"/>
      <c r="V406" s="446"/>
      <c r="W406" s="446"/>
      <c r="X406" s="1089"/>
      <c r="Y406" s="446"/>
      <c r="Z406" s="446"/>
      <c r="AA406" s="1089"/>
      <c r="AB406" s="446"/>
      <c r="AC406" s="1089"/>
      <c r="AD406" s="446"/>
      <c r="AE406" s="1089"/>
      <c r="AF406" s="446"/>
      <c r="AG406" s="1089"/>
      <c r="AH406" s="446"/>
      <c r="AI406" s="446"/>
      <c r="AJ406" s="1089"/>
      <c r="AK406" s="446"/>
      <c r="AL406" s="446"/>
      <c r="AM406" s="1089"/>
      <c r="AN406" s="446"/>
      <c r="AO406" s="446"/>
      <c r="AP406" s="1089"/>
      <c r="AQ406" s="446"/>
      <c r="AR406" s="446"/>
      <c r="AS406" s="1146"/>
      <c r="AT406" s="446"/>
      <c r="AU406" s="446"/>
      <c r="AV406" s="1089"/>
      <c r="AW406" s="1089"/>
      <c r="AX406" s="1146"/>
      <c r="AY406" s="446"/>
      <c r="AZ406" s="1146"/>
      <c r="BA406" s="1919"/>
      <c r="BB406" s="1790"/>
      <c r="BC406" s="1146"/>
      <c r="BD406" s="446"/>
      <c r="BE406" s="1938"/>
      <c r="BF406" s="1089"/>
      <c r="BG406" s="20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  <c r="DZ406" s="23"/>
      <c r="EA406" s="23"/>
      <c r="EB406" s="23"/>
      <c r="EC406" s="23"/>
      <c r="ED406" s="23"/>
      <c r="EE406" s="23"/>
    </row>
    <row r="407" spans="1:135" s="22" customFormat="1" x14ac:dyDescent="0.25">
      <c r="A407" s="20"/>
      <c r="B407" s="16"/>
      <c r="C407" s="446"/>
      <c r="D407" s="446"/>
      <c r="E407" s="1089"/>
      <c r="F407" s="446"/>
      <c r="G407" s="446"/>
      <c r="H407" s="1089"/>
      <c r="I407" s="446"/>
      <c r="J407" s="446"/>
      <c r="K407" s="1089"/>
      <c r="L407" s="446"/>
      <c r="M407" s="446"/>
      <c r="N407" s="1089"/>
      <c r="O407" s="446"/>
      <c r="P407" s="446"/>
      <c r="Q407" s="1089"/>
      <c r="R407" s="446"/>
      <c r="S407" s="446"/>
      <c r="T407" s="1089"/>
      <c r="U407" s="1089"/>
      <c r="V407" s="446"/>
      <c r="W407" s="446"/>
      <c r="X407" s="1089"/>
      <c r="Y407" s="446"/>
      <c r="Z407" s="446"/>
      <c r="AA407" s="1089"/>
      <c r="AB407" s="446"/>
      <c r="AC407" s="1089"/>
      <c r="AD407" s="446"/>
      <c r="AE407" s="1089"/>
      <c r="AF407" s="446"/>
      <c r="AG407" s="1089"/>
      <c r="AH407" s="446"/>
      <c r="AI407" s="446"/>
      <c r="AJ407" s="1089"/>
      <c r="AK407" s="446"/>
      <c r="AL407" s="446"/>
      <c r="AM407" s="1089"/>
      <c r="AN407" s="446"/>
      <c r="AO407" s="446"/>
      <c r="AP407" s="1089"/>
      <c r="AQ407" s="446"/>
      <c r="AR407" s="446"/>
      <c r="AS407" s="1146"/>
      <c r="AT407" s="446"/>
      <c r="AU407" s="446"/>
      <c r="AV407" s="1089"/>
      <c r="AW407" s="1089"/>
      <c r="AX407" s="1146"/>
      <c r="AY407" s="446"/>
      <c r="AZ407" s="1146"/>
      <c r="BA407" s="1919"/>
      <c r="BB407" s="1790"/>
      <c r="BC407" s="1146"/>
      <c r="BD407" s="446"/>
      <c r="BE407" s="1938"/>
      <c r="BF407" s="1089"/>
      <c r="BG407" s="20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  <c r="DZ407" s="23"/>
      <c r="EA407" s="23"/>
      <c r="EB407" s="23"/>
      <c r="EC407" s="23"/>
      <c r="ED407" s="23"/>
      <c r="EE407" s="23"/>
    </row>
    <row r="408" spans="1:135" s="22" customFormat="1" x14ac:dyDescent="0.25">
      <c r="A408" s="20"/>
      <c r="B408" s="16"/>
      <c r="C408" s="446"/>
      <c r="D408" s="446"/>
      <c r="E408" s="1089"/>
      <c r="F408" s="446"/>
      <c r="G408" s="446"/>
      <c r="H408" s="1089"/>
      <c r="I408" s="446"/>
      <c r="J408" s="446"/>
      <c r="K408" s="1089"/>
      <c r="L408" s="446"/>
      <c r="M408" s="446"/>
      <c r="N408" s="1089"/>
      <c r="O408" s="446"/>
      <c r="P408" s="446"/>
      <c r="Q408" s="1089"/>
      <c r="R408" s="446"/>
      <c r="S408" s="446"/>
      <c r="T408" s="1089"/>
      <c r="U408" s="1089"/>
      <c r="V408" s="446"/>
      <c r="W408" s="446"/>
      <c r="X408" s="1089"/>
      <c r="Y408" s="446"/>
      <c r="Z408" s="446"/>
      <c r="AA408" s="1089"/>
      <c r="AB408" s="446"/>
      <c r="AC408" s="1089"/>
      <c r="AD408" s="446"/>
      <c r="AE408" s="1089"/>
      <c r="AF408" s="446"/>
      <c r="AG408" s="1089"/>
      <c r="AH408" s="446"/>
      <c r="AI408" s="446"/>
      <c r="AJ408" s="1089"/>
      <c r="AK408" s="446"/>
      <c r="AL408" s="446"/>
      <c r="AM408" s="1089"/>
      <c r="AN408" s="446"/>
      <c r="AO408" s="446"/>
      <c r="AP408" s="1089"/>
      <c r="AQ408" s="446"/>
      <c r="AR408" s="446"/>
      <c r="AS408" s="1146"/>
      <c r="AT408" s="446"/>
      <c r="AU408" s="446"/>
      <c r="AV408" s="1089"/>
      <c r="AW408" s="1089"/>
      <c r="AX408" s="1146"/>
      <c r="AY408" s="446"/>
      <c r="AZ408" s="1146"/>
      <c r="BA408" s="1919"/>
      <c r="BB408" s="1790"/>
      <c r="BC408" s="1146"/>
      <c r="BD408" s="446"/>
      <c r="BE408" s="1938"/>
      <c r="BF408" s="1089"/>
      <c r="BG408" s="20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  <c r="DZ408" s="23"/>
      <c r="EA408" s="23"/>
      <c r="EB408" s="23"/>
      <c r="EC408" s="23"/>
      <c r="ED408" s="23"/>
      <c r="EE408" s="23"/>
    </row>
    <row r="409" spans="1:135" s="22" customFormat="1" x14ac:dyDescent="0.25">
      <c r="A409" s="20"/>
      <c r="B409" s="16"/>
      <c r="C409" s="446"/>
      <c r="D409" s="446"/>
      <c r="E409" s="1089"/>
      <c r="F409" s="446"/>
      <c r="G409" s="446"/>
      <c r="H409" s="1089"/>
      <c r="I409" s="446"/>
      <c r="J409" s="446"/>
      <c r="K409" s="1089"/>
      <c r="L409" s="446"/>
      <c r="M409" s="446"/>
      <c r="N409" s="1089"/>
      <c r="O409" s="446"/>
      <c r="P409" s="446"/>
      <c r="Q409" s="1089"/>
      <c r="R409" s="446"/>
      <c r="S409" s="446"/>
      <c r="T409" s="1089"/>
      <c r="U409" s="1089"/>
      <c r="V409" s="446"/>
      <c r="W409" s="446"/>
      <c r="X409" s="1089"/>
      <c r="Y409" s="446"/>
      <c r="Z409" s="446"/>
      <c r="AA409" s="1089"/>
      <c r="AB409" s="446"/>
      <c r="AC409" s="1089"/>
      <c r="AD409" s="446"/>
      <c r="AE409" s="1089"/>
      <c r="AF409" s="446"/>
      <c r="AG409" s="1089"/>
      <c r="AH409" s="446"/>
      <c r="AI409" s="446"/>
      <c r="AJ409" s="1089"/>
      <c r="AK409" s="446"/>
      <c r="AL409" s="446"/>
      <c r="AM409" s="1089"/>
      <c r="AN409" s="446"/>
      <c r="AO409" s="446"/>
      <c r="AP409" s="1089"/>
      <c r="AQ409" s="446"/>
      <c r="AR409" s="446"/>
      <c r="AS409" s="1146"/>
      <c r="AT409" s="446"/>
      <c r="AU409" s="446"/>
      <c r="AV409" s="1089"/>
      <c r="AW409" s="1089"/>
      <c r="AX409" s="1146"/>
      <c r="AY409" s="446"/>
      <c r="AZ409" s="1146"/>
      <c r="BA409" s="1919"/>
      <c r="BB409" s="1790"/>
      <c r="BC409" s="1146"/>
      <c r="BD409" s="446"/>
      <c r="BE409" s="1938"/>
      <c r="BF409" s="1089"/>
      <c r="BG409" s="20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</row>
    <row r="410" spans="1:135" s="22" customFormat="1" x14ac:dyDescent="0.25">
      <c r="A410" s="20"/>
      <c r="B410" s="16"/>
      <c r="C410" s="446"/>
      <c r="D410" s="446"/>
      <c r="E410" s="1089"/>
      <c r="F410" s="446"/>
      <c r="G410" s="446"/>
      <c r="H410" s="1089"/>
      <c r="I410" s="446"/>
      <c r="J410" s="446"/>
      <c r="K410" s="1089"/>
      <c r="L410" s="446"/>
      <c r="M410" s="446"/>
      <c r="N410" s="1089"/>
      <c r="O410" s="446"/>
      <c r="P410" s="446"/>
      <c r="Q410" s="1089"/>
      <c r="R410" s="446"/>
      <c r="S410" s="446"/>
      <c r="T410" s="1089"/>
      <c r="U410" s="1089"/>
      <c r="V410" s="446"/>
      <c r="W410" s="446"/>
      <c r="X410" s="1089"/>
      <c r="Y410" s="446"/>
      <c r="Z410" s="446"/>
      <c r="AA410" s="1089"/>
      <c r="AB410" s="446"/>
      <c r="AC410" s="1089"/>
      <c r="AD410" s="446"/>
      <c r="AE410" s="1089"/>
      <c r="AF410" s="446"/>
      <c r="AG410" s="1089"/>
      <c r="AH410" s="446"/>
      <c r="AI410" s="446"/>
      <c r="AJ410" s="1089"/>
      <c r="AK410" s="446"/>
      <c r="AL410" s="446"/>
      <c r="AM410" s="1089"/>
      <c r="AN410" s="446"/>
      <c r="AO410" s="446"/>
      <c r="AP410" s="1089"/>
      <c r="AQ410" s="446"/>
      <c r="AR410" s="446"/>
      <c r="AS410" s="1146"/>
      <c r="AT410" s="446"/>
      <c r="AU410" s="446"/>
      <c r="AV410" s="1089"/>
      <c r="AW410" s="1089"/>
      <c r="AX410" s="1146"/>
      <c r="AY410" s="446"/>
      <c r="AZ410" s="1146"/>
      <c r="BA410" s="1919"/>
      <c r="BB410" s="1790"/>
      <c r="BC410" s="1146"/>
      <c r="BD410" s="446"/>
      <c r="BE410" s="1938"/>
      <c r="BF410" s="1089"/>
      <c r="BG410" s="20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  <c r="DZ410" s="23"/>
      <c r="EA410" s="23"/>
      <c r="EB410" s="23"/>
      <c r="EC410" s="23"/>
      <c r="ED410" s="23"/>
      <c r="EE410" s="23"/>
    </row>
    <row r="411" spans="1:135" s="22" customFormat="1" x14ac:dyDescent="0.25">
      <c r="A411" s="20"/>
      <c r="B411" s="16"/>
      <c r="C411" s="446"/>
      <c r="D411" s="446"/>
      <c r="E411" s="1089"/>
      <c r="F411" s="446"/>
      <c r="G411" s="446"/>
      <c r="H411" s="1089"/>
      <c r="I411" s="446"/>
      <c r="J411" s="446"/>
      <c r="K411" s="1089"/>
      <c r="L411" s="446"/>
      <c r="M411" s="446"/>
      <c r="N411" s="1089"/>
      <c r="O411" s="446"/>
      <c r="P411" s="446"/>
      <c r="Q411" s="1089"/>
      <c r="R411" s="446"/>
      <c r="S411" s="446"/>
      <c r="T411" s="1089"/>
      <c r="U411" s="1089"/>
      <c r="V411" s="446"/>
      <c r="W411" s="446"/>
      <c r="X411" s="1089"/>
      <c r="Y411" s="446"/>
      <c r="Z411" s="446"/>
      <c r="AA411" s="1089"/>
      <c r="AB411" s="446"/>
      <c r="AC411" s="1089"/>
      <c r="AD411" s="446"/>
      <c r="AE411" s="1089"/>
      <c r="AF411" s="446"/>
      <c r="AG411" s="1089"/>
      <c r="AH411" s="446"/>
      <c r="AI411" s="446"/>
      <c r="AJ411" s="1089"/>
      <c r="AK411" s="446"/>
      <c r="AL411" s="446"/>
      <c r="AM411" s="1089"/>
      <c r="AN411" s="446"/>
      <c r="AO411" s="446"/>
      <c r="AP411" s="1089"/>
      <c r="AQ411" s="446"/>
      <c r="AR411" s="446"/>
      <c r="AS411" s="1146"/>
      <c r="AT411" s="446"/>
      <c r="AU411" s="446"/>
      <c r="AV411" s="1089"/>
      <c r="AW411" s="1089"/>
      <c r="AX411" s="1146"/>
      <c r="AY411" s="446"/>
      <c r="AZ411" s="1146"/>
      <c r="BA411" s="1919"/>
      <c r="BB411" s="1790"/>
      <c r="BC411" s="1146"/>
      <c r="BD411" s="446"/>
      <c r="BE411" s="1938"/>
      <c r="BF411" s="1089"/>
      <c r="BG411" s="20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/>
      <c r="ED411" s="23"/>
      <c r="EE411" s="23"/>
    </row>
    <row r="412" spans="1:135" s="22" customFormat="1" x14ac:dyDescent="0.25">
      <c r="A412" s="20"/>
      <c r="B412" s="16"/>
      <c r="C412" s="446"/>
      <c r="D412" s="446"/>
      <c r="E412" s="1089"/>
      <c r="F412" s="446"/>
      <c r="G412" s="446"/>
      <c r="H412" s="1089"/>
      <c r="I412" s="446"/>
      <c r="J412" s="446"/>
      <c r="K412" s="1089"/>
      <c r="L412" s="446"/>
      <c r="M412" s="446"/>
      <c r="N412" s="1089"/>
      <c r="O412" s="446"/>
      <c r="P412" s="446"/>
      <c r="Q412" s="1089"/>
      <c r="R412" s="446"/>
      <c r="S412" s="446"/>
      <c r="T412" s="1089"/>
      <c r="U412" s="1089"/>
      <c r="V412" s="446"/>
      <c r="W412" s="446"/>
      <c r="X412" s="1089"/>
      <c r="Y412" s="446"/>
      <c r="Z412" s="446"/>
      <c r="AA412" s="1089"/>
      <c r="AB412" s="446"/>
      <c r="AC412" s="1089"/>
      <c r="AD412" s="446"/>
      <c r="AE412" s="1089"/>
      <c r="AF412" s="446"/>
      <c r="AG412" s="1089"/>
      <c r="AH412" s="446"/>
      <c r="AI412" s="446"/>
      <c r="AJ412" s="1089"/>
      <c r="AK412" s="446"/>
      <c r="AL412" s="446"/>
      <c r="AM412" s="1089"/>
      <c r="AN412" s="446"/>
      <c r="AO412" s="446"/>
      <c r="AP412" s="1089"/>
      <c r="AQ412" s="446"/>
      <c r="AR412" s="446"/>
      <c r="AS412" s="1146"/>
      <c r="AT412" s="446"/>
      <c r="AU412" s="446"/>
      <c r="AV412" s="1089"/>
      <c r="AW412" s="1089"/>
      <c r="AX412" s="1146"/>
      <c r="AY412" s="446"/>
      <c r="AZ412" s="1146"/>
      <c r="BA412" s="1919"/>
      <c r="BB412" s="1790"/>
      <c r="BC412" s="1146"/>
      <c r="BD412" s="446"/>
      <c r="BE412" s="1938"/>
      <c r="BF412" s="1089"/>
      <c r="BG412" s="20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  <c r="DZ412" s="23"/>
      <c r="EA412" s="23"/>
      <c r="EB412" s="23"/>
      <c r="EC412" s="23"/>
      <c r="ED412" s="23"/>
      <c r="EE412" s="23"/>
    </row>
    <row r="413" spans="1:135" s="22" customFormat="1" x14ac:dyDescent="0.25">
      <c r="A413" s="20"/>
      <c r="B413" s="16"/>
      <c r="C413" s="446"/>
      <c r="D413" s="446"/>
      <c r="E413" s="1089"/>
      <c r="F413" s="446"/>
      <c r="G413" s="446"/>
      <c r="H413" s="1089"/>
      <c r="I413" s="446"/>
      <c r="J413" s="446"/>
      <c r="K413" s="1089"/>
      <c r="L413" s="446"/>
      <c r="M413" s="446"/>
      <c r="N413" s="1089"/>
      <c r="O413" s="446"/>
      <c r="P413" s="446"/>
      <c r="Q413" s="1089"/>
      <c r="R413" s="446"/>
      <c r="S413" s="446"/>
      <c r="T413" s="1089"/>
      <c r="U413" s="1089"/>
      <c r="V413" s="446"/>
      <c r="W413" s="446"/>
      <c r="X413" s="1089"/>
      <c r="Y413" s="446"/>
      <c r="Z413" s="446"/>
      <c r="AA413" s="1089"/>
      <c r="AB413" s="446"/>
      <c r="AC413" s="1089"/>
      <c r="AD413" s="446"/>
      <c r="AE413" s="1089"/>
      <c r="AF413" s="446"/>
      <c r="AG413" s="1089"/>
      <c r="AH413" s="446"/>
      <c r="AI413" s="446"/>
      <c r="AJ413" s="1089"/>
      <c r="AK413" s="446"/>
      <c r="AL413" s="446"/>
      <c r="AM413" s="1089"/>
      <c r="AN413" s="446"/>
      <c r="AO413" s="446"/>
      <c r="AP413" s="1089"/>
      <c r="AQ413" s="446"/>
      <c r="AR413" s="446"/>
      <c r="AS413" s="1146"/>
      <c r="AT413" s="446"/>
      <c r="AU413" s="446"/>
      <c r="AV413" s="1089"/>
      <c r="AW413" s="1089"/>
      <c r="AX413" s="1146"/>
      <c r="AY413" s="446"/>
      <c r="AZ413" s="1146"/>
      <c r="BA413" s="1919"/>
      <c r="BB413" s="1790"/>
      <c r="BC413" s="1146"/>
      <c r="BD413" s="446"/>
      <c r="BE413" s="1938"/>
      <c r="BF413" s="1089"/>
      <c r="BG413" s="20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  <c r="DZ413" s="23"/>
      <c r="EA413" s="23"/>
      <c r="EB413" s="23"/>
      <c r="EC413" s="23"/>
      <c r="ED413" s="23"/>
      <c r="EE413" s="23"/>
    </row>
    <row r="414" spans="1:135" s="22" customFormat="1" x14ac:dyDescent="0.25">
      <c r="A414" s="20"/>
      <c r="B414" s="16"/>
      <c r="C414" s="446"/>
      <c r="D414" s="446"/>
      <c r="E414" s="1089"/>
      <c r="F414" s="446"/>
      <c r="G414" s="446"/>
      <c r="H414" s="1089"/>
      <c r="I414" s="446"/>
      <c r="J414" s="446"/>
      <c r="K414" s="1089"/>
      <c r="L414" s="446"/>
      <c r="M414" s="446"/>
      <c r="N414" s="1089"/>
      <c r="O414" s="446"/>
      <c r="P414" s="446"/>
      <c r="Q414" s="1089"/>
      <c r="R414" s="446"/>
      <c r="S414" s="446"/>
      <c r="T414" s="1089"/>
      <c r="U414" s="1089"/>
      <c r="V414" s="446"/>
      <c r="W414" s="446"/>
      <c r="X414" s="1089"/>
      <c r="Y414" s="446"/>
      <c r="Z414" s="446"/>
      <c r="AA414" s="1089"/>
      <c r="AB414" s="446"/>
      <c r="AC414" s="1089"/>
      <c r="AD414" s="446"/>
      <c r="AE414" s="1089"/>
      <c r="AF414" s="446"/>
      <c r="AG414" s="1089"/>
      <c r="AH414" s="446"/>
      <c r="AI414" s="446"/>
      <c r="AJ414" s="1089"/>
      <c r="AK414" s="446"/>
      <c r="AL414" s="446"/>
      <c r="AM414" s="1089"/>
      <c r="AN414" s="446"/>
      <c r="AO414" s="446"/>
      <c r="AP414" s="1089"/>
      <c r="AQ414" s="446"/>
      <c r="AR414" s="446"/>
      <c r="AS414" s="1146"/>
      <c r="AT414" s="446"/>
      <c r="AU414" s="446"/>
      <c r="AV414" s="1089"/>
      <c r="AW414" s="1089"/>
      <c r="AX414" s="1146"/>
      <c r="AY414" s="446"/>
      <c r="AZ414" s="1146"/>
      <c r="BA414" s="1919"/>
      <c r="BB414" s="1790"/>
      <c r="BC414" s="1146"/>
      <c r="BD414" s="446"/>
      <c r="BE414" s="1938"/>
      <c r="BF414" s="1089"/>
      <c r="BG414" s="20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  <c r="DZ414" s="23"/>
      <c r="EA414" s="23"/>
      <c r="EB414" s="23"/>
      <c r="EC414" s="23"/>
      <c r="ED414" s="23"/>
      <c r="EE414" s="23"/>
    </row>
    <row r="415" spans="1:135" s="22" customFormat="1" x14ac:dyDescent="0.25">
      <c r="A415" s="20"/>
      <c r="B415" s="16"/>
      <c r="C415" s="446"/>
      <c r="D415" s="446"/>
      <c r="E415" s="1089"/>
      <c r="F415" s="446"/>
      <c r="G415" s="446"/>
      <c r="H415" s="1089"/>
      <c r="I415" s="446"/>
      <c r="J415" s="446"/>
      <c r="K415" s="1089"/>
      <c r="L415" s="446"/>
      <c r="M415" s="446"/>
      <c r="N415" s="1089"/>
      <c r="O415" s="446"/>
      <c r="P415" s="446"/>
      <c r="Q415" s="1089"/>
      <c r="R415" s="446"/>
      <c r="S415" s="446"/>
      <c r="T415" s="1089"/>
      <c r="U415" s="1089"/>
      <c r="V415" s="446"/>
      <c r="W415" s="446"/>
      <c r="X415" s="1089"/>
      <c r="Y415" s="446"/>
      <c r="Z415" s="446"/>
      <c r="AA415" s="1089"/>
      <c r="AB415" s="446"/>
      <c r="AC415" s="1089"/>
      <c r="AD415" s="446"/>
      <c r="AE415" s="1089"/>
      <c r="AF415" s="446"/>
      <c r="AG415" s="1089"/>
      <c r="AH415" s="446"/>
      <c r="AI415" s="446"/>
      <c r="AJ415" s="1089"/>
      <c r="AK415" s="446"/>
      <c r="AL415" s="446"/>
      <c r="AM415" s="1089"/>
      <c r="AN415" s="446"/>
      <c r="AO415" s="446"/>
      <c r="AP415" s="1089"/>
      <c r="AQ415" s="446"/>
      <c r="AR415" s="446"/>
      <c r="AS415" s="1146"/>
      <c r="AT415" s="446"/>
      <c r="AU415" s="446"/>
      <c r="AV415" s="1089"/>
      <c r="AW415" s="1089"/>
      <c r="AX415" s="1146"/>
      <c r="AY415" s="446"/>
      <c r="AZ415" s="1146"/>
      <c r="BA415" s="1919"/>
      <c r="BB415" s="1790"/>
      <c r="BC415" s="1146"/>
      <c r="BD415" s="446"/>
      <c r="BE415" s="1938"/>
      <c r="BF415" s="1089"/>
      <c r="BG415" s="20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  <c r="DZ415" s="23"/>
      <c r="EA415" s="23"/>
      <c r="EB415" s="23"/>
      <c r="EC415" s="23"/>
      <c r="ED415" s="23"/>
      <c r="EE415" s="23"/>
    </row>
    <row r="416" spans="1:135" s="22" customFormat="1" x14ac:dyDescent="0.25">
      <c r="A416" s="20"/>
      <c r="B416" s="16"/>
      <c r="C416" s="446"/>
      <c r="D416" s="446"/>
      <c r="E416" s="1089"/>
      <c r="F416" s="446"/>
      <c r="G416" s="446"/>
      <c r="H416" s="1089"/>
      <c r="I416" s="446"/>
      <c r="J416" s="446"/>
      <c r="K416" s="1089"/>
      <c r="L416" s="446"/>
      <c r="M416" s="446"/>
      <c r="N416" s="1089"/>
      <c r="O416" s="446"/>
      <c r="P416" s="446"/>
      <c r="Q416" s="1089"/>
      <c r="R416" s="446"/>
      <c r="S416" s="446"/>
      <c r="T416" s="1089"/>
      <c r="U416" s="1089"/>
      <c r="V416" s="446"/>
      <c r="W416" s="446"/>
      <c r="X416" s="1089"/>
      <c r="Y416" s="446"/>
      <c r="Z416" s="446"/>
      <c r="AA416" s="1089"/>
      <c r="AB416" s="446"/>
      <c r="AC416" s="1089"/>
      <c r="AD416" s="446"/>
      <c r="AE416" s="1089"/>
      <c r="AF416" s="446"/>
      <c r="AG416" s="1089"/>
      <c r="AH416" s="446"/>
      <c r="AI416" s="446"/>
      <c r="AJ416" s="1089"/>
      <c r="AK416" s="446"/>
      <c r="AL416" s="446"/>
      <c r="AM416" s="1089"/>
      <c r="AN416" s="446"/>
      <c r="AO416" s="446"/>
      <c r="AP416" s="1089"/>
      <c r="AQ416" s="446"/>
      <c r="AR416" s="446"/>
      <c r="AS416" s="1146"/>
      <c r="AT416" s="446"/>
      <c r="AU416" s="446"/>
      <c r="AV416" s="1089"/>
      <c r="AW416" s="1089"/>
      <c r="AX416" s="1146"/>
      <c r="AY416" s="446"/>
      <c r="AZ416" s="1146"/>
      <c r="BA416" s="1919"/>
      <c r="BB416" s="1790"/>
      <c r="BC416" s="1146"/>
      <c r="BD416" s="446"/>
      <c r="BE416" s="1938"/>
      <c r="BF416" s="1089"/>
      <c r="BG416" s="20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/>
      <c r="ED416" s="23"/>
      <c r="EE416" s="23"/>
    </row>
    <row r="417" spans="1:135" s="22" customFormat="1" x14ac:dyDescent="0.25">
      <c r="A417" s="20"/>
      <c r="B417" s="16"/>
      <c r="C417" s="446"/>
      <c r="D417" s="446"/>
      <c r="E417" s="1089"/>
      <c r="F417" s="446"/>
      <c r="G417" s="446"/>
      <c r="H417" s="1089"/>
      <c r="I417" s="446"/>
      <c r="J417" s="446"/>
      <c r="K417" s="1089"/>
      <c r="L417" s="446"/>
      <c r="M417" s="446"/>
      <c r="N417" s="1089"/>
      <c r="O417" s="446"/>
      <c r="P417" s="446"/>
      <c r="Q417" s="1089"/>
      <c r="R417" s="446"/>
      <c r="S417" s="446"/>
      <c r="T417" s="1089"/>
      <c r="U417" s="1089"/>
      <c r="V417" s="446"/>
      <c r="W417" s="446"/>
      <c r="X417" s="1089"/>
      <c r="Y417" s="446"/>
      <c r="Z417" s="446"/>
      <c r="AA417" s="1089"/>
      <c r="AB417" s="446"/>
      <c r="AC417" s="1089"/>
      <c r="AD417" s="446"/>
      <c r="AE417" s="1089"/>
      <c r="AF417" s="446"/>
      <c r="AG417" s="1089"/>
      <c r="AH417" s="446"/>
      <c r="AI417" s="446"/>
      <c r="AJ417" s="1089"/>
      <c r="AK417" s="446"/>
      <c r="AL417" s="446"/>
      <c r="AM417" s="1089"/>
      <c r="AN417" s="446"/>
      <c r="AO417" s="446"/>
      <c r="AP417" s="1089"/>
      <c r="AQ417" s="446"/>
      <c r="AR417" s="446"/>
      <c r="AS417" s="1146"/>
      <c r="AT417" s="446"/>
      <c r="AU417" s="446"/>
      <c r="AV417" s="1089"/>
      <c r="AW417" s="1089"/>
      <c r="AX417" s="1146"/>
      <c r="AY417" s="446"/>
      <c r="AZ417" s="1146"/>
      <c r="BA417" s="1919"/>
      <c r="BB417" s="1790"/>
      <c r="BC417" s="1146"/>
      <c r="BD417" s="446"/>
      <c r="BE417" s="1938"/>
      <c r="BF417" s="1089"/>
      <c r="BG417" s="20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/>
      <c r="ED417" s="23"/>
      <c r="EE417" s="23"/>
    </row>
    <row r="418" spans="1:135" s="22" customFormat="1" x14ac:dyDescent="0.25">
      <c r="A418" s="20"/>
      <c r="B418" s="16"/>
      <c r="C418" s="446"/>
      <c r="D418" s="446"/>
      <c r="E418" s="1089"/>
      <c r="F418" s="446"/>
      <c r="G418" s="446"/>
      <c r="H418" s="1089"/>
      <c r="I418" s="446"/>
      <c r="J418" s="446"/>
      <c r="K418" s="1089"/>
      <c r="L418" s="446"/>
      <c r="M418" s="446"/>
      <c r="N418" s="1089"/>
      <c r="O418" s="446"/>
      <c r="P418" s="446"/>
      <c r="Q418" s="1089"/>
      <c r="R418" s="446"/>
      <c r="S418" s="446"/>
      <c r="T418" s="1089"/>
      <c r="U418" s="1089"/>
      <c r="V418" s="446"/>
      <c r="W418" s="446"/>
      <c r="X418" s="1089"/>
      <c r="Y418" s="446"/>
      <c r="Z418" s="446"/>
      <c r="AA418" s="1089"/>
      <c r="AB418" s="446"/>
      <c r="AC418" s="1089"/>
      <c r="AD418" s="446"/>
      <c r="AE418" s="1089"/>
      <c r="AF418" s="446"/>
      <c r="AG418" s="1089"/>
      <c r="AH418" s="446"/>
      <c r="AI418" s="446"/>
      <c r="AJ418" s="1089"/>
      <c r="AK418" s="446"/>
      <c r="AL418" s="446"/>
      <c r="AM418" s="1089"/>
      <c r="AN418" s="446"/>
      <c r="AO418" s="446"/>
      <c r="AP418" s="1089"/>
      <c r="AQ418" s="446"/>
      <c r="AR418" s="446"/>
      <c r="AS418" s="1146"/>
      <c r="AT418" s="446"/>
      <c r="AU418" s="446"/>
      <c r="AV418" s="1089"/>
      <c r="AW418" s="1089"/>
      <c r="AX418" s="1146"/>
      <c r="AY418" s="446"/>
      <c r="AZ418" s="1146"/>
      <c r="BA418" s="1919"/>
      <c r="BB418" s="1790"/>
      <c r="BC418" s="1146"/>
      <c r="BD418" s="446"/>
      <c r="BE418" s="1938"/>
      <c r="BF418" s="1089"/>
      <c r="BG418" s="20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/>
      <c r="ED418" s="23"/>
      <c r="EE418" s="23"/>
    </row>
    <row r="419" spans="1:135" s="22" customFormat="1" x14ac:dyDescent="0.25">
      <c r="A419" s="20"/>
      <c r="B419" s="16"/>
      <c r="C419" s="446"/>
      <c r="D419" s="446"/>
      <c r="E419" s="1089"/>
      <c r="F419" s="446"/>
      <c r="G419" s="446"/>
      <c r="H419" s="1089"/>
      <c r="I419" s="446"/>
      <c r="J419" s="446"/>
      <c r="K419" s="1089"/>
      <c r="L419" s="446"/>
      <c r="M419" s="446"/>
      <c r="N419" s="1089"/>
      <c r="O419" s="446"/>
      <c r="P419" s="446"/>
      <c r="Q419" s="1089"/>
      <c r="R419" s="446"/>
      <c r="S419" s="446"/>
      <c r="T419" s="1089"/>
      <c r="U419" s="1089"/>
      <c r="V419" s="446"/>
      <c r="W419" s="446"/>
      <c r="X419" s="1089"/>
      <c r="Y419" s="446"/>
      <c r="Z419" s="446"/>
      <c r="AA419" s="1089"/>
      <c r="AB419" s="446"/>
      <c r="AC419" s="1089"/>
      <c r="AD419" s="446"/>
      <c r="AE419" s="1089"/>
      <c r="AF419" s="446"/>
      <c r="AG419" s="1089"/>
      <c r="AH419" s="446"/>
      <c r="AI419" s="446"/>
      <c r="AJ419" s="1089"/>
      <c r="AK419" s="446"/>
      <c r="AL419" s="446"/>
      <c r="AM419" s="1089"/>
      <c r="AN419" s="446"/>
      <c r="AO419" s="446"/>
      <c r="AP419" s="1089"/>
      <c r="AQ419" s="446"/>
      <c r="AR419" s="446"/>
      <c r="AS419" s="1146"/>
      <c r="AT419" s="446"/>
      <c r="AU419" s="446"/>
      <c r="AV419" s="1089"/>
      <c r="AW419" s="1089"/>
      <c r="AX419" s="1146"/>
      <c r="AY419" s="446"/>
      <c r="AZ419" s="1146"/>
      <c r="BA419" s="1919"/>
      <c r="BB419" s="1790"/>
      <c r="BC419" s="1146"/>
      <c r="BD419" s="446"/>
      <c r="BE419" s="1938"/>
      <c r="BF419" s="1089"/>
      <c r="BG419" s="20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/>
      <c r="ED419" s="23"/>
      <c r="EE419" s="23"/>
    </row>
    <row r="420" spans="1:135" s="22" customFormat="1" x14ac:dyDescent="0.25">
      <c r="A420" s="20"/>
      <c r="B420" s="16"/>
      <c r="C420" s="446"/>
      <c r="D420" s="446"/>
      <c r="E420" s="1089"/>
      <c r="F420" s="446"/>
      <c r="G420" s="446"/>
      <c r="H420" s="1089"/>
      <c r="I420" s="446"/>
      <c r="J420" s="446"/>
      <c r="K420" s="1089"/>
      <c r="L420" s="446"/>
      <c r="M420" s="446"/>
      <c r="N420" s="1089"/>
      <c r="O420" s="446"/>
      <c r="P420" s="446"/>
      <c r="Q420" s="1089"/>
      <c r="R420" s="446"/>
      <c r="S420" s="446"/>
      <c r="T420" s="1089"/>
      <c r="U420" s="1089"/>
      <c r="V420" s="446"/>
      <c r="W420" s="446"/>
      <c r="X420" s="1089"/>
      <c r="Y420" s="446"/>
      <c r="Z420" s="446"/>
      <c r="AA420" s="1089"/>
      <c r="AB420" s="446"/>
      <c r="AC420" s="1089"/>
      <c r="AD420" s="446"/>
      <c r="AE420" s="1089"/>
      <c r="AF420" s="446"/>
      <c r="AG420" s="1089"/>
      <c r="AH420" s="446"/>
      <c r="AI420" s="446"/>
      <c r="AJ420" s="1089"/>
      <c r="AK420" s="446"/>
      <c r="AL420" s="446"/>
      <c r="AM420" s="1089"/>
      <c r="AN420" s="446"/>
      <c r="AO420" s="446"/>
      <c r="AP420" s="1089"/>
      <c r="AQ420" s="446"/>
      <c r="AR420" s="446"/>
      <c r="AS420" s="1146"/>
      <c r="AT420" s="446"/>
      <c r="AU420" s="446"/>
      <c r="AV420" s="1089"/>
      <c r="AW420" s="1089"/>
      <c r="AX420" s="1146"/>
      <c r="AY420" s="446"/>
      <c r="AZ420" s="1146"/>
      <c r="BA420" s="1919"/>
      <c r="BB420" s="1790"/>
      <c r="BC420" s="1146"/>
      <c r="BD420" s="446"/>
      <c r="BE420" s="1938"/>
      <c r="BF420" s="1089"/>
      <c r="BG420" s="20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/>
      <c r="ED420" s="23"/>
      <c r="EE420" s="23"/>
    </row>
    <row r="421" spans="1:135" s="22" customFormat="1" x14ac:dyDescent="0.25">
      <c r="A421" s="20"/>
      <c r="B421" s="16"/>
      <c r="C421" s="446"/>
      <c r="D421" s="446"/>
      <c r="E421" s="1089"/>
      <c r="F421" s="446"/>
      <c r="G421" s="446"/>
      <c r="H421" s="1089"/>
      <c r="I421" s="446"/>
      <c r="J421" s="446"/>
      <c r="K421" s="1089"/>
      <c r="L421" s="446"/>
      <c r="M421" s="446"/>
      <c r="N421" s="1089"/>
      <c r="O421" s="446"/>
      <c r="P421" s="446"/>
      <c r="Q421" s="1089"/>
      <c r="R421" s="446"/>
      <c r="S421" s="446"/>
      <c r="T421" s="1089"/>
      <c r="U421" s="1089"/>
      <c r="V421" s="446"/>
      <c r="W421" s="446"/>
      <c r="X421" s="1089"/>
      <c r="Y421" s="446"/>
      <c r="Z421" s="446"/>
      <c r="AA421" s="1089"/>
      <c r="AB421" s="446"/>
      <c r="AC421" s="1089"/>
      <c r="AD421" s="446"/>
      <c r="AE421" s="1089"/>
      <c r="AF421" s="446"/>
      <c r="AG421" s="1089"/>
      <c r="AH421" s="446"/>
      <c r="AI421" s="446"/>
      <c r="AJ421" s="1089"/>
      <c r="AK421" s="446"/>
      <c r="AL421" s="446"/>
      <c r="AM421" s="1089"/>
      <c r="AN421" s="446"/>
      <c r="AO421" s="446"/>
      <c r="AP421" s="1089"/>
      <c r="AQ421" s="446"/>
      <c r="AR421" s="446"/>
      <c r="AS421" s="1146"/>
      <c r="AT421" s="446"/>
      <c r="AU421" s="446"/>
      <c r="AV421" s="1089"/>
      <c r="AW421" s="1089"/>
      <c r="AX421" s="1146"/>
      <c r="AY421" s="446"/>
      <c r="AZ421" s="1146"/>
      <c r="BA421" s="1919"/>
      <c r="BB421" s="1790"/>
      <c r="BC421" s="1146"/>
      <c r="BD421" s="446"/>
      <c r="BE421" s="1938"/>
      <c r="BF421" s="1089"/>
      <c r="BG421" s="20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  <c r="DZ421" s="23"/>
      <c r="EA421" s="23"/>
      <c r="EB421" s="23"/>
      <c r="EC421" s="23"/>
      <c r="ED421" s="23"/>
      <c r="EE421" s="23"/>
    </row>
    <row r="422" spans="1:135" s="22" customFormat="1" x14ac:dyDescent="0.25">
      <c r="A422" s="20"/>
      <c r="B422" s="16"/>
      <c r="C422" s="446"/>
      <c r="D422" s="446"/>
      <c r="E422" s="1089"/>
      <c r="F422" s="446"/>
      <c r="G422" s="446"/>
      <c r="H422" s="1089"/>
      <c r="I422" s="446"/>
      <c r="J422" s="446"/>
      <c r="K422" s="1089"/>
      <c r="L422" s="446"/>
      <c r="M422" s="446"/>
      <c r="N422" s="1089"/>
      <c r="O422" s="446"/>
      <c r="P422" s="446"/>
      <c r="Q422" s="1089"/>
      <c r="R422" s="446"/>
      <c r="S422" s="446"/>
      <c r="T422" s="1089"/>
      <c r="U422" s="1089"/>
      <c r="V422" s="446"/>
      <c r="W422" s="446"/>
      <c r="X422" s="1089"/>
      <c r="Y422" s="446"/>
      <c r="Z422" s="446"/>
      <c r="AA422" s="1089"/>
      <c r="AB422" s="446"/>
      <c r="AC422" s="1089"/>
      <c r="AD422" s="446"/>
      <c r="AE422" s="1089"/>
      <c r="AF422" s="446"/>
      <c r="AG422" s="1089"/>
      <c r="AH422" s="446"/>
      <c r="AI422" s="446"/>
      <c r="AJ422" s="1089"/>
      <c r="AK422" s="446"/>
      <c r="AL422" s="446"/>
      <c r="AM422" s="1089"/>
      <c r="AN422" s="446"/>
      <c r="AO422" s="446"/>
      <c r="AP422" s="1089"/>
      <c r="AQ422" s="446"/>
      <c r="AR422" s="446"/>
      <c r="AS422" s="1146"/>
      <c r="AT422" s="446"/>
      <c r="AU422" s="446"/>
      <c r="AV422" s="1089"/>
      <c r="AW422" s="1089"/>
      <c r="AX422" s="1146"/>
      <c r="AY422" s="446"/>
      <c r="AZ422" s="1146"/>
      <c r="BA422" s="1919"/>
      <c r="BB422" s="1790"/>
      <c r="BC422" s="1146"/>
      <c r="BD422" s="446"/>
      <c r="BE422" s="1938"/>
      <c r="BF422" s="1089"/>
      <c r="BG422" s="20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</row>
    <row r="423" spans="1:135" s="22" customFormat="1" x14ac:dyDescent="0.25">
      <c r="A423" s="20"/>
      <c r="B423" s="16"/>
      <c r="C423" s="446"/>
      <c r="D423" s="446"/>
      <c r="E423" s="1089"/>
      <c r="F423" s="446"/>
      <c r="G423" s="446"/>
      <c r="H423" s="1089"/>
      <c r="I423" s="446"/>
      <c r="J423" s="446"/>
      <c r="K423" s="1089"/>
      <c r="L423" s="446"/>
      <c r="M423" s="446"/>
      <c r="N423" s="1089"/>
      <c r="O423" s="446"/>
      <c r="P423" s="446"/>
      <c r="Q423" s="1089"/>
      <c r="R423" s="446"/>
      <c r="S423" s="446"/>
      <c r="T423" s="1089"/>
      <c r="U423" s="1089"/>
      <c r="V423" s="446"/>
      <c r="W423" s="446"/>
      <c r="X423" s="1089"/>
      <c r="Y423" s="446"/>
      <c r="Z423" s="446"/>
      <c r="AA423" s="1089"/>
      <c r="AB423" s="446"/>
      <c r="AC423" s="1089"/>
      <c r="AD423" s="446"/>
      <c r="AE423" s="1089"/>
      <c r="AF423" s="446"/>
      <c r="AG423" s="1089"/>
      <c r="AH423" s="446"/>
      <c r="AI423" s="446"/>
      <c r="AJ423" s="1089"/>
      <c r="AK423" s="446"/>
      <c r="AL423" s="446"/>
      <c r="AM423" s="1089"/>
      <c r="AN423" s="446"/>
      <c r="AO423" s="446"/>
      <c r="AP423" s="1089"/>
      <c r="AQ423" s="446"/>
      <c r="AR423" s="446"/>
      <c r="AS423" s="1146"/>
      <c r="AT423" s="446"/>
      <c r="AU423" s="446"/>
      <c r="AV423" s="1089"/>
      <c r="AW423" s="1089"/>
      <c r="AX423" s="1146"/>
      <c r="AY423" s="446"/>
      <c r="AZ423" s="1146"/>
      <c r="BA423" s="1919"/>
      <c r="BB423" s="1790"/>
      <c r="BC423" s="1146"/>
      <c r="BD423" s="446"/>
      <c r="BE423" s="1938"/>
      <c r="BF423" s="1089"/>
      <c r="BG423" s="20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</row>
    <row r="424" spans="1:135" s="22" customFormat="1" x14ac:dyDescent="0.25">
      <c r="A424" s="20"/>
      <c r="B424" s="16"/>
      <c r="C424" s="446"/>
      <c r="D424" s="446"/>
      <c r="E424" s="1089"/>
      <c r="F424" s="446"/>
      <c r="G424" s="446"/>
      <c r="H424" s="1089"/>
      <c r="I424" s="446"/>
      <c r="J424" s="446"/>
      <c r="K424" s="1089"/>
      <c r="L424" s="446"/>
      <c r="M424" s="446"/>
      <c r="N424" s="1089"/>
      <c r="O424" s="446"/>
      <c r="P424" s="446"/>
      <c r="Q424" s="1089"/>
      <c r="R424" s="446"/>
      <c r="S424" s="446"/>
      <c r="T424" s="1089"/>
      <c r="U424" s="1089"/>
      <c r="V424" s="446"/>
      <c r="W424" s="446"/>
      <c r="X424" s="1089"/>
      <c r="Y424" s="446"/>
      <c r="Z424" s="446"/>
      <c r="AA424" s="1089"/>
      <c r="AB424" s="446"/>
      <c r="AC424" s="1089"/>
      <c r="AD424" s="446"/>
      <c r="AE424" s="1089"/>
      <c r="AF424" s="446"/>
      <c r="AG424" s="1089"/>
      <c r="AH424" s="446"/>
      <c r="AI424" s="446"/>
      <c r="AJ424" s="1089"/>
      <c r="AK424" s="446"/>
      <c r="AL424" s="446"/>
      <c r="AM424" s="1089"/>
      <c r="AN424" s="446"/>
      <c r="AO424" s="446"/>
      <c r="AP424" s="1089"/>
      <c r="AQ424" s="446"/>
      <c r="AR424" s="446"/>
      <c r="AS424" s="1146"/>
      <c r="AT424" s="446"/>
      <c r="AU424" s="446"/>
      <c r="AV424" s="1089"/>
      <c r="AW424" s="1089"/>
      <c r="AX424" s="1146"/>
      <c r="AY424" s="446"/>
      <c r="AZ424" s="1146"/>
      <c r="BA424" s="1919"/>
      <c r="BB424" s="1790"/>
      <c r="BC424" s="1146"/>
      <c r="BD424" s="446"/>
      <c r="BE424" s="1938"/>
      <c r="BF424" s="1089"/>
      <c r="BG424" s="20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</row>
    <row r="425" spans="1:135" s="22" customFormat="1" x14ac:dyDescent="0.25">
      <c r="A425" s="20"/>
      <c r="B425" s="16"/>
      <c r="C425" s="446"/>
      <c r="D425" s="446"/>
      <c r="E425" s="1089"/>
      <c r="F425" s="446"/>
      <c r="G425" s="446"/>
      <c r="H425" s="1089"/>
      <c r="I425" s="446"/>
      <c r="J425" s="446"/>
      <c r="K425" s="1089"/>
      <c r="L425" s="446"/>
      <c r="M425" s="446"/>
      <c r="N425" s="1089"/>
      <c r="O425" s="446"/>
      <c r="P425" s="446"/>
      <c r="Q425" s="1089"/>
      <c r="R425" s="446"/>
      <c r="S425" s="446"/>
      <c r="T425" s="1089"/>
      <c r="U425" s="1089"/>
      <c r="V425" s="446"/>
      <c r="W425" s="446"/>
      <c r="X425" s="1089"/>
      <c r="Y425" s="446"/>
      <c r="Z425" s="446"/>
      <c r="AA425" s="1089"/>
      <c r="AB425" s="446"/>
      <c r="AC425" s="1089"/>
      <c r="AD425" s="446"/>
      <c r="AE425" s="1089"/>
      <c r="AF425" s="446"/>
      <c r="AG425" s="1089"/>
      <c r="AH425" s="446"/>
      <c r="AI425" s="446"/>
      <c r="AJ425" s="1089"/>
      <c r="AK425" s="446"/>
      <c r="AL425" s="446"/>
      <c r="AM425" s="1089"/>
      <c r="AN425" s="446"/>
      <c r="AO425" s="446"/>
      <c r="AP425" s="1089"/>
      <c r="AQ425" s="446"/>
      <c r="AR425" s="446"/>
      <c r="AS425" s="1146"/>
      <c r="AT425" s="446"/>
      <c r="AU425" s="446"/>
      <c r="AV425" s="1089"/>
      <c r="AW425" s="1089"/>
      <c r="AX425" s="1146"/>
      <c r="AY425" s="446"/>
      <c r="AZ425" s="1146"/>
      <c r="BA425" s="1919"/>
      <c r="BB425" s="1790"/>
      <c r="BC425" s="1146"/>
      <c r="BD425" s="446"/>
      <c r="BE425" s="1938"/>
      <c r="BF425" s="1089"/>
      <c r="BG425" s="20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</row>
    <row r="426" spans="1:135" s="22" customFormat="1" x14ac:dyDescent="0.25">
      <c r="A426" s="20"/>
      <c r="B426" s="16"/>
      <c r="C426" s="446"/>
      <c r="D426" s="446"/>
      <c r="E426" s="1089"/>
      <c r="F426" s="446"/>
      <c r="G426" s="446"/>
      <c r="H426" s="1089"/>
      <c r="I426" s="446"/>
      <c r="J426" s="446"/>
      <c r="K426" s="1089"/>
      <c r="L426" s="446"/>
      <c r="M426" s="446"/>
      <c r="N426" s="1089"/>
      <c r="O426" s="446"/>
      <c r="P426" s="446"/>
      <c r="Q426" s="1089"/>
      <c r="R426" s="446"/>
      <c r="S426" s="446"/>
      <c r="T426" s="1089"/>
      <c r="U426" s="1089"/>
      <c r="V426" s="446"/>
      <c r="W426" s="446"/>
      <c r="X426" s="1089"/>
      <c r="Y426" s="446"/>
      <c r="Z426" s="446"/>
      <c r="AA426" s="1089"/>
      <c r="AB426" s="446"/>
      <c r="AC426" s="1089"/>
      <c r="AD426" s="446"/>
      <c r="AE426" s="1089"/>
      <c r="AF426" s="446"/>
      <c r="AG426" s="1089"/>
      <c r="AH426" s="446"/>
      <c r="AI426" s="446"/>
      <c r="AJ426" s="1089"/>
      <c r="AK426" s="446"/>
      <c r="AL426" s="446"/>
      <c r="AM426" s="1089"/>
      <c r="AN426" s="446"/>
      <c r="AO426" s="446"/>
      <c r="AP426" s="1089"/>
      <c r="AQ426" s="446"/>
      <c r="AR426" s="446"/>
      <c r="AS426" s="1146"/>
      <c r="AT426" s="446"/>
      <c r="AU426" s="446"/>
      <c r="AV426" s="1089"/>
      <c r="AW426" s="1089"/>
      <c r="AX426" s="1146"/>
      <c r="AY426" s="446"/>
      <c r="AZ426" s="1146"/>
      <c r="BA426" s="1919"/>
      <c r="BB426" s="1790"/>
      <c r="BC426" s="1146"/>
      <c r="BD426" s="446"/>
      <c r="BE426" s="1938"/>
      <c r="BF426" s="1089"/>
      <c r="BG426" s="20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</row>
    <row r="427" spans="1:135" s="22" customFormat="1" x14ac:dyDescent="0.25">
      <c r="A427" s="20"/>
      <c r="B427" s="16"/>
      <c r="C427" s="446"/>
      <c r="D427" s="446"/>
      <c r="E427" s="1089"/>
      <c r="F427" s="446"/>
      <c r="G427" s="446"/>
      <c r="H427" s="1089"/>
      <c r="I427" s="446"/>
      <c r="J427" s="446"/>
      <c r="K427" s="1089"/>
      <c r="L427" s="446"/>
      <c r="M427" s="446"/>
      <c r="N427" s="1089"/>
      <c r="O427" s="446"/>
      <c r="P427" s="446"/>
      <c r="Q427" s="1089"/>
      <c r="R427" s="446"/>
      <c r="S427" s="446"/>
      <c r="T427" s="1089"/>
      <c r="U427" s="1089"/>
      <c r="V427" s="446"/>
      <c r="W427" s="446"/>
      <c r="X427" s="1089"/>
      <c r="Y427" s="446"/>
      <c r="Z427" s="446"/>
      <c r="AA427" s="1089"/>
      <c r="AB427" s="446"/>
      <c r="AC427" s="1089"/>
      <c r="AD427" s="446"/>
      <c r="AE427" s="1089"/>
      <c r="AF427" s="446"/>
      <c r="AG427" s="1089"/>
      <c r="AH427" s="446"/>
      <c r="AI427" s="446"/>
      <c r="AJ427" s="1089"/>
      <c r="AK427" s="446"/>
      <c r="AL427" s="446"/>
      <c r="AM427" s="1089"/>
      <c r="AN427" s="446"/>
      <c r="AO427" s="446"/>
      <c r="AP427" s="1089"/>
      <c r="AQ427" s="446"/>
      <c r="AR427" s="446"/>
      <c r="AS427" s="1146"/>
      <c r="AT427" s="446"/>
      <c r="AU427" s="446"/>
      <c r="AV427" s="1089"/>
      <c r="AW427" s="1089"/>
      <c r="AX427" s="1146"/>
      <c r="AY427" s="446"/>
      <c r="AZ427" s="1146"/>
      <c r="BA427" s="1919"/>
      <c r="BB427" s="1790"/>
      <c r="BC427" s="1146"/>
      <c r="BD427" s="446"/>
      <c r="BE427" s="1938"/>
      <c r="BF427" s="1089"/>
      <c r="BG427" s="20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</row>
    <row r="428" spans="1:135" s="22" customFormat="1" x14ac:dyDescent="0.25">
      <c r="A428" s="20"/>
      <c r="B428" s="16"/>
      <c r="C428" s="446"/>
      <c r="D428" s="446"/>
      <c r="E428" s="1089"/>
      <c r="F428" s="446"/>
      <c r="G428" s="446"/>
      <c r="H428" s="1089"/>
      <c r="I428" s="446"/>
      <c r="J428" s="446"/>
      <c r="K428" s="1089"/>
      <c r="L428" s="446"/>
      <c r="M428" s="446"/>
      <c r="N428" s="1089"/>
      <c r="O428" s="446"/>
      <c r="P428" s="446"/>
      <c r="Q428" s="1089"/>
      <c r="R428" s="446"/>
      <c r="S428" s="446"/>
      <c r="T428" s="1089"/>
      <c r="U428" s="1089"/>
      <c r="V428" s="446"/>
      <c r="W428" s="446"/>
      <c r="X428" s="1089"/>
      <c r="Y428" s="446"/>
      <c r="Z428" s="446"/>
      <c r="AA428" s="1089"/>
      <c r="AB428" s="446"/>
      <c r="AC428" s="1089"/>
      <c r="AD428" s="446"/>
      <c r="AE428" s="1089"/>
      <c r="AF428" s="446"/>
      <c r="AG428" s="1089"/>
      <c r="AH428" s="446"/>
      <c r="AI428" s="446"/>
      <c r="AJ428" s="1089"/>
      <c r="AK428" s="446"/>
      <c r="AL428" s="446"/>
      <c r="AM428" s="1089"/>
      <c r="AN428" s="446"/>
      <c r="AO428" s="446"/>
      <c r="AP428" s="1089"/>
      <c r="AQ428" s="446"/>
      <c r="AR428" s="446"/>
      <c r="AS428" s="1146"/>
      <c r="AT428" s="446"/>
      <c r="AU428" s="446"/>
      <c r="AV428" s="1089"/>
      <c r="AW428" s="1089"/>
      <c r="AX428" s="1146"/>
      <c r="AY428" s="446"/>
      <c r="AZ428" s="1146"/>
      <c r="BA428" s="1919"/>
      <c r="BB428" s="1790"/>
      <c r="BC428" s="1146"/>
      <c r="BD428" s="446"/>
      <c r="BE428" s="1938"/>
      <c r="BF428" s="1089"/>
      <c r="BG428" s="20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/>
      <c r="ED428" s="23"/>
      <c r="EE428" s="23"/>
    </row>
    <row r="429" spans="1:135" s="22" customFormat="1" x14ac:dyDescent="0.25">
      <c r="A429" s="20"/>
      <c r="B429" s="16"/>
      <c r="C429" s="446"/>
      <c r="D429" s="446"/>
      <c r="E429" s="1089"/>
      <c r="F429" s="446"/>
      <c r="G429" s="446"/>
      <c r="H429" s="1089"/>
      <c r="I429" s="446"/>
      <c r="J429" s="446"/>
      <c r="K429" s="1089"/>
      <c r="L429" s="446"/>
      <c r="M429" s="446"/>
      <c r="N429" s="1089"/>
      <c r="O429" s="446"/>
      <c r="P429" s="446"/>
      <c r="Q429" s="1089"/>
      <c r="R429" s="446"/>
      <c r="S429" s="446"/>
      <c r="T429" s="1089"/>
      <c r="U429" s="1089"/>
      <c r="V429" s="446"/>
      <c r="W429" s="446"/>
      <c r="X429" s="1089"/>
      <c r="Y429" s="446"/>
      <c r="Z429" s="446"/>
      <c r="AA429" s="1089"/>
      <c r="AB429" s="446"/>
      <c r="AC429" s="1089"/>
      <c r="AD429" s="446"/>
      <c r="AE429" s="1089"/>
      <c r="AF429" s="446"/>
      <c r="AG429" s="1089"/>
      <c r="AH429" s="446"/>
      <c r="AI429" s="446"/>
      <c r="AJ429" s="1089"/>
      <c r="AK429" s="446"/>
      <c r="AL429" s="446"/>
      <c r="AM429" s="1089"/>
      <c r="AN429" s="446"/>
      <c r="AO429" s="446"/>
      <c r="AP429" s="1089"/>
      <c r="AQ429" s="446"/>
      <c r="AR429" s="446"/>
      <c r="AS429" s="1146"/>
      <c r="AT429" s="446"/>
      <c r="AU429" s="446"/>
      <c r="AV429" s="1089"/>
      <c r="AW429" s="1089"/>
      <c r="AX429" s="1146"/>
      <c r="AY429" s="446"/>
      <c r="AZ429" s="1146"/>
      <c r="BA429" s="1919"/>
      <c r="BB429" s="1790"/>
      <c r="BC429" s="1146"/>
      <c r="BD429" s="446"/>
      <c r="BE429" s="1938"/>
      <c r="BF429" s="1089"/>
      <c r="BG429" s="20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</row>
    <row r="430" spans="1:135" s="22" customFormat="1" x14ac:dyDescent="0.25">
      <c r="A430" s="20"/>
      <c r="B430" s="16"/>
      <c r="C430" s="446"/>
      <c r="D430" s="446"/>
      <c r="E430" s="1089"/>
      <c r="F430" s="446"/>
      <c r="G430" s="446"/>
      <c r="H430" s="1089"/>
      <c r="I430" s="446"/>
      <c r="J430" s="446"/>
      <c r="K430" s="1089"/>
      <c r="L430" s="446"/>
      <c r="M430" s="446"/>
      <c r="N430" s="1089"/>
      <c r="O430" s="446"/>
      <c r="P430" s="446"/>
      <c r="Q430" s="1089"/>
      <c r="R430" s="446"/>
      <c r="S430" s="446"/>
      <c r="T430" s="1089"/>
      <c r="U430" s="1089"/>
      <c r="V430" s="446"/>
      <c r="W430" s="446"/>
      <c r="X430" s="1089"/>
      <c r="Y430" s="446"/>
      <c r="Z430" s="446"/>
      <c r="AA430" s="1089"/>
      <c r="AB430" s="446"/>
      <c r="AC430" s="1089"/>
      <c r="AD430" s="446"/>
      <c r="AE430" s="1089"/>
      <c r="AF430" s="446"/>
      <c r="AG430" s="1089"/>
      <c r="AH430" s="446"/>
      <c r="AI430" s="446"/>
      <c r="AJ430" s="1089"/>
      <c r="AK430" s="446"/>
      <c r="AL430" s="446"/>
      <c r="AM430" s="1089"/>
      <c r="AN430" s="446"/>
      <c r="AO430" s="446"/>
      <c r="AP430" s="1089"/>
      <c r="AQ430" s="446"/>
      <c r="AR430" s="446"/>
      <c r="AS430" s="1146"/>
      <c r="AT430" s="446"/>
      <c r="AU430" s="446"/>
      <c r="AV430" s="1089"/>
      <c r="AW430" s="1089"/>
      <c r="AX430" s="1146"/>
      <c r="AY430" s="446"/>
      <c r="AZ430" s="1146"/>
      <c r="BA430" s="1919"/>
      <c r="BB430" s="1790"/>
      <c r="BC430" s="1146"/>
      <c r="BD430" s="446"/>
      <c r="BE430" s="1938"/>
      <c r="BF430" s="1089"/>
      <c r="BG430" s="20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  <c r="ED430" s="23"/>
      <c r="EE430" s="23"/>
    </row>
    <row r="431" spans="1:135" s="22" customFormat="1" x14ac:dyDescent="0.25">
      <c r="A431" s="20"/>
      <c r="B431" s="16"/>
      <c r="C431" s="446"/>
      <c r="D431" s="446"/>
      <c r="E431" s="1089"/>
      <c r="F431" s="446"/>
      <c r="G431" s="446"/>
      <c r="H431" s="1089"/>
      <c r="I431" s="446"/>
      <c r="J431" s="446"/>
      <c r="K431" s="1089"/>
      <c r="L431" s="446"/>
      <c r="M431" s="446"/>
      <c r="N431" s="1089"/>
      <c r="O431" s="446"/>
      <c r="P431" s="446"/>
      <c r="Q431" s="1089"/>
      <c r="R431" s="446"/>
      <c r="S431" s="446"/>
      <c r="T431" s="1089"/>
      <c r="U431" s="1089"/>
      <c r="V431" s="446"/>
      <c r="W431" s="446"/>
      <c r="X431" s="1089"/>
      <c r="Y431" s="446"/>
      <c r="Z431" s="446"/>
      <c r="AA431" s="1089"/>
      <c r="AB431" s="446"/>
      <c r="AC431" s="1089"/>
      <c r="AD431" s="446"/>
      <c r="AE431" s="1089"/>
      <c r="AF431" s="446"/>
      <c r="AG431" s="1089"/>
      <c r="AH431" s="446"/>
      <c r="AI431" s="446"/>
      <c r="AJ431" s="1089"/>
      <c r="AK431" s="446"/>
      <c r="AL431" s="446"/>
      <c r="AM431" s="1089"/>
      <c r="AN431" s="446"/>
      <c r="AO431" s="446"/>
      <c r="AP431" s="1089"/>
      <c r="AQ431" s="446"/>
      <c r="AR431" s="446"/>
      <c r="AS431" s="1146"/>
      <c r="AT431" s="446"/>
      <c r="AU431" s="446"/>
      <c r="AV431" s="1089"/>
      <c r="AW431" s="1089"/>
      <c r="AX431" s="1146"/>
      <c r="AY431" s="446"/>
      <c r="AZ431" s="1146"/>
      <c r="BA431" s="1919"/>
      <c r="BB431" s="1790"/>
      <c r="BC431" s="1146"/>
      <c r="BD431" s="446"/>
      <c r="BE431" s="1938"/>
      <c r="BF431" s="1089"/>
      <c r="BG431" s="20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  <c r="ED431" s="23"/>
      <c r="EE431" s="23"/>
    </row>
    <row r="432" spans="1:135" s="22" customFormat="1" x14ac:dyDescent="0.25">
      <c r="A432" s="20"/>
      <c r="B432" s="16"/>
      <c r="C432" s="446"/>
      <c r="D432" s="446"/>
      <c r="E432" s="1089"/>
      <c r="F432" s="446"/>
      <c r="G432" s="446"/>
      <c r="H432" s="1089"/>
      <c r="I432" s="446"/>
      <c r="J432" s="446"/>
      <c r="K432" s="1089"/>
      <c r="L432" s="446"/>
      <c r="M432" s="446"/>
      <c r="N432" s="1089"/>
      <c r="O432" s="446"/>
      <c r="P432" s="446"/>
      <c r="Q432" s="1089"/>
      <c r="R432" s="446"/>
      <c r="S432" s="446"/>
      <c r="T432" s="1089"/>
      <c r="U432" s="1089"/>
      <c r="V432" s="446"/>
      <c r="W432" s="446"/>
      <c r="X432" s="1089"/>
      <c r="Y432" s="446"/>
      <c r="Z432" s="446"/>
      <c r="AA432" s="1089"/>
      <c r="AB432" s="446"/>
      <c r="AC432" s="1089"/>
      <c r="AD432" s="446"/>
      <c r="AE432" s="1089"/>
      <c r="AF432" s="446"/>
      <c r="AG432" s="1089"/>
      <c r="AH432" s="446"/>
      <c r="AI432" s="446"/>
      <c r="AJ432" s="1089"/>
      <c r="AK432" s="446"/>
      <c r="AL432" s="446"/>
      <c r="AM432" s="1089"/>
      <c r="AN432" s="446"/>
      <c r="AO432" s="446"/>
      <c r="AP432" s="1089"/>
      <c r="AQ432" s="446"/>
      <c r="AR432" s="446"/>
      <c r="AS432" s="1146"/>
      <c r="AT432" s="446"/>
      <c r="AU432" s="446"/>
      <c r="AV432" s="1089"/>
      <c r="AW432" s="1089"/>
      <c r="AX432" s="1146"/>
      <c r="AY432" s="446"/>
      <c r="AZ432" s="1146"/>
      <c r="BA432" s="1919"/>
      <c r="BB432" s="1790"/>
      <c r="BC432" s="1146"/>
      <c r="BD432" s="446"/>
      <c r="BE432" s="1938"/>
      <c r="BF432" s="1089"/>
      <c r="BG432" s="20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  <c r="ED432" s="23"/>
      <c r="EE432" s="23"/>
    </row>
    <row r="433" spans="1:135" s="22" customFormat="1" x14ac:dyDescent="0.25">
      <c r="A433" s="20"/>
      <c r="B433" s="16"/>
      <c r="C433" s="446"/>
      <c r="D433" s="446"/>
      <c r="E433" s="1089"/>
      <c r="F433" s="446"/>
      <c r="G433" s="446"/>
      <c r="H433" s="1089"/>
      <c r="I433" s="446"/>
      <c r="J433" s="446"/>
      <c r="K433" s="1089"/>
      <c r="L433" s="446"/>
      <c r="M433" s="446"/>
      <c r="N433" s="1089"/>
      <c r="O433" s="446"/>
      <c r="P433" s="446"/>
      <c r="Q433" s="1089"/>
      <c r="R433" s="446"/>
      <c r="S433" s="446"/>
      <c r="T433" s="1089"/>
      <c r="U433" s="1089"/>
      <c r="V433" s="446"/>
      <c r="W433" s="446"/>
      <c r="X433" s="1089"/>
      <c r="Y433" s="446"/>
      <c r="Z433" s="446"/>
      <c r="AA433" s="1089"/>
      <c r="AB433" s="446"/>
      <c r="AC433" s="1089"/>
      <c r="AD433" s="446"/>
      <c r="AE433" s="1089"/>
      <c r="AF433" s="446"/>
      <c r="AG433" s="1089"/>
      <c r="AH433" s="446"/>
      <c r="AI433" s="446"/>
      <c r="AJ433" s="1089"/>
      <c r="AK433" s="446"/>
      <c r="AL433" s="446"/>
      <c r="AM433" s="1089"/>
      <c r="AN433" s="446"/>
      <c r="AO433" s="446"/>
      <c r="AP433" s="1089"/>
      <c r="AQ433" s="446"/>
      <c r="AR433" s="446"/>
      <c r="AS433" s="1146"/>
      <c r="AT433" s="446"/>
      <c r="AU433" s="446"/>
      <c r="AV433" s="1089"/>
      <c r="AW433" s="1089"/>
      <c r="AX433" s="1146"/>
      <c r="AY433" s="446"/>
      <c r="AZ433" s="1146"/>
      <c r="BA433" s="1919"/>
      <c r="BB433" s="1790"/>
      <c r="BC433" s="1146"/>
      <c r="BD433" s="446"/>
      <c r="BE433" s="1938"/>
      <c r="BF433" s="1089"/>
      <c r="BG433" s="20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</row>
    <row r="434" spans="1:135" s="22" customFormat="1" x14ac:dyDescent="0.25">
      <c r="A434" s="20"/>
      <c r="B434" s="16"/>
      <c r="C434" s="446"/>
      <c r="D434" s="446"/>
      <c r="E434" s="1089"/>
      <c r="F434" s="446"/>
      <c r="G434" s="446"/>
      <c r="H434" s="1089"/>
      <c r="I434" s="446"/>
      <c r="J434" s="446"/>
      <c r="K434" s="1089"/>
      <c r="L434" s="446"/>
      <c r="M434" s="446"/>
      <c r="N434" s="1089"/>
      <c r="O434" s="446"/>
      <c r="P434" s="446"/>
      <c r="Q434" s="1089"/>
      <c r="R434" s="446"/>
      <c r="S434" s="446"/>
      <c r="T434" s="1089"/>
      <c r="U434" s="1089"/>
      <c r="V434" s="446"/>
      <c r="W434" s="446"/>
      <c r="X434" s="1089"/>
      <c r="Y434" s="446"/>
      <c r="Z434" s="446"/>
      <c r="AA434" s="1089"/>
      <c r="AB434" s="446"/>
      <c r="AC434" s="1089"/>
      <c r="AD434" s="446"/>
      <c r="AE434" s="1089"/>
      <c r="AF434" s="446"/>
      <c r="AG434" s="1089"/>
      <c r="AH434" s="446"/>
      <c r="AI434" s="446"/>
      <c r="AJ434" s="1089"/>
      <c r="AK434" s="446"/>
      <c r="AL434" s="446"/>
      <c r="AM434" s="1089"/>
      <c r="AN434" s="446"/>
      <c r="AO434" s="446"/>
      <c r="AP434" s="1089"/>
      <c r="AQ434" s="446"/>
      <c r="AR434" s="446"/>
      <c r="AS434" s="1146"/>
      <c r="AT434" s="446"/>
      <c r="AU434" s="446"/>
      <c r="AV434" s="1089"/>
      <c r="AW434" s="1089"/>
      <c r="AX434" s="1146"/>
      <c r="AY434" s="446"/>
      <c r="AZ434" s="1146"/>
      <c r="BA434" s="1919"/>
      <c r="BB434" s="1790"/>
      <c r="BC434" s="1146"/>
      <c r="BD434" s="446"/>
      <c r="BE434" s="1938"/>
      <c r="BF434" s="1089"/>
      <c r="BG434" s="20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  <c r="ED434" s="23"/>
      <c r="EE434" s="23"/>
    </row>
    <row r="435" spans="1:135" s="22" customFormat="1" x14ac:dyDescent="0.25">
      <c r="A435" s="20"/>
      <c r="B435" s="16"/>
      <c r="C435" s="446"/>
      <c r="D435" s="446"/>
      <c r="E435" s="1089"/>
      <c r="F435" s="446"/>
      <c r="G435" s="446"/>
      <c r="H435" s="1089"/>
      <c r="I435" s="446"/>
      <c r="J435" s="446"/>
      <c r="K435" s="1089"/>
      <c r="L435" s="446"/>
      <c r="M435" s="446"/>
      <c r="N435" s="1089"/>
      <c r="O435" s="446"/>
      <c r="P435" s="446"/>
      <c r="Q435" s="1089"/>
      <c r="R435" s="446"/>
      <c r="S435" s="446"/>
      <c r="T435" s="1089"/>
      <c r="U435" s="1089"/>
      <c r="V435" s="446"/>
      <c r="W435" s="446"/>
      <c r="X435" s="1089"/>
      <c r="Y435" s="446"/>
      <c r="Z435" s="446"/>
      <c r="AA435" s="1089"/>
      <c r="AB435" s="446"/>
      <c r="AC435" s="1089"/>
      <c r="AD435" s="446"/>
      <c r="AE435" s="1089"/>
      <c r="AF435" s="446"/>
      <c r="AG435" s="1089"/>
      <c r="AH435" s="446"/>
      <c r="AI435" s="446"/>
      <c r="AJ435" s="1089"/>
      <c r="AK435" s="446"/>
      <c r="AL435" s="446"/>
      <c r="AM435" s="1089"/>
      <c r="AN435" s="446"/>
      <c r="AO435" s="446"/>
      <c r="AP435" s="1089"/>
      <c r="AQ435" s="446"/>
      <c r="AR435" s="446"/>
      <c r="AS435" s="1146"/>
      <c r="AT435" s="446"/>
      <c r="AU435" s="446"/>
      <c r="AV435" s="1089"/>
      <c r="AW435" s="1089"/>
      <c r="AX435" s="1146"/>
      <c r="AY435" s="446"/>
      <c r="AZ435" s="1146"/>
      <c r="BA435" s="1919"/>
      <c r="BB435" s="1790"/>
      <c r="BC435" s="1146"/>
      <c r="BD435" s="446"/>
      <c r="BE435" s="1938"/>
      <c r="BF435" s="1089"/>
      <c r="BG435" s="20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  <c r="ED435" s="23"/>
      <c r="EE435" s="23"/>
    </row>
    <row r="436" spans="1:135" s="22" customFormat="1" x14ac:dyDescent="0.25">
      <c r="A436" s="20"/>
      <c r="B436" s="16"/>
      <c r="C436" s="446"/>
      <c r="D436" s="446"/>
      <c r="E436" s="1089"/>
      <c r="F436" s="446"/>
      <c r="G436" s="446"/>
      <c r="H436" s="1089"/>
      <c r="I436" s="446"/>
      <c r="J436" s="446"/>
      <c r="K436" s="1089"/>
      <c r="L436" s="446"/>
      <c r="M436" s="446"/>
      <c r="N436" s="1089"/>
      <c r="O436" s="446"/>
      <c r="P436" s="446"/>
      <c r="Q436" s="1089"/>
      <c r="R436" s="446"/>
      <c r="S436" s="446"/>
      <c r="T436" s="1089"/>
      <c r="U436" s="1089"/>
      <c r="V436" s="446"/>
      <c r="W436" s="446"/>
      <c r="X436" s="1089"/>
      <c r="Y436" s="446"/>
      <c r="Z436" s="446"/>
      <c r="AA436" s="1089"/>
      <c r="AB436" s="446"/>
      <c r="AC436" s="1089"/>
      <c r="AD436" s="446"/>
      <c r="AE436" s="1089"/>
      <c r="AF436" s="446"/>
      <c r="AG436" s="1089"/>
      <c r="AH436" s="446"/>
      <c r="AI436" s="446"/>
      <c r="AJ436" s="1089"/>
      <c r="AK436" s="446"/>
      <c r="AL436" s="446"/>
      <c r="AM436" s="1089"/>
      <c r="AN436" s="446"/>
      <c r="AO436" s="446"/>
      <c r="AP436" s="1089"/>
      <c r="AQ436" s="446"/>
      <c r="AR436" s="446"/>
      <c r="AS436" s="1146"/>
      <c r="AT436" s="446"/>
      <c r="AU436" s="446"/>
      <c r="AV436" s="1089"/>
      <c r="AW436" s="1089"/>
      <c r="AX436" s="1146"/>
      <c r="AY436" s="446"/>
      <c r="AZ436" s="1146"/>
      <c r="BA436" s="1919"/>
      <c r="BB436" s="1790"/>
      <c r="BC436" s="1146"/>
      <c r="BD436" s="446"/>
      <c r="BE436" s="1938"/>
      <c r="BF436" s="1089"/>
      <c r="BG436" s="20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/>
      <c r="ED436" s="23"/>
      <c r="EE436" s="23"/>
    </row>
    <row r="437" spans="1:135" s="22" customFormat="1" x14ac:dyDescent="0.25">
      <c r="A437" s="20"/>
      <c r="B437" s="16"/>
      <c r="C437" s="446"/>
      <c r="D437" s="446"/>
      <c r="E437" s="1089"/>
      <c r="F437" s="446"/>
      <c r="G437" s="446"/>
      <c r="H437" s="1089"/>
      <c r="I437" s="446"/>
      <c r="J437" s="446"/>
      <c r="K437" s="1089"/>
      <c r="L437" s="446"/>
      <c r="M437" s="446"/>
      <c r="N437" s="1089"/>
      <c r="O437" s="446"/>
      <c r="P437" s="446"/>
      <c r="Q437" s="1089"/>
      <c r="R437" s="446"/>
      <c r="S437" s="446"/>
      <c r="T437" s="1089"/>
      <c r="U437" s="1089"/>
      <c r="V437" s="446"/>
      <c r="W437" s="446"/>
      <c r="X437" s="1089"/>
      <c r="Y437" s="446"/>
      <c r="Z437" s="446"/>
      <c r="AA437" s="1089"/>
      <c r="AB437" s="446"/>
      <c r="AC437" s="1089"/>
      <c r="AD437" s="446"/>
      <c r="AE437" s="1089"/>
      <c r="AF437" s="446"/>
      <c r="AG437" s="1089"/>
      <c r="AH437" s="446"/>
      <c r="AI437" s="446"/>
      <c r="AJ437" s="1089"/>
      <c r="AK437" s="446"/>
      <c r="AL437" s="446"/>
      <c r="AM437" s="1089"/>
      <c r="AN437" s="446"/>
      <c r="AO437" s="446"/>
      <c r="AP437" s="1089"/>
      <c r="AQ437" s="446"/>
      <c r="AR437" s="446"/>
      <c r="AS437" s="1146"/>
      <c r="AT437" s="446"/>
      <c r="AU437" s="446"/>
      <c r="AV437" s="1089"/>
      <c r="AW437" s="1089"/>
      <c r="AX437" s="1146"/>
      <c r="AY437" s="446"/>
      <c r="AZ437" s="1146"/>
      <c r="BA437" s="1919"/>
      <c r="BB437" s="1790"/>
      <c r="BC437" s="1146"/>
      <c r="BD437" s="446"/>
      <c r="BE437" s="1938"/>
      <c r="BF437" s="1089"/>
      <c r="BG437" s="20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  <c r="DZ437" s="23"/>
      <c r="EA437" s="23"/>
      <c r="EB437" s="23"/>
      <c r="EC437" s="23"/>
      <c r="ED437" s="23"/>
      <c r="EE437" s="23"/>
    </row>
    <row r="438" spans="1:135" s="22" customFormat="1" x14ac:dyDescent="0.25">
      <c r="A438" s="20"/>
      <c r="B438" s="16"/>
      <c r="C438" s="446"/>
      <c r="D438" s="446"/>
      <c r="E438" s="1089"/>
      <c r="F438" s="446"/>
      <c r="G438" s="446"/>
      <c r="H438" s="1089"/>
      <c r="I438" s="446"/>
      <c r="J438" s="446"/>
      <c r="K438" s="1089"/>
      <c r="L438" s="446"/>
      <c r="M438" s="446"/>
      <c r="N438" s="1089"/>
      <c r="O438" s="446"/>
      <c r="P438" s="446"/>
      <c r="Q438" s="1089"/>
      <c r="R438" s="446"/>
      <c r="S438" s="446"/>
      <c r="T438" s="1089"/>
      <c r="U438" s="1089"/>
      <c r="V438" s="446"/>
      <c r="W438" s="446"/>
      <c r="X438" s="1089"/>
      <c r="Y438" s="446"/>
      <c r="Z438" s="446"/>
      <c r="AA438" s="1089"/>
      <c r="AB438" s="446"/>
      <c r="AC438" s="1089"/>
      <c r="AD438" s="446"/>
      <c r="AE438" s="1089"/>
      <c r="AF438" s="446"/>
      <c r="AG438" s="1089"/>
      <c r="AH438" s="446"/>
      <c r="AI438" s="446"/>
      <c r="AJ438" s="1089"/>
      <c r="AK438" s="446"/>
      <c r="AL438" s="446"/>
      <c r="AM438" s="1089"/>
      <c r="AN438" s="446"/>
      <c r="AO438" s="446"/>
      <c r="AP438" s="1089"/>
      <c r="AQ438" s="446"/>
      <c r="AR438" s="446"/>
      <c r="AS438" s="1146"/>
      <c r="AT438" s="446"/>
      <c r="AU438" s="446"/>
      <c r="AV438" s="1089"/>
      <c r="AW438" s="1089"/>
      <c r="AX438" s="1146"/>
      <c r="AY438" s="446"/>
      <c r="AZ438" s="1146"/>
      <c r="BA438" s="1919"/>
      <c r="BB438" s="1790"/>
      <c r="BC438" s="1146"/>
      <c r="BD438" s="446"/>
      <c r="BE438" s="1938"/>
      <c r="BF438" s="1089"/>
      <c r="BG438" s="20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/>
      <c r="ED438" s="23"/>
      <c r="EE438" s="23"/>
    </row>
    <row r="439" spans="1:135" s="22" customFormat="1" x14ac:dyDescent="0.25">
      <c r="A439" s="20"/>
      <c r="B439" s="16"/>
      <c r="C439" s="446"/>
      <c r="D439" s="446"/>
      <c r="E439" s="1089"/>
      <c r="F439" s="446"/>
      <c r="G439" s="446"/>
      <c r="H439" s="1089"/>
      <c r="I439" s="446"/>
      <c r="J439" s="446"/>
      <c r="K439" s="1089"/>
      <c r="L439" s="446"/>
      <c r="M439" s="446"/>
      <c r="N439" s="1089"/>
      <c r="O439" s="446"/>
      <c r="P439" s="446"/>
      <c r="Q439" s="1089"/>
      <c r="R439" s="446"/>
      <c r="S439" s="446"/>
      <c r="T439" s="1089"/>
      <c r="U439" s="1089"/>
      <c r="V439" s="446"/>
      <c r="W439" s="446"/>
      <c r="X439" s="1089"/>
      <c r="Y439" s="446"/>
      <c r="Z439" s="446"/>
      <c r="AA439" s="1089"/>
      <c r="AB439" s="446"/>
      <c r="AC439" s="1089"/>
      <c r="AD439" s="446"/>
      <c r="AE439" s="1089"/>
      <c r="AF439" s="446"/>
      <c r="AG439" s="1089"/>
      <c r="AH439" s="446"/>
      <c r="AI439" s="446"/>
      <c r="AJ439" s="1089"/>
      <c r="AK439" s="446"/>
      <c r="AL439" s="446"/>
      <c r="AM439" s="1089"/>
      <c r="AN439" s="446"/>
      <c r="AO439" s="446"/>
      <c r="AP439" s="1089"/>
      <c r="AQ439" s="446"/>
      <c r="AR439" s="446"/>
      <c r="AS439" s="1146"/>
      <c r="AT439" s="446"/>
      <c r="AU439" s="446"/>
      <c r="AV439" s="1089"/>
      <c r="AW439" s="1089"/>
      <c r="AX439" s="1146"/>
      <c r="AY439" s="446"/>
      <c r="AZ439" s="1146"/>
      <c r="BA439" s="1919"/>
      <c r="BB439" s="1790"/>
      <c r="BC439" s="1146"/>
      <c r="BD439" s="446"/>
      <c r="BE439" s="1938"/>
      <c r="BF439" s="1089"/>
      <c r="BG439" s="20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/>
      <c r="ED439" s="23"/>
      <c r="EE439" s="23"/>
    </row>
    <row r="440" spans="1:135" s="22" customFormat="1" x14ac:dyDescent="0.25">
      <c r="A440" s="20"/>
      <c r="B440" s="16"/>
      <c r="C440" s="446"/>
      <c r="D440" s="446"/>
      <c r="E440" s="1089"/>
      <c r="F440" s="446"/>
      <c r="G440" s="446"/>
      <c r="H440" s="1089"/>
      <c r="I440" s="446"/>
      <c r="J440" s="446"/>
      <c r="K440" s="1089"/>
      <c r="L440" s="446"/>
      <c r="M440" s="446"/>
      <c r="N440" s="1089"/>
      <c r="O440" s="446"/>
      <c r="P440" s="446"/>
      <c r="Q440" s="1089"/>
      <c r="R440" s="446"/>
      <c r="S440" s="446"/>
      <c r="T440" s="1089"/>
      <c r="U440" s="1089"/>
      <c r="V440" s="446"/>
      <c r="W440" s="446"/>
      <c r="X440" s="1089"/>
      <c r="Y440" s="446"/>
      <c r="Z440" s="446"/>
      <c r="AA440" s="1089"/>
      <c r="AB440" s="446"/>
      <c r="AC440" s="1089"/>
      <c r="AD440" s="446"/>
      <c r="AE440" s="1089"/>
      <c r="AF440" s="446"/>
      <c r="AG440" s="1089"/>
      <c r="AH440" s="446"/>
      <c r="AI440" s="446"/>
      <c r="AJ440" s="1089"/>
      <c r="AK440" s="446"/>
      <c r="AL440" s="446"/>
      <c r="AM440" s="1089"/>
      <c r="AN440" s="446"/>
      <c r="AO440" s="446"/>
      <c r="AP440" s="1089"/>
      <c r="AQ440" s="446"/>
      <c r="AR440" s="446"/>
      <c r="AS440" s="1146"/>
      <c r="AT440" s="446"/>
      <c r="AU440" s="446"/>
      <c r="AV440" s="1089"/>
      <c r="AW440" s="1089"/>
      <c r="AX440" s="1146"/>
      <c r="AY440" s="446"/>
      <c r="AZ440" s="1146"/>
      <c r="BA440" s="1919"/>
      <c r="BB440" s="1790"/>
      <c r="BC440" s="1146"/>
      <c r="BD440" s="446"/>
      <c r="BE440" s="1938"/>
      <c r="BF440" s="1089"/>
      <c r="BG440" s="20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/>
      <c r="ED440" s="23"/>
      <c r="EE440" s="23"/>
    </row>
    <row r="441" spans="1:135" s="22" customFormat="1" x14ac:dyDescent="0.25">
      <c r="A441" s="20"/>
      <c r="B441" s="16"/>
      <c r="C441" s="446"/>
      <c r="D441" s="446"/>
      <c r="E441" s="1089"/>
      <c r="F441" s="446"/>
      <c r="G441" s="446"/>
      <c r="H441" s="1089"/>
      <c r="I441" s="446"/>
      <c r="J441" s="446"/>
      <c r="K441" s="1089"/>
      <c r="L441" s="446"/>
      <c r="M441" s="446"/>
      <c r="N441" s="1089"/>
      <c r="O441" s="446"/>
      <c r="P441" s="446"/>
      <c r="Q441" s="1089"/>
      <c r="R441" s="446"/>
      <c r="S441" s="446"/>
      <c r="T441" s="1089"/>
      <c r="U441" s="1089"/>
      <c r="V441" s="446"/>
      <c r="W441" s="446"/>
      <c r="X441" s="1089"/>
      <c r="Y441" s="446"/>
      <c r="Z441" s="446"/>
      <c r="AA441" s="1089"/>
      <c r="AB441" s="446"/>
      <c r="AC441" s="1089"/>
      <c r="AD441" s="446"/>
      <c r="AE441" s="1089"/>
      <c r="AF441" s="446"/>
      <c r="AG441" s="1089"/>
      <c r="AH441" s="446"/>
      <c r="AI441" s="446"/>
      <c r="AJ441" s="1089"/>
      <c r="AK441" s="446"/>
      <c r="AL441" s="446"/>
      <c r="AM441" s="1089"/>
      <c r="AN441" s="446"/>
      <c r="AO441" s="446"/>
      <c r="AP441" s="1089"/>
      <c r="AQ441" s="446"/>
      <c r="AR441" s="446"/>
      <c r="AS441" s="1146"/>
      <c r="AT441" s="446"/>
      <c r="AU441" s="446"/>
      <c r="AV441" s="1089"/>
      <c r="AW441" s="1089"/>
      <c r="AX441" s="1146"/>
      <c r="AY441" s="446"/>
      <c r="AZ441" s="1146"/>
      <c r="BA441" s="1919"/>
      <c r="BB441" s="1790"/>
      <c r="BC441" s="1146"/>
      <c r="BD441" s="446"/>
      <c r="BE441" s="1938"/>
      <c r="BF441" s="1089"/>
      <c r="BG441" s="20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/>
      <c r="ED441" s="23"/>
      <c r="EE441" s="23"/>
    </row>
    <row r="442" spans="1:135" s="22" customFormat="1" x14ac:dyDescent="0.25">
      <c r="A442" s="20"/>
      <c r="B442" s="16"/>
      <c r="C442" s="446"/>
      <c r="D442" s="446"/>
      <c r="E442" s="1089"/>
      <c r="F442" s="446"/>
      <c r="G442" s="446"/>
      <c r="H442" s="1089"/>
      <c r="I442" s="446"/>
      <c r="J442" s="446"/>
      <c r="K442" s="1089"/>
      <c r="L442" s="446"/>
      <c r="M442" s="446"/>
      <c r="N442" s="1089"/>
      <c r="O442" s="446"/>
      <c r="P442" s="446"/>
      <c r="Q442" s="1089"/>
      <c r="R442" s="446"/>
      <c r="S442" s="446"/>
      <c r="T442" s="1089"/>
      <c r="U442" s="1089"/>
      <c r="V442" s="446"/>
      <c r="W442" s="446"/>
      <c r="X442" s="1089"/>
      <c r="Y442" s="446"/>
      <c r="Z442" s="446"/>
      <c r="AA442" s="1089"/>
      <c r="AB442" s="446"/>
      <c r="AC442" s="1089"/>
      <c r="AD442" s="446"/>
      <c r="AE442" s="1089"/>
      <c r="AF442" s="446"/>
      <c r="AG442" s="1089"/>
      <c r="AH442" s="446"/>
      <c r="AI442" s="446"/>
      <c r="AJ442" s="1089"/>
      <c r="AK442" s="446"/>
      <c r="AL442" s="446"/>
      <c r="AM442" s="1089"/>
      <c r="AN442" s="446"/>
      <c r="AO442" s="446"/>
      <c r="AP442" s="1089"/>
      <c r="AQ442" s="446"/>
      <c r="AR442" s="446"/>
      <c r="AS442" s="1146"/>
      <c r="AT442" s="446"/>
      <c r="AU442" s="446"/>
      <c r="AV442" s="1089"/>
      <c r="AW442" s="1089"/>
      <c r="AX442" s="1146"/>
      <c r="AY442" s="446"/>
      <c r="AZ442" s="1146"/>
      <c r="BA442" s="1919"/>
      <c r="BB442" s="1790"/>
      <c r="BC442" s="1146"/>
      <c r="BD442" s="446"/>
      <c r="BE442" s="1938"/>
      <c r="BF442" s="1089"/>
      <c r="BG442" s="20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  <c r="DZ442" s="23"/>
      <c r="EA442" s="23"/>
      <c r="EB442" s="23"/>
      <c r="EC442" s="23"/>
      <c r="ED442" s="23"/>
      <c r="EE442" s="23"/>
    </row>
    <row r="443" spans="1:135" s="22" customFormat="1" x14ac:dyDescent="0.25">
      <c r="A443" s="20"/>
      <c r="B443" s="16"/>
      <c r="C443" s="446"/>
      <c r="D443" s="446"/>
      <c r="E443" s="1089"/>
      <c r="F443" s="446"/>
      <c r="G443" s="446"/>
      <c r="H443" s="1089"/>
      <c r="I443" s="446"/>
      <c r="J443" s="446"/>
      <c r="K443" s="1089"/>
      <c r="L443" s="446"/>
      <c r="M443" s="446"/>
      <c r="N443" s="1089"/>
      <c r="O443" s="446"/>
      <c r="P443" s="446"/>
      <c r="Q443" s="1089"/>
      <c r="R443" s="446"/>
      <c r="S443" s="446"/>
      <c r="T443" s="1089"/>
      <c r="U443" s="1089"/>
      <c r="V443" s="446"/>
      <c r="W443" s="446"/>
      <c r="X443" s="1089"/>
      <c r="Y443" s="446"/>
      <c r="Z443" s="446"/>
      <c r="AA443" s="1089"/>
      <c r="AB443" s="446"/>
      <c r="AC443" s="1089"/>
      <c r="AD443" s="446"/>
      <c r="AE443" s="1089"/>
      <c r="AF443" s="446"/>
      <c r="AG443" s="1089"/>
      <c r="AH443" s="446"/>
      <c r="AI443" s="446"/>
      <c r="AJ443" s="1089"/>
      <c r="AK443" s="446"/>
      <c r="AL443" s="446"/>
      <c r="AM443" s="1089"/>
      <c r="AN443" s="446"/>
      <c r="AO443" s="446"/>
      <c r="AP443" s="1089"/>
      <c r="AQ443" s="446"/>
      <c r="AR443" s="446"/>
      <c r="AS443" s="1146"/>
      <c r="AT443" s="446"/>
      <c r="AU443" s="446"/>
      <c r="AV443" s="1089"/>
      <c r="AW443" s="1089"/>
      <c r="AX443" s="1146"/>
      <c r="AY443" s="446"/>
      <c r="AZ443" s="1146"/>
      <c r="BA443" s="1919"/>
      <c r="BB443" s="1790"/>
      <c r="BC443" s="1146"/>
      <c r="BD443" s="446"/>
      <c r="BE443" s="1938"/>
      <c r="BF443" s="1089"/>
      <c r="BG443" s="20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  <c r="DZ443" s="23"/>
      <c r="EA443" s="23"/>
      <c r="EB443" s="23"/>
      <c r="EC443" s="23"/>
      <c r="ED443" s="23"/>
      <c r="EE443" s="23"/>
    </row>
    <row r="444" spans="1:135" s="22" customFormat="1" x14ac:dyDescent="0.25">
      <c r="A444" s="20"/>
      <c r="B444" s="16"/>
      <c r="C444" s="446"/>
      <c r="D444" s="446"/>
      <c r="E444" s="1089"/>
      <c r="F444" s="446"/>
      <c r="G444" s="446"/>
      <c r="H444" s="1089"/>
      <c r="I444" s="446"/>
      <c r="J444" s="446"/>
      <c r="K444" s="1089"/>
      <c r="L444" s="446"/>
      <c r="M444" s="446"/>
      <c r="N444" s="1089"/>
      <c r="O444" s="446"/>
      <c r="P444" s="446"/>
      <c r="Q444" s="1089"/>
      <c r="R444" s="446"/>
      <c r="S444" s="446"/>
      <c r="T444" s="1089"/>
      <c r="U444" s="1089"/>
      <c r="V444" s="446"/>
      <c r="W444" s="446"/>
      <c r="X444" s="1089"/>
      <c r="Y444" s="446"/>
      <c r="Z444" s="446"/>
      <c r="AA444" s="1089"/>
      <c r="AB444" s="446"/>
      <c r="AC444" s="1089"/>
      <c r="AD444" s="446"/>
      <c r="AE444" s="1089"/>
      <c r="AF444" s="446"/>
      <c r="AG444" s="1089"/>
      <c r="AH444" s="446"/>
      <c r="AI444" s="446"/>
      <c r="AJ444" s="1089"/>
      <c r="AK444" s="446"/>
      <c r="AL444" s="446"/>
      <c r="AM444" s="1089"/>
      <c r="AN444" s="446"/>
      <c r="AO444" s="446"/>
      <c r="AP444" s="1089"/>
      <c r="AQ444" s="446"/>
      <c r="AR444" s="446"/>
      <c r="AS444" s="1146"/>
      <c r="AT444" s="446"/>
      <c r="AU444" s="446"/>
      <c r="AV444" s="1089"/>
      <c r="AW444" s="1089"/>
      <c r="AX444" s="1146"/>
      <c r="AY444" s="446"/>
      <c r="AZ444" s="1146"/>
      <c r="BA444" s="1919"/>
      <c r="BB444" s="1790"/>
      <c r="BC444" s="1146"/>
      <c r="BD444" s="446"/>
      <c r="BE444" s="1938"/>
      <c r="BF444" s="1089"/>
      <c r="BG444" s="20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  <c r="DZ444" s="23"/>
      <c r="EA444" s="23"/>
      <c r="EB444" s="23"/>
      <c r="EC444" s="23"/>
      <c r="ED444" s="23"/>
      <c r="EE444" s="23"/>
    </row>
    <row r="445" spans="1:135" s="22" customFormat="1" x14ac:dyDescent="0.25">
      <c r="A445" s="20"/>
      <c r="B445" s="16"/>
      <c r="C445" s="446"/>
      <c r="D445" s="446"/>
      <c r="E445" s="1089"/>
      <c r="F445" s="446"/>
      <c r="G445" s="446"/>
      <c r="H445" s="1089"/>
      <c r="I445" s="446"/>
      <c r="J445" s="446"/>
      <c r="K445" s="1089"/>
      <c r="L445" s="446"/>
      <c r="M445" s="446"/>
      <c r="N445" s="1089"/>
      <c r="O445" s="446"/>
      <c r="P445" s="446"/>
      <c r="Q445" s="1089"/>
      <c r="R445" s="446"/>
      <c r="S445" s="446"/>
      <c r="T445" s="1089"/>
      <c r="U445" s="1089"/>
      <c r="V445" s="446"/>
      <c r="W445" s="446"/>
      <c r="X445" s="1089"/>
      <c r="Y445" s="446"/>
      <c r="Z445" s="446"/>
      <c r="AA445" s="1089"/>
      <c r="AB445" s="446"/>
      <c r="AC445" s="1089"/>
      <c r="AD445" s="446"/>
      <c r="AE445" s="1089"/>
      <c r="AF445" s="446"/>
      <c r="AG445" s="1089"/>
      <c r="AH445" s="446"/>
      <c r="AI445" s="446"/>
      <c r="AJ445" s="1089"/>
      <c r="AK445" s="446"/>
      <c r="AL445" s="446"/>
      <c r="AM445" s="1089"/>
      <c r="AN445" s="446"/>
      <c r="AO445" s="446"/>
      <c r="AP445" s="1089"/>
      <c r="AQ445" s="446"/>
      <c r="AR445" s="446"/>
      <c r="AS445" s="1146"/>
      <c r="AT445" s="446"/>
      <c r="AU445" s="446"/>
      <c r="AV445" s="1089"/>
      <c r="AW445" s="1089"/>
      <c r="AX445" s="1146"/>
      <c r="AY445" s="446"/>
      <c r="AZ445" s="1146"/>
      <c r="BA445" s="1919"/>
      <c r="BB445" s="1790"/>
      <c r="BC445" s="1146"/>
      <c r="BD445" s="446"/>
      <c r="BE445" s="1938"/>
      <c r="BF445" s="1089"/>
      <c r="BG445" s="20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  <c r="ED445" s="23"/>
      <c r="EE445" s="23"/>
    </row>
    <row r="446" spans="1:135" s="22" customFormat="1" x14ac:dyDescent="0.25">
      <c r="A446" s="20"/>
      <c r="B446" s="16"/>
      <c r="C446" s="446"/>
      <c r="D446" s="446"/>
      <c r="E446" s="1089"/>
      <c r="F446" s="446"/>
      <c r="G446" s="446"/>
      <c r="H446" s="1089"/>
      <c r="I446" s="446"/>
      <c r="J446" s="446"/>
      <c r="K446" s="1089"/>
      <c r="L446" s="446"/>
      <c r="M446" s="446"/>
      <c r="N446" s="1089"/>
      <c r="O446" s="446"/>
      <c r="P446" s="446"/>
      <c r="Q446" s="1089"/>
      <c r="R446" s="446"/>
      <c r="S446" s="446"/>
      <c r="T446" s="1089"/>
      <c r="U446" s="1089"/>
      <c r="V446" s="446"/>
      <c r="W446" s="446"/>
      <c r="X446" s="1089"/>
      <c r="Y446" s="446"/>
      <c r="Z446" s="446"/>
      <c r="AA446" s="1089"/>
      <c r="AB446" s="446"/>
      <c r="AC446" s="1089"/>
      <c r="AD446" s="446"/>
      <c r="AE446" s="1089"/>
      <c r="AF446" s="446"/>
      <c r="AG446" s="1089"/>
      <c r="AH446" s="446"/>
      <c r="AI446" s="446"/>
      <c r="AJ446" s="1089"/>
      <c r="AK446" s="446"/>
      <c r="AL446" s="446"/>
      <c r="AM446" s="1089"/>
      <c r="AN446" s="446"/>
      <c r="AO446" s="446"/>
      <c r="AP446" s="1089"/>
      <c r="AQ446" s="446"/>
      <c r="AR446" s="446"/>
      <c r="AS446" s="1146"/>
      <c r="AT446" s="446"/>
      <c r="AU446" s="446"/>
      <c r="AV446" s="1089"/>
      <c r="AW446" s="1089"/>
      <c r="AX446" s="1146"/>
      <c r="AY446" s="446"/>
      <c r="AZ446" s="1146"/>
      <c r="BA446" s="1919"/>
      <c r="BB446" s="1790"/>
      <c r="BC446" s="1146"/>
      <c r="BD446" s="446"/>
      <c r="BE446" s="1938"/>
      <c r="BF446" s="1089"/>
      <c r="BG446" s="20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  <c r="DZ446" s="23"/>
      <c r="EA446" s="23"/>
      <c r="EB446" s="23"/>
      <c r="EC446" s="23"/>
      <c r="ED446" s="23"/>
      <c r="EE446" s="23"/>
    </row>
    <row r="447" spans="1:135" s="22" customFormat="1" x14ac:dyDescent="0.25">
      <c r="A447" s="20"/>
      <c r="B447" s="16"/>
      <c r="C447" s="446"/>
      <c r="D447" s="446"/>
      <c r="E447" s="1089"/>
      <c r="F447" s="446"/>
      <c r="G447" s="446"/>
      <c r="H447" s="1089"/>
      <c r="I447" s="446"/>
      <c r="J447" s="446"/>
      <c r="K447" s="1089"/>
      <c r="L447" s="446"/>
      <c r="M447" s="446"/>
      <c r="N447" s="1089"/>
      <c r="O447" s="446"/>
      <c r="P447" s="446"/>
      <c r="Q447" s="1089"/>
      <c r="R447" s="446"/>
      <c r="S447" s="446"/>
      <c r="T447" s="1089"/>
      <c r="U447" s="1089"/>
      <c r="V447" s="446"/>
      <c r="W447" s="446"/>
      <c r="X447" s="1089"/>
      <c r="Y447" s="446"/>
      <c r="Z447" s="446"/>
      <c r="AA447" s="1089"/>
      <c r="AB447" s="446"/>
      <c r="AC447" s="1089"/>
      <c r="AD447" s="446"/>
      <c r="AE447" s="1089"/>
      <c r="AF447" s="446"/>
      <c r="AG447" s="1089"/>
      <c r="AH447" s="446"/>
      <c r="AI447" s="446"/>
      <c r="AJ447" s="1089"/>
      <c r="AK447" s="446"/>
      <c r="AL447" s="446"/>
      <c r="AM447" s="1089"/>
      <c r="AN447" s="446"/>
      <c r="AO447" s="446"/>
      <c r="AP447" s="1089"/>
      <c r="AQ447" s="446"/>
      <c r="AR447" s="446"/>
      <c r="AS447" s="1146"/>
      <c r="AT447" s="446"/>
      <c r="AU447" s="446"/>
      <c r="AV447" s="1089"/>
      <c r="AW447" s="1089"/>
      <c r="AX447" s="1146"/>
      <c r="AY447" s="446"/>
      <c r="AZ447" s="1146"/>
      <c r="BA447" s="1919"/>
      <c r="BB447" s="1790"/>
      <c r="BC447" s="1146"/>
      <c r="BD447" s="446"/>
      <c r="BE447" s="1938"/>
      <c r="BF447" s="1089"/>
      <c r="BG447" s="20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  <c r="DZ447" s="23"/>
      <c r="EA447" s="23"/>
      <c r="EB447" s="23"/>
      <c r="EC447" s="23"/>
      <c r="ED447" s="23"/>
      <c r="EE447" s="23"/>
    </row>
    <row r="448" spans="1:135" s="22" customFormat="1" x14ac:dyDescent="0.25">
      <c r="A448" s="20"/>
      <c r="B448" s="16"/>
      <c r="C448" s="446"/>
      <c r="D448" s="446"/>
      <c r="E448" s="1089"/>
      <c r="F448" s="446"/>
      <c r="G448" s="446"/>
      <c r="H448" s="1089"/>
      <c r="I448" s="446"/>
      <c r="J448" s="446"/>
      <c r="K448" s="1089"/>
      <c r="L448" s="446"/>
      <c r="M448" s="446"/>
      <c r="N448" s="1089"/>
      <c r="O448" s="446"/>
      <c r="P448" s="446"/>
      <c r="Q448" s="1089"/>
      <c r="R448" s="446"/>
      <c r="S448" s="446"/>
      <c r="T448" s="1089"/>
      <c r="U448" s="1089"/>
      <c r="V448" s="446"/>
      <c r="W448" s="446"/>
      <c r="X448" s="1089"/>
      <c r="Y448" s="446"/>
      <c r="Z448" s="446"/>
      <c r="AA448" s="1089"/>
      <c r="AB448" s="446"/>
      <c r="AC448" s="1089"/>
      <c r="AD448" s="446"/>
      <c r="AE448" s="1089"/>
      <c r="AF448" s="446"/>
      <c r="AG448" s="1089"/>
      <c r="AH448" s="446"/>
      <c r="AI448" s="446"/>
      <c r="AJ448" s="1089"/>
      <c r="AK448" s="446"/>
      <c r="AL448" s="446"/>
      <c r="AM448" s="1089"/>
      <c r="AN448" s="446"/>
      <c r="AO448" s="446"/>
      <c r="AP448" s="1089"/>
      <c r="AQ448" s="446"/>
      <c r="AR448" s="446"/>
      <c r="AS448" s="1146"/>
      <c r="AT448" s="446"/>
      <c r="AU448" s="446"/>
      <c r="AV448" s="1089"/>
      <c r="AW448" s="1089"/>
      <c r="AX448" s="1146"/>
      <c r="AY448" s="446"/>
      <c r="AZ448" s="1146"/>
      <c r="BA448" s="1919"/>
      <c r="BB448" s="1790"/>
      <c r="BC448" s="1146"/>
      <c r="BD448" s="446"/>
      <c r="BE448" s="1938"/>
      <c r="BF448" s="1089"/>
      <c r="BG448" s="20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  <c r="DZ448" s="23"/>
      <c r="EA448" s="23"/>
      <c r="EB448" s="23"/>
      <c r="EC448" s="23"/>
      <c r="ED448" s="23"/>
      <c r="EE448" s="23"/>
    </row>
    <row r="449" spans="1:135" s="22" customFormat="1" x14ac:dyDescent="0.25">
      <c r="A449" s="20"/>
      <c r="B449" s="16"/>
      <c r="C449" s="446"/>
      <c r="D449" s="446"/>
      <c r="E449" s="1089"/>
      <c r="F449" s="446"/>
      <c r="G449" s="446"/>
      <c r="H449" s="1089"/>
      <c r="I449" s="446"/>
      <c r="J449" s="446"/>
      <c r="K449" s="1089"/>
      <c r="L449" s="446"/>
      <c r="M449" s="446"/>
      <c r="N449" s="1089"/>
      <c r="O449" s="446"/>
      <c r="P449" s="446"/>
      <c r="Q449" s="1089"/>
      <c r="R449" s="446"/>
      <c r="S449" s="446"/>
      <c r="T449" s="1089"/>
      <c r="U449" s="1089"/>
      <c r="V449" s="446"/>
      <c r="W449" s="446"/>
      <c r="X449" s="1089"/>
      <c r="Y449" s="446"/>
      <c r="Z449" s="446"/>
      <c r="AA449" s="1089"/>
      <c r="AB449" s="446"/>
      <c r="AC449" s="1089"/>
      <c r="AD449" s="446"/>
      <c r="AE449" s="1089"/>
      <c r="AF449" s="446"/>
      <c r="AG449" s="1089"/>
      <c r="AH449" s="446"/>
      <c r="AI449" s="446"/>
      <c r="AJ449" s="1089"/>
      <c r="AK449" s="446"/>
      <c r="AL449" s="446"/>
      <c r="AM449" s="1089"/>
      <c r="AN449" s="446"/>
      <c r="AO449" s="446"/>
      <c r="AP449" s="1089"/>
      <c r="AQ449" s="446"/>
      <c r="AR449" s="446"/>
      <c r="AS449" s="1146"/>
      <c r="AT449" s="446"/>
      <c r="AU449" s="446"/>
      <c r="AV449" s="1089"/>
      <c r="AW449" s="1089"/>
      <c r="AX449" s="1146"/>
      <c r="AY449" s="446"/>
      <c r="AZ449" s="1146"/>
      <c r="BA449" s="1919"/>
      <c r="BB449" s="1790"/>
      <c r="BC449" s="1146"/>
      <c r="BD449" s="446"/>
      <c r="BE449" s="1938"/>
      <c r="BF449" s="1089"/>
      <c r="BG449" s="20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  <c r="DZ449" s="23"/>
      <c r="EA449" s="23"/>
      <c r="EB449" s="23"/>
      <c r="EC449" s="23"/>
      <c r="ED449" s="23"/>
      <c r="EE449" s="23"/>
    </row>
    <row r="450" spans="1:135" s="22" customFormat="1" x14ac:dyDescent="0.25">
      <c r="A450" s="20"/>
      <c r="B450" s="16"/>
      <c r="C450" s="446"/>
      <c r="D450" s="446"/>
      <c r="E450" s="1089"/>
      <c r="F450" s="446"/>
      <c r="G450" s="446"/>
      <c r="H450" s="1089"/>
      <c r="I450" s="446"/>
      <c r="J450" s="446"/>
      <c r="K450" s="1089"/>
      <c r="L450" s="446"/>
      <c r="M450" s="446"/>
      <c r="N450" s="1089"/>
      <c r="O450" s="446"/>
      <c r="P450" s="446"/>
      <c r="Q450" s="1089"/>
      <c r="R450" s="446"/>
      <c r="S450" s="446"/>
      <c r="T450" s="1089"/>
      <c r="U450" s="1089"/>
      <c r="V450" s="446"/>
      <c r="W450" s="446"/>
      <c r="X450" s="1089"/>
      <c r="Y450" s="446"/>
      <c r="Z450" s="446"/>
      <c r="AA450" s="1089"/>
      <c r="AB450" s="446"/>
      <c r="AC450" s="1089"/>
      <c r="AD450" s="446"/>
      <c r="AE450" s="1089"/>
      <c r="AF450" s="446"/>
      <c r="AG450" s="1089"/>
      <c r="AH450" s="446"/>
      <c r="AI450" s="446"/>
      <c r="AJ450" s="1089"/>
      <c r="AK450" s="446"/>
      <c r="AL450" s="446"/>
      <c r="AM450" s="1089"/>
      <c r="AN450" s="446"/>
      <c r="AO450" s="446"/>
      <c r="AP450" s="1089"/>
      <c r="AQ450" s="446"/>
      <c r="AR450" s="446"/>
      <c r="AS450" s="1146"/>
      <c r="AT450" s="446"/>
      <c r="AU450" s="446"/>
      <c r="AV450" s="1089"/>
      <c r="AW450" s="1089"/>
      <c r="AX450" s="1146"/>
      <c r="AY450" s="446"/>
      <c r="AZ450" s="1146"/>
      <c r="BA450" s="1919"/>
      <c r="BB450" s="1790"/>
      <c r="BC450" s="1146"/>
      <c r="BD450" s="446"/>
      <c r="BE450" s="1938"/>
      <c r="BF450" s="1089"/>
      <c r="BG450" s="20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  <c r="DZ450" s="23"/>
      <c r="EA450" s="23"/>
      <c r="EB450" s="23"/>
      <c r="EC450" s="23"/>
      <c r="ED450" s="23"/>
      <c r="EE450" s="23"/>
    </row>
    <row r="451" spans="1:135" s="22" customFormat="1" x14ac:dyDescent="0.25">
      <c r="A451" s="20"/>
      <c r="B451" s="16"/>
      <c r="C451" s="446"/>
      <c r="D451" s="446"/>
      <c r="E451" s="1089"/>
      <c r="F451" s="446"/>
      <c r="G451" s="446"/>
      <c r="H451" s="1089"/>
      <c r="I451" s="446"/>
      <c r="J451" s="446"/>
      <c r="K451" s="1089"/>
      <c r="L451" s="446"/>
      <c r="M451" s="446"/>
      <c r="N451" s="1089"/>
      <c r="O451" s="446"/>
      <c r="P451" s="446"/>
      <c r="Q451" s="1089"/>
      <c r="R451" s="446"/>
      <c r="S451" s="446"/>
      <c r="T451" s="1089"/>
      <c r="U451" s="1089"/>
      <c r="V451" s="446"/>
      <c r="W451" s="446"/>
      <c r="X451" s="1089"/>
      <c r="Y451" s="446"/>
      <c r="Z451" s="446"/>
      <c r="AA451" s="1089"/>
      <c r="AB451" s="446"/>
      <c r="AC451" s="1089"/>
      <c r="AD451" s="446"/>
      <c r="AE451" s="1089"/>
      <c r="AF451" s="446"/>
      <c r="AG451" s="1089"/>
      <c r="AH451" s="446"/>
      <c r="AI451" s="446"/>
      <c r="AJ451" s="1089"/>
      <c r="AK451" s="446"/>
      <c r="AL451" s="446"/>
      <c r="AM451" s="1089"/>
      <c r="AN451" s="446"/>
      <c r="AO451" s="446"/>
      <c r="AP451" s="1089"/>
      <c r="AQ451" s="446"/>
      <c r="AR451" s="446"/>
      <c r="AS451" s="1146"/>
      <c r="AT451" s="446"/>
      <c r="AU451" s="446"/>
      <c r="AV451" s="1089"/>
      <c r="AW451" s="1089"/>
      <c r="AX451" s="1146"/>
      <c r="AY451" s="446"/>
      <c r="AZ451" s="1146"/>
      <c r="BA451" s="1919"/>
      <c r="BB451" s="1790"/>
      <c r="BC451" s="1146"/>
      <c r="BD451" s="446"/>
      <c r="BE451" s="1938"/>
      <c r="BF451" s="1089"/>
      <c r="BG451" s="20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  <c r="DZ451" s="23"/>
      <c r="EA451" s="23"/>
      <c r="EB451" s="23"/>
      <c r="EC451" s="23"/>
      <c r="ED451" s="23"/>
      <c r="EE451" s="23"/>
    </row>
    <row r="452" spans="1:135" s="22" customFormat="1" x14ac:dyDescent="0.25">
      <c r="A452" s="20"/>
      <c r="B452" s="16"/>
      <c r="C452" s="446"/>
      <c r="D452" s="446"/>
      <c r="E452" s="1089"/>
      <c r="F452" s="446"/>
      <c r="G452" s="446"/>
      <c r="H452" s="1089"/>
      <c r="I452" s="446"/>
      <c r="J452" s="446"/>
      <c r="K452" s="1089"/>
      <c r="L452" s="446"/>
      <c r="M452" s="446"/>
      <c r="N452" s="1089"/>
      <c r="O452" s="446"/>
      <c r="P452" s="446"/>
      <c r="Q452" s="1089"/>
      <c r="R452" s="446"/>
      <c r="S452" s="446"/>
      <c r="T452" s="1089"/>
      <c r="U452" s="1089"/>
      <c r="V452" s="446"/>
      <c r="W452" s="446"/>
      <c r="X452" s="1089"/>
      <c r="Y452" s="446"/>
      <c r="Z452" s="446"/>
      <c r="AA452" s="1089"/>
      <c r="AB452" s="446"/>
      <c r="AC452" s="1089"/>
      <c r="AD452" s="446"/>
      <c r="AE452" s="1089"/>
      <c r="AF452" s="446"/>
      <c r="AG452" s="1089"/>
      <c r="AH452" s="446"/>
      <c r="AI452" s="446"/>
      <c r="AJ452" s="1089"/>
      <c r="AK452" s="446"/>
      <c r="AL452" s="446"/>
      <c r="AM452" s="1089"/>
      <c r="AN452" s="446"/>
      <c r="AO452" s="446"/>
      <c r="AP452" s="1089"/>
      <c r="AQ452" s="446"/>
      <c r="AR452" s="446"/>
      <c r="AS452" s="1146"/>
      <c r="AT452" s="446"/>
      <c r="AU452" s="446"/>
      <c r="AV452" s="1089"/>
      <c r="AW452" s="1089"/>
      <c r="AX452" s="1146"/>
      <c r="AY452" s="446"/>
      <c r="AZ452" s="1146"/>
      <c r="BA452" s="1919"/>
      <c r="BB452" s="1790"/>
      <c r="BC452" s="1146"/>
      <c r="BD452" s="446"/>
      <c r="BE452" s="1938"/>
      <c r="BF452" s="1089"/>
      <c r="BG452" s="20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  <c r="DZ452" s="23"/>
      <c r="EA452" s="23"/>
      <c r="EB452" s="23"/>
      <c r="EC452" s="23"/>
      <c r="ED452" s="23"/>
      <c r="EE452" s="23"/>
    </row>
    <row r="453" spans="1:135" s="22" customFormat="1" x14ac:dyDescent="0.25">
      <c r="A453" s="20"/>
      <c r="B453" s="16"/>
      <c r="C453" s="446"/>
      <c r="D453" s="446"/>
      <c r="E453" s="1089"/>
      <c r="F453" s="446"/>
      <c r="G453" s="446"/>
      <c r="H453" s="1089"/>
      <c r="I453" s="446"/>
      <c r="J453" s="446"/>
      <c r="K453" s="1089"/>
      <c r="L453" s="446"/>
      <c r="M453" s="446"/>
      <c r="N453" s="1089"/>
      <c r="O453" s="446"/>
      <c r="P453" s="446"/>
      <c r="Q453" s="1089"/>
      <c r="R453" s="446"/>
      <c r="S453" s="446"/>
      <c r="T453" s="1089"/>
      <c r="U453" s="1089"/>
      <c r="V453" s="446"/>
      <c r="W453" s="446"/>
      <c r="X453" s="1089"/>
      <c r="Y453" s="446"/>
      <c r="Z453" s="446"/>
      <c r="AA453" s="1089"/>
      <c r="AB453" s="446"/>
      <c r="AC453" s="1089"/>
      <c r="AD453" s="446"/>
      <c r="AE453" s="1089"/>
      <c r="AF453" s="446"/>
      <c r="AG453" s="1089"/>
      <c r="AH453" s="446"/>
      <c r="AI453" s="446"/>
      <c r="AJ453" s="1089"/>
      <c r="AK453" s="446"/>
      <c r="AL453" s="446"/>
      <c r="AM453" s="1089"/>
      <c r="AN453" s="446"/>
      <c r="AO453" s="446"/>
      <c r="AP453" s="1089"/>
      <c r="AQ453" s="446"/>
      <c r="AR453" s="446"/>
      <c r="AS453" s="1146"/>
      <c r="AT453" s="446"/>
      <c r="AU453" s="446"/>
      <c r="AV453" s="1089"/>
      <c r="AW453" s="1089"/>
      <c r="AX453" s="1146"/>
      <c r="AY453" s="446"/>
      <c r="AZ453" s="1146"/>
      <c r="BA453" s="1919"/>
      <c r="BB453" s="1790"/>
      <c r="BC453" s="1146"/>
      <c r="BD453" s="446"/>
      <c r="BE453" s="1938"/>
      <c r="BF453" s="1089"/>
      <c r="BG453" s="20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  <c r="DZ453" s="23"/>
      <c r="EA453" s="23"/>
      <c r="EB453" s="23"/>
      <c r="EC453" s="23"/>
      <c r="ED453" s="23"/>
      <c r="EE453" s="23"/>
    </row>
    <row r="454" spans="1:135" s="22" customFormat="1" x14ac:dyDescent="0.25">
      <c r="A454" s="20"/>
      <c r="B454" s="16"/>
      <c r="C454" s="446"/>
      <c r="D454" s="446"/>
      <c r="E454" s="1089"/>
      <c r="F454" s="446"/>
      <c r="G454" s="446"/>
      <c r="H454" s="1089"/>
      <c r="I454" s="446"/>
      <c r="J454" s="446"/>
      <c r="K454" s="1089"/>
      <c r="L454" s="446"/>
      <c r="M454" s="446"/>
      <c r="N454" s="1089"/>
      <c r="O454" s="446"/>
      <c r="P454" s="446"/>
      <c r="Q454" s="1089"/>
      <c r="R454" s="446"/>
      <c r="S454" s="446"/>
      <c r="T454" s="1089"/>
      <c r="U454" s="1089"/>
      <c r="V454" s="446"/>
      <c r="W454" s="446"/>
      <c r="X454" s="1089"/>
      <c r="Y454" s="446"/>
      <c r="Z454" s="446"/>
      <c r="AA454" s="1089"/>
      <c r="AB454" s="446"/>
      <c r="AC454" s="1089"/>
      <c r="AD454" s="446"/>
      <c r="AE454" s="1089"/>
      <c r="AF454" s="446"/>
      <c r="AG454" s="1089"/>
      <c r="AH454" s="446"/>
      <c r="AI454" s="446"/>
      <c r="AJ454" s="1089"/>
      <c r="AK454" s="446"/>
      <c r="AL454" s="446"/>
      <c r="AM454" s="1089"/>
      <c r="AN454" s="446"/>
      <c r="AO454" s="446"/>
      <c r="AP454" s="1089"/>
      <c r="AQ454" s="446"/>
      <c r="AR454" s="446"/>
      <c r="AS454" s="1146"/>
      <c r="AT454" s="446"/>
      <c r="AU454" s="446"/>
      <c r="AV454" s="1089"/>
      <c r="AW454" s="1089"/>
      <c r="AX454" s="1146"/>
      <c r="AY454" s="446"/>
      <c r="AZ454" s="1146"/>
      <c r="BA454" s="1919"/>
      <c r="BB454" s="1790"/>
      <c r="BC454" s="1146"/>
      <c r="BD454" s="446"/>
      <c r="BE454" s="1938"/>
      <c r="BF454" s="1089"/>
      <c r="BG454" s="20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/>
      <c r="ED454" s="23"/>
      <c r="EE454" s="23"/>
    </row>
    <row r="455" spans="1:135" s="22" customFormat="1" x14ac:dyDescent="0.25">
      <c r="A455" s="20"/>
      <c r="B455" s="16"/>
      <c r="C455" s="446"/>
      <c r="D455" s="446"/>
      <c r="E455" s="1089"/>
      <c r="F455" s="446"/>
      <c r="G455" s="446"/>
      <c r="H455" s="1089"/>
      <c r="I455" s="446"/>
      <c r="J455" s="446"/>
      <c r="K455" s="1089"/>
      <c r="L455" s="446"/>
      <c r="M455" s="446"/>
      <c r="N455" s="1089"/>
      <c r="O455" s="446"/>
      <c r="P455" s="446"/>
      <c r="Q455" s="1089"/>
      <c r="R455" s="446"/>
      <c r="S455" s="446"/>
      <c r="T455" s="1089"/>
      <c r="U455" s="1089"/>
      <c r="V455" s="446"/>
      <c r="W455" s="446"/>
      <c r="X455" s="1089"/>
      <c r="Y455" s="446"/>
      <c r="Z455" s="446"/>
      <c r="AA455" s="1089"/>
      <c r="AB455" s="446"/>
      <c r="AC455" s="1089"/>
      <c r="AD455" s="446"/>
      <c r="AE455" s="1089"/>
      <c r="AF455" s="446"/>
      <c r="AG455" s="1089"/>
      <c r="AH455" s="446"/>
      <c r="AI455" s="446"/>
      <c r="AJ455" s="1089"/>
      <c r="AK455" s="446"/>
      <c r="AL455" s="446"/>
      <c r="AM455" s="1089"/>
      <c r="AN455" s="446"/>
      <c r="AO455" s="446"/>
      <c r="AP455" s="1089"/>
      <c r="AQ455" s="446"/>
      <c r="AR455" s="446"/>
      <c r="AS455" s="1146"/>
      <c r="AT455" s="446"/>
      <c r="AU455" s="446"/>
      <c r="AV455" s="1089"/>
      <c r="AW455" s="1089"/>
      <c r="AX455" s="1146"/>
      <c r="AY455" s="446"/>
      <c r="AZ455" s="1146"/>
      <c r="BA455" s="1919"/>
      <c r="BB455" s="1790"/>
      <c r="BC455" s="1146"/>
      <c r="BD455" s="446"/>
      <c r="BE455" s="1938"/>
      <c r="BF455" s="1089"/>
      <c r="BG455" s="20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  <c r="DZ455" s="23"/>
      <c r="EA455" s="23"/>
      <c r="EB455" s="23"/>
      <c r="EC455" s="23"/>
      <c r="ED455" s="23"/>
      <c r="EE455" s="23"/>
    </row>
    <row r="456" spans="1:135" s="22" customFormat="1" x14ac:dyDescent="0.25">
      <c r="A456" s="20"/>
      <c r="B456" s="16"/>
      <c r="C456" s="446"/>
      <c r="D456" s="446"/>
      <c r="E456" s="1089"/>
      <c r="F456" s="446"/>
      <c r="G456" s="446"/>
      <c r="H456" s="1089"/>
      <c r="I456" s="446"/>
      <c r="J456" s="446"/>
      <c r="K456" s="1089"/>
      <c r="L456" s="446"/>
      <c r="M456" s="446"/>
      <c r="N456" s="1089"/>
      <c r="O456" s="446"/>
      <c r="P456" s="446"/>
      <c r="Q456" s="1089"/>
      <c r="R456" s="446"/>
      <c r="S456" s="446"/>
      <c r="T456" s="1089"/>
      <c r="U456" s="1089"/>
      <c r="V456" s="446"/>
      <c r="W456" s="446"/>
      <c r="X456" s="1089"/>
      <c r="Y456" s="446"/>
      <c r="Z456" s="446"/>
      <c r="AA456" s="1089"/>
      <c r="AB456" s="446"/>
      <c r="AC456" s="1089"/>
      <c r="AD456" s="446"/>
      <c r="AE456" s="1089"/>
      <c r="AF456" s="446"/>
      <c r="AG456" s="1089"/>
      <c r="AH456" s="446"/>
      <c r="AI456" s="446"/>
      <c r="AJ456" s="1089"/>
      <c r="AK456" s="446"/>
      <c r="AL456" s="446"/>
      <c r="AM456" s="1089"/>
      <c r="AN456" s="446"/>
      <c r="AO456" s="446"/>
      <c r="AP456" s="1089"/>
      <c r="AQ456" s="446"/>
      <c r="AR456" s="446"/>
      <c r="AS456" s="1146"/>
      <c r="AT456" s="446"/>
      <c r="AU456" s="446"/>
      <c r="AV456" s="1089"/>
      <c r="AW456" s="1089"/>
      <c r="AX456" s="1146"/>
      <c r="AY456" s="446"/>
      <c r="AZ456" s="1146"/>
      <c r="BA456" s="1919"/>
      <c r="BB456" s="1790"/>
      <c r="BC456" s="1146"/>
      <c r="BD456" s="446"/>
      <c r="BE456" s="1938"/>
      <c r="BF456" s="1089"/>
      <c r="BG456" s="20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  <c r="ED456" s="23"/>
      <c r="EE456" s="23"/>
    </row>
    <row r="457" spans="1:135" s="22" customFormat="1" x14ac:dyDescent="0.25">
      <c r="A457" s="20"/>
      <c r="B457" s="16"/>
      <c r="C457" s="446"/>
      <c r="D457" s="446"/>
      <c r="E457" s="1089"/>
      <c r="F457" s="446"/>
      <c r="G457" s="446"/>
      <c r="H457" s="1089"/>
      <c r="I457" s="446"/>
      <c r="J457" s="446"/>
      <c r="K457" s="1089"/>
      <c r="L457" s="446"/>
      <c r="M457" s="446"/>
      <c r="N457" s="1089"/>
      <c r="O457" s="446"/>
      <c r="P457" s="446"/>
      <c r="Q457" s="1089"/>
      <c r="R457" s="446"/>
      <c r="S457" s="446"/>
      <c r="T457" s="1089"/>
      <c r="U457" s="1089"/>
      <c r="V457" s="446"/>
      <c r="W457" s="446"/>
      <c r="X457" s="1089"/>
      <c r="Y457" s="446"/>
      <c r="Z457" s="446"/>
      <c r="AA457" s="1089"/>
      <c r="AB457" s="446"/>
      <c r="AC457" s="1089"/>
      <c r="AD457" s="446"/>
      <c r="AE457" s="1089"/>
      <c r="AF457" s="446"/>
      <c r="AG457" s="1089"/>
      <c r="AH457" s="446"/>
      <c r="AI457" s="446"/>
      <c r="AJ457" s="1089"/>
      <c r="AK457" s="446"/>
      <c r="AL457" s="446"/>
      <c r="AM457" s="1089"/>
      <c r="AN457" s="446"/>
      <c r="AO457" s="446"/>
      <c r="AP457" s="1089"/>
      <c r="AQ457" s="446"/>
      <c r="AR457" s="446"/>
      <c r="AS457" s="1146"/>
      <c r="AT457" s="446"/>
      <c r="AU457" s="446"/>
      <c r="AV457" s="1089"/>
      <c r="AW457" s="1089"/>
      <c r="AX457" s="1146"/>
      <c r="AY457" s="446"/>
      <c r="AZ457" s="1146"/>
      <c r="BA457" s="1919"/>
      <c r="BB457" s="1790"/>
      <c r="BC457" s="1146"/>
      <c r="BD457" s="446"/>
      <c r="BE457" s="1938"/>
      <c r="BF457" s="1089"/>
      <c r="BG457" s="20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  <c r="DZ457" s="23"/>
      <c r="EA457" s="23"/>
      <c r="EB457" s="23"/>
      <c r="EC457" s="23"/>
      <c r="ED457" s="23"/>
      <c r="EE457" s="23"/>
    </row>
    <row r="458" spans="1:135" s="22" customFormat="1" x14ac:dyDescent="0.25">
      <c r="A458" s="20"/>
      <c r="B458" s="16"/>
      <c r="C458" s="446"/>
      <c r="D458" s="446"/>
      <c r="E458" s="1089"/>
      <c r="F458" s="446"/>
      <c r="G458" s="446"/>
      <c r="H458" s="1089"/>
      <c r="I458" s="446"/>
      <c r="J458" s="446"/>
      <c r="K458" s="1089"/>
      <c r="L458" s="446"/>
      <c r="M458" s="446"/>
      <c r="N458" s="1089"/>
      <c r="O458" s="446"/>
      <c r="P458" s="446"/>
      <c r="Q458" s="1089"/>
      <c r="R458" s="446"/>
      <c r="S458" s="446"/>
      <c r="T458" s="1089"/>
      <c r="U458" s="1089"/>
      <c r="V458" s="446"/>
      <c r="W458" s="446"/>
      <c r="X458" s="1089"/>
      <c r="Y458" s="446"/>
      <c r="Z458" s="446"/>
      <c r="AA458" s="1089"/>
      <c r="AB458" s="446"/>
      <c r="AC458" s="1089"/>
      <c r="AD458" s="446"/>
      <c r="AE458" s="1089"/>
      <c r="AF458" s="446"/>
      <c r="AG458" s="1089"/>
      <c r="AH458" s="446"/>
      <c r="AI458" s="446"/>
      <c r="AJ458" s="1089"/>
      <c r="AK458" s="446"/>
      <c r="AL458" s="446"/>
      <c r="AM458" s="1089"/>
      <c r="AN458" s="446"/>
      <c r="AO458" s="446"/>
      <c r="AP458" s="1089"/>
      <c r="AQ458" s="446"/>
      <c r="AR458" s="446"/>
      <c r="AS458" s="1146"/>
      <c r="AT458" s="446"/>
      <c r="AU458" s="446"/>
      <c r="AV458" s="1089"/>
      <c r="AW458" s="1089"/>
      <c r="AX458" s="1146"/>
      <c r="AY458" s="446"/>
      <c r="AZ458" s="1146"/>
      <c r="BA458" s="1919"/>
      <c r="BB458" s="1790"/>
      <c r="BC458" s="1146"/>
      <c r="BD458" s="446"/>
      <c r="BE458" s="1938"/>
      <c r="BF458" s="1089"/>
      <c r="BG458" s="20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  <c r="DZ458" s="23"/>
      <c r="EA458" s="23"/>
      <c r="EB458" s="23"/>
      <c r="EC458" s="23"/>
      <c r="ED458" s="23"/>
      <c r="EE458" s="23"/>
    </row>
    <row r="459" spans="1:135" s="22" customFormat="1" x14ac:dyDescent="0.25">
      <c r="A459" s="20"/>
      <c r="B459" s="16"/>
      <c r="C459" s="446"/>
      <c r="D459" s="446"/>
      <c r="E459" s="1089"/>
      <c r="F459" s="446"/>
      <c r="G459" s="446"/>
      <c r="H459" s="1089"/>
      <c r="I459" s="446"/>
      <c r="J459" s="446"/>
      <c r="K459" s="1089"/>
      <c r="L459" s="446"/>
      <c r="M459" s="446"/>
      <c r="N459" s="1089"/>
      <c r="O459" s="446"/>
      <c r="P459" s="446"/>
      <c r="Q459" s="1089"/>
      <c r="R459" s="446"/>
      <c r="S459" s="446"/>
      <c r="T459" s="1089"/>
      <c r="U459" s="1089"/>
      <c r="V459" s="446"/>
      <c r="W459" s="446"/>
      <c r="X459" s="1089"/>
      <c r="Y459" s="446"/>
      <c r="Z459" s="446"/>
      <c r="AA459" s="1089"/>
      <c r="AB459" s="446"/>
      <c r="AC459" s="1089"/>
      <c r="AD459" s="446"/>
      <c r="AE459" s="1089"/>
      <c r="AF459" s="446"/>
      <c r="AG459" s="1089"/>
      <c r="AH459" s="446"/>
      <c r="AI459" s="446"/>
      <c r="AJ459" s="1089"/>
      <c r="AK459" s="446"/>
      <c r="AL459" s="446"/>
      <c r="AM459" s="1089"/>
      <c r="AN459" s="446"/>
      <c r="AO459" s="446"/>
      <c r="AP459" s="1089"/>
      <c r="AQ459" s="446"/>
      <c r="AR459" s="446"/>
      <c r="AS459" s="1146"/>
      <c r="AT459" s="446"/>
      <c r="AU459" s="446"/>
      <c r="AV459" s="1089"/>
      <c r="AW459" s="1089"/>
      <c r="AX459" s="1146"/>
      <c r="AY459" s="446"/>
      <c r="AZ459" s="1146"/>
      <c r="BA459" s="1919"/>
      <c r="BB459" s="1790"/>
      <c r="BC459" s="1146"/>
      <c r="BD459" s="446"/>
      <c r="BE459" s="1938"/>
      <c r="BF459" s="1089"/>
      <c r="BG459" s="20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  <c r="DZ459" s="23"/>
      <c r="EA459" s="23"/>
      <c r="EB459" s="23"/>
      <c r="EC459" s="23"/>
      <c r="ED459" s="23"/>
      <c r="EE459" s="23"/>
    </row>
    <row r="460" spans="1:135" s="22" customFormat="1" x14ac:dyDescent="0.25">
      <c r="A460" s="20"/>
      <c r="B460" s="16"/>
      <c r="C460" s="446"/>
      <c r="D460" s="446"/>
      <c r="E460" s="1089"/>
      <c r="F460" s="446"/>
      <c r="G460" s="446"/>
      <c r="H460" s="1089"/>
      <c r="I460" s="446"/>
      <c r="J460" s="446"/>
      <c r="K460" s="1089"/>
      <c r="L460" s="446"/>
      <c r="M460" s="446"/>
      <c r="N460" s="1089"/>
      <c r="O460" s="446"/>
      <c r="P460" s="446"/>
      <c r="Q460" s="1089"/>
      <c r="R460" s="446"/>
      <c r="S460" s="446"/>
      <c r="T460" s="1089"/>
      <c r="U460" s="1089"/>
      <c r="V460" s="446"/>
      <c r="W460" s="446"/>
      <c r="X460" s="1089"/>
      <c r="Y460" s="446"/>
      <c r="Z460" s="446"/>
      <c r="AA460" s="1089"/>
      <c r="AB460" s="446"/>
      <c r="AC460" s="1089"/>
      <c r="AD460" s="446"/>
      <c r="AE460" s="1089"/>
      <c r="AF460" s="446"/>
      <c r="AG460" s="1089"/>
      <c r="AH460" s="446"/>
      <c r="AI460" s="446"/>
      <c r="AJ460" s="1089"/>
      <c r="AK460" s="446"/>
      <c r="AL460" s="446"/>
      <c r="AM460" s="1089"/>
      <c r="AN460" s="446"/>
      <c r="AO460" s="446"/>
      <c r="AP460" s="1089"/>
      <c r="AQ460" s="446"/>
      <c r="AR460" s="446"/>
      <c r="AS460" s="1146"/>
      <c r="AT460" s="446"/>
      <c r="AU460" s="446"/>
      <c r="AV460" s="1089"/>
      <c r="AW460" s="1089"/>
      <c r="AX460" s="1146"/>
      <c r="AY460" s="446"/>
      <c r="AZ460" s="1146"/>
      <c r="BA460" s="1919"/>
      <c r="BB460" s="1790"/>
      <c r="BC460" s="1146"/>
      <c r="BD460" s="446"/>
      <c r="BE460" s="1938"/>
      <c r="BF460" s="1089"/>
      <c r="BG460" s="20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  <c r="ED460" s="23"/>
      <c r="EE460" s="23"/>
    </row>
    <row r="461" spans="1:135" s="22" customFormat="1" x14ac:dyDescent="0.25">
      <c r="A461" s="20"/>
      <c r="B461" s="16"/>
      <c r="C461" s="446"/>
      <c r="D461" s="446"/>
      <c r="E461" s="1089"/>
      <c r="F461" s="446"/>
      <c r="G461" s="446"/>
      <c r="H461" s="1089"/>
      <c r="I461" s="446"/>
      <c r="J461" s="446"/>
      <c r="K461" s="1089"/>
      <c r="L461" s="446"/>
      <c r="M461" s="446"/>
      <c r="N461" s="1089"/>
      <c r="O461" s="446"/>
      <c r="P461" s="446"/>
      <c r="Q461" s="1089"/>
      <c r="R461" s="446"/>
      <c r="S461" s="446"/>
      <c r="T461" s="1089"/>
      <c r="U461" s="1089"/>
      <c r="V461" s="446"/>
      <c r="W461" s="446"/>
      <c r="X461" s="1089"/>
      <c r="Y461" s="446"/>
      <c r="Z461" s="446"/>
      <c r="AA461" s="1089"/>
      <c r="AB461" s="446"/>
      <c r="AC461" s="1089"/>
      <c r="AD461" s="446"/>
      <c r="AE461" s="1089"/>
      <c r="AF461" s="446"/>
      <c r="AG461" s="1089"/>
      <c r="AH461" s="446"/>
      <c r="AI461" s="446"/>
      <c r="AJ461" s="1089"/>
      <c r="AK461" s="446"/>
      <c r="AL461" s="446"/>
      <c r="AM461" s="1089"/>
      <c r="AN461" s="446"/>
      <c r="AO461" s="446"/>
      <c r="AP461" s="1089"/>
      <c r="AQ461" s="446"/>
      <c r="AR461" s="446"/>
      <c r="AS461" s="1146"/>
      <c r="AT461" s="446"/>
      <c r="AU461" s="446"/>
      <c r="AV461" s="1089"/>
      <c r="AW461" s="1089"/>
      <c r="AX461" s="1146"/>
      <c r="AY461" s="446"/>
      <c r="AZ461" s="1146"/>
      <c r="BA461" s="1919"/>
      <c r="BB461" s="1790"/>
      <c r="BC461" s="1146"/>
      <c r="BD461" s="446"/>
      <c r="BE461" s="1938"/>
      <c r="BF461" s="1089"/>
      <c r="BG461" s="20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  <c r="ED461" s="23"/>
      <c r="EE461" s="23"/>
    </row>
    <row r="462" spans="1:135" s="22" customFormat="1" x14ac:dyDescent="0.25">
      <c r="A462" s="20"/>
      <c r="B462" s="16"/>
      <c r="C462" s="446"/>
      <c r="D462" s="446"/>
      <c r="E462" s="1089"/>
      <c r="F462" s="446"/>
      <c r="G462" s="446"/>
      <c r="H462" s="1089"/>
      <c r="I462" s="446"/>
      <c r="J462" s="446"/>
      <c r="K462" s="1089"/>
      <c r="L462" s="446"/>
      <c r="M462" s="446"/>
      <c r="N462" s="1089"/>
      <c r="O462" s="446"/>
      <c r="P462" s="446"/>
      <c r="Q462" s="1089"/>
      <c r="R462" s="446"/>
      <c r="S462" s="446"/>
      <c r="T462" s="1089"/>
      <c r="U462" s="1089"/>
      <c r="V462" s="446"/>
      <c r="W462" s="446"/>
      <c r="X462" s="1089"/>
      <c r="Y462" s="446"/>
      <c r="Z462" s="446"/>
      <c r="AA462" s="1089"/>
      <c r="AB462" s="446"/>
      <c r="AC462" s="1089"/>
      <c r="AD462" s="446"/>
      <c r="AE462" s="1089"/>
      <c r="AF462" s="446"/>
      <c r="AG462" s="1089"/>
      <c r="AH462" s="446"/>
      <c r="AI462" s="446"/>
      <c r="AJ462" s="1089"/>
      <c r="AK462" s="446"/>
      <c r="AL462" s="446"/>
      <c r="AM462" s="1089"/>
      <c r="AN462" s="446"/>
      <c r="AO462" s="446"/>
      <c r="AP462" s="1089"/>
      <c r="AQ462" s="446"/>
      <c r="AR462" s="446"/>
      <c r="AS462" s="1146"/>
      <c r="AT462" s="446"/>
      <c r="AU462" s="446"/>
      <c r="AV462" s="1089"/>
      <c r="AW462" s="1089"/>
      <c r="AX462" s="1146"/>
      <c r="AY462" s="446"/>
      <c r="AZ462" s="1146"/>
      <c r="BA462" s="1919"/>
      <c r="BB462" s="1790"/>
      <c r="BC462" s="1146"/>
      <c r="BD462" s="446"/>
      <c r="BE462" s="1938"/>
      <c r="BF462" s="1089"/>
      <c r="BG462" s="20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  <c r="DB462" s="23"/>
      <c r="DC462" s="23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  <c r="DT462" s="23"/>
      <c r="DU462" s="23"/>
      <c r="DV462" s="23"/>
      <c r="DW462" s="23"/>
      <c r="DX462" s="23"/>
      <c r="DY462" s="23"/>
      <c r="DZ462" s="23"/>
      <c r="EA462" s="23"/>
      <c r="EB462" s="23"/>
      <c r="EC462" s="23"/>
      <c r="ED462" s="23"/>
      <c r="EE462" s="23"/>
    </row>
    <row r="463" spans="1:135" s="22" customFormat="1" x14ac:dyDescent="0.25">
      <c r="A463" s="20"/>
      <c r="B463" s="16"/>
      <c r="C463" s="446"/>
      <c r="D463" s="446"/>
      <c r="E463" s="1089"/>
      <c r="F463" s="446"/>
      <c r="G463" s="446"/>
      <c r="H463" s="1089"/>
      <c r="I463" s="446"/>
      <c r="J463" s="446"/>
      <c r="K463" s="1089"/>
      <c r="L463" s="446"/>
      <c r="M463" s="446"/>
      <c r="N463" s="1089"/>
      <c r="O463" s="446"/>
      <c r="P463" s="446"/>
      <c r="Q463" s="1089"/>
      <c r="R463" s="446"/>
      <c r="S463" s="446"/>
      <c r="T463" s="1089"/>
      <c r="U463" s="1089"/>
      <c r="V463" s="446"/>
      <c r="W463" s="446"/>
      <c r="X463" s="1089"/>
      <c r="Y463" s="446"/>
      <c r="Z463" s="446"/>
      <c r="AA463" s="1089"/>
      <c r="AB463" s="446"/>
      <c r="AC463" s="1089"/>
      <c r="AD463" s="446"/>
      <c r="AE463" s="1089"/>
      <c r="AF463" s="446"/>
      <c r="AG463" s="1089"/>
      <c r="AH463" s="446"/>
      <c r="AI463" s="446"/>
      <c r="AJ463" s="1089"/>
      <c r="AK463" s="446"/>
      <c r="AL463" s="446"/>
      <c r="AM463" s="1089"/>
      <c r="AN463" s="446"/>
      <c r="AO463" s="446"/>
      <c r="AP463" s="1089"/>
      <c r="AQ463" s="446"/>
      <c r="AR463" s="446"/>
      <c r="AS463" s="1146"/>
      <c r="AT463" s="446"/>
      <c r="AU463" s="446"/>
      <c r="AV463" s="1089"/>
      <c r="AW463" s="1089"/>
      <c r="AX463" s="1146"/>
      <c r="AY463" s="446"/>
      <c r="AZ463" s="1146"/>
      <c r="BA463" s="1919"/>
      <c r="BB463" s="1790"/>
      <c r="BC463" s="1146"/>
      <c r="BD463" s="446"/>
      <c r="BE463" s="1938"/>
      <c r="BF463" s="1089"/>
      <c r="BG463" s="20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  <c r="DB463" s="23"/>
      <c r="DC463" s="23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  <c r="DT463" s="23"/>
      <c r="DU463" s="23"/>
      <c r="DV463" s="23"/>
      <c r="DW463" s="23"/>
      <c r="DX463" s="23"/>
      <c r="DY463" s="23"/>
      <c r="DZ463" s="23"/>
      <c r="EA463" s="23"/>
      <c r="EB463" s="23"/>
      <c r="EC463" s="23"/>
      <c r="ED463" s="23"/>
      <c r="EE463" s="23"/>
    </row>
    <row r="464" spans="1:135" s="22" customFormat="1" x14ac:dyDescent="0.25">
      <c r="A464" s="20"/>
      <c r="B464" s="16"/>
      <c r="C464" s="446"/>
      <c r="D464" s="446"/>
      <c r="E464" s="1089"/>
      <c r="F464" s="446"/>
      <c r="G464" s="446"/>
      <c r="H464" s="1089"/>
      <c r="I464" s="446"/>
      <c r="J464" s="446"/>
      <c r="K464" s="1089"/>
      <c r="L464" s="446"/>
      <c r="M464" s="446"/>
      <c r="N464" s="1089"/>
      <c r="O464" s="446"/>
      <c r="P464" s="446"/>
      <c r="Q464" s="1089"/>
      <c r="R464" s="446"/>
      <c r="S464" s="446"/>
      <c r="T464" s="1089"/>
      <c r="U464" s="1089"/>
      <c r="V464" s="446"/>
      <c r="W464" s="446"/>
      <c r="X464" s="1089"/>
      <c r="Y464" s="446"/>
      <c r="Z464" s="446"/>
      <c r="AA464" s="1089"/>
      <c r="AB464" s="446"/>
      <c r="AC464" s="1089"/>
      <c r="AD464" s="446"/>
      <c r="AE464" s="1089"/>
      <c r="AF464" s="446"/>
      <c r="AG464" s="1089"/>
      <c r="AH464" s="446"/>
      <c r="AI464" s="446"/>
      <c r="AJ464" s="1089"/>
      <c r="AK464" s="446"/>
      <c r="AL464" s="446"/>
      <c r="AM464" s="1089"/>
      <c r="AN464" s="446"/>
      <c r="AO464" s="446"/>
      <c r="AP464" s="1089"/>
      <c r="AQ464" s="446"/>
      <c r="AR464" s="446"/>
      <c r="AS464" s="1146"/>
      <c r="AT464" s="446"/>
      <c r="AU464" s="446"/>
      <c r="AV464" s="1089"/>
      <c r="AW464" s="1089"/>
      <c r="AX464" s="1146"/>
      <c r="AY464" s="446"/>
      <c r="AZ464" s="1146"/>
      <c r="BA464" s="1919"/>
      <c r="BB464" s="1790"/>
      <c r="BC464" s="1146"/>
      <c r="BD464" s="446"/>
      <c r="BE464" s="1938"/>
      <c r="BF464" s="1089"/>
      <c r="BG464" s="20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  <c r="DB464" s="23"/>
      <c r="DC464" s="23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  <c r="DT464" s="23"/>
      <c r="DU464" s="23"/>
      <c r="DV464" s="23"/>
      <c r="DW464" s="23"/>
      <c r="DX464" s="23"/>
      <c r="DY464" s="23"/>
      <c r="DZ464" s="23"/>
      <c r="EA464" s="23"/>
      <c r="EB464" s="23"/>
      <c r="EC464" s="23"/>
      <c r="ED464" s="23"/>
      <c r="EE464" s="23"/>
    </row>
    <row r="465" spans="1:135" s="22" customFormat="1" x14ac:dyDescent="0.25">
      <c r="A465" s="20"/>
      <c r="B465" s="16"/>
      <c r="C465" s="446"/>
      <c r="D465" s="446"/>
      <c r="E465" s="1089"/>
      <c r="F465" s="446"/>
      <c r="G465" s="446"/>
      <c r="H465" s="1089"/>
      <c r="I465" s="446"/>
      <c r="J465" s="446"/>
      <c r="K465" s="1089"/>
      <c r="L465" s="446"/>
      <c r="M465" s="446"/>
      <c r="N465" s="1089"/>
      <c r="O465" s="446"/>
      <c r="P465" s="446"/>
      <c r="Q465" s="1089"/>
      <c r="R465" s="446"/>
      <c r="S465" s="446"/>
      <c r="T465" s="1089"/>
      <c r="U465" s="1089"/>
      <c r="V465" s="446"/>
      <c r="W465" s="446"/>
      <c r="X465" s="1089"/>
      <c r="Y465" s="446"/>
      <c r="Z465" s="446"/>
      <c r="AA465" s="1089"/>
      <c r="AB465" s="446"/>
      <c r="AC465" s="1089"/>
      <c r="AD465" s="446"/>
      <c r="AE465" s="1089"/>
      <c r="AF465" s="446"/>
      <c r="AG465" s="1089"/>
      <c r="AH465" s="446"/>
      <c r="AI465" s="446"/>
      <c r="AJ465" s="1089"/>
      <c r="AK465" s="446"/>
      <c r="AL465" s="446"/>
      <c r="AM465" s="1089"/>
      <c r="AN465" s="446"/>
      <c r="AO465" s="446"/>
      <c r="AP465" s="1089"/>
      <c r="AQ465" s="446"/>
      <c r="AR465" s="446"/>
      <c r="AS465" s="1146"/>
      <c r="AT465" s="446"/>
      <c r="AU465" s="446"/>
      <c r="AV465" s="1089"/>
      <c r="AW465" s="1089"/>
      <c r="AX465" s="1146"/>
      <c r="AY465" s="446"/>
      <c r="AZ465" s="1146"/>
      <c r="BA465" s="1919"/>
      <c r="BB465" s="1790"/>
      <c r="BC465" s="1146"/>
      <c r="BD465" s="446"/>
      <c r="BE465" s="1938"/>
      <c r="BF465" s="1089"/>
      <c r="BG465" s="20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  <c r="DB465" s="23"/>
      <c r="DC465" s="23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  <c r="DT465" s="23"/>
      <c r="DU465" s="23"/>
      <c r="DV465" s="23"/>
      <c r="DW465" s="23"/>
      <c r="DX465" s="23"/>
      <c r="DY465" s="23"/>
      <c r="DZ465" s="23"/>
      <c r="EA465" s="23"/>
      <c r="EB465" s="23"/>
      <c r="EC465" s="23"/>
      <c r="ED465" s="23"/>
      <c r="EE465" s="23"/>
    </row>
    <row r="466" spans="1:135" s="22" customFormat="1" x14ac:dyDescent="0.25">
      <c r="A466" s="20"/>
      <c r="B466" s="16"/>
      <c r="C466" s="446"/>
      <c r="D466" s="446"/>
      <c r="E466" s="1089"/>
      <c r="F466" s="446"/>
      <c r="G466" s="446"/>
      <c r="H466" s="1089"/>
      <c r="I466" s="446"/>
      <c r="J466" s="446"/>
      <c r="K466" s="1089"/>
      <c r="L466" s="446"/>
      <c r="M466" s="446"/>
      <c r="N466" s="1089"/>
      <c r="O466" s="446"/>
      <c r="P466" s="446"/>
      <c r="Q466" s="1089"/>
      <c r="R466" s="446"/>
      <c r="S466" s="446"/>
      <c r="T466" s="1089"/>
      <c r="U466" s="1089"/>
      <c r="V466" s="446"/>
      <c r="W466" s="446"/>
      <c r="X466" s="1089"/>
      <c r="Y466" s="446"/>
      <c r="Z466" s="446"/>
      <c r="AA466" s="1089"/>
      <c r="AB466" s="446"/>
      <c r="AC466" s="1089"/>
      <c r="AD466" s="446"/>
      <c r="AE466" s="1089"/>
      <c r="AF466" s="446"/>
      <c r="AG466" s="1089"/>
      <c r="AH466" s="446"/>
      <c r="AI466" s="446"/>
      <c r="AJ466" s="1089"/>
      <c r="AK466" s="446"/>
      <c r="AL466" s="446"/>
      <c r="AM466" s="1089"/>
      <c r="AN466" s="446"/>
      <c r="AO466" s="446"/>
      <c r="AP466" s="1089"/>
      <c r="AQ466" s="446"/>
      <c r="AR466" s="446"/>
      <c r="AS466" s="1146"/>
      <c r="AT466" s="446"/>
      <c r="AU466" s="446"/>
      <c r="AV466" s="1089"/>
      <c r="AW466" s="1089"/>
      <c r="AX466" s="1146"/>
      <c r="AY466" s="446"/>
      <c r="AZ466" s="1146"/>
      <c r="BA466" s="1919"/>
      <c r="BB466" s="1790"/>
      <c r="BC466" s="1146"/>
      <c r="BD466" s="446"/>
      <c r="BE466" s="1938"/>
      <c r="BF466" s="1089"/>
      <c r="BG466" s="20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  <c r="DZ466" s="23"/>
      <c r="EA466" s="23"/>
      <c r="EB466" s="23"/>
      <c r="EC466" s="23"/>
      <c r="ED466" s="23"/>
      <c r="EE466" s="23"/>
    </row>
    <row r="467" spans="1:135" s="22" customFormat="1" x14ac:dyDescent="0.25">
      <c r="A467" s="20"/>
      <c r="B467" s="16"/>
      <c r="C467" s="446"/>
      <c r="D467" s="446"/>
      <c r="E467" s="1089"/>
      <c r="F467" s="446"/>
      <c r="G467" s="446"/>
      <c r="H467" s="1089"/>
      <c r="I467" s="446"/>
      <c r="J467" s="446"/>
      <c r="K467" s="1089"/>
      <c r="L467" s="446"/>
      <c r="M467" s="446"/>
      <c r="N467" s="1089"/>
      <c r="O467" s="446"/>
      <c r="P467" s="446"/>
      <c r="Q467" s="1089"/>
      <c r="R467" s="446"/>
      <c r="S467" s="446"/>
      <c r="T467" s="1089"/>
      <c r="U467" s="1089"/>
      <c r="V467" s="446"/>
      <c r="W467" s="446"/>
      <c r="X467" s="1089"/>
      <c r="Y467" s="446"/>
      <c r="Z467" s="446"/>
      <c r="AA467" s="1089"/>
      <c r="AB467" s="446"/>
      <c r="AC467" s="1089"/>
      <c r="AD467" s="446"/>
      <c r="AE467" s="1089"/>
      <c r="AF467" s="446"/>
      <c r="AG467" s="1089"/>
      <c r="AH467" s="446"/>
      <c r="AI467" s="446"/>
      <c r="AJ467" s="1089"/>
      <c r="AK467" s="446"/>
      <c r="AL467" s="446"/>
      <c r="AM467" s="1089"/>
      <c r="AN467" s="446"/>
      <c r="AO467" s="446"/>
      <c r="AP467" s="1089"/>
      <c r="AQ467" s="446"/>
      <c r="AR467" s="446"/>
      <c r="AS467" s="1146"/>
      <c r="AT467" s="446"/>
      <c r="AU467" s="446"/>
      <c r="AV467" s="1089"/>
      <c r="AW467" s="1089"/>
      <c r="AX467" s="1146"/>
      <c r="AY467" s="446"/>
      <c r="AZ467" s="1146"/>
      <c r="BA467" s="1919"/>
      <c r="BB467" s="1790"/>
      <c r="BC467" s="1146"/>
      <c r="BD467" s="446"/>
      <c r="BE467" s="1938"/>
      <c r="BF467" s="1089"/>
      <c r="BG467" s="20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  <c r="DZ467" s="23"/>
      <c r="EA467" s="23"/>
      <c r="EB467" s="23"/>
      <c r="EC467" s="23"/>
      <c r="ED467" s="23"/>
      <c r="EE467" s="23"/>
    </row>
    <row r="468" spans="1:135" s="22" customFormat="1" x14ac:dyDescent="0.25">
      <c r="A468" s="20"/>
      <c r="B468" s="16"/>
      <c r="C468" s="446"/>
      <c r="D468" s="446"/>
      <c r="E468" s="1089"/>
      <c r="F468" s="446"/>
      <c r="G468" s="446"/>
      <c r="H468" s="1089"/>
      <c r="I468" s="446"/>
      <c r="J468" s="446"/>
      <c r="K468" s="1089"/>
      <c r="L468" s="446"/>
      <c r="M468" s="446"/>
      <c r="N468" s="1089"/>
      <c r="O468" s="446"/>
      <c r="P468" s="446"/>
      <c r="Q468" s="1089"/>
      <c r="R468" s="446"/>
      <c r="S468" s="446"/>
      <c r="T468" s="1089"/>
      <c r="U468" s="1089"/>
      <c r="V468" s="446"/>
      <c r="W468" s="446"/>
      <c r="X468" s="1089"/>
      <c r="Y468" s="446"/>
      <c r="Z468" s="446"/>
      <c r="AA468" s="1089"/>
      <c r="AB468" s="446"/>
      <c r="AC468" s="1089"/>
      <c r="AD468" s="446"/>
      <c r="AE468" s="1089"/>
      <c r="AF468" s="446"/>
      <c r="AG468" s="1089"/>
      <c r="AH468" s="446"/>
      <c r="AI468" s="446"/>
      <c r="AJ468" s="1089"/>
      <c r="AK468" s="446"/>
      <c r="AL468" s="446"/>
      <c r="AM468" s="1089"/>
      <c r="AN468" s="446"/>
      <c r="AO468" s="446"/>
      <c r="AP468" s="1089"/>
      <c r="AQ468" s="446"/>
      <c r="AR468" s="446"/>
      <c r="AS468" s="1146"/>
      <c r="AT468" s="446"/>
      <c r="AU468" s="446"/>
      <c r="AV468" s="1089"/>
      <c r="AW468" s="1089"/>
      <c r="AX468" s="1146"/>
      <c r="AY468" s="446"/>
      <c r="AZ468" s="1146"/>
      <c r="BA468" s="1919"/>
      <c r="BB468" s="1790"/>
      <c r="BC468" s="1146"/>
      <c r="BD468" s="446"/>
      <c r="BE468" s="1938"/>
      <c r="BF468" s="1089"/>
      <c r="BG468" s="20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</row>
    <row r="469" spans="1:135" s="22" customFormat="1" x14ac:dyDescent="0.25">
      <c r="A469" s="20"/>
      <c r="B469" s="16"/>
      <c r="C469" s="446"/>
      <c r="D469" s="446"/>
      <c r="E469" s="1089"/>
      <c r="F469" s="446"/>
      <c r="G469" s="446"/>
      <c r="H469" s="1089"/>
      <c r="I469" s="446"/>
      <c r="J469" s="446"/>
      <c r="K469" s="1089"/>
      <c r="L469" s="446"/>
      <c r="M469" s="446"/>
      <c r="N469" s="1089"/>
      <c r="O469" s="446"/>
      <c r="P469" s="446"/>
      <c r="Q469" s="1089"/>
      <c r="R469" s="446"/>
      <c r="S469" s="446"/>
      <c r="T469" s="1089"/>
      <c r="U469" s="1089"/>
      <c r="V469" s="446"/>
      <c r="W469" s="446"/>
      <c r="X469" s="1089"/>
      <c r="Y469" s="446"/>
      <c r="Z469" s="446"/>
      <c r="AA469" s="1089"/>
      <c r="AB469" s="446"/>
      <c r="AC469" s="1089"/>
      <c r="AD469" s="446"/>
      <c r="AE469" s="1089"/>
      <c r="AF469" s="446"/>
      <c r="AG469" s="1089"/>
      <c r="AH469" s="446"/>
      <c r="AI469" s="446"/>
      <c r="AJ469" s="1089"/>
      <c r="AK469" s="446"/>
      <c r="AL469" s="446"/>
      <c r="AM469" s="1089"/>
      <c r="AN469" s="446"/>
      <c r="AO469" s="446"/>
      <c r="AP469" s="1089"/>
      <c r="AQ469" s="446"/>
      <c r="AR469" s="446"/>
      <c r="AS469" s="1146"/>
      <c r="AT469" s="446"/>
      <c r="AU469" s="446"/>
      <c r="AV469" s="1089"/>
      <c r="AW469" s="1089"/>
      <c r="AX469" s="1146"/>
      <c r="AY469" s="446"/>
      <c r="AZ469" s="1146"/>
      <c r="BA469" s="1919"/>
      <c r="BB469" s="1790"/>
      <c r="BC469" s="1146"/>
      <c r="BD469" s="446"/>
      <c r="BE469" s="1938"/>
      <c r="BF469" s="1089"/>
      <c r="BG469" s="20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  <c r="DB469" s="23"/>
      <c r="DC469" s="23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  <c r="DT469" s="23"/>
      <c r="DU469" s="23"/>
      <c r="DV469" s="23"/>
      <c r="DW469" s="23"/>
      <c r="DX469" s="23"/>
      <c r="DY469" s="23"/>
      <c r="DZ469" s="23"/>
      <c r="EA469" s="23"/>
      <c r="EB469" s="23"/>
      <c r="EC469" s="23"/>
      <c r="ED469" s="23"/>
      <c r="EE469" s="23"/>
    </row>
    <row r="470" spans="1:135" s="22" customFormat="1" x14ac:dyDescent="0.25">
      <c r="A470" s="20"/>
      <c r="B470" s="16"/>
      <c r="C470" s="446"/>
      <c r="D470" s="446"/>
      <c r="E470" s="1089"/>
      <c r="F470" s="446"/>
      <c r="G470" s="446"/>
      <c r="H470" s="1089"/>
      <c r="I470" s="446"/>
      <c r="J470" s="446"/>
      <c r="K470" s="1089"/>
      <c r="L470" s="446"/>
      <c r="M470" s="446"/>
      <c r="N470" s="1089"/>
      <c r="O470" s="446"/>
      <c r="P470" s="446"/>
      <c r="Q470" s="1089"/>
      <c r="R470" s="446"/>
      <c r="S470" s="446"/>
      <c r="T470" s="1089"/>
      <c r="U470" s="1089"/>
      <c r="V470" s="446"/>
      <c r="W470" s="446"/>
      <c r="X470" s="1089"/>
      <c r="Y470" s="446"/>
      <c r="Z470" s="446"/>
      <c r="AA470" s="1089"/>
      <c r="AB470" s="446"/>
      <c r="AC470" s="1089"/>
      <c r="AD470" s="446"/>
      <c r="AE470" s="1089"/>
      <c r="AF470" s="446"/>
      <c r="AG470" s="1089"/>
      <c r="AH470" s="446"/>
      <c r="AI470" s="446"/>
      <c r="AJ470" s="1089"/>
      <c r="AK470" s="446"/>
      <c r="AL470" s="446"/>
      <c r="AM470" s="1089"/>
      <c r="AN470" s="446"/>
      <c r="AO470" s="446"/>
      <c r="AP470" s="1089"/>
      <c r="AQ470" s="446"/>
      <c r="AR470" s="446"/>
      <c r="AS470" s="1146"/>
      <c r="AT470" s="446"/>
      <c r="AU470" s="446"/>
      <c r="AV470" s="1089"/>
      <c r="AW470" s="1089"/>
      <c r="AX470" s="1146"/>
      <c r="AY470" s="446"/>
      <c r="AZ470" s="1146"/>
      <c r="BA470" s="1919"/>
      <c r="BB470" s="1790"/>
      <c r="BC470" s="1146"/>
      <c r="BD470" s="446"/>
      <c r="BE470" s="1938"/>
      <c r="BF470" s="1089"/>
      <c r="BG470" s="20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  <c r="DZ470" s="23"/>
      <c r="EA470" s="23"/>
      <c r="EB470" s="23"/>
      <c r="EC470" s="23"/>
      <c r="ED470" s="23"/>
      <c r="EE470" s="23"/>
    </row>
    <row r="471" spans="1:135" s="22" customFormat="1" x14ac:dyDescent="0.25">
      <c r="A471" s="20"/>
      <c r="B471" s="16"/>
      <c r="C471" s="446"/>
      <c r="D471" s="446"/>
      <c r="E471" s="1089"/>
      <c r="F471" s="446"/>
      <c r="G471" s="446"/>
      <c r="H471" s="1089"/>
      <c r="I471" s="446"/>
      <c r="J471" s="446"/>
      <c r="K471" s="1089"/>
      <c r="L471" s="446"/>
      <c r="M471" s="446"/>
      <c r="N471" s="1089"/>
      <c r="O471" s="446"/>
      <c r="P471" s="446"/>
      <c r="Q471" s="1089"/>
      <c r="R471" s="446"/>
      <c r="S471" s="446"/>
      <c r="T471" s="1089"/>
      <c r="U471" s="1089"/>
      <c r="V471" s="446"/>
      <c r="W471" s="446"/>
      <c r="X471" s="1089"/>
      <c r="Y471" s="446"/>
      <c r="Z471" s="446"/>
      <c r="AA471" s="1089"/>
      <c r="AB471" s="446"/>
      <c r="AC471" s="1089"/>
      <c r="AD471" s="446"/>
      <c r="AE471" s="1089"/>
      <c r="AF471" s="446"/>
      <c r="AG471" s="1089"/>
      <c r="AH471" s="446"/>
      <c r="AI471" s="446"/>
      <c r="AJ471" s="1089"/>
      <c r="AK471" s="446"/>
      <c r="AL471" s="446"/>
      <c r="AM471" s="1089"/>
      <c r="AN471" s="446"/>
      <c r="AO471" s="446"/>
      <c r="AP471" s="1089"/>
      <c r="AQ471" s="446"/>
      <c r="AR471" s="446"/>
      <c r="AS471" s="1146"/>
      <c r="AT471" s="446"/>
      <c r="AU471" s="446"/>
      <c r="AV471" s="1089"/>
      <c r="AW471" s="1089"/>
      <c r="AX471" s="1146"/>
      <c r="AY471" s="446"/>
      <c r="AZ471" s="1146"/>
      <c r="BA471" s="1919"/>
      <c r="BB471" s="1790"/>
      <c r="BC471" s="1146"/>
      <c r="BD471" s="446"/>
      <c r="BE471" s="1938"/>
      <c r="BF471" s="1089"/>
      <c r="BG471" s="20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  <c r="DZ471" s="23"/>
      <c r="EA471" s="23"/>
      <c r="EB471" s="23"/>
      <c r="EC471" s="23"/>
      <c r="ED471" s="23"/>
      <c r="EE471" s="23"/>
    </row>
    <row r="472" spans="1:135" s="22" customFormat="1" x14ac:dyDescent="0.25">
      <c r="A472" s="20"/>
      <c r="B472" s="16"/>
      <c r="C472" s="446"/>
      <c r="D472" s="446"/>
      <c r="E472" s="1089"/>
      <c r="F472" s="446"/>
      <c r="G472" s="446"/>
      <c r="H472" s="1089"/>
      <c r="I472" s="446"/>
      <c r="J472" s="446"/>
      <c r="K472" s="1089"/>
      <c r="L472" s="446"/>
      <c r="M472" s="446"/>
      <c r="N472" s="1089"/>
      <c r="O472" s="446"/>
      <c r="P472" s="446"/>
      <c r="Q472" s="1089"/>
      <c r="R472" s="446"/>
      <c r="S472" s="446"/>
      <c r="T472" s="1089"/>
      <c r="U472" s="1089"/>
      <c r="V472" s="446"/>
      <c r="W472" s="446"/>
      <c r="X472" s="1089"/>
      <c r="Y472" s="446"/>
      <c r="Z472" s="446"/>
      <c r="AA472" s="1089"/>
      <c r="AB472" s="446"/>
      <c r="AC472" s="1089"/>
      <c r="AD472" s="446"/>
      <c r="AE472" s="1089"/>
      <c r="AF472" s="446"/>
      <c r="AG472" s="1089"/>
      <c r="AH472" s="446"/>
      <c r="AI472" s="446"/>
      <c r="AJ472" s="1089"/>
      <c r="AK472" s="446"/>
      <c r="AL472" s="446"/>
      <c r="AM472" s="1089"/>
      <c r="AN472" s="446"/>
      <c r="AO472" s="446"/>
      <c r="AP472" s="1089"/>
      <c r="AQ472" s="446"/>
      <c r="AR472" s="446"/>
      <c r="AS472" s="1146"/>
      <c r="AT472" s="446"/>
      <c r="AU472" s="446"/>
      <c r="AV472" s="1089"/>
      <c r="AW472" s="1089"/>
      <c r="AX472" s="1146"/>
      <c r="AY472" s="446"/>
      <c r="AZ472" s="1146"/>
      <c r="BA472" s="1919"/>
      <c r="BB472" s="1790"/>
      <c r="BC472" s="1146"/>
      <c r="BD472" s="446"/>
      <c r="BE472" s="1938"/>
      <c r="BF472" s="1089"/>
      <c r="BG472" s="20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  <c r="DZ472" s="23"/>
      <c r="EA472" s="23"/>
      <c r="EB472" s="23"/>
      <c r="EC472" s="23"/>
      <c r="ED472" s="23"/>
      <c r="EE472" s="23"/>
    </row>
    <row r="473" spans="1:135" s="22" customFormat="1" x14ac:dyDescent="0.25">
      <c r="A473" s="20"/>
      <c r="B473" s="16"/>
      <c r="C473" s="446"/>
      <c r="D473" s="446"/>
      <c r="E473" s="1089"/>
      <c r="F473" s="446"/>
      <c r="G473" s="446"/>
      <c r="H473" s="1089"/>
      <c r="I473" s="446"/>
      <c r="J473" s="446"/>
      <c r="K473" s="1089"/>
      <c r="L473" s="446"/>
      <c r="M473" s="446"/>
      <c r="N473" s="1089"/>
      <c r="O473" s="446"/>
      <c r="P473" s="446"/>
      <c r="Q473" s="1089"/>
      <c r="R473" s="446"/>
      <c r="S473" s="446"/>
      <c r="T473" s="1089"/>
      <c r="U473" s="1089"/>
      <c r="V473" s="446"/>
      <c r="W473" s="446"/>
      <c r="X473" s="1089"/>
      <c r="Y473" s="446"/>
      <c r="Z473" s="446"/>
      <c r="AA473" s="1089"/>
      <c r="AB473" s="446"/>
      <c r="AC473" s="1089"/>
      <c r="AD473" s="446"/>
      <c r="AE473" s="1089"/>
      <c r="AF473" s="446"/>
      <c r="AG473" s="1089"/>
      <c r="AH473" s="446"/>
      <c r="AI473" s="446"/>
      <c r="AJ473" s="1089"/>
      <c r="AK473" s="446"/>
      <c r="AL473" s="446"/>
      <c r="AM473" s="1089"/>
      <c r="AN473" s="446"/>
      <c r="AO473" s="446"/>
      <c r="AP473" s="1089"/>
      <c r="AQ473" s="446"/>
      <c r="AR473" s="446"/>
      <c r="AS473" s="1146"/>
      <c r="AT473" s="446"/>
      <c r="AU473" s="446"/>
      <c r="AV473" s="1089"/>
      <c r="AW473" s="1089"/>
      <c r="AX473" s="1146"/>
      <c r="AY473" s="446"/>
      <c r="AZ473" s="1146"/>
      <c r="BA473" s="1919"/>
      <c r="BB473" s="1790"/>
      <c r="BC473" s="1146"/>
      <c r="BD473" s="446"/>
      <c r="BE473" s="1938"/>
      <c r="BF473" s="1089"/>
      <c r="BG473" s="20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  <c r="DZ473" s="23"/>
      <c r="EA473" s="23"/>
      <c r="EB473" s="23"/>
      <c r="EC473" s="23"/>
      <c r="ED473" s="23"/>
      <c r="EE473" s="23"/>
    </row>
    <row r="474" spans="1:135" s="22" customFormat="1" x14ac:dyDescent="0.25">
      <c r="A474" s="20"/>
      <c r="B474" s="16"/>
      <c r="C474" s="446"/>
      <c r="D474" s="446"/>
      <c r="E474" s="1089"/>
      <c r="F474" s="446"/>
      <c r="G474" s="446"/>
      <c r="H474" s="1089"/>
      <c r="I474" s="446"/>
      <c r="J474" s="446"/>
      <c r="K474" s="1089"/>
      <c r="L474" s="446"/>
      <c r="M474" s="446"/>
      <c r="N474" s="1089"/>
      <c r="O474" s="446"/>
      <c r="P474" s="446"/>
      <c r="Q474" s="1089"/>
      <c r="R474" s="446"/>
      <c r="S474" s="446"/>
      <c r="T474" s="1089"/>
      <c r="U474" s="1089"/>
      <c r="V474" s="446"/>
      <c r="W474" s="446"/>
      <c r="X474" s="1089"/>
      <c r="Y474" s="446"/>
      <c r="Z474" s="446"/>
      <c r="AA474" s="1089"/>
      <c r="AB474" s="446"/>
      <c r="AC474" s="1089"/>
      <c r="AD474" s="446"/>
      <c r="AE474" s="1089"/>
      <c r="AF474" s="446"/>
      <c r="AG474" s="1089"/>
      <c r="AH474" s="446"/>
      <c r="AI474" s="446"/>
      <c r="AJ474" s="1089"/>
      <c r="AK474" s="446"/>
      <c r="AL474" s="446"/>
      <c r="AM474" s="1089"/>
      <c r="AN474" s="446"/>
      <c r="AO474" s="446"/>
      <c r="AP474" s="1089"/>
      <c r="AQ474" s="446"/>
      <c r="AR474" s="446"/>
      <c r="AS474" s="1146"/>
      <c r="AT474" s="446"/>
      <c r="AU474" s="446"/>
      <c r="AV474" s="1089"/>
      <c r="AW474" s="1089"/>
      <c r="AX474" s="1146"/>
      <c r="AY474" s="446"/>
      <c r="AZ474" s="1146"/>
      <c r="BA474" s="1919"/>
      <c r="BB474" s="1790"/>
      <c r="BC474" s="1146"/>
      <c r="BD474" s="446"/>
      <c r="BE474" s="1938"/>
      <c r="BF474" s="1089"/>
      <c r="BG474" s="20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  <c r="DZ474" s="23"/>
      <c r="EA474" s="23"/>
      <c r="EB474" s="23"/>
      <c r="EC474" s="23"/>
      <c r="ED474" s="23"/>
      <c r="EE474" s="23"/>
    </row>
    <row r="475" spans="1:135" s="22" customFormat="1" x14ac:dyDescent="0.25">
      <c r="A475" s="20"/>
      <c r="B475" s="16"/>
      <c r="C475" s="446"/>
      <c r="D475" s="446"/>
      <c r="E475" s="1089"/>
      <c r="F475" s="446"/>
      <c r="G475" s="446"/>
      <c r="H475" s="1089"/>
      <c r="I475" s="446"/>
      <c r="J475" s="446"/>
      <c r="K475" s="1089"/>
      <c r="L475" s="446"/>
      <c r="M475" s="446"/>
      <c r="N475" s="1089"/>
      <c r="O475" s="446"/>
      <c r="P475" s="446"/>
      <c r="Q475" s="1089"/>
      <c r="R475" s="446"/>
      <c r="S475" s="446"/>
      <c r="T475" s="1089"/>
      <c r="U475" s="1089"/>
      <c r="V475" s="446"/>
      <c r="W475" s="446"/>
      <c r="X475" s="1089"/>
      <c r="Y475" s="446"/>
      <c r="Z475" s="446"/>
      <c r="AA475" s="1089"/>
      <c r="AB475" s="446"/>
      <c r="AC475" s="1089"/>
      <c r="AD475" s="446"/>
      <c r="AE475" s="1089"/>
      <c r="AF475" s="446"/>
      <c r="AG475" s="1089"/>
      <c r="AH475" s="446"/>
      <c r="AI475" s="446"/>
      <c r="AJ475" s="1089"/>
      <c r="AK475" s="446"/>
      <c r="AL475" s="446"/>
      <c r="AM475" s="1089"/>
      <c r="AN475" s="446"/>
      <c r="AO475" s="446"/>
      <c r="AP475" s="1089"/>
      <c r="AQ475" s="446"/>
      <c r="AR475" s="446"/>
      <c r="AS475" s="1146"/>
      <c r="AT475" s="446"/>
      <c r="AU475" s="446"/>
      <c r="AV475" s="1089"/>
      <c r="AW475" s="1089"/>
      <c r="AX475" s="1146"/>
      <c r="AY475" s="446"/>
      <c r="AZ475" s="1146"/>
      <c r="BA475" s="1919"/>
      <c r="BB475" s="1790"/>
      <c r="BC475" s="1146"/>
      <c r="BD475" s="446"/>
      <c r="BE475" s="1938"/>
      <c r="BF475" s="1089"/>
      <c r="BG475" s="20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  <c r="DZ475" s="23"/>
      <c r="EA475" s="23"/>
      <c r="EB475" s="23"/>
      <c r="EC475" s="23"/>
      <c r="ED475" s="23"/>
      <c r="EE475" s="23"/>
    </row>
    <row r="476" spans="1:135" s="22" customFormat="1" x14ac:dyDescent="0.25">
      <c r="A476" s="20"/>
      <c r="B476" s="16"/>
      <c r="C476" s="446"/>
      <c r="D476" s="446"/>
      <c r="E476" s="1089"/>
      <c r="F476" s="446"/>
      <c r="G476" s="446"/>
      <c r="H476" s="1089"/>
      <c r="I476" s="446"/>
      <c r="J476" s="446"/>
      <c r="K476" s="1089"/>
      <c r="L476" s="446"/>
      <c r="M476" s="446"/>
      <c r="N476" s="1089"/>
      <c r="O476" s="446"/>
      <c r="P476" s="446"/>
      <c r="Q476" s="1089"/>
      <c r="R476" s="446"/>
      <c r="S476" s="446"/>
      <c r="T476" s="1089"/>
      <c r="U476" s="1089"/>
      <c r="V476" s="446"/>
      <c r="W476" s="446"/>
      <c r="X476" s="1089"/>
      <c r="Y476" s="446"/>
      <c r="Z476" s="446"/>
      <c r="AA476" s="1089"/>
      <c r="AB476" s="446"/>
      <c r="AC476" s="1089"/>
      <c r="AD476" s="446"/>
      <c r="AE476" s="1089"/>
      <c r="AF476" s="446"/>
      <c r="AG476" s="1089"/>
      <c r="AH476" s="446"/>
      <c r="AI476" s="446"/>
      <c r="AJ476" s="1089"/>
      <c r="AK476" s="446"/>
      <c r="AL476" s="446"/>
      <c r="AM476" s="1089"/>
      <c r="AN476" s="446"/>
      <c r="AO476" s="446"/>
      <c r="AP476" s="1089"/>
      <c r="AQ476" s="446"/>
      <c r="AR476" s="446"/>
      <c r="AS476" s="1146"/>
      <c r="AT476" s="446"/>
      <c r="AU476" s="446"/>
      <c r="AV476" s="1089"/>
      <c r="AW476" s="1089"/>
      <c r="AX476" s="1146"/>
      <c r="AY476" s="446"/>
      <c r="AZ476" s="1146"/>
      <c r="BA476" s="1919"/>
      <c r="BB476" s="1790"/>
      <c r="BC476" s="1146"/>
      <c r="BD476" s="446"/>
      <c r="BE476" s="1938"/>
      <c r="BF476" s="1089"/>
      <c r="BG476" s="20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  <c r="ED476" s="23"/>
      <c r="EE476" s="23"/>
    </row>
    <row r="477" spans="1:135" s="22" customFormat="1" x14ac:dyDescent="0.25">
      <c r="A477" s="20"/>
      <c r="B477" s="16"/>
      <c r="C477" s="446"/>
      <c r="D477" s="446"/>
      <c r="E477" s="1089"/>
      <c r="F477" s="446"/>
      <c r="G477" s="446"/>
      <c r="H477" s="1089"/>
      <c r="I477" s="446"/>
      <c r="J477" s="446"/>
      <c r="K477" s="1089"/>
      <c r="L477" s="446"/>
      <c r="M477" s="446"/>
      <c r="N477" s="1089"/>
      <c r="O477" s="446"/>
      <c r="P477" s="446"/>
      <c r="Q477" s="1089"/>
      <c r="R477" s="446"/>
      <c r="S477" s="446"/>
      <c r="T477" s="1089"/>
      <c r="U477" s="1089"/>
      <c r="V477" s="446"/>
      <c r="W477" s="446"/>
      <c r="X477" s="1089"/>
      <c r="Y477" s="446"/>
      <c r="Z477" s="446"/>
      <c r="AA477" s="1089"/>
      <c r="AB477" s="446"/>
      <c r="AC477" s="1089"/>
      <c r="AD477" s="446"/>
      <c r="AE477" s="1089"/>
      <c r="AF477" s="446"/>
      <c r="AG477" s="1089"/>
      <c r="AH477" s="446"/>
      <c r="AI477" s="446"/>
      <c r="AJ477" s="1089"/>
      <c r="AK477" s="446"/>
      <c r="AL477" s="446"/>
      <c r="AM477" s="1089"/>
      <c r="AN477" s="446"/>
      <c r="AO477" s="446"/>
      <c r="AP477" s="1089"/>
      <c r="AQ477" s="446"/>
      <c r="AR477" s="446"/>
      <c r="AS477" s="1146"/>
      <c r="AT477" s="446"/>
      <c r="AU477" s="446"/>
      <c r="AV477" s="1089"/>
      <c r="AW477" s="1089"/>
      <c r="AX477" s="1146"/>
      <c r="AY477" s="446"/>
      <c r="AZ477" s="1146"/>
      <c r="BA477" s="1919"/>
      <c r="BB477" s="1790"/>
      <c r="BC477" s="1146"/>
      <c r="BD477" s="446"/>
      <c r="BE477" s="1938"/>
      <c r="BF477" s="1089"/>
      <c r="BG477" s="20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  <c r="DZ477" s="23"/>
      <c r="EA477" s="23"/>
      <c r="EB477" s="23"/>
      <c r="EC477" s="23"/>
      <c r="ED477" s="23"/>
      <c r="EE477" s="23"/>
    </row>
    <row r="478" spans="1:135" s="22" customFormat="1" x14ac:dyDescent="0.25">
      <c r="A478" s="20"/>
      <c r="B478" s="16"/>
      <c r="C478" s="446"/>
      <c r="D478" s="446"/>
      <c r="E478" s="1089"/>
      <c r="F478" s="446"/>
      <c r="G478" s="446"/>
      <c r="H478" s="1089"/>
      <c r="I478" s="446"/>
      <c r="J478" s="446"/>
      <c r="K478" s="1089"/>
      <c r="L478" s="446"/>
      <c r="M478" s="446"/>
      <c r="N478" s="1089"/>
      <c r="O478" s="446"/>
      <c r="P478" s="446"/>
      <c r="Q478" s="1089"/>
      <c r="R478" s="446"/>
      <c r="S478" s="446"/>
      <c r="T478" s="1089"/>
      <c r="U478" s="1089"/>
      <c r="V478" s="446"/>
      <c r="W478" s="446"/>
      <c r="X478" s="1089"/>
      <c r="Y478" s="446"/>
      <c r="Z478" s="446"/>
      <c r="AA478" s="1089"/>
      <c r="AB478" s="446"/>
      <c r="AC478" s="1089"/>
      <c r="AD478" s="446"/>
      <c r="AE478" s="1089"/>
      <c r="AF478" s="446"/>
      <c r="AG478" s="1089"/>
      <c r="AH478" s="446"/>
      <c r="AI478" s="446"/>
      <c r="AJ478" s="1089"/>
      <c r="AK478" s="446"/>
      <c r="AL478" s="446"/>
      <c r="AM478" s="1089"/>
      <c r="AN478" s="446"/>
      <c r="AO478" s="446"/>
      <c r="AP478" s="1089"/>
      <c r="AQ478" s="446"/>
      <c r="AR478" s="446"/>
      <c r="AS478" s="1146"/>
      <c r="AT478" s="446"/>
      <c r="AU478" s="446"/>
      <c r="AV478" s="1089"/>
      <c r="AW478" s="1089"/>
      <c r="AX478" s="1146"/>
      <c r="AY478" s="446"/>
      <c r="AZ478" s="1146"/>
      <c r="BA478" s="1919"/>
      <c r="BB478" s="1790"/>
      <c r="BC478" s="1146"/>
      <c r="BD478" s="446"/>
      <c r="BE478" s="1938"/>
      <c r="BF478" s="1089"/>
      <c r="BG478" s="20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  <c r="DZ478" s="23"/>
      <c r="EA478" s="23"/>
      <c r="EB478" s="23"/>
      <c r="EC478" s="23"/>
      <c r="ED478" s="23"/>
      <c r="EE478" s="23"/>
    </row>
    <row r="479" spans="1:135" s="22" customFormat="1" x14ac:dyDescent="0.25">
      <c r="A479" s="20"/>
      <c r="B479" s="16"/>
      <c r="C479" s="446"/>
      <c r="D479" s="446"/>
      <c r="E479" s="1089"/>
      <c r="F479" s="446"/>
      <c r="G479" s="446"/>
      <c r="H479" s="1089"/>
      <c r="I479" s="446"/>
      <c r="J479" s="446"/>
      <c r="K479" s="1089"/>
      <c r="L479" s="446"/>
      <c r="M479" s="446"/>
      <c r="N479" s="1089"/>
      <c r="O479" s="446"/>
      <c r="P479" s="446"/>
      <c r="Q479" s="1089"/>
      <c r="R479" s="446"/>
      <c r="S479" s="446"/>
      <c r="T479" s="1089"/>
      <c r="U479" s="1089"/>
      <c r="V479" s="446"/>
      <c r="W479" s="446"/>
      <c r="X479" s="1089"/>
      <c r="Y479" s="446"/>
      <c r="Z479" s="446"/>
      <c r="AA479" s="1089"/>
      <c r="AB479" s="446"/>
      <c r="AC479" s="1089"/>
      <c r="AD479" s="446"/>
      <c r="AE479" s="1089"/>
      <c r="AF479" s="446"/>
      <c r="AG479" s="1089"/>
      <c r="AH479" s="446"/>
      <c r="AI479" s="446"/>
      <c r="AJ479" s="1089"/>
      <c r="AK479" s="446"/>
      <c r="AL479" s="446"/>
      <c r="AM479" s="1089"/>
      <c r="AN479" s="446"/>
      <c r="AO479" s="446"/>
      <c r="AP479" s="1089"/>
      <c r="AQ479" s="446"/>
      <c r="AR479" s="446"/>
      <c r="AS479" s="1146"/>
      <c r="AT479" s="446"/>
      <c r="AU479" s="446"/>
      <c r="AV479" s="1089"/>
      <c r="AW479" s="1089"/>
      <c r="AX479" s="1146"/>
      <c r="AY479" s="446"/>
      <c r="AZ479" s="1146"/>
      <c r="BA479" s="1919"/>
      <c r="BB479" s="1790"/>
      <c r="BC479" s="1146"/>
      <c r="BD479" s="446"/>
      <c r="BE479" s="1938"/>
      <c r="BF479" s="1089"/>
      <c r="BG479" s="20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/>
      <c r="ED479" s="23"/>
      <c r="EE479" s="23"/>
    </row>
    <row r="480" spans="1:135" s="22" customFormat="1" x14ac:dyDescent="0.25">
      <c r="A480" s="20"/>
      <c r="B480" s="16"/>
      <c r="C480" s="446"/>
      <c r="D480" s="446"/>
      <c r="E480" s="1089"/>
      <c r="F480" s="446"/>
      <c r="G480" s="446"/>
      <c r="H480" s="1089"/>
      <c r="I480" s="446"/>
      <c r="J480" s="446"/>
      <c r="K480" s="1089"/>
      <c r="L480" s="446"/>
      <c r="M480" s="446"/>
      <c r="N480" s="1089"/>
      <c r="O480" s="446"/>
      <c r="P480" s="446"/>
      <c r="Q480" s="1089"/>
      <c r="R480" s="446"/>
      <c r="S480" s="446"/>
      <c r="T480" s="1089"/>
      <c r="U480" s="1089"/>
      <c r="V480" s="446"/>
      <c r="W480" s="446"/>
      <c r="X480" s="1089"/>
      <c r="Y480" s="446"/>
      <c r="Z480" s="446"/>
      <c r="AA480" s="1089"/>
      <c r="AB480" s="446"/>
      <c r="AC480" s="1089"/>
      <c r="AD480" s="446"/>
      <c r="AE480" s="1089"/>
      <c r="AF480" s="446"/>
      <c r="AG480" s="1089"/>
      <c r="AH480" s="446"/>
      <c r="AI480" s="446"/>
      <c r="AJ480" s="1089"/>
      <c r="AK480" s="446"/>
      <c r="AL480" s="446"/>
      <c r="AM480" s="1089"/>
      <c r="AN480" s="446"/>
      <c r="AO480" s="446"/>
      <c r="AP480" s="1089"/>
      <c r="AQ480" s="446"/>
      <c r="AR480" s="446"/>
      <c r="AS480" s="1146"/>
      <c r="AT480" s="446"/>
      <c r="AU480" s="446"/>
      <c r="AV480" s="1089"/>
      <c r="AW480" s="1089"/>
      <c r="AX480" s="1146"/>
      <c r="AY480" s="446"/>
      <c r="AZ480" s="1146"/>
      <c r="BA480" s="1919"/>
      <c r="BB480" s="1790"/>
      <c r="BC480" s="1146"/>
      <c r="BD480" s="446"/>
      <c r="BE480" s="1938"/>
      <c r="BF480" s="1089"/>
      <c r="BG480" s="20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  <c r="DZ480" s="23"/>
      <c r="EA480" s="23"/>
      <c r="EB480" s="23"/>
      <c r="EC480" s="23"/>
      <c r="ED480" s="23"/>
      <c r="EE480" s="23"/>
    </row>
    <row r="481" spans="1:135" s="22" customFormat="1" x14ac:dyDescent="0.25">
      <c r="A481" s="20"/>
      <c r="B481" s="16"/>
      <c r="C481" s="446"/>
      <c r="D481" s="446"/>
      <c r="E481" s="1089"/>
      <c r="F481" s="446"/>
      <c r="G481" s="446"/>
      <c r="H481" s="1089"/>
      <c r="I481" s="446"/>
      <c r="J481" s="446"/>
      <c r="K481" s="1089"/>
      <c r="L481" s="446"/>
      <c r="M481" s="446"/>
      <c r="N481" s="1089"/>
      <c r="O481" s="446"/>
      <c r="P481" s="446"/>
      <c r="Q481" s="1089"/>
      <c r="R481" s="446"/>
      <c r="S481" s="446"/>
      <c r="T481" s="1089"/>
      <c r="U481" s="1089"/>
      <c r="V481" s="446"/>
      <c r="W481" s="446"/>
      <c r="X481" s="1089"/>
      <c r="Y481" s="446"/>
      <c r="Z481" s="446"/>
      <c r="AA481" s="1089"/>
      <c r="AB481" s="446"/>
      <c r="AC481" s="1089"/>
      <c r="AD481" s="446"/>
      <c r="AE481" s="1089"/>
      <c r="AF481" s="446"/>
      <c r="AG481" s="1089"/>
      <c r="AH481" s="446"/>
      <c r="AI481" s="446"/>
      <c r="AJ481" s="1089"/>
      <c r="AK481" s="446"/>
      <c r="AL481" s="446"/>
      <c r="AM481" s="1089"/>
      <c r="AN481" s="446"/>
      <c r="AO481" s="446"/>
      <c r="AP481" s="1089"/>
      <c r="AQ481" s="446"/>
      <c r="AR481" s="446"/>
      <c r="AS481" s="1146"/>
      <c r="AT481" s="446"/>
      <c r="AU481" s="446"/>
      <c r="AV481" s="1089"/>
      <c r="AW481" s="1089"/>
      <c r="AX481" s="1146"/>
      <c r="AY481" s="446"/>
      <c r="AZ481" s="1146"/>
      <c r="BA481" s="1919"/>
      <c r="BB481" s="1790"/>
      <c r="BC481" s="1146"/>
      <c r="BD481" s="446"/>
      <c r="BE481" s="1938"/>
      <c r="BF481" s="1089"/>
      <c r="BG481" s="20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  <c r="DZ481" s="23"/>
      <c r="EA481" s="23"/>
      <c r="EB481" s="23"/>
      <c r="EC481" s="23"/>
      <c r="ED481" s="23"/>
      <c r="EE481" s="23"/>
    </row>
    <row r="482" spans="1:135" s="22" customFormat="1" x14ac:dyDescent="0.25">
      <c r="A482" s="20"/>
      <c r="B482" s="16"/>
      <c r="C482" s="446"/>
      <c r="D482" s="446"/>
      <c r="E482" s="1089"/>
      <c r="F482" s="446"/>
      <c r="G482" s="446"/>
      <c r="H482" s="1089"/>
      <c r="I482" s="446"/>
      <c r="J482" s="446"/>
      <c r="K482" s="1089"/>
      <c r="L482" s="446"/>
      <c r="M482" s="446"/>
      <c r="N482" s="1089"/>
      <c r="O482" s="446"/>
      <c r="P482" s="446"/>
      <c r="Q482" s="1089"/>
      <c r="R482" s="446"/>
      <c r="S482" s="446"/>
      <c r="T482" s="1089"/>
      <c r="U482" s="1089"/>
      <c r="V482" s="446"/>
      <c r="W482" s="446"/>
      <c r="X482" s="1089"/>
      <c r="Y482" s="446"/>
      <c r="Z482" s="446"/>
      <c r="AA482" s="1089"/>
      <c r="AB482" s="446"/>
      <c r="AC482" s="1089"/>
      <c r="AD482" s="446"/>
      <c r="AE482" s="1089"/>
      <c r="AF482" s="446"/>
      <c r="AG482" s="1089"/>
      <c r="AH482" s="446"/>
      <c r="AI482" s="446"/>
      <c r="AJ482" s="1089"/>
      <c r="AK482" s="446"/>
      <c r="AL482" s="446"/>
      <c r="AM482" s="1089"/>
      <c r="AN482" s="446"/>
      <c r="AO482" s="446"/>
      <c r="AP482" s="1089"/>
      <c r="AQ482" s="446"/>
      <c r="AR482" s="446"/>
      <c r="AS482" s="1146"/>
      <c r="AT482" s="446"/>
      <c r="AU482" s="446"/>
      <c r="AV482" s="1089"/>
      <c r="AW482" s="1089"/>
      <c r="AX482" s="1146"/>
      <c r="AY482" s="446"/>
      <c r="AZ482" s="1146"/>
      <c r="BA482" s="1919"/>
      <c r="BB482" s="1790"/>
      <c r="BC482" s="1146"/>
      <c r="BD482" s="446"/>
      <c r="BE482" s="1938"/>
      <c r="BF482" s="1089"/>
      <c r="BG482" s="20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  <c r="DZ482" s="23"/>
      <c r="EA482" s="23"/>
      <c r="EB482" s="23"/>
      <c r="EC482" s="23"/>
      <c r="ED482" s="23"/>
      <c r="EE482" s="23"/>
    </row>
    <row r="483" spans="1:135" s="22" customFormat="1" x14ac:dyDescent="0.25">
      <c r="A483" s="20"/>
      <c r="B483" s="16"/>
      <c r="C483" s="446"/>
      <c r="D483" s="446"/>
      <c r="E483" s="1089"/>
      <c r="F483" s="446"/>
      <c r="G483" s="446"/>
      <c r="H483" s="1089"/>
      <c r="I483" s="446"/>
      <c r="J483" s="446"/>
      <c r="K483" s="1089"/>
      <c r="L483" s="446"/>
      <c r="M483" s="446"/>
      <c r="N483" s="1089"/>
      <c r="O483" s="446"/>
      <c r="P483" s="446"/>
      <c r="Q483" s="1089"/>
      <c r="R483" s="446"/>
      <c r="S483" s="446"/>
      <c r="T483" s="1089"/>
      <c r="U483" s="1089"/>
      <c r="V483" s="446"/>
      <c r="W483" s="446"/>
      <c r="X483" s="1089"/>
      <c r="Y483" s="446"/>
      <c r="Z483" s="446"/>
      <c r="AA483" s="1089"/>
      <c r="AB483" s="446"/>
      <c r="AC483" s="1089"/>
      <c r="AD483" s="446"/>
      <c r="AE483" s="1089"/>
      <c r="AF483" s="446"/>
      <c r="AG483" s="1089"/>
      <c r="AH483" s="446"/>
      <c r="AI483" s="446"/>
      <c r="AJ483" s="1089"/>
      <c r="AK483" s="446"/>
      <c r="AL483" s="446"/>
      <c r="AM483" s="1089"/>
      <c r="AN483" s="446"/>
      <c r="AO483" s="446"/>
      <c r="AP483" s="1089"/>
      <c r="AQ483" s="446"/>
      <c r="AR483" s="446"/>
      <c r="AS483" s="1146"/>
      <c r="AT483" s="446"/>
      <c r="AU483" s="446"/>
      <c r="AV483" s="1089"/>
      <c r="AW483" s="1089"/>
      <c r="AX483" s="1146"/>
      <c r="AY483" s="446"/>
      <c r="AZ483" s="1146"/>
      <c r="BA483" s="1919"/>
      <c r="BB483" s="1790"/>
      <c r="BC483" s="1146"/>
      <c r="BD483" s="446"/>
      <c r="BE483" s="1938"/>
      <c r="BF483" s="1089"/>
      <c r="BG483" s="20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  <c r="DZ483" s="23"/>
      <c r="EA483" s="23"/>
      <c r="EB483" s="23"/>
      <c r="EC483" s="23"/>
      <c r="ED483" s="23"/>
      <c r="EE483" s="23"/>
    </row>
    <row r="484" spans="1:135" s="22" customFormat="1" x14ac:dyDescent="0.25">
      <c r="A484" s="20"/>
      <c r="B484" s="16"/>
      <c r="C484" s="446"/>
      <c r="D484" s="446"/>
      <c r="E484" s="1089"/>
      <c r="F484" s="446"/>
      <c r="G484" s="446"/>
      <c r="H484" s="1089"/>
      <c r="I484" s="446"/>
      <c r="J484" s="446"/>
      <c r="K484" s="1089"/>
      <c r="L484" s="446"/>
      <c r="M484" s="446"/>
      <c r="N484" s="1089"/>
      <c r="O484" s="446"/>
      <c r="P484" s="446"/>
      <c r="Q484" s="1089"/>
      <c r="R484" s="446"/>
      <c r="S484" s="446"/>
      <c r="T484" s="1089"/>
      <c r="U484" s="1089"/>
      <c r="V484" s="446"/>
      <c r="W484" s="446"/>
      <c r="X484" s="1089"/>
      <c r="Y484" s="446"/>
      <c r="Z484" s="446"/>
      <c r="AA484" s="1089"/>
      <c r="AB484" s="446"/>
      <c r="AC484" s="1089"/>
      <c r="AD484" s="446"/>
      <c r="AE484" s="1089"/>
      <c r="AF484" s="446"/>
      <c r="AG484" s="1089"/>
      <c r="AH484" s="446"/>
      <c r="AI484" s="446"/>
      <c r="AJ484" s="1089"/>
      <c r="AK484" s="446"/>
      <c r="AL484" s="446"/>
      <c r="AM484" s="1089"/>
      <c r="AN484" s="446"/>
      <c r="AO484" s="446"/>
      <c r="AP484" s="1089"/>
      <c r="AQ484" s="446"/>
      <c r="AR484" s="446"/>
      <c r="AS484" s="1146"/>
      <c r="AT484" s="446"/>
      <c r="AU484" s="446"/>
      <c r="AV484" s="1089"/>
      <c r="AW484" s="1089"/>
      <c r="AX484" s="1146"/>
      <c r="AY484" s="446"/>
      <c r="AZ484" s="1146"/>
      <c r="BA484" s="1919"/>
      <c r="BB484" s="1790"/>
      <c r="BC484" s="1146"/>
      <c r="BD484" s="446"/>
      <c r="BE484" s="1938"/>
      <c r="BF484" s="1089"/>
      <c r="BG484" s="20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  <c r="DZ484" s="23"/>
      <c r="EA484" s="23"/>
      <c r="EB484" s="23"/>
      <c r="EC484" s="23"/>
      <c r="ED484" s="23"/>
      <c r="EE484" s="23"/>
    </row>
    <row r="485" spans="1:135" s="22" customFormat="1" x14ac:dyDescent="0.25">
      <c r="A485" s="20"/>
      <c r="B485" s="16"/>
      <c r="C485" s="446"/>
      <c r="D485" s="446"/>
      <c r="E485" s="1089"/>
      <c r="F485" s="446"/>
      <c r="G485" s="446"/>
      <c r="H485" s="1089"/>
      <c r="I485" s="446"/>
      <c r="J485" s="446"/>
      <c r="K485" s="1089"/>
      <c r="L485" s="446"/>
      <c r="M485" s="446"/>
      <c r="N485" s="1089"/>
      <c r="O485" s="446"/>
      <c r="P485" s="446"/>
      <c r="Q485" s="1089"/>
      <c r="R485" s="446"/>
      <c r="S485" s="446"/>
      <c r="T485" s="1089"/>
      <c r="U485" s="1089"/>
      <c r="V485" s="446"/>
      <c r="W485" s="446"/>
      <c r="X485" s="1089"/>
      <c r="Y485" s="446"/>
      <c r="Z485" s="446"/>
      <c r="AA485" s="1089"/>
      <c r="AB485" s="446"/>
      <c r="AC485" s="1089"/>
      <c r="AD485" s="446"/>
      <c r="AE485" s="1089"/>
      <c r="AF485" s="446"/>
      <c r="AG485" s="1089"/>
      <c r="AH485" s="446"/>
      <c r="AI485" s="446"/>
      <c r="AJ485" s="1089"/>
      <c r="AK485" s="446"/>
      <c r="AL485" s="446"/>
      <c r="AM485" s="1089"/>
      <c r="AN485" s="446"/>
      <c r="AO485" s="446"/>
      <c r="AP485" s="1089"/>
      <c r="AQ485" s="446"/>
      <c r="AR485" s="446"/>
      <c r="AS485" s="1146"/>
      <c r="AT485" s="446"/>
      <c r="AU485" s="446"/>
      <c r="AV485" s="1089"/>
      <c r="AW485" s="1089"/>
      <c r="AX485" s="1146"/>
      <c r="AY485" s="446"/>
      <c r="AZ485" s="1146"/>
      <c r="BA485" s="1919"/>
      <c r="BB485" s="1790"/>
      <c r="BC485" s="1146"/>
      <c r="BD485" s="446"/>
      <c r="BE485" s="1938"/>
      <c r="BF485" s="1089"/>
      <c r="BG485" s="20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  <c r="DZ485" s="23"/>
      <c r="EA485" s="23"/>
      <c r="EB485" s="23"/>
      <c r="EC485" s="23"/>
      <c r="ED485" s="23"/>
      <c r="EE485" s="23"/>
    </row>
    <row r="486" spans="1:135" s="22" customFormat="1" x14ac:dyDescent="0.25">
      <c r="A486" s="20"/>
      <c r="B486" s="16"/>
      <c r="C486" s="446"/>
      <c r="D486" s="446"/>
      <c r="E486" s="1089"/>
      <c r="F486" s="446"/>
      <c r="G486" s="446"/>
      <c r="H486" s="1089"/>
      <c r="I486" s="446"/>
      <c r="J486" s="446"/>
      <c r="K486" s="1089"/>
      <c r="L486" s="446"/>
      <c r="M486" s="446"/>
      <c r="N486" s="1089"/>
      <c r="O486" s="446"/>
      <c r="P486" s="446"/>
      <c r="Q486" s="1089"/>
      <c r="R486" s="446"/>
      <c r="S486" s="446"/>
      <c r="T486" s="1089"/>
      <c r="U486" s="1089"/>
      <c r="V486" s="446"/>
      <c r="W486" s="446"/>
      <c r="X486" s="1089"/>
      <c r="Y486" s="446"/>
      <c r="Z486" s="446"/>
      <c r="AA486" s="1089"/>
      <c r="AB486" s="446"/>
      <c r="AC486" s="1089"/>
      <c r="AD486" s="446"/>
      <c r="AE486" s="1089"/>
      <c r="AF486" s="446"/>
      <c r="AG486" s="1089"/>
      <c r="AH486" s="446"/>
      <c r="AI486" s="446"/>
      <c r="AJ486" s="1089"/>
      <c r="AK486" s="446"/>
      <c r="AL486" s="446"/>
      <c r="AM486" s="1089"/>
      <c r="AN486" s="446"/>
      <c r="AO486" s="446"/>
      <c r="AP486" s="1089"/>
      <c r="AQ486" s="446"/>
      <c r="AR486" s="446"/>
      <c r="AS486" s="1146"/>
      <c r="AT486" s="446"/>
      <c r="AU486" s="446"/>
      <c r="AV486" s="1089"/>
      <c r="AW486" s="1089"/>
      <c r="AX486" s="1146"/>
      <c r="AY486" s="446"/>
      <c r="AZ486" s="1146"/>
      <c r="BA486" s="1919"/>
      <c r="BB486" s="1790"/>
      <c r="BC486" s="1146"/>
      <c r="BD486" s="446"/>
      <c r="BE486" s="1938"/>
      <c r="BF486" s="1089"/>
      <c r="BG486" s="20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  <c r="DZ486" s="23"/>
      <c r="EA486" s="23"/>
      <c r="EB486" s="23"/>
      <c r="EC486" s="23"/>
      <c r="ED486" s="23"/>
      <c r="EE486" s="23"/>
    </row>
    <row r="487" spans="1:135" s="22" customFormat="1" x14ac:dyDescent="0.25">
      <c r="A487" s="20"/>
      <c r="B487" s="16"/>
      <c r="C487" s="446"/>
      <c r="D487" s="446"/>
      <c r="E487" s="1089"/>
      <c r="F487" s="446"/>
      <c r="G487" s="446"/>
      <c r="H487" s="1089"/>
      <c r="I487" s="446"/>
      <c r="J487" s="446"/>
      <c r="K487" s="1089"/>
      <c r="L487" s="446"/>
      <c r="M487" s="446"/>
      <c r="N487" s="1089"/>
      <c r="O487" s="446"/>
      <c r="P487" s="446"/>
      <c r="Q487" s="1089"/>
      <c r="R487" s="446"/>
      <c r="S487" s="446"/>
      <c r="T487" s="1089"/>
      <c r="U487" s="1089"/>
      <c r="V487" s="446"/>
      <c r="W487" s="446"/>
      <c r="X487" s="1089"/>
      <c r="Y487" s="446"/>
      <c r="Z487" s="446"/>
      <c r="AA487" s="1089"/>
      <c r="AB487" s="446"/>
      <c r="AC487" s="1089"/>
      <c r="AD487" s="446"/>
      <c r="AE487" s="1089"/>
      <c r="AF487" s="446"/>
      <c r="AG487" s="1089"/>
      <c r="AH487" s="446"/>
      <c r="AI487" s="446"/>
      <c r="AJ487" s="1089"/>
      <c r="AK487" s="446"/>
      <c r="AL487" s="446"/>
      <c r="AM487" s="1089"/>
      <c r="AN487" s="446"/>
      <c r="AO487" s="446"/>
      <c r="AP487" s="1089"/>
      <c r="AQ487" s="446"/>
      <c r="AR487" s="446"/>
      <c r="AS487" s="1146"/>
      <c r="AT487" s="446"/>
      <c r="AU487" s="446"/>
      <c r="AV487" s="1089"/>
      <c r="AW487" s="1089"/>
      <c r="AX487" s="1146"/>
      <c r="AY487" s="446"/>
      <c r="AZ487" s="1146"/>
      <c r="BA487" s="1919"/>
      <c r="BB487" s="1790"/>
      <c r="BC487" s="1146"/>
      <c r="BD487" s="446"/>
      <c r="BE487" s="1938"/>
      <c r="BF487" s="1089"/>
      <c r="BG487" s="20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  <c r="DZ487" s="23"/>
      <c r="EA487" s="23"/>
      <c r="EB487" s="23"/>
      <c r="EC487" s="23"/>
      <c r="ED487" s="23"/>
      <c r="EE487" s="23"/>
    </row>
    <row r="488" spans="1:135" s="22" customFormat="1" x14ac:dyDescent="0.25">
      <c r="A488" s="20"/>
      <c r="B488" s="16"/>
      <c r="C488" s="446"/>
      <c r="D488" s="446"/>
      <c r="E488" s="1089"/>
      <c r="F488" s="446"/>
      <c r="G488" s="446"/>
      <c r="H488" s="1089"/>
      <c r="I488" s="446"/>
      <c r="J488" s="446"/>
      <c r="K488" s="1089"/>
      <c r="L488" s="446"/>
      <c r="M488" s="446"/>
      <c r="N488" s="1089"/>
      <c r="O488" s="446"/>
      <c r="P488" s="446"/>
      <c r="Q488" s="1089"/>
      <c r="R488" s="446"/>
      <c r="S488" s="446"/>
      <c r="T488" s="1089"/>
      <c r="U488" s="1089"/>
      <c r="V488" s="446"/>
      <c r="W488" s="446"/>
      <c r="X488" s="1089"/>
      <c r="Y488" s="446"/>
      <c r="Z488" s="446"/>
      <c r="AA488" s="1089"/>
      <c r="AB488" s="446"/>
      <c r="AC488" s="1089"/>
      <c r="AD488" s="446"/>
      <c r="AE488" s="1089"/>
      <c r="AF488" s="446"/>
      <c r="AG488" s="1089"/>
      <c r="AH488" s="446"/>
      <c r="AI488" s="446"/>
      <c r="AJ488" s="1089"/>
      <c r="AK488" s="446"/>
      <c r="AL488" s="446"/>
      <c r="AM488" s="1089"/>
      <c r="AN488" s="446"/>
      <c r="AO488" s="446"/>
      <c r="AP488" s="1089"/>
      <c r="AQ488" s="446"/>
      <c r="AR488" s="446"/>
      <c r="AS488" s="1146"/>
      <c r="AT488" s="446"/>
      <c r="AU488" s="446"/>
      <c r="AV488" s="1089"/>
      <c r="AW488" s="1089"/>
      <c r="AX488" s="1146"/>
      <c r="AY488" s="446"/>
      <c r="AZ488" s="1146"/>
      <c r="BA488" s="1919"/>
      <c r="BB488" s="1790"/>
      <c r="BC488" s="1146"/>
      <c r="BD488" s="446"/>
      <c r="BE488" s="1938"/>
      <c r="BF488" s="1089"/>
      <c r="BG488" s="20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  <c r="DZ488" s="23"/>
      <c r="EA488" s="23"/>
      <c r="EB488" s="23"/>
      <c r="EC488" s="23"/>
      <c r="ED488" s="23"/>
      <c r="EE488" s="23"/>
    </row>
    <row r="489" spans="1:135" s="22" customFormat="1" x14ac:dyDescent="0.25">
      <c r="A489" s="20"/>
      <c r="B489" s="16"/>
      <c r="C489" s="446"/>
      <c r="D489" s="446"/>
      <c r="E489" s="1089"/>
      <c r="F489" s="446"/>
      <c r="G489" s="446"/>
      <c r="H489" s="1089"/>
      <c r="I489" s="446"/>
      <c r="J489" s="446"/>
      <c r="K489" s="1089"/>
      <c r="L489" s="446"/>
      <c r="M489" s="446"/>
      <c r="N489" s="1089"/>
      <c r="O489" s="446"/>
      <c r="P489" s="446"/>
      <c r="Q489" s="1089"/>
      <c r="R489" s="446"/>
      <c r="S489" s="446"/>
      <c r="T489" s="1089"/>
      <c r="U489" s="1089"/>
      <c r="V489" s="446"/>
      <c r="W489" s="446"/>
      <c r="X489" s="1089"/>
      <c r="Y489" s="446"/>
      <c r="Z489" s="446"/>
      <c r="AA489" s="1089"/>
      <c r="AB489" s="446"/>
      <c r="AC489" s="1089"/>
      <c r="AD489" s="446"/>
      <c r="AE489" s="1089"/>
      <c r="AF489" s="446"/>
      <c r="AG489" s="1089"/>
      <c r="AH489" s="446"/>
      <c r="AI489" s="446"/>
      <c r="AJ489" s="1089"/>
      <c r="AK489" s="446"/>
      <c r="AL489" s="446"/>
      <c r="AM489" s="1089"/>
      <c r="AN489" s="446"/>
      <c r="AO489" s="446"/>
      <c r="AP489" s="1089"/>
      <c r="AQ489" s="446"/>
      <c r="AR489" s="446"/>
      <c r="AS489" s="1146"/>
      <c r="AT489" s="446"/>
      <c r="AU489" s="446"/>
      <c r="AV489" s="1089"/>
      <c r="AW489" s="1089"/>
      <c r="AX489" s="1146"/>
      <c r="AY489" s="446"/>
      <c r="AZ489" s="1146"/>
      <c r="BA489" s="1919"/>
      <c r="BB489" s="1790"/>
      <c r="BC489" s="1146"/>
      <c r="BD489" s="446"/>
      <c r="BE489" s="1938"/>
      <c r="BF489" s="1089"/>
      <c r="BG489" s="20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  <c r="DZ489" s="23"/>
      <c r="EA489" s="23"/>
      <c r="EB489" s="23"/>
      <c r="EC489" s="23"/>
      <c r="ED489" s="23"/>
      <c r="EE489" s="23"/>
    </row>
    <row r="490" spans="1:135" s="22" customFormat="1" x14ac:dyDescent="0.25">
      <c r="A490" s="20"/>
      <c r="B490" s="16"/>
      <c r="C490" s="446"/>
      <c r="D490" s="446"/>
      <c r="E490" s="1089"/>
      <c r="F490" s="446"/>
      <c r="G490" s="446"/>
      <c r="H490" s="1089"/>
      <c r="I490" s="446"/>
      <c r="J490" s="446"/>
      <c r="K490" s="1089"/>
      <c r="L490" s="446"/>
      <c r="M490" s="446"/>
      <c r="N490" s="1089"/>
      <c r="O490" s="446"/>
      <c r="P490" s="446"/>
      <c r="Q490" s="1089"/>
      <c r="R490" s="446"/>
      <c r="S490" s="446"/>
      <c r="T490" s="1089"/>
      <c r="U490" s="1089"/>
      <c r="V490" s="446"/>
      <c r="W490" s="446"/>
      <c r="X490" s="1089"/>
      <c r="Y490" s="446"/>
      <c r="Z490" s="446"/>
      <c r="AA490" s="1089"/>
      <c r="AB490" s="446"/>
      <c r="AC490" s="1089"/>
      <c r="AD490" s="446"/>
      <c r="AE490" s="1089"/>
      <c r="AF490" s="446"/>
      <c r="AG490" s="1089"/>
      <c r="AH490" s="446"/>
      <c r="AI490" s="446"/>
      <c r="AJ490" s="1089"/>
      <c r="AK490" s="446"/>
      <c r="AL490" s="446"/>
      <c r="AM490" s="1089"/>
      <c r="AN490" s="446"/>
      <c r="AO490" s="446"/>
      <c r="AP490" s="1089"/>
      <c r="AQ490" s="446"/>
      <c r="AR490" s="446"/>
      <c r="AS490" s="1146"/>
      <c r="AT490" s="446"/>
      <c r="AU490" s="446"/>
      <c r="AV490" s="1089"/>
      <c r="AW490" s="1089"/>
      <c r="AX490" s="1146"/>
      <c r="AY490" s="446"/>
      <c r="AZ490" s="1146"/>
      <c r="BA490" s="1919"/>
      <c r="BB490" s="1790"/>
      <c r="BC490" s="1146"/>
      <c r="BD490" s="446"/>
      <c r="BE490" s="1938"/>
      <c r="BF490" s="1089"/>
      <c r="BG490" s="20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  <c r="DZ490" s="23"/>
      <c r="EA490" s="23"/>
      <c r="EB490" s="23"/>
      <c r="EC490" s="23"/>
      <c r="ED490" s="23"/>
      <c r="EE490" s="23"/>
    </row>
    <row r="491" spans="1:135" s="22" customFormat="1" x14ac:dyDescent="0.25">
      <c r="A491" s="20"/>
      <c r="B491" s="16"/>
      <c r="C491" s="446"/>
      <c r="D491" s="446"/>
      <c r="E491" s="1089"/>
      <c r="F491" s="446"/>
      <c r="G491" s="446"/>
      <c r="H491" s="1089"/>
      <c r="I491" s="446"/>
      <c r="J491" s="446"/>
      <c r="K491" s="1089"/>
      <c r="L491" s="446"/>
      <c r="M491" s="446"/>
      <c r="N491" s="1089"/>
      <c r="O491" s="446"/>
      <c r="P491" s="446"/>
      <c r="Q491" s="1089"/>
      <c r="R491" s="446"/>
      <c r="S491" s="446"/>
      <c r="T491" s="1089"/>
      <c r="U491" s="1089"/>
      <c r="V491" s="446"/>
      <c r="W491" s="446"/>
      <c r="X491" s="1089"/>
      <c r="Y491" s="446"/>
      <c r="Z491" s="446"/>
      <c r="AA491" s="1089"/>
      <c r="AB491" s="446"/>
      <c r="AC491" s="1089"/>
      <c r="AD491" s="446"/>
      <c r="AE491" s="1089"/>
      <c r="AF491" s="446"/>
      <c r="AG491" s="1089"/>
      <c r="AH491" s="446"/>
      <c r="AI491" s="446"/>
      <c r="AJ491" s="1089"/>
      <c r="AK491" s="446"/>
      <c r="AL491" s="446"/>
      <c r="AM491" s="1089"/>
      <c r="AN491" s="446"/>
      <c r="AO491" s="446"/>
      <c r="AP491" s="1089"/>
      <c r="AQ491" s="446"/>
      <c r="AR491" s="446"/>
      <c r="AS491" s="1146"/>
      <c r="AT491" s="446"/>
      <c r="AU491" s="446"/>
      <c r="AV491" s="1089"/>
      <c r="AW491" s="1089"/>
      <c r="AX491" s="1146"/>
      <c r="AY491" s="446"/>
      <c r="AZ491" s="1146"/>
      <c r="BA491" s="1919"/>
      <c r="BB491" s="1790"/>
      <c r="BC491" s="1146"/>
      <c r="BD491" s="446"/>
      <c r="BE491" s="1938"/>
      <c r="BF491" s="1089"/>
      <c r="BG491" s="20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  <c r="DZ491" s="23"/>
      <c r="EA491" s="23"/>
      <c r="EB491" s="23"/>
      <c r="EC491" s="23"/>
      <c r="ED491" s="23"/>
      <c r="EE491" s="23"/>
    </row>
    <row r="492" spans="1:135" s="22" customFormat="1" x14ac:dyDescent="0.25">
      <c r="A492" s="20"/>
      <c r="B492" s="16"/>
      <c r="C492" s="446"/>
      <c r="D492" s="446"/>
      <c r="E492" s="1089"/>
      <c r="F492" s="446"/>
      <c r="G492" s="446"/>
      <c r="H492" s="1089"/>
      <c r="I492" s="446"/>
      <c r="J492" s="446"/>
      <c r="K492" s="1089"/>
      <c r="L492" s="446"/>
      <c r="M492" s="446"/>
      <c r="N492" s="1089"/>
      <c r="O492" s="446"/>
      <c r="P492" s="446"/>
      <c r="Q492" s="1089"/>
      <c r="R492" s="446"/>
      <c r="S492" s="446"/>
      <c r="T492" s="1089"/>
      <c r="U492" s="1089"/>
      <c r="V492" s="446"/>
      <c r="W492" s="446"/>
      <c r="X492" s="1089"/>
      <c r="Y492" s="446"/>
      <c r="Z492" s="446"/>
      <c r="AA492" s="1089"/>
      <c r="AB492" s="446"/>
      <c r="AC492" s="1089"/>
      <c r="AD492" s="446"/>
      <c r="AE492" s="1089"/>
      <c r="AF492" s="446"/>
      <c r="AG492" s="1089"/>
      <c r="AH492" s="446"/>
      <c r="AI492" s="446"/>
      <c r="AJ492" s="1089"/>
      <c r="AK492" s="446"/>
      <c r="AL492" s="446"/>
      <c r="AM492" s="1089"/>
      <c r="AN492" s="446"/>
      <c r="AO492" s="446"/>
      <c r="AP492" s="1089"/>
      <c r="AQ492" s="446"/>
      <c r="AR492" s="446"/>
      <c r="AS492" s="1146"/>
      <c r="AT492" s="446"/>
      <c r="AU492" s="446"/>
      <c r="AV492" s="1089"/>
      <c r="AW492" s="1089"/>
      <c r="AX492" s="1146"/>
      <c r="AY492" s="446"/>
      <c r="AZ492" s="1146"/>
      <c r="BA492" s="1919"/>
      <c r="BB492" s="1790"/>
      <c r="BC492" s="1146"/>
      <c r="BD492" s="446"/>
      <c r="BE492" s="1938"/>
      <c r="BF492" s="1089"/>
      <c r="BG492" s="20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  <c r="DZ492" s="23"/>
      <c r="EA492" s="23"/>
      <c r="EB492" s="23"/>
      <c r="EC492" s="23"/>
      <c r="ED492" s="23"/>
      <c r="EE492" s="23"/>
    </row>
    <row r="493" spans="1:135" s="22" customFormat="1" x14ac:dyDescent="0.25">
      <c r="A493" s="20"/>
      <c r="B493" s="16"/>
      <c r="C493" s="446"/>
      <c r="D493" s="446"/>
      <c r="E493" s="1089"/>
      <c r="F493" s="446"/>
      <c r="G493" s="446"/>
      <c r="H493" s="1089"/>
      <c r="I493" s="446"/>
      <c r="J493" s="446"/>
      <c r="K493" s="1089"/>
      <c r="L493" s="446"/>
      <c r="M493" s="446"/>
      <c r="N493" s="1089"/>
      <c r="O493" s="446"/>
      <c r="P493" s="446"/>
      <c r="Q493" s="1089"/>
      <c r="R493" s="446"/>
      <c r="S493" s="446"/>
      <c r="T493" s="1089"/>
      <c r="U493" s="1089"/>
      <c r="V493" s="446"/>
      <c r="W493" s="446"/>
      <c r="X493" s="1089"/>
      <c r="Y493" s="446"/>
      <c r="Z493" s="446"/>
      <c r="AA493" s="1089"/>
      <c r="AB493" s="446"/>
      <c r="AC493" s="1089"/>
      <c r="AD493" s="446"/>
      <c r="AE493" s="1089"/>
      <c r="AF493" s="446"/>
      <c r="AG493" s="1089"/>
      <c r="AH493" s="446"/>
      <c r="AI493" s="446"/>
      <c r="AJ493" s="1089"/>
      <c r="AK493" s="446"/>
      <c r="AL493" s="446"/>
      <c r="AM493" s="1089"/>
      <c r="AN493" s="446"/>
      <c r="AO493" s="446"/>
      <c r="AP493" s="1089"/>
      <c r="AQ493" s="446"/>
      <c r="AR493" s="446"/>
      <c r="AS493" s="1146"/>
      <c r="AT493" s="446"/>
      <c r="AU493" s="446"/>
      <c r="AV493" s="1089"/>
      <c r="AW493" s="1089"/>
      <c r="AX493" s="1146"/>
      <c r="AY493" s="446"/>
      <c r="AZ493" s="1146"/>
      <c r="BA493" s="1919"/>
      <c r="BB493" s="1790"/>
      <c r="BC493" s="1146"/>
      <c r="BD493" s="446"/>
      <c r="BE493" s="1938"/>
      <c r="BF493" s="1089"/>
      <c r="BG493" s="20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  <c r="DZ493" s="23"/>
      <c r="EA493" s="23"/>
      <c r="EB493" s="23"/>
      <c r="EC493" s="23"/>
      <c r="ED493" s="23"/>
      <c r="EE493" s="23"/>
    </row>
    <row r="494" spans="1:135" s="22" customFormat="1" x14ac:dyDescent="0.25">
      <c r="A494" s="20"/>
      <c r="B494" s="16"/>
      <c r="C494" s="446"/>
      <c r="D494" s="446"/>
      <c r="E494" s="1089"/>
      <c r="F494" s="446"/>
      <c r="G494" s="446"/>
      <c r="H494" s="1089"/>
      <c r="I494" s="446"/>
      <c r="J494" s="446"/>
      <c r="K494" s="1089"/>
      <c r="L494" s="446"/>
      <c r="M494" s="446"/>
      <c r="N494" s="1089"/>
      <c r="O494" s="446"/>
      <c r="P494" s="446"/>
      <c r="Q494" s="1089"/>
      <c r="R494" s="446"/>
      <c r="S494" s="446"/>
      <c r="T494" s="1089"/>
      <c r="U494" s="1089"/>
      <c r="V494" s="446"/>
      <c r="W494" s="446"/>
      <c r="X494" s="1089"/>
      <c r="Y494" s="446"/>
      <c r="Z494" s="446"/>
      <c r="AA494" s="1089"/>
      <c r="AB494" s="446"/>
      <c r="AC494" s="1089"/>
      <c r="AD494" s="446"/>
      <c r="AE494" s="1089"/>
      <c r="AF494" s="446"/>
      <c r="AG494" s="1089"/>
      <c r="AH494" s="446"/>
      <c r="AI494" s="446"/>
      <c r="AJ494" s="1089"/>
      <c r="AK494" s="446"/>
      <c r="AL494" s="446"/>
      <c r="AM494" s="1089"/>
      <c r="AN494" s="446"/>
      <c r="AO494" s="446"/>
      <c r="AP494" s="1089"/>
      <c r="AQ494" s="446"/>
      <c r="AR494" s="446"/>
      <c r="AS494" s="1146"/>
      <c r="AT494" s="446"/>
      <c r="AU494" s="446"/>
      <c r="AV494" s="1089"/>
      <c r="AW494" s="1089"/>
      <c r="AX494" s="1146"/>
      <c r="AY494" s="446"/>
      <c r="AZ494" s="1146"/>
      <c r="BA494" s="1919"/>
      <c r="BB494" s="1790"/>
      <c r="BC494" s="1146"/>
      <c r="BD494" s="446"/>
      <c r="BE494" s="1938"/>
      <c r="BF494" s="1089"/>
      <c r="BG494" s="20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  <c r="DZ494" s="23"/>
      <c r="EA494" s="23"/>
      <c r="EB494" s="23"/>
      <c r="EC494" s="23"/>
      <c r="ED494" s="23"/>
      <c r="EE494" s="23"/>
    </row>
    <row r="495" spans="1:135" s="22" customFormat="1" x14ac:dyDescent="0.25">
      <c r="A495" s="20"/>
      <c r="B495" s="16"/>
      <c r="C495" s="446"/>
      <c r="D495" s="446"/>
      <c r="E495" s="1089"/>
      <c r="F495" s="446"/>
      <c r="G495" s="446"/>
      <c r="H495" s="1089"/>
      <c r="I495" s="446"/>
      <c r="J495" s="446"/>
      <c r="K495" s="1089"/>
      <c r="L495" s="446"/>
      <c r="M495" s="446"/>
      <c r="N495" s="1089"/>
      <c r="O495" s="446"/>
      <c r="P495" s="446"/>
      <c r="Q495" s="1089"/>
      <c r="R495" s="446"/>
      <c r="S495" s="446"/>
      <c r="T495" s="1089"/>
      <c r="U495" s="1089"/>
      <c r="V495" s="446"/>
      <c r="W495" s="446"/>
      <c r="X495" s="1089"/>
      <c r="Y495" s="446"/>
      <c r="Z495" s="446"/>
      <c r="AA495" s="1089"/>
      <c r="AB495" s="446"/>
      <c r="AC495" s="1089"/>
      <c r="AD495" s="446"/>
      <c r="AE495" s="1089"/>
      <c r="AF495" s="446"/>
      <c r="AG495" s="1089"/>
      <c r="AH495" s="446"/>
      <c r="AI495" s="446"/>
      <c r="AJ495" s="1089"/>
      <c r="AK495" s="446"/>
      <c r="AL495" s="446"/>
      <c r="AM495" s="1089"/>
      <c r="AN495" s="446"/>
      <c r="AO495" s="446"/>
      <c r="AP495" s="1089"/>
      <c r="AQ495" s="446"/>
      <c r="AR495" s="446"/>
      <c r="AS495" s="1146"/>
      <c r="AT495" s="446"/>
      <c r="AU495" s="446"/>
      <c r="AV495" s="1089"/>
      <c r="AW495" s="1089"/>
      <c r="AX495" s="1146"/>
      <c r="AY495" s="446"/>
      <c r="AZ495" s="1146"/>
      <c r="BA495" s="1919"/>
      <c r="BB495" s="1790"/>
      <c r="BC495" s="1146"/>
      <c r="BD495" s="446"/>
      <c r="BE495" s="1938"/>
      <c r="BF495" s="1089"/>
      <c r="BG495" s="20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  <c r="DZ495" s="23"/>
      <c r="EA495" s="23"/>
      <c r="EB495" s="23"/>
      <c r="EC495" s="23"/>
      <c r="ED495" s="23"/>
      <c r="EE495" s="23"/>
    </row>
    <row r="496" spans="1:135" s="22" customFormat="1" x14ac:dyDescent="0.25">
      <c r="A496" s="20"/>
      <c r="B496" s="16"/>
      <c r="C496" s="446"/>
      <c r="D496" s="446"/>
      <c r="E496" s="1089"/>
      <c r="F496" s="446"/>
      <c r="G496" s="446"/>
      <c r="H496" s="1089"/>
      <c r="I496" s="446"/>
      <c r="J496" s="446"/>
      <c r="K496" s="1089"/>
      <c r="L496" s="446"/>
      <c r="M496" s="446"/>
      <c r="N496" s="1089"/>
      <c r="O496" s="446"/>
      <c r="P496" s="446"/>
      <c r="Q496" s="1089"/>
      <c r="R496" s="446"/>
      <c r="S496" s="446"/>
      <c r="T496" s="1089"/>
      <c r="U496" s="1089"/>
      <c r="V496" s="446"/>
      <c r="W496" s="446"/>
      <c r="X496" s="1089"/>
      <c r="Y496" s="446"/>
      <c r="Z496" s="446"/>
      <c r="AA496" s="1089"/>
      <c r="AB496" s="446"/>
      <c r="AC496" s="1089"/>
      <c r="AD496" s="446"/>
      <c r="AE496" s="1089"/>
      <c r="AF496" s="446"/>
      <c r="AG496" s="1089"/>
      <c r="AH496" s="446"/>
      <c r="AI496" s="446"/>
      <c r="AJ496" s="1089"/>
      <c r="AK496" s="446"/>
      <c r="AL496" s="446"/>
      <c r="AM496" s="1089"/>
      <c r="AN496" s="446"/>
      <c r="AO496" s="446"/>
      <c r="AP496" s="1089"/>
      <c r="AQ496" s="446"/>
      <c r="AR496" s="446"/>
      <c r="AS496" s="1146"/>
      <c r="AT496" s="446"/>
      <c r="AU496" s="446"/>
      <c r="AV496" s="1089"/>
      <c r="AW496" s="1089"/>
      <c r="AX496" s="1146"/>
      <c r="AY496" s="446"/>
      <c r="AZ496" s="1146"/>
      <c r="BA496" s="1919"/>
      <c r="BB496" s="1790"/>
      <c r="BC496" s="1146"/>
      <c r="BD496" s="446"/>
      <c r="BE496" s="1938"/>
      <c r="BF496" s="1089"/>
      <c r="BG496" s="20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  <c r="DZ496" s="23"/>
      <c r="EA496" s="23"/>
      <c r="EB496" s="23"/>
      <c r="EC496" s="23"/>
      <c r="ED496" s="23"/>
      <c r="EE496" s="23"/>
    </row>
    <row r="497" spans="1:135" s="22" customFormat="1" x14ac:dyDescent="0.25">
      <c r="A497" s="20"/>
      <c r="B497" s="16"/>
      <c r="C497" s="446"/>
      <c r="D497" s="446"/>
      <c r="E497" s="1089"/>
      <c r="F497" s="446"/>
      <c r="G497" s="446"/>
      <c r="H497" s="1089"/>
      <c r="I497" s="446"/>
      <c r="J497" s="446"/>
      <c r="K497" s="1089"/>
      <c r="L497" s="446"/>
      <c r="M497" s="446"/>
      <c r="N497" s="1089"/>
      <c r="O497" s="446"/>
      <c r="P497" s="446"/>
      <c r="Q497" s="1089"/>
      <c r="R497" s="446"/>
      <c r="S497" s="446"/>
      <c r="T497" s="1089"/>
      <c r="U497" s="1089"/>
      <c r="V497" s="446"/>
      <c r="W497" s="446"/>
      <c r="X497" s="1089"/>
      <c r="Y497" s="446"/>
      <c r="Z497" s="446"/>
      <c r="AA497" s="1089"/>
      <c r="AB497" s="446"/>
      <c r="AC497" s="1089"/>
      <c r="AD497" s="446"/>
      <c r="AE497" s="1089"/>
      <c r="AF497" s="446"/>
      <c r="AG497" s="1089"/>
      <c r="AH497" s="446"/>
      <c r="AI497" s="446"/>
      <c r="AJ497" s="1089"/>
      <c r="AK497" s="446"/>
      <c r="AL497" s="446"/>
      <c r="AM497" s="1089"/>
      <c r="AN497" s="446"/>
      <c r="AO497" s="446"/>
      <c r="AP497" s="1089"/>
      <c r="AQ497" s="446"/>
      <c r="AR497" s="446"/>
      <c r="AS497" s="1146"/>
      <c r="AT497" s="446"/>
      <c r="AU497" s="446"/>
      <c r="AV497" s="1089"/>
      <c r="AW497" s="1089"/>
      <c r="AX497" s="1146"/>
      <c r="AY497" s="446"/>
      <c r="AZ497" s="1146"/>
      <c r="BA497" s="1919"/>
      <c r="BB497" s="1790"/>
      <c r="BC497" s="1146"/>
      <c r="BD497" s="446"/>
      <c r="BE497" s="1938"/>
      <c r="BF497" s="1089"/>
      <c r="BG497" s="20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  <c r="DZ497" s="23"/>
      <c r="EA497" s="23"/>
      <c r="EB497" s="23"/>
      <c r="EC497" s="23"/>
      <c r="ED497" s="23"/>
      <c r="EE497" s="23"/>
    </row>
    <row r="498" spans="1:135" s="22" customFormat="1" x14ac:dyDescent="0.25">
      <c r="A498" s="20"/>
      <c r="B498" s="16"/>
      <c r="C498" s="446"/>
      <c r="D498" s="446"/>
      <c r="E498" s="1089"/>
      <c r="F498" s="446"/>
      <c r="G498" s="446"/>
      <c r="H498" s="1089"/>
      <c r="I498" s="446"/>
      <c r="J498" s="446"/>
      <c r="K498" s="1089"/>
      <c r="L498" s="446"/>
      <c r="M498" s="446"/>
      <c r="N498" s="1089"/>
      <c r="O498" s="446"/>
      <c r="P498" s="446"/>
      <c r="Q498" s="1089"/>
      <c r="R498" s="446"/>
      <c r="S498" s="446"/>
      <c r="T498" s="1089"/>
      <c r="U498" s="1089"/>
      <c r="V498" s="446"/>
      <c r="W498" s="446"/>
      <c r="X498" s="1089"/>
      <c r="Y498" s="446"/>
      <c r="Z498" s="446"/>
      <c r="AA498" s="1089"/>
      <c r="AB498" s="446"/>
      <c r="AC498" s="1089"/>
      <c r="AD498" s="446"/>
      <c r="AE498" s="1089"/>
      <c r="AF498" s="446"/>
      <c r="AG498" s="1089"/>
      <c r="AH498" s="446"/>
      <c r="AI498" s="446"/>
      <c r="AJ498" s="1089"/>
      <c r="AK498" s="446"/>
      <c r="AL498" s="446"/>
      <c r="AM498" s="1089"/>
      <c r="AN498" s="446"/>
      <c r="AO498" s="446"/>
      <c r="AP498" s="1089"/>
      <c r="AQ498" s="446"/>
      <c r="AR498" s="446"/>
      <c r="AS498" s="1146"/>
      <c r="AT498" s="446"/>
      <c r="AU498" s="446"/>
      <c r="AV498" s="1089"/>
      <c r="AW498" s="1089"/>
      <c r="AX498" s="1146"/>
      <c r="AY498" s="446"/>
      <c r="AZ498" s="1146"/>
      <c r="BA498" s="1919"/>
      <c r="BB498" s="1790"/>
      <c r="BC498" s="1146"/>
      <c r="BD498" s="446"/>
      <c r="BE498" s="1938"/>
      <c r="BF498" s="1089"/>
      <c r="BG498" s="20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  <c r="DZ498" s="23"/>
      <c r="EA498" s="23"/>
      <c r="EB498" s="23"/>
      <c r="EC498" s="23"/>
      <c r="ED498" s="23"/>
      <c r="EE498" s="23"/>
    </row>
    <row r="499" spans="1:135" s="22" customFormat="1" x14ac:dyDescent="0.25">
      <c r="A499" s="20"/>
      <c r="B499" s="16"/>
      <c r="C499" s="446"/>
      <c r="D499" s="446"/>
      <c r="E499" s="1089"/>
      <c r="F499" s="446"/>
      <c r="G499" s="446"/>
      <c r="H499" s="1089"/>
      <c r="I499" s="446"/>
      <c r="J499" s="446"/>
      <c r="K499" s="1089"/>
      <c r="L499" s="446"/>
      <c r="M499" s="446"/>
      <c r="N499" s="1089"/>
      <c r="O499" s="446"/>
      <c r="P499" s="446"/>
      <c r="Q499" s="1089"/>
      <c r="R499" s="446"/>
      <c r="S499" s="446"/>
      <c r="T499" s="1089"/>
      <c r="U499" s="1089"/>
      <c r="V499" s="446"/>
      <c r="W499" s="446"/>
      <c r="X499" s="1089"/>
      <c r="Y499" s="446"/>
      <c r="Z499" s="446"/>
      <c r="AA499" s="1089"/>
      <c r="AB499" s="446"/>
      <c r="AC499" s="1089"/>
      <c r="AD499" s="446"/>
      <c r="AE499" s="1089"/>
      <c r="AF499" s="446"/>
      <c r="AG499" s="1089"/>
      <c r="AH499" s="446"/>
      <c r="AI499" s="446"/>
      <c r="AJ499" s="1089"/>
      <c r="AK499" s="446"/>
      <c r="AL499" s="446"/>
      <c r="AM499" s="1089"/>
      <c r="AN499" s="446"/>
      <c r="AO499" s="446"/>
      <c r="AP499" s="1089"/>
      <c r="AQ499" s="446"/>
      <c r="AR499" s="446"/>
      <c r="AS499" s="1146"/>
      <c r="AT499" s="446"/>
      <c r="AU499" s="446"/>
      <c r="AV499" s="1089"/>
      <c r="AW499" s="1089"/>
      <c r="AX499" s="1146"/>
      <c r="AY499" s="446"/>
      <c r="AZ499" s="1146"/>
      <c r="BA499" s="1919"/>
      <c r="BB499" s="1790"/>
      <c r="BC499" s="1146"/>
      <c r="BD499" s="446"/>
      <c r="BE499" s="1938"/>
      <c r="BF499" s="1089"/>
      <c r="BG499" s="20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  <c r="DZ499" s="23"/>
      <c r="EA499" s="23"/>
      <c r="EB499" s="23"/>
      <c r="EC499" s="23"/>
      <c r="ED499" s="23"/>
      <c r="EE499" s="23"/>
    </row>
    <row r="500" spans="1:135" s="22" customFormat="1" x14ac:dyDescent="0.25">
      <c r="A500" s="20"/>
      <c r="B500" s="16"/>
      <c r="C500" s="446"/>
      <c r="D500" s="446"/>
      <c r="E500" s="1089"/>
      <c r="F500" s="446"/>
      <c r="G500" s="446"/>
      <c r="H500" s="1089"/>
      <c r="I500" s="446"/>
      <c r="J500" s="446"/>
      <c r="K500" s="1089"/>
      <c r="L500" s="446"/>
      <c r="M500" s="446"/>
      <c r="N500" s="1089"/>
      <c r="O500" s="446"/>
      <c r="P500" s="446"/>
      <c r="Q500" s="1089"/>
      <c r="R500" s="446"/>
      <c r="S500" s="446"/>
      <c r="T500" s="1089"/>
      <c r="U500" s="1089"/>
      <c r="V500" s="446"/>
      <c r="W500" s="446"/>
      <c r="X500" s="1089"/>
      <c r="Y500" s="446"/>
      <c r="Z500" s="446"/>
      <c r="AA500" s="1089"/>
      <c r="AB500" s="446"/>
      <c r="AC500" s="1089"/>
      <c r="AD500" s="446"/>
      <c r="AE500" s="1089"/>
      <c r="AF500" s="446"/>
      <c r="AG500" s="1089"/>
      <c r="AH500" s="446"/>
      <c r="AI500" s="446"/>
      <c r="AJ500" s="1089"/>
      <c r="AK500" s="446"/>
      <c r="AL500" s="446"/>
      <c r="AM500" s="1089"/>
      <c r="AN500" s="446"/>
      <c r="AO500" s="446"/>
      <c r="AP500" s="1089"/>
      <c r="AQ500" s="446"/>
      <c r="AR500" s="446"/>
      <c r="AS500" s="1146"/>
      <c r="AT500" s="446"/>
      <c r="AU500" s="446"/>
      <c r="AV500" s="1089"/>
      <c r="AW500" s="1089"/>
      <c r="AX500" s="1146"/>
      <c r="AY500" s="446"/>
      <c r="AZ500" s="1146"/>
      <c r="BA500" s="1919"/>
      <c r="BB500" s="1790"/>
      <c r="BC500" s="1146"/>
      <c r="BD500" s="446"/>
      <c r="BE500" s="1938"/>
      <c r="BF500" s="1089"/>
      <c r="BG500" s="20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  <c r="DZ500" s="23"/>
      <c r="EA500" s="23"/>
      <c r="EB500" s="23"/>
      <c r="EC500" s="23"/>
      <c r="ED500" s="23"/>
      <c r="EE500" s="23"/>
    </row>
    <row r="501" spans="1:135" s="22" customFormat="1" x14ac:dyDescent="0.25">
      <c r="A501" s="20"/>
      <c r="B501" s="16"/>
      <c r="C501" s="446"/>
      <c r="D501" s="446"/>
      <c r="E501" s="1089"/>
      <c r="F501" s="446"/>
      <c r="G501" s="446"/>
      <c r="H501" s="1089"/>
      <c r="I501" s="446"/>
      <c r="J501" s="446"/>
      <c r="K501" s="1089"/>
      <c r="L501" s="446"/>
      <c r="M501" s="446"/>
      <c r="N501" s="1089"/>
      <c r="O501" s="446"/>
      <c r="P501" s="446"/>
      <c r="Q501" s="1089"/>
      <c r="R501" s="446"/>
      <c r="S501" s="446"/>
      <c r="T501" s="1089"/>
      <c r="U501" s="1089"/>
      <c r="V501" s="446"/>
      <c r="W501" s="446"/>
      <c r="X501" s="1089"/>
      <c r="Y501" s="446"/>
      <c r="Z501" s="446"/>
      <c r="AA501" s="1089"/>
      <c r="AB501" s="446"/>
      <c r="AC501" s="1089"/>
      <c r="AD501" s="446"/>
      <c r="AE501" s="1089"/>
      <c r="AF501" s="446"/>
      <c r="AG501" s="1089"/>
      <c r="AH501" s="446"/>
      <c r="AI501" s="446"/>
      <c r="AJ501" s="1089"/>
      <c r="AK501" s="446"/>
      <c r="AL501" s="446"/>
      <c r="AM501" s="1089"/>
      <c r="AN501" s="446"/>
      <c r="AO501" s="446"/>
      <c r="AP501" s="1089"/>
      <c r="AQ501" s="446"/>
      <c r="AR501" s="446"/>
      <c r="AS501" s="1146"/>
      <c r="AT501" s="446"/>
      <c r="AU501" s="446"/>
      <c r="AV501" s="1089"/>
      <c r="AW501" s="1089"/>
      <c r="AX501" s="1146"/>
      <c r="AY501" s="446"/>
      <c r="AZ501" s="1146"/>
      <c r="BA501" s="1919"/>
      <c r="BB501" s="1790"/>
      <c r="BC501" s="1146"/>
      <c r="BD501" s="446"/>
      <c r="BE501" s="1938"/>
      <c r="BF501" s="1089"/>
      <c r="BG501" s="20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/>
      <c r="ED501" s="23"/>
      <c r="EE501" s="23"/>
    </row>
    <row r="502" spans="1:135" s="22" customFormat="1" x14ac:dyDescent="0.25">
      <c r="A502" s="20"/>
      <c r="B502" s="16"/>
      <c r="C502" s="446"/>
      <c r="D502" s="446"/>
      <c r="E502" s="1089"/>
      <c r="F502" s="446"/>
      <c r="G502" s="446"/>
      <c r="H502" s="1089"/>
      <c r="I502" s="446"/>
      <c r="J502" s="446"/>
      <c r="K502" s="1089"/>
      <c r="L502" s="446"/>
      <c r="M502" s="446"/>
      <c r="N502" s="1089"/>
      <c r="O502" s="446"/>
      <c r="P502" s="446"/>
      <c r="Q502" s="1089"/>
      <c r="R502" s="446"/>
      <c r="S502" s="446"/>
      <c r="T502" s="1089"/>
      <c r="U502" s="1089"/>
      <c r="V502" s="446"/>
      <c r="W502" s="446"/>
      <c r="X502" s="1089"/>
      <c r="Y502" s="446"/>
      <c r="Z502" s="446"/>
      <c r="AA502" s="1089"/>
      <c r="AB502" s="446"/>
      <c r="AC502" s="1089"/>
      <c r="AD502" s="446"/>
      <c r="AE502" s="1089"/>
      <c r="AF502" s="446"/>
      <c r="AG502" s="1089"/>
      <c r="AH502" s="446"/>
      <c r="AI502" s="446"/>
      <c r="AJ502" s="1089"/>
      <c r="AK502" s="446"/>
      <c r="AL502" s="446"/>
      <c r="AM502" s="1089"/>
      <c r="AN502" s="446"/>
      <c r="AO502" s="446"/>
      <c r="AP502" s="1089"/>
      <c r="AQ502" s="446"/>
      <c r="AR502" s="446"/>
      <c r="AS502" s="1146"/>
      <c r="AT502" s="446"/>
      <c r="AU502" s="446"/>
      <c r="AV502" s="1089"/>
      <c r="AW502" s="1089"/>
      <c r="AX502" s="1146"/>
      <c r="AY502" s="446"/>
      <c r="AZ502" s="1146"/>
      <c r="BA502" s="1919"/>
      <c r="BB502" s="1790"/>
      <c r="BC502" s="1146"/>
      <c r="BD502" s="446"/>
      <c r="BE502" s="1938"/>
      <c r="BF502" s="1089"/>
      <c r="BG502" s="20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  <c r="DZ502" s="23"/>
      <c r="EA502" s="23"/>
      <c r="EB502" s="23"/>
      <c r="EC502" s="23"/>
      <c r="ED502" s="23"/>
      <c r="EE502" s="23"/>
    </row>
    <row r="503" spans="1:135" s="22" customFormat="1" x14ac:dyDescent="0.25">
      <c r="A503" s="20"/>
      <c r="B503" s="16"/>
      <c r="C503" s="446"/>
      <c r="D503" s="446"/>
      <c r="E503" s="1089"/>
      <c r="F503" s="446"/>
      <c r="G503" s="446"/>
      <c r="H503" s="1089"/>
      <c r="I503" s="446"/>
      <c r="J503" s="446"/>
      <c r="K503" s="1089"/>
      <c r="L503" s="446"/>
      <c r="M503" s="446"/>
      <c r="N503" s="1089"/>
      <c r="O503" s="446"/>
      <c r="P503" s="446"/>
      <c r="Q503" s="1089"/>
      <c r="R503" s="446"/>
      <c r="S503" s="446"/>
      <c r="T503" s="1089"/>
      <c r="U503" s="1089"/>
      <c r="V503" s="446"/>
      <c r="W503" s="446"/>
      <c r="X503" s="1089"/>
      <c r="Y503" s="446"/>
      <c r="Z503" s="446"/>
      <c r="AA503" s="1089"/>
      <c r="AB503" s="446"/>
      <c r="AC503" s="1089"/>
      <c r="AD503" s="446"/>
      <c r="AE503" s="1089"/>
      <c r="AF503" s="446"/>
      <c r="AG503" s="1089"/>
      <c r="AH503" s="446"/>
      <c r="AI503" s="446"/>
      <c r="AJ503" s="1089"/>
      <c r="AK503" s="446"/>
      <c r="AL503" s="446"/>
      <c r="AM503" s="1089"/>
      <c r="AN503" s="446"/>
      <c r="AO503" s="446"/>
      <c r="AP503" s="1089"/>
      <c r="AQ503" s="446"/>
      <c r="AR503" s="446"/>
      <c r="AS503" s="1146"/>
      <c r="AT503" s="446"/>
      <c r="AU503" s="446"/>
      <c r="AV503" s="1089"/>
      <c r="AW503" s="1089"/>
      <c r="AX503" s="1146"/>
      <c r="AY503" s="446"/>
      <c r="AZ503" s="1146"/>
      <c r="BA503" s="1919"/>
      <c r="BB503" s="1790"/>
      <c r="BC503" s="1146"/>
      <c r="BD503" s="446"/>
      <c r="BE503" s="1938"/>
      <c r="BF503" s="1089"/>
      <c r="BG503" s="20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</row>
    <row r="504" spans="1:135" s="22" customFormat="1" x14ac:dyDescent="0.25">
      <c r="A504" s="20"/>
      <c r="B504" s="16"/>
      <c r="C504" s="446"/>
      <c r="D504" s="446"/>
      <c r="E504" s="1089"/>
      <c r="F504" s="446"/>
      <c r="G504" s="446"/>
      <c r="H504" s="1089"/>
      <c r="I504" s="446"/>
      <c r="J504" s="446"/>
      <c r="K504" s="1089"/>
      <c r="L504" s="446"/>
      <c r="M504" s="446"/>
      <c r="N504" s="1089"/>
      <c r="O504" s="446"/>
      <c r="P504" s="446"/>
      <c r="Q504" s="1089"/>
      <c r="R504" s="446"/>
      <c r="S504" s="446"/>
      <c r="T504" s="1089"/>
      <c r="U504" s="1089"/>
      <c r="V504" s="446"/>
      <c r="W504" s="446"/>
      <c r="X504" s="1089"/>
      <c r="Y504" s="446"/>
      <c r="Z504" s="446"/>
      <c r="AA504" s="1089"/>
      <c r="AB504" s="446"/>
      <c r="AC504" s="1089"/>
      <c r="AD504" s="446"/>
      <c r="AE504" s="1089"/>
      <c r="AF504" s="446"/>
      <c r="AG504" s="1089"/>
      <c r="AH504" s="446"/>
      <c r="AI504" s="446"/>
      <c r="AJ504" s="1089"/>
      <c r="AK504" s="446"/>
      <c r="AL504" s="446"/>
      <c r="AM504" s="1089"/>
      <c r="AN504" s="446"/>
      <c r="AO504" s="446"/>
      <c r="AP504" s="1089"/>
      <c r="AQ504" s="446"/>
      <c r="AR504" s="446"/>
      <c r="AS504" s="1146"/>
      <c r="AT504" s="446"/>
      <c r="AU504" s="446"/>
      <c r="AV504" s="1089"/>
      <c r="AW504" s="1089"/>
      <c r="AX504" s="1146"/>
      <c r="AY504" s="446"/>
      <c r="AZ504" s="1146"/>
      <c r="BA504" s="1919"/>
      <c r="BB504" s="1790"/>
      <c r="BC504" s="1146"/>
      <c r="BD504" s="446"/>
      <c r="BE504" s="1938"/>
      <c r="BF504" s="1089"/>
      <c r="BG504" s="20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  <c r="DZ504" s="23"/>
      <c r="EA504" s="23"/>
      <c r="EB504" s="23"/>
      <c r="EC504" s="23"/>
      <c r="ED504" s="23"/>
      <c r="EE504" s="23"/>
    </row>
    <row r="505" spans="1:135" s="22" customFormat="1" x14ac:dyDescent="0.25">
      <c r="A505" s="20"/>
      <c r="B505" s="16"/>
      <c r="C505" s="446"/>
      <c r="D505" s="446"/>
      <c r="E505" s="1089"/>
      <c r="F505" s="446"/>
      <c r="G505" s="446"/>
      <c r="H505" s="1089"/>
      <c r="I505" s="446"/>
      <c r="J505" s="446"/>
      <c r="K505" s="1089"/>
      <c r="L505" s="446"/>
      <c r="M505" s="446"/>
      <c r="N505" s="1089"/>
      <c r="O505" s="446"/>
      <c r="P505" s="446"/>
      <c r="Q505" s="1089"/>
      <c r="R505" s="446"/>
      <c r="S505" s="446"/>
      <c r="T505" s="1089"/>
      <c r="U505" s="1089"/>
      <c r="V505" s="446"/>
      <c r="W505" s="446"/>
      <c r="X505" s="1089"/>
      <c r="Y505" s="446"/>
      <c r="Z505" s="446"/>
      <c r="AA505" s="1089"/>
      <c r="AB505" s="446"/>
      <c r="AC505" s="1089"/>
      <c r="AD505" s="446"/>
      <c r="AE505" s="1089"/>
      <c r="AF505" s="446"/>
      <c r="AG505" s="1089"/>
      <c r="AH505" s="446"/>
      <c r="AI505" s="446"/>
      <c r="AJ505" s="1089"/>
      <c r="AK505" s="446"/>
      <c r="AL505" s="446"/>
      <c r="AM505" s="1089"/>
      <c r="AN505" s="446"/>
      <c r="AO505" s="446"/>
      <c r="AP505" s="1089"/>
      <c r="AQ505" s="446"/>
      <c r="AR505" s="446"/>
      <c r="AS505" s="1146"/>
      <c r="AT505" s="446"/>
      <c r="AU505" s="446"/>
      <c r="AV505" s="1089"/>
      <c r="AW505" s="1089"/>
      <c r="AX505" s="1146"/>
      <c r="AY505" s="446"/>
      <c r="AZ505" s="1146"/>
      <c r="BA505" s="1919"/>
      <c r="BB505" s="1790"/>
      <c r="BC505" s="1146"/>
      <c r="BD505" s="446"/>
      <c r="BE505" s="1938"/>
      <c r="BF505" s="1089"/>
      <c r="BG505" s="20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  <c r="DB505" s="23"/>
      <c r="DC505" s="23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  <c r="DT505" s="23"/>
      <c r="DU505" s="23"/>
      <c r="DV505" s="23"/>
      <c r="DW505" s="23"/>
      <c r="DX505" s="23"/>
      <c r="DY505" s="23"/>
      <c r="DZ505" s="23"/>
      <c r="EA505" s="23"/>
      <c r="EB505" s="23"/>
      <c r="EC505" s="23"/>
      <c r="ED505" s="23"/>
      <c r="EE505" s="23"/>
    </row>
    <row r="506" spans="1:135" s="22" customFormat="1" x14ac:dyDescent="0.25">
      <c r="A506" s="20"/>
      <c r="B506" s="16"/>
      <c r="C506" s="446"/>
      <c r="D506" s="446"/>
      <c r="E506" s="1089"/>
      <c r="F506" s="446"/>
      <c r="G506" s="446"/>
      <c r="H506" s="1089"/>
      <c r="I506" s="446"/>
      <c r="J506" s="446"/>
      <c r="K506" s="1089"/>
      <c r="L506" s="446"/>
      <c r="M506" s="446"/>
      <c r="N506" s="1089"/>
      <c r="O506" s="446"/>
      <c r="P506" s="446"/>
      <c r="Q506" s="1089"/>
      <c r="R506" s="446"/>
      <c r="S506" s="446"/>
      <c r="T506" s="1089"/>
      <c r="U506" s="1089"/>
      <c r="V506" s="446"/>
      <c r="W506" s="446"/>
      <c r="X506" s="1089"/>
      <c r="Y506" s="446"/>
      <c r="Z506" s="446"/>
      <c r="AA506" s="1089"/>
      <c r="AB506" s="446"/>
      <c r="AC506" s="1089"/>
      <c r="AD506" s="446"/>
      <c r="AE506" s="1089"/>
      <c r="AF506" s="446"/>
      <c r="AG506" s="1089"/>
      <c r="AH506" s="446"/>
      <c r="AI506" s="446"/>
      <c r="AJ506" s="1089"/>
      <c r="AK506" s="446"/>
      <c r="AL506" s="446"/>
      <c r="AM506" s="1089"/>
      <c r="AN506" s="446"/>
      <c r="AO506" s="446"/>
      <c r="AP506" s="1089"/>
      <c r="AQ506" s="446"/>
      <c r="AR506" s="446"/>
      <c r="AS506" s="1146"/>
      <c r="AT506" s="446"/>
      <c r="AU506" s="446"/>
      <c r="AV506" s="1089"/>
      <c r="AW506" s="1089"/>
      <c r="AX506" s="1146"/>
      <c r="AY506" s="446"/>
      <c r="AZ506" s="1146"/>
      <c r="BA506" s="1919"/>
      <c r="BB506" s="1790"/>
      <c r="BC506" s="1146"/>
      <c r="BD506" s="446"/>
      <c r="BE506" s="1938"/>
      <c r="BF506" s="1089"/>
      <c r="BG506" s="20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  <c r="CM506" s="23"/>
      <c r="CN506" s="23"/>
      <c r="CO506" s="23"/>
      <c r="CP506" s="23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  <c r="DB506" s="23"/>
      <c r="DC506" s="23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  <c r="DT506" s="23"/>
      <c r="DU506" s="23"/>
      <c r="DV506" s="23"/>
      <c r="DW506" s="23"/>
      <c r="DX506" s="23"/>
      <c r="DY506" s="23"/>
      <c r="DZ506" s="23"/>
      <c r="EA506" s="23"/>
      <c r="EB506" s="23"/>
      <c r="EC506" s="23"/>
      <c r="ED506" s="23"/>
      <c r="EE506" s="23"/>
    </row>
    <row r="507" spans="1:135" s="22" customFormat="1" x14ac:dyDescent="0.25">
      <c r="A507" s="20"/>
      <c r="B507" s="16"/>
      <c r="C507" s="446"/>
      <c r="D507" s="446"/>
      <c r="E507" s="1089"/>
      <c r="F507" s="446"/>
      <c r="G507" s="446"/>
      <c r="H507" s="1089"/>
      <c r="I507" s="446"/>
      <c r="J507" s="446"/>
      <c r="K507" s="1089"/>
      <c r="L507" s="446"/>
      <c r="M507" s="446"/>
      <c r="N507" s="1089"/>
      <c r="O507" s="446"/>
      <c r="P507" s="446"/>
      <c r="Q507" s="1089"/>
      <c r="R507" s="446"/>
      <c r="S507" s="446"/>
      <c r="T507" s="1089"/>
      <c r="U507" s="1089"/>
      <c r="V507" s="446"/>
      <c r="W507" s="446"/>
      <c r="X507" s="1089"/>
      <c r="Y507" s="446"/>
      <c r="Z507" s="446"/>
      <c r="AA507" s="1089"/>
      <c r="AB507" s="446"/>
      <c r="AC507" s="1089"/>
      <c r="AD507" s="446"/>
      <c r="AE507" s="1089"/>
      <c r="AF507" s="446"/>
      <c r="AG507" s="1089"/>
      <c r="AH507" s="446"/>
      <c r="AI507" s="446"/>
      <c r="AJ507" s="1089"/>
      <c r="AK507" s="446"/>
      <c r="AL507" s="446"/>
      <c r="AM507" s="1089"/>
      <c r="AN507" s="446"/>
      <c r="AO507" s="446"/>
      <c r="AP507" s="1089"/>
      <c r="AQ507" s="446"/>
      <c r="AR507" s="446"/>
      <c r="AS507" s="1146"/>
      <c r="AT507" s="446"/>
      <c r="AU507" s="446"/>
      <c r="AV507" s="1089"/>
      <c r="AW507" s="1089"/>
      <c r="AX507" s="1146"/>
      <c r="AY507" s="446"/>
      <c r="AZ507" s="1146"/>
      <c r="BA507" s="1919"/>
      <c r="BB507" s="1790"/>
      <c r="BC507" s="1146"/>
      <c r="BD507" s="446"/>
      <c r="BE507" s="1938"/>
      <c r="BF507" s="1089"/>
      <c r="BG507" s="20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3"/>
      <c r="CG507" s="23"/>
      <c r="CH507" s="23"/>
      <c r="CI507" s="23"/>
      <c r="CJ507" s="23"/>
      <c r="CK507" s="23"/>
      <c r="CL507" s="23"/>
      <c r="CM507" s="23"/>
      <c r="CN507" s="23"/>
      <c r="CO507" s="23"/>
      <c r="CP507" s="23"/>
      <c r="CQ507" s="23"/>
      <c r="CR507" s="23"/>
      <c r="CS507" s="23"/>
      <c r="CT507" s="23"/>
      <c r="CU507" s="23"/>
      <c r="CV507" s="23"/>
      <c r="CW507" s="23"/>
      <c r="CX507" s="23"/>
      <c r="CY507" s="23"/>
      <c r="CZ507" s="23"/>
      <c r="DA507" s="23"/>
      <c r="DB507" s="23"/>
      <c r="DC507" s="23"/>
      <c r="DD507" s="23"/>
      <c r="DE507" s="23"/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/>
      <c r="DR507" s="23"/>
      <c r="DS507" s="23"/>
      <c r="DT507" s="23"/>
      <c r="DU507" s="23"/>
      <c r="DV507" s="23"/>
      <c r="DW507" s="23"/>
      <c r="DX507" s="23"/>
      <c r="DY507" s="23"/>
      <c r="DZ507" s="23"/>
      <c r="EA507" s="23"/>
      <c r="EB507" s="23"/>
      <c r="EC507" s="23"/>
      <c r="ED507" s="23"/>
      <c r="EE507" s="23"/>
    </row>
    <row r="508" spans="1:135" s="22" customFormat="1" x14ac:dyDescent="0.25">
      <c r="A508" s="20"/>
      <c r="B508" s="16"/>
      <c r="C508" s="446"/>
      <c r="D508" s="446"/>
      <c r="E508" s="1089"/>
      <c r="F508" s="446"/>
      <c r="G508" s="446"/>
      <c r="H508" s="1089"/>
      <c r="I508" s="446"/>
      <c r="J508" s="446"/>
      <c r="K508" s="1089"/>
      <c r="L508" s="446"/>
      <c r="M508" s="446"/>
      <c r="N508" s="1089"/>
      <c r="O508" s="446"/>
      <c r="P508" s="446"/>
      <c r="Q508" s="1089"/>
      <c r="R508" s="446"/>
      <c r="S508" s="446"/>
      <c r="T508" s="1089"/>
      <c r="U508" s="1089"/>
      <c r="V508" s="446"/>
      <c r="W508" s="446"/>
      <c r="X508" s="1089"/>
      <c r="Y508" s="446"/>
      <c r="Z508" s="446"/>
      <c r="AA508" s="1089"/>
      <c r="AB508" s="446"/>
      <c r="AC508" s="1089"/>
      <c r="AD508" s="446"/>
      <c r="AE508" s="1089"/>
      <c r="AF508" s="446"/>
      <c r="AG508" s="1089"/>
      <c r="AH508" s="446"/>
      <c r="AI508" s="446"/>
      <c r="AJ508" s="1089"/>
      <c r="AK508" s="446"/>
      <c r="AL508" s="446"/>
      <c r="AM508" s="1089"/>
      <c r="AN508" s="446"/>
      <c r="AO508" s="446"/>
      <c r="AP508" s="1089"/>
      <c r="AQ508" s="446"/>
      <c r="AR508" s="446"/>
      <c r="AS508" s="1146"/>
      <c r="AT508" s="446"/>
      <c r="AU508" s="446"/>
      <c r="AV508" s="1089"/>
      <c r="AW508" s="1089"/>
      <c r="AX508" s="1146"/>
      <c r="AY508" s="446"/>
      <c r="AZ508" s="1146"/>
      <c r="BA508" s="1919"/>
      <c r="BB508" s="1790"/>
      <c r="BC508" s="1146"/>
      <c r="BD508" s="446"/>
      <c r="BE508" s="1938"/>
      <c r="BF508" s="1089"/>
      <c r="BG508" s="20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  <c r="CM508" s="23"/>
      <c r="CN508" s="23"/>
      <c r="CO508" s="23"/>
      <c r="CP508" s="23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  <c r="DB508" s="23"/>
      <c r="DC508" s="23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  <c r="DZ508" s="23"/>
      <c r="EA508" s="23"/>
      <c r="EB508" s="23"/>
      <c r="EC508" s="23"/>
      <c r="ED508" s="23"/>
      <c r="EE508" s="23"/>
    </row>
    <row r="509" spans="1:135" s="22" customFormat="1" x14ac:dyDescent="0.25">
      <c r="A509" s="20"/>
      <c r="B509" s="16"/>
      <c r="C509" s="446"/>
      <c r="D509" s="446"/>
      <c r="E509" s="1089"/>
      <c r="F509" s="446"/>
      <c r="G509" s="446"/>
      <c r="H509" s="1089"/>
      <c r="I509" s="446"/>
      <c r="J509" s="446"/>
      <c r="K509" s="1089"/>
      <c r="L509" s="446"/>
      <c r="M509" s="446"/>
      <c r="N509" s="1089"/>
      <c r="O509" s="446"/>
      <c r="P509" s="446"/>
      <c r="Q509" s="1089"/>
      <c r="R509" s="446"/>
      <c r="S509" s="446"/>
      <c r="T509" s="1089"/>
      <c r="U509" s="1089"/>
      <c r="V509" s="446"/>
      <c r="W509" s="446"/>
      <c r="X509" s="1089"/>
      <c r="Y509" s="446"/>
      <c r="Z509" s="446"/>
      <c r="AA509" s="1089"/>
      <c r="AB509" s="446"/>
      <c r="AC509" s="1089"/>
      <c r="AD509" s="446"/>
      <c r="AE509" s="1089"/>
      <c r="AF509" s="446"/>
      <c r="AG509" s="1089"/>
      <c r="AH509" s="446"/>
      <c r="AI509" s="446"/>
      <c r="AJ509" s="1089"/>
      <c r="AK509" s="446"/>
      <c r="AL509" s="446"/>
      <c r="AM509" s="1089"/>
      <c r="AN509" s="446"/>
      <c r="AO509" s="446"/>
      <c r="AP509" s="1089"/>
      <c r="AQ509" s="446"/>
      <c r="AR509" s="446"/>
      <c r="AS509" s="1146"/>
      <c r="AT509" s="446"/>
      <c r="AU509" s="446"/>
      <c r="AV509" s="1089"/>
      <c r="AW509" s="1089"/>
      <c r="AX509" s="1146"/>
      <c r="AY509" s="446"/>
      <c r="AZ509" s="1146"/>
      <c r="BA509" s="1919"/>
      <c r="BB509" s="1790"/>
      <c r="BC509" s="1146"/>
      <c r="BD509" s="446"/>
      <c r="BE509" s="1938"/>
      <c r="BF509" s="1089"/>
      <c r="BG509" s="20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3"/>
      <c r="CG509" s="23"/>
      <c r="CH509" s="23"/>
      <c r="CI509" s="23"/>
      <c r="CJ509" s="23"/>
      <c r="CK509" s="23"/>
      <c r="CL509" s="23"/>
      <c r="CM509" s="23"/>
      <c r="CN509" s="23"/>
      <c r="CO509" s="23"/>
      <c r="CP509" s="23"/>
      <c r="CQ509" s="23"/>
      <c r="CR509" s="23"/>
      <c r="CS509" s="23"/>
      <c r="CT509" s="23"/>
      <c r="CU509" s="23"/>
      <c r="CV509" s="23"/>
      <c r="CW509" s="23"/>
      <c r="CX509" s="23"/>
      <c r="CY509" s="23"/>
      <c r="CZ509" s="23"/>
      <c r="DA509" s="23"/>
      <c r="DB509" s="23"/>
      <c r="DC509" s="23"/>
      <c r="DD509" s="23"/>
      <c r="DE509" s="23"/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/>
      <c r="DR509" s="23"/>
      <c r="DS509" s="23"/>
      <c r="DT509" s="23"/>
      <c r="DU509" s="23"/>
      <c r="DV509" s="23"/>
      <c r="DW509" s="23"/>
      <c r="DX509" s="23"/>
      <c r="DY509" s="23"/>
      <c r="DZ509" s="23"/>
      <c r="EA509" s="23"/>
      <c r="EB509" s="23"/>
      <c r="EC509" s="23"/>
      <c r="ED509" s="23"/>
      <c r="EE509" s="23"/>
    </row>
    <row r="510" spans="1:135" s="22" customFormat="1" x14ac:dyDescent="0.25">
      <c r="A510" s="20"/>
      <c r="B510" s="16"/>
      <c r="C510" s="446"/>
      <c r="D510" s="446"/>
      <c r="E510" s="1089"/>
      <c r="F510" s="446"/>
      <c r="G510" s="446"/>
      <c r="H510" s="1089"/>
      <c r="I510" s="446"/>
      <c r="J510" s="446"/>
      <c r="K510" s="1089"/>
      <c r="L510" s="446"/>
      <c r="M510" s="446"/>
      <c r="N510" s="1089"/>
      <c r="O510" s="446"/>
      <c r="P510" s="446"/>
      <c r="Q510" s="1089"/>
      <c r="R510" s="446"/>
      <c r="S510" s="446"/>
      <c r="T510" s="1089"/>
      <c r="U510" s="1089"/>
      <c r="V510" s="446"/>
      <c r="W510" s="446"/>
      <c r="X510" s="1089"/>
      <c r="Y510" s="446"/>
      <c r="Z510" s="446"/>
      <c r="AA510" s="1089"/>
      <c r="AB510" s="446"/>
      <c r="AC510" s="1089"/>
      <c r="AD510" s="446"/>
      <c r="AE510" s="1089"/>
      <c r="AF510" s="446"/>
      <c r="AG510" s="1089"/>
      <c r="AH510" s="446"/>
      <c r="AI510" s="446"/>
      <c r="AJ510" s="1089"/>
      <c r="AK510" s="446"/>
      <c r="AL510" s="446"/>
      <c r="AM510" s="1089"/>
      <c r="AN510" s="446"/>
      <c r="AO510" s="446"/>
      <c r="AP510" s="1089"/>
      <c r="AQ510" s="446"/>
      <c r="AR510" s="446"/>
      <c r="AS510" s="1146"/>
      <c r="AT510" s="446"/>
      <c r="AU510" s="446"/>
      <c r="AV510" s="1089"/>
      <c r="AW510" s="1089"/>
      <c r="AX510" s="1146"/>
      <c r="AY510" s="446"/>
      <c r="AZ510" s="1146"/>
      <c r="BA510" s="1919"/>
      <c r="BB510" s="1790"/>
      <c r="BC510" s="1146"/>
      <c r="BD510" s="446"/>
      <c r="BE510" s="1938"/>
      <c r="BF510" s="1089"/>
      <c r="BG510" s="20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3"/>
      <c r="CG510" s="23"/>
      <c r="CH510" s="23"/>
      <c r="CI510" s="23"/>
      <c r="CJ510" s="23"/>
      <c r="CK510" s="23"/>
      <c r="CL510" s="23"/>
      <c r="CM510" s="23"/>
      <c r="CN510" s="23"/>
      <c r="CO510" s="23"/>
      <c r="CP510" s="23"/>
      <c r="CQ510" s="23"/>
      <c r="CR510" s="23"/>
      <c r="CS510" s="23"/>
      <c r="CT510" s="23"/>
      <c r="CU510" s="23"/>
      <c r="CV510" s="23"/>
      <c r="CW510" s="23"/>
      <c r="CX510" s="23"/>
      <c r="CY510" s="23"/>
      <c r="CZ510" s="23"/>
      <c r="DA510" s="23"/>
      <c r="DB510" s="23"/>
      <c r="DC510" s="23"/>
      <c r="DD510" s="23"/>
      <c r="DE510" s="23"/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/>
      <c r="DR510" s="23"/>
      <c r="DS510" s="23"/>
      <c r="DT510" s="23"/>
      <c r="DU510" s="23"/>
      <c r="DV510" s="23"/>
      <c r="DW510" s="23"/>
      <c r="DX510" s="23"/>
      <c r="DY510" s="23"/>
      <c r="DZ510" s="23"/>
      <c r="EA510" s="23"/>
      <c r="EB510" s="23"/>
      <c r="EC510" s="23"/>
      <c r="ED510" s="23"/>
      <c r="EE510" s="23"/>
    </row>
    <row r="511" spans="1:135" s="22" customFormat="1" x14ac:dyDescent="0.25">
      <c r="A511" s="20"/>
      <c r="B511" s="16"/>
      <c r="C511" s="446"/>
      <c r="D511" s="446"/>
      <c r="E511" s="1089"/>
      <c r="F511" s="446"/>
      <c r="G511" s="446"/>
      <c r="H511" s="1089"/>
      <c r="I511" s="446"/>
      <c r="J511" s="446"/>
      <c r="K511" s="1089"/>
      <c r="L511" s="446"/>
      <c r="M511" s="446"/>
      <c r="N511" s="1089"/>
      <c r="O511" s="446"/>
      <c r="P511" s="446"/>
      <c r="Q511" s="1089"/>
      <c r="R511" s="446"/>
      <c r="S511" s="446"/>
      <c r="T511" s="1089"/>
      <c r="U511" s="1089"/>
      <c r="V511" s="446"/>
      <c r="W511" s="446"/>
      <c r="X511" s="1089"/>
      <c r="Y511" s="446"/>
      <c r="Z511" s="446"/>
      <c r="AA511" s="1089"/>
      <c r="AB511" s="446"/>
      <c r="AC511" s="1089"/>
      <c r="AD511" s="446"/>
      <c r="AE511" s="1089"/>
      <c r="AF511" s="446"/>
      <c r="AG511" s="1089"/>
      <c r="AH511" s="446"/>
      <c r="AI511" s="446"/>
      <c r="AJ511" s="1089"/>
      <c r="AK511" s="446"/>
      <c r="AL511" s="446"/>
      <c r="AM511" s="1089"/>
      <c r="AN511" s="446"/>
      <c r="AO511" s="446"/>
      <c r="AP511" s="1089"/>
      <c r="AQ511" s="446"/>
      <c r="AR511" s="446"/>
      <c r="AS511" s="1146"/>
      <c r="AT511" s="446"/>
      <c r="AU511" s="446"/>
      <c r="AV511" s="1089"/>
      <c r="AW511" s="1089"/>
      <c r="AX511" s="1146"/>
      <c r="AY511" s="446"/>
      <c r="AZ511" s="1146"/>
      <c r="BA511" s="1919"/>
      <c r="BB511" s="1790"/>
      <c r="BC511" s="1146"/>
      <c r="BD511" s="446"/>
      <c r="BE511" s="1938"/>
      <c r="BF511" s="1089"/>
      <c r="BG511" s="20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  <c r="DZ511" s="23"/>
      <c r="EA511" s="23"/>
      <c r="EB511" s="23"/>
      <c r="EC511" s="23"/>
      <c r="ED511" s="23"/>
      <c r="EE511" s="23"/>
    </row>
    <row r="512" spans="1:135" s="22" customFormat="1" x14ac:dyDescent="0.25">
      <c r="A512" s="20"/>
      <c r="B512" s="16"/>
      <c r="C512" s="446"/>
      <c r="D512" s="446"/>
      <c r="E512" s="1089"/>
      <c r="F512" s="446"/>
      <c r="G512" s="446"/>
      <c r="H512" s="1089"/>
      <c r="I512" s="446"/>
      <c r="J512" s="446"/>
      <c r="K512" s="1089"/>
      <c r="L512" s="446"/>
      <c r="M512" s="446"/>
      <c r="N512" s="1089"/>
      <c r="O512" s="446"/>
      <c r="P512" s="446"/>
      <c r="Q512" s="1089"/>
      <c r="R512" s="446"/>
      <c r="S512" s="446"/>
      <c r="T512" s="1089"/>
      <c r="U512" s="1089"/>
      <c r="V512" s="446"/>
      <c r="W512" s="446"/>
      <c r="X512" s="1089"/>
      <c r="Y512" s="446"/>
      <c r="Z512" s="446"/>
      <c r="AA512" s="1089"/>
      <c r="AB512" s="446"/>
      <c r="AC512" s="1089"/>
      <c r="AD512" s="446"/>
      <c r="AE512" s="1089"/>
      <c r="AF512" s="446"/>
      <c r="AG512" s="1089"/>
      <c r="AH512" s="446"/>
      <c r="AI512" s="446"/>
      <c r="AJ512" s="1089"/>
      <c r="AK512" s="446"/>
      <c r="AL512" s="446"/>
      <c r="AM512" s="1089"/>
      <c r="AN512" s="446"/>
      <c r="AO512" s="446"/>
      <c r="AP512" s="1089"/>
      <c r="AQ512" s="446"/>
      <c r="AR512" s="446"/>
      <c r="AS512" s="1146"/>
      <c r="AT512" s="446"/>
      <c r="AU512" s="446"/>
      <c r="AV512" s="1089"/>
      <c r="AW512" s="1089"/>
      <c r="AX512" s="1146"/>
      <c r="AY512" s="446"/>
      <c r="AZ512" s="1146"/>
      <c r="BA512" s="1919"/>
      <c r="BB512" s="1790"/>
      <c r="BC512" s="1146"/>
      <c r="BD512" s="446"/>
      <c r="BE512" s="1938"/>
      <c r="BF512" s="1089"/>
      <c r="BG512" s="20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  <c r="DZ512" s="23"/>
      <c r="EA512" s="23"/>
      <c r="EB512" s="23"/>
      <c r="EC512" s="23"/>
      <c r="ED512" s="23"/>
      <c r="EE512" s="23"/>
    </row>
    <row r="513" spans="1:135" s="22" customFormat="1" x14ac:dyDescent="0.25">
      <c r="A513" s="20"/>
      <c r="B513" s="16"/>
      <c r="C513" s="446"/>
      <c r="D513" s="446"/>
      <c r="E513" s="1089"/>
      <c r="F513" s="446"/>
      <c r="G513" s="446"/>
      <c r="H513" s="1089"/>
      <c r="I513" s="446"/>
      <c r="J513" s="446"/>
      <c r="K513" s="1089"/>
      <c r="L513" s="446"/>
      <c r="M513" s="446"/>
      <c r="N513" s="1089"/>
      <c r="O513" s="446"/>
      <c r="P513" s="446"/>
      <c r="Q513" s="1089"/>
      <c r="R513" s="446"/>
      <c r="S513" s="446"/>
      <c r="T513" s="1089"/>
      <c r="U513" s="1089"/>
      <c r="V513" s="446"/>
      <c r="W513" s="446"/>
      <c r="X513" s="1089"/>
      <c r="Y513" s="446"/>
      <c r="Z513" s="446"/>
      <c r="AA513" s="1089"/>
      <c r="AB513" s="446"/>
      <c r="AC513" s="1089"/>
      <c r="AD513" s="446"/>
      <c r="AE513" s="1089"/>
      <c r="AF513" s="446"/>
      <c r="AG513" s="1089"/>
      <c r="AH513" s="446"/>
      <c r="AI513" s="446"/>
      <c r="AJ513" s="1089"/>
      <c r="AK513" s="446"/>
      <c r="AL513" s="446"/>
      <c r="AM513" s="1089"/>
      <c r="AN513" s="446"/>
      <c r="AO513" s="446"/>
      <c r="AP513" s="1089"/>
      <c r="AQ513" s="446"/>
      <c r="AR513" s="446"/>
      <c r="AS513" s="1146"/>
      <c r="AT513" s="446"/>
      <c r="AU513" s="446"/>
      <c r="AV513" s="1089"/>
      <c r="AW513" s="1089"/>
      <c r="AX513" s="1146"/>
      <c r="AY513" s="446"/>
      <c r="AZ513" s="1146"/>
      <c r="BA513" s="1919"/>
      <c r="BB513" s="1790"/>
      <c r="BC513" s="1146"/>
      <c r="BD513" s="446"/>
      <c r="BE513" s="1938"/>
      <c r="BF513" s="1089"/>
      <c r="BG513" s="20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  <c r="CJ513" s="23"/>
      <c r="CK513" s="23"/>
      <c r="CL513" s="23"/>
      <c r="CM513" s="23"/>
      <c r="CN513" s="23"/>
      <c r="CO513" s="23"/>
      <c r="CP513" s="23"/>
      <c r="CQ513" s="23"/>
      <c r="CR513" s="23"/>
      <c r="CS513" s="23"/>
      <c r="CT513" s="23"/>
      <c r="CU513" s="23"/>
      <c r="CV513" s="23"/>
      <c r="CW513" s="23"/>
      <c r="CX513" s="23"/>
      <c r="CY513" s="23"/>
      <c r="CZ513" s="23"/>
      <c r="DA513" s="23"/>
      <c r="DB513" s="23"/>
      <c r="DC513" s="23"/>
      <c r="DD513" s="23"/>
      <c r="DE513" s="23"/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/>
      <c r="DR513" s="23"/>
      <c r="DS513" s="23"/>
      <c r="DT513" s="23"/>
      <c r="DU513" s="23"/>
      <c r="DV513" s="23"/>
      <c r="DW513" s="23"/>
      <c r="DX513" s="23"/>
      <c r="DY513" s="23"/>
      <c r="DZ513" s="23"/>
      <c r="EA513" s="23"/>
      <c r="EB513" s="23"/>
      <c r="EC513" s="23"/>
      <c r="ED513" s="23"/>
      <c r="EE513" s="23"/>
    </row>
    <row r="514" spans="1:135" s="22" customFormat="1" x14ac:dyDescent="0.25">
      <c r="A514" s="20"/>
      <c r="B514" s="16"/>
      <c r="C514" s="446"/>
      <c r="D514" s="446"/>
      <c r="E514" s="1089"/>
      <c r="F514" s="446"/>
      <c r="G514" s="446"/>
      <c r="H514" s="1089"/>
      <c r="I514" s="446"/>
      <c r="J514" s="446"/>
      <c r="K514" s="1089"/>
      <c r="L514" s="446"/>
      <c r="M514" s="446"/>
      <c r="N514" s="1089"/>
      <c r="O514" s="446"/>
      <c r="P514" s="446"/>
      <c r="Q514" s="1089"/>
      <c r="R514" s="446"/>
      <c r="S514" s="446"/>
      <c r="T514" s="1089"/>
      <c r="U514" s="1089"/>
      <c r="V514" s="446"/>
      <c r="W514" s="446"/>
      <c r="X514" s="1089"/>
      <c r="Y514" s="446"/>
      <c r="Z514" s="446"/>
      <c r="AA514" s="1089"/>
      <c r="AB514" s="446"/>
      <c r="AC514" s="1089"/>
      <c r="AD514" s="446"/>
      <c r="AE514" s="1089"/>
      <c r="AF514" s="446"/>
      <c r="AG514" s="1089"/>
      <c r="AH514" s="446"/>
      <c r="AI514" s="446"/>
      <c r="AJ514" s="1089"/>
      <c r="AK514" s="446"/>
      <c r="AL514" s="446"/>
      <c r="AM514" s="1089"/>
      <c r="AN514" s="446"/>
      <c r="AO514" s="446"/>
      <c r="AP514" s="1089"/>
      <c r="AQ514" s="446"/>
      <c r="AR514" s="446"/>
      <c r="AS514" s="1146"/>
      <c r="AT514" s="446"/>
      <c r="AU514" s="446"/>
      <c r="AV514" s="1089"/>
      <c r="AW514" s="1089"/>
      <c r="AX514" s="1146"/>
      <c r="AY514" s="446"/>
      <c r="AZ514" s="1146"/>
      <c r="BA514" s="1919"/>
      <c r="BB514" s="1790"/>
      <c r="BC514" s="1146"/>
      <c r="BD514" s="446"/>
      <c r="BE514" s="1938"/>
      <c r="BF514" s="1089"/>
      <c r="BG514" s="20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  <c r="DZ514" s="23"/>
      <c r="EA514" s="23"/>
      <c r="EB514" s="23"/>
      <c r="EC514" s="23"/>
      <c r="ED514" s="23"/>
      <c r="EE514" s="23"/>
    </row>
    <row r="515" spans="1:135" s="22" customFormat="1" x14ac:dyDescent="0.25">
      <c r="A515" s="20"/>
      <c r="B515" s="16"/>
      <c r="C515" s="446"/>
      <c r="D515" s="446"/>
      <c r="E515" s="1089"/>
      <c r="F515" s="446"/>
      <c r="G515" s="446"/>
      <c r="H515" s="1089"/>
      <c r="I515" s="446"/>
      <c r="J515" s="446"/>
      <c r="K515" s="1089"/>
      <c r="L515" s="446"/>
      <c r="M515" s="446"/>
      <c r="N515" s="1089"/>
      <c r="O515" s="446"/>
      <c r="P515" s="446"/>
      <c r="Q515" s="1089"/>
      <c r="R515" s="446"/>
      <c r="S515" s="446"/>
      <c r="T515" s="1089"/>
      <c r="U515" s="1089"/>
      <c r="V515" s="446"/>
      <c r="W515" s="446"/>
      <c r="X515" s="1089"/>
      <c r="Y515" s="446"/>
      <c r="Z515" s="446"/>
      <c r="AA515" s="1089"/>
      <c r="AB515" s="446"/>
      <c r="AC515" s="1089"/>
      <c r="AD515" s="446"/>
      <c r="AE515" s="1089"/>
      <c r="AF515" s="446"/>
      <c r="AG515" s="1089"/>
      <c r="AH515" s="446"/>
      <c r="AI515" s="446"/>
      <c r="AJ515" s="1089"/>
      <c r="AK515" s="446"/>
      <c r="AL515" s="446"/>
      <c r="AM515" s="1089"/>
      <c r="AN515" s="446"/>
      <c r="AO515" s="446"/>
      <c r="AP515" s="1089"/>
      <c r="AQ515" s="446"/>
      <c r="AR515" s="446"/>
      <c r="AS515" s="1146"/>
      <c r="AT515" s="446"/>
      <c r="AU515" s="446"/>
      <c r="AV515" s="1089"/>
      <c r="AW515" s="1089"/>
      <c r="AX515" s="1146"/>
      <c r="AY515" s="446"/>
      <c r="AZ515" s="1146"/>
      <c r="BA515" s="1919"/>
      <c r="BB515" s="1790"/>
      <c r="BC515" s="1146"/>
      <c r="BD515" s="446"/>
      <c r="BE515" s="1938"/>
      <c r="BF515" s="1089"/>
      <c r="BG515" s="20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  <c r="CM515" s="23"/>
      <c r="CN515" s="23"/>
      <c r="CO515" s="23"/>
      <c r="CP515" s="23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  <c r="DB515" s="23"/>
      <c r="DC515" s="23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  <c r="DZ515" s="23"/>
      <c r="EA515" s="23"/>
      <c r="EB515" s="23"/>
      <c r="EC515" s="23"/>
      <c r="ED515" s="23"/>
      <c r="EE515" s="23"/>
    </row>
    <row r="516" spans="1:135" s="22" customFormat="1" x14ac:dyDescent="0.25">
      <c r="A516" s="20"/>
      <c r="B516" s="16"/>
      <c r="C516" s="446"/>
      <c r="D516" s="446"/>
      <c r="E516" s="1089"/>
      <c r="F516" s="446"/>
      <c r="G516" s="446"/>
      <c r="H516" s="1089"/>
      <c r="I516" s="446"/>
      <c r="J516" s="446"/>
      <c r="K516" s="1089"/>
      <c r="L516" s="446"/>
      <c r="M516" s="446"/>
      <c r="N516" s="1089"/>
      <c r="O516" s="446"/>
      <c r="P516" s="446"/>
      <c r="Q516" s="1089"/>
      <c r="R516" s="446"/>
      <c r="S516" s="446"/>
      <c r="T516" s="1089"/>
      <c r="U516" s="1089"/>
      <c r="V516" s="446"/>
      <c r="W516" s="446"/>
      <c r="X516" s="1089"/>
      <c r="Y516" s="446"/>
      <c r="Z516" s="446"/>
      <c r="AA516" s="1089"/>
      <c r="AB516" s="446"/>
      <c r="AC516" s="1089"/>
      <c r="AD516" s="446"/>
      <c r="AE516" s="1089"/>
      <c r="AF516" s="446"/>
      <c r="AG516" s="1089"/>
      <c r="AH516" s="446"/>
      <c r="AI516" s="446"/>
      <c r="AJ516" s="1089"/>
      <c r="AK516" s="446"/>
      <c r="AL516" s="446"/>
      <c r="AM516" s="1089"/>
      <c r="AN516" s="446"/>
      <c r="AO516" s="446"/>
      <c r="AP516" s="1089"/>
      <c r="AQ516" s="446"/>
      <c r="AR516" s="446"/>
      <c r="AS516" s="1146"/>
      <c r="AT516" s="446"/>
      <c r="AU516" s="446"/>
      <c r="AV516" s="1089"/>
      <c r="AW516" s="1089"/>
      <c r="AX516" s="1146"/>
      <c r="AY516" s="446"/>
      <c r="AZ516" s="1146"/>
      <c r="BA516" s="1919"/>
      <c r="BB516" s="1790"/>
      <c r="BC516" s="1146"/>
      <c r="BD516" s="446"/>
      <c r="BE516" s="1938"/>
      <c r="BF516" s="1089"/>
      <c r="BG516" s="20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3"/>
      <c r="CG516" s="23"/>
      <c r="CH516" s="23"/>
      <c r="CI516" s="23"/>
      <c r="CJ516" s="23"/>
      <c r="CK516" s="23"/>
      <c r="CL516" s="23"/>
      <c r="CM516" s="23"/>
      <c r="CN516" s="23"/>
      <c r="CO516" s="23"/>
      <c r="CP516" s="23"/>
      <c r="CQ516" s="23"/>
      <c r="CR516" s="23"/>
      <c r="CS516" s="23"/>
      <c r="CT516" s="23"/>
      <c r="CU516" s="23"/>
      <c r="CV516" s="23"/>
      <c r="CW516" s="23"/>
      <c r="CX516" s="23"/>
      <c r="CY516" s="23"/>
      <c r="CZ516" s="23"/>
      <c r="DA516" s="23"/>
      <c r="DB516" s="23"/>
      <c r="DC516" s="23"/>
      <c r="DD516" s="23"/>
      <c r="DE516" s="23"/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/>
      <c r="DR516" s="23"/>
      <c r="DS516" s="23"/>
      <c r="DT516" s="23"/>
      <c r="DU516" s="23"/>
      <c r="DV516" s="23"/>
      <c r="DW516" s="23"/>
      <c r="DX516" s="23"/>
      <c r="DY516" s="23"/>
      <c r="DZ516" s="23"/>
      <c r="EA516" s="23"/>
      <c r="EB516" s="23"/>
      <c r="EC516" s="23"/>
      <c r="ED516" s="23"/>
      <c r="EE516" s="23"/>
    </row>
    <row r="517" spans="1:135" s="22" customFormat="1" x14ac:dyDescent="0.25">
      <c r="A517" s="20"/>
      <c r="B517" s="16"/>
      <c r="C517" s="446"/>
      <c r="D517" s="446"/>
      <c r="E517" s="1089"/>
      <c r="F517" s="446"/>
      <c r="G517" s="446"/>
      <c r="H517" s="1089"/>
      <c r="I517" s="446"/>
      <c r="J517" s="446"/>
      <c r="K517" s="1089"/>
      <c r="L517" s="446"/>
      <c r="M517" s="446"/>
      <c r="N517" s="1089"/>
      <c r="O517" s="446"/>
      <c r="P517" s="446"/>
      <c r="Q517" s="1089"/>
      <c r="R517" s="446"/>
      <c r="S517" s="446"/>
      <c r="T517" s="1089"/>
      <c r="U517" s="1089"/>
      <c r="V517" s="446"/>
      <c r="W517" s="446"/>
      <c r="X517" s="1089"/>
      <c r="Y517" s="446"/>
      <c r="Z517" s="446"/>
      <c r="AA517" s="1089"/>
      <c r="AB517" s="446"/>
      <c r="AC517" s="1089"/>
      <c r="AD517" s="446"/>
      <c r="AE517" s="1089"/>
      <c r="AF517" s="446"/>
      <c r="AG517" s="1089"/>
      <c r="AH517" s="446"/>
      <c r="AI517" s="446"/>
      <c r="AJ517" s="1089"/>
      <c r="AK517" s="446"/>
      <c r="AL517" s="446"/>
      <c r="AM517" s="1089"/>
      <c r="AN517" s="446"/>
      <c r="AO517" s="446"/>
      <c r="AP517" s="1089"/>
      <c r="AQ517" s="446"/>
      <c r="AR517" s="446"/>
      <c r="AS517" s="1146"/>
      <c r="AT517" s="446"/>
      <c r="AU517" s="446"/>
      <c r="AV517" s="1089"/>
      <c r="AW517" s="1089"/>
      <c r="AX517" s="1146"/>
      <c r="AY517" s="446"/>
      <c r="AZ517" s="1146"/>
      <c r="BA517" s="1919"/>
      <c r="BB517" s="1790"/>
      <c r="BC517" s="1146"/>
      <c r="BD517" s="446"/>
      <c r="BE517" s="1938"/>
      <c r="BF517" s="1089"/>
      <c r="BG517" s="20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3"/>
      <c r="CG517" s="23"/>
      <c r="CH517" s="23"/>
      <c r="CI517" s="23"/>
      <c r="CJ517" s="23"/>
      <c r="CK517" s="23"/>
      <c r="CL517" s="23"/>
      <c r="CM517" s="23"/>
      <c r="CN517" s="23"/>
      <c r="CO517" s="23"/>
      <c r="CP517" s="23"/>
      <c r="CQ517" s="23"/>
      <c r="CR517" s="23"/>
      <c r="CS517" s="23"/>
      <c r="CT517" s="23"/>
      <c r="CU517" s="23"/>
      <c r="CV517" s="23"/>
      <c r="CW517" s="23"/>
      <c r="CX517" s="23"/>
      <c r="CY517" s="23"/>
      <c r="CZ517" s="23"/>
      <c r="DA517" s="23"/>
      <c r="DB517" s="23"/>
      <c r="DC517" s="23"/>
      <c r="DD517" s="23"/>
      <c r="DE517" s="23"/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/>
      <c r="DR517" s="23"/>
      <c r="DS517" s="23"/>
      <c r="DT517" s="23"/>
      <c r="DU517" s="23"/>
      <c r="DV517" s="23"/>
      <c r="DW517" s="23"/>
      <c r="DX517" s="23"/>
      <c r="DY517" s="23"/>
      <c r="DZ517" s="23"/>
      <c r="EA517" s="23"/>
      <c r="EB517" s="23"/>
      <c r="EC517" s="23"/>
      <c r="ED517" s="23"/>
      <c r="EE517" s="23"/>
    </row>
    <row r="518" spans="1:135" s="22" customFormat="1" x14ac:dyDescent="0.25">
      <c r="A518" s="20"/>
      <c r="B518" s="16"/>
      <c r="C518" s="446"/>
      <c r="D518" s="446"/>
      <c r="E518" s="1089"/>
      <c r="F518" s="446"/>
      <c r="G518" s="446"/>
      <c r="H518" s="1089"/>
      <c r="I518" s="446"/>
      <c r="J518" s="446"/>
      <c r="K518" s="1089"/>
      <c r="L518" s="446"/>
      <c r="M518" s="446"/>
      <c r="N518" s="1089"/>
      <c r="O518" s="446"/>
      <c r="P518" s="446"/>
      <c r="Q518" s="1089"/>
      <c r="R518" s="446"/>
      <c r="S518" s="446"/>
      <c r="T518" s="1089"/>
      <c r="U518" s="1089"/>
      <c r="V518" s="446"/>
      <c r="W518" s="446"/>
      <c r="X518" s="1089"/>
      <c r="Y518" s="446"/>
      <c r="Z518" s="446"/>
      <c r="AA518" s="1089"/>
      <c r="AB518" s="446"/>
      <c r="AC518" s="1089"/>
      <c r="AD518" s="446"/>
      <c r="AE518" s="1089"/>
      <c r="AF518" s="446"/>
      <c r="AG518" s="1089"/>
      <c r="AH518" s="446"/>
      <c r="AI518" s="446"/>
      <c r="AJ518" s="1089"/>
      <c r="AK518" s="446"/>
      <c r="AL518" s="446"/>
      <c r="AM518" s="1089"/>
      <c r="AN518" s="446"/>
      <c r="AO518" s="446"/>
      <c r="AP518" s="1089"/>
      <c r="AQ518" s="446"/>
      <c r="AR518" s="446"/>
      <c r="AS518" s="1146"/>
      <c r="AT518" s="446"/>
      <c r="AU518" s="446"/>
      <c r="AV518" s="1089"/>
      <c r="AW518" s="1089"/>
      <c r="AX518" s="1146"/>
      <c r="AY518" s="446"/>
      <c r="AZ518" s="1146"/>
      <c r="BA518" s="1919"/>
      <c r="BB518" s="1790"/>
      <c r="BC518" s="1146"/>
      <c r="BD518" s="446"/>
      <c r="BE518" s="1938"/>
      <c r="BF518" s="1089"/>
      <c r="BG518" s="20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/>
      <c r="CI518" s="23"/>
      <c r="CJ518" s="23"/>
      <c r="CK518" s="23"/>
      <c r="CL518" s="23"/>
      <c r="CM518" s="23"/>
      <c r="CN518" s="23"/>
      <c r="CO518" s="23"/>
      <c r="CP518" s="23"/>
      <c r="CQ518" s="23"/>
      <c r="CR518" s="23"/>
      <c r="CS518" s="23"/>
      <c r="CT518" s="23"/>
      <c r="CU518" s="23"/>
      <c r="CV518" s="23"/>
      <c r="CW518" s="23"/>
      <c r="CX518" s="23"/>
      <c r="CY518" s="23"/>
      <c r="CZ518" s="23"/>
      <c r="DA518" s="23"/>
      <c r="DB518" s="23"/>
      <c r="DC518" s="23"/>
      <c r="DD518" s="23"/>
      <c r="DE518" s="23"/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/>
      <c r="DR518" s="23"/>
      <c r="DS518" s="23"/>
      <c r="DT518" s="23"/>
      <c r="DU518" s="23"/>
      <c r="DV518" s="23"/>
      <c r="DW518" s="23"/>
      <c r="DX518" s="23"/>
      <c r="DY518" s="23"/>
      <c r="DZ518" s="23"/>
      <c r="EA518" s="23"/>
      <c r="EB518" s="23"/>
      <c r="EC518" s="23"/>
      <c r="ED518" s="23"/>
      <c r="EE518" s="23"/>
    </row>
    <row r="519" spans="1:135" s="22" customFormat="1" x14ac:dyDescent="0.25">
      <c r="A519" s="20"/>
      <c r="B519" s="16"/>
      <c r="C519" s="446"/>
      <c r="D519" s="446"/>
      <c r="E519" s="1089"/>
      <c r="F519" s="446"/>
      <c r="G519" s="446"/>
      <c r="H519" s="1089"/>
      <c r="I519" s="446"/>
      <c r="J519" s="446"/>
      <c r="K519" s="1089"/>
      <c r="L519" s="446"/>
      <c r="M519" s="446"/>
      <c r="N519" s="1089"/>
      <c r="O519" s="446"/>
      <c r="P519" s="446"/>
      <c r="Q519" s="1089"/>
      <c r="R519" s="446"/>
      <c r="S519" s="446"/>
      <c r="T519" s="1089"/>
      <c r="U519" s="1089"/>
      <c r="V519" s="446"/>
      <c r="W519" s="446"/>
      <c r="X519" s="1089"/>
      <c r="Y519" s="446"/>
      <c r="Z519" s="446"/>
      <c r="AA519" s="1089"/>
      <c r="AB519" s="446"/>
      <c r="AC519" s="1089"/>
      <c r="AD519" s="446"/>
      <c r="AE519" s="1089"/>
      <c r="AF519" s="446"/>
      <c r="AG519" s="1089"/>
      <c r="AH519" s="446"/>
      <c r="AI519" s="446"/>
      <c r="AJ519" s="1089"/>
      <c r="AK519" s="446"/>
      <c r="AL519" s="446"/>
      <c r="AM519" s="1089"/>
      <c r="AN519" s="446"/>
      <c r="AO519" s="446"/>
      <c r="AP519" s="1089"/>
      <c r="AQ519" s="446"/>
      <c r="AR519" s="446"/>
      <c r="AS519" s="1146"/>
      <c r="AT519" s="446"/>
      <c r="AU519" s="446"/>
      <c r="AV519" s="1089"/>
      <c r="AW519" s="1089"/>
      <c r="AX519" s="1146"/>
      <c r="AY519" s="446"/>
      <c r="AZ519" s="1146"/>
      <c r="BA519" s="1919"/>
      <c r="BB519" s="1790"/>
      <c r="BC519" s="1146"/>
      <c r="BD519" s="446"/>
      <c r="BE519" s="1938"/>
      <c r="BF519" s="1089"/>
      <c r="BG519" s="20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  <c r="DZ519" s="23"/>
      <c r="EA519" s="23"/>
      <c r="EB519" s="23"/>
      <c r="EC519" s="23"/>
      <c r="ED519" s="23"/>
      <c r="EE519" s="23"/>
    </row>
    <row r="520" spans="1:135" s="22" customFormat="1" x14ac:dyDescent="0.25">
      <c r="A520" s="20"/>
      <c r="B520" s="16"/>
      <c r="C520" s="446"/>
      <c r="D520" s="446"/>
      <c r="E520" s="1089"/>
      <c r="F520" s="446"/>
      <c r="G520" s="446"/>
      <c r="H520" s="1089"/>
      <c r="I520" s="446"/>
      <c r="J520" s="446"/>
      <c r="K520" s="1089"/>
      <c r="L520" s="446"/>
      <c r="M520" s="446"/>
      <c r="N520" s="1089"/>
      <c r="O520" s="446"/>
      <c r="P520" s="446"/>
      <c r="Q520" s="1089"/>
      <c r="R520" s="446"/>
      <c r="S520" s="446"/>
      <c r="T520" s="1089"/>
      <c r="U520" s="1089"/>
      <c r="V520" s="446"/>
      <c r="W520" s="446"/>
      <c r="X520" s="1089"/>
      <c r="Y520" s="446"/>
      <c r="Z520" s="446"/>
      <c r="AA520" s="1089"/>
      <c r="AB520" s="446"/>
      <c r="AC520" s="1089"/>
      <c r="AD520" s="446"/>
      <c r="AE520" s="1089"/>
      <c r="AF520" s="446"/>
      <c r="AG520" s="1089"/>
      <c r="AH520" s="446"/>
      <c r="AI520" s="446"/>
      <c r="AJ520" s="1089"/>
      <c r="AK520" s="446"/>
      <c r="AL520" s="446"/>
      <c r="AM520" s="1089"/>
      <c r="AN520" s="446"/>
      <c r="AO520" s="446"/>
      <c r="AP520" s="1089"/>
      <c r="AQ520" s="446"/>
      <c r="AR520" s="446"/>
      <c r="AS520" s="1146"/>
      <c r="AT520" s="446"/>
      <c r="AU520" s="446"/>
      <c r="AV520" s="1089"/>
      <c r="AW520" s="1089"/>
      <c r="AX520" s="1146"/>
      <c r="AY520" s="446"/>
      <c r="AZ520" s="1146"/>
      <c r="BA520" s="1919"/>
      <c r="BB520" s="1790"/>
      <c r="BC520" s="1146"/>
      <c r="BD520" s="446"/>
      <c r="BE520" s="1938"/>
      <c r="BF520" s="1089"/>
      <c r="BG520" s="20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  <c r="DZ520" s="23"/>
      <c r="EA520" s="23"/>
      <c r="EB520" s="23"/>
      <c r="EC520" s="23"/>
      <c r="ED520" s="23"/>
      <c r="EE520" s="23"/>
    </row>
    <row r="521" spans="1:135" s="22" customFormat="1" x14ac:dyDescent="0.25">
      <c r="A521" s="20"/>
      <c r="B521" s="16"/>
      <c r="C521" s="446"/>
      <c r="D521" s="446"/>
      <c r="E521" s="1089"/>
      <c r="F521" s="446"/>
      <c r="G521" s="446"/>
      <c r="H521" s="1089"/>
      <c r="I521" s="446"/>
      <c r="J521" s="446"/>
      <c r="K521" s="1089"/>
      <c r="L521" s="446"/>
      <c r="M521" s="446"/>
      <c r="N521" s="1089"/>
      <c r="O521" s="446"/>
      <c r="P521" s="446"/>
      <c r="Q521" s="1089"/>
      <c r="R521" s="446"/>
      <c r="S521" s="446"/>
      <c r="T521" s="1089"/>
      <c r="U521" s="1089"/>
      <c r="V521" s="446"/>
      <c r="W521" s="446"/>
      <c r="X521" s="1089"/>
      <c r="Y521" s="446"/>
      <c r="Z521" s="446"/>
      <c r="AA521" s="1089"/>
      <c r="AB521" s="446"/>
      <c r="AC521" s="1089"/>
      <c r="AD521" s="446"/>
      <c r="AE521" s="1089"/>
      <c r="AF521" s="446"/>
      <c r="AG521" s="1089"/>
      <c r="AH521" s="446"/>
      <c r="AI521" s="446"/>
      <c r="AJ521" s="1089"/>
      <c r="AK521" s="446"/>
      <c r="AL521" s="446"/>
      <c r="AM521" s="1089"/>
      <c r="AN521" s="446"/>
      <c r="AO521" s="446"/>
      <c r="AP521" s="1089"/>
      <c r="AQ521" s="446"/>
      <c r="AR521" s="446"/>
      <c r="AS521" s="1146"/>
      <c r="AT521" s="446"/>
      <c r="AU521" s="446"/>
      <c r="AV521" s="1089"/>
      <c r="AW521" s="1089"/>
      <c r="AX521" s="1146"/>
      <c r="AY521" s="446"/>
      <c r="AZ521" s="1146"/>
      <c r="BA521" s="1919"/>
      <c r="BB521" s="1790"/>
      <c r="BC521" s="1146"/>
      <c r="BD521" s="446"/>
      <c r="BE521" s="1938"/>
      <c r="BF521" s="1089"/>
      <c r="BG521" s="20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</row>
    <row r="522" spans="1:135" s="22" customFormat="1" x14ac:dyDescent="0.25">
      <c r="A522" s="20"/>
      <c r="B522" s="16"/>
      <c r="C522" s="446"/>
      <c r="D522" s="446"/>
      <c r="E522" s="1089"/>
      <c r="F522" s="446"/>
      <c r="G522" s="446"/>
      <c r="H522" s="1089"/>
      <c r="I522" s="446"/>
      <c r="J522" s="446"/>
      <c r="K522" s="1089"/>
      <c r="L522" s="446"/>
      <c r="M522" s="446"/>
      <c r="N522" s="1089"/>
      <c r="O522" s="446"/>
      <c r="P522" s="446"/>
      <c r="Q522" s="1089"/>
      <c r="R522" s="446"/>
      <c r="S522" s="446"/>
      <c r="T522" s="1089"/>
      <c r="U522" s="1089"/>
      <c r="V522" s="446"/>
      <c r="W522" s="446"/>
      <c r="X522" s="1089"/>
      <c r="Y522" s="446"/>
      <c r="Z522" s="446"/>
      <c r="AA522" s="1089"/>
      <c r="AB522" s="446"/>
      <c r="AC522" s="1089"/>
      <c r="AD522" s="446"/>
      <c r="AE522" s="1089"/>
      <c r="AF522" s="446"/>
      <c r="AG522" s="1089"/>
      <c r="AH522" s="446"/>
      <c r="AI522" s="446"/>
      <c r="AJ522" s="1089"/>
      <c r="AK522" s="446"/>
      <c r="AL522" s="446"/>
      <c r="AM522" s="1089"/>
      <c r="AN522" s="446"/>
      <c r="AO522" s="446"/>
      <c r="AP522" s="1089"/>
      <c r="AQ522" s="446"/>
      <c r="AR522" s="446"/>
      <c r="AS522" s="1146"/>
      <c r="AT522" s="446"/>
      <c r="AU522" s="446"/>
      <c r="AV522" s="1089"/>
      <c r="AW522" s="1089"/>
      <c r="AX522" s="1146"/>
      <c r="AY522" s="446"/>
      <c r="AZ522" s="1146"/>
      <c r="BA522" s="1919"/>
      <c r="BB522" s="1790"/>
      <c r="BC522" s="1146"/>
      <c r="BD522" s="446"/>
      <c r="BE522" s="1938"/>
      <c r="BF522" s="1089"/>
      <c r="BG522" s="20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3"/>
      <c r="CG522" s="23"/>
      <c r="CH522" s="23"/>
      <c r="CI522" s="23"/>
      <c r="CJ522" s="23"/>
      <c r="CK522" s="23"/>
      <c r="CL522" s="23"/>
      <c r="CM522" s="23"/>
      <c r="CN522" s="23"/>
      <c r="CO522" s="23"/>
      <c r="CP522" s="23"/>
      <c r="CQ522" s="23"/>
      <c r="CR522" s="23"/>
      <c r="CS522" s="23"/>
      <c r="CT522" s="23"/>
      <c r="CU522" s="23"/>
      <c r="CV522" s="23"/>
      <c r="CW522" s="23"/>
      <c r="CX522" s="23"/>
      <c r="CY522" s="23"/>
      <c r="CZ522" s="23"/>
      <c r="DA522" s="23"/>
      <c r="DB522" s="23"/>
      <c r="DC522" s="23"/>
      <c r="DD522" s="23"/>
      <c r="DE522" s="23"/>
      <c r="DF522" s="23"/>
      <c r="DG522" s="23"/>
      <c r="DH522" s="23"/>
      <c r="DI522" s="23"/>
      <c r="DJ522" s="23"/>
      <c r="DK522" s="23"/>
      <c r="DL522" s="23"/>
      <c r="DM522" s="23"/>
      <c r="DN522" s="23"/>
      <c r="DO522" s="23"/>
      <c r="DP522" s="23"/>
      <c r="DQ522" s="23"/>
      <c r="DR522" s="23"/>
      <c r="DS522" s="23"/>
      <c r="DT522" s="23"/>
      <c r="DU522" s="23"/>
      <c r="DV522" s="23"/>
      <c r="DW522" s="23"/>
      <c r="DX522" s="23"/>
      <c r="DY522" s="23"/>
      <c r="DZ522" s="23"/>
      <c r="EA522" s="23"/>
      <c r="EB522" s="23"/>
      <c r="EC522" s="23"/>
      <c r="ED522" s="23"/>
      <c r="EE522" s="23"/>
    </row>
    <row r="523" spans="1:135" s="22" customFormat="1" x14ac:dyDescent="0.25">
      <c r="A523" s="20"/>
      <c r="B523" s="16"/>
      <c r="C523" s="446"/>
      <c r="D523" s="446"/>
      <c r="E523" s="1089"/>
      <c r="F523" s="446"/>
      <c r="G523" s="446"/>
      <c r="H523" s="1089"/>
      <c r="I523" s="446"/>
      <c r="J523" s="446"/>
      <c r="K523" s="1089"/>
      <c r="L523" s="446"/>
      <c r="M523" s="446"/>
      <c r="N523" s="1089"/>
      <c r="O523" s="446"/>
      <c r="P523" s="446"/>
      <c r="Q523" s="1089"/>
      <c r="R523" s="446"/>
      <c r="S523" s="446"/>
      <c r="T523" s="1089"/>
      <c r="U523" s="1089"/>
      <c r="V523" s="446"/>
      <c r="W523" s="446"/>
      <c r="X523" s="1089"/>
      <c r="Y523" s="446"/>
      <c r="Z523" s="446"/>
      <c r="AA523" s="1089"/>
      <c r="AB523" s="446"/>
      <c r="AC523" s="1089"/>
      <c r="AD523" s="446"/>
      <c r="AE523" s="1089"/>
      <c r="AF523" s="446"/>
      <c r="AG523" s="1089"/>
      <c r="AH523" s="446"/>
      <c r="AI523" s="446"/>
      <c r="AJ523" s="1089"/>
      <c r="AK523" s="446"/>
      <c r="AL523" s="446"/>
      <c r="AM523" s="1089"/>
      <c r="AN523" s="446"/>
      <c r="AO523" s="446"/>
      <c r="AP523" s="1089"/>
      <c r="AQ523" s="446"/>
      <c r="AR523" s="446"/>
      <c r="AS523" s="1146"/>
      <c r="AT523" s="446"/>
      <c r="AU523" s="446"/>
      <c r="AV523" s="1089"/>
      <c r="AW523" s="1089"/>
      <c r="AX523" s="1146"/>
      <c r="AY523" s="446"/>
      <c r="AZ523" s="1146"/>
      <c r="BA523" s="1919"/>
      <c r="BB523" s="1790"/>
      <c r="BC523" s="1146"/>
      <c r="BD523" s="446"/>
      <c r="BE523" s="1938"/>
      <c r="BF523" s="1089"/>
      <c r="BG523" s="20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  <c r="CM523" s="23"/>
      <c r="CN523" s="23"/>
      <c r="CO523" s="23"/>
      <c r="CP523" s="23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  <c r="DB523" s="23"/>
      <c r="DC523" s="23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  <c r="DZ523" s="23"/>
      <c r="EA523" s="23"/>
      <c r="EB523" s="23"/>
      <c r="EC523" s="23"/>
      <c r="ED523" s="23"/>
      <c r="EE523" s="23"/>
    </row>
    <row r="524" spans="1:135" s="22" customFormat="1" x14ac:dyDescent="0.25">
      <c r="A524" s="20"/>
      <c r="B524" s="16"/>
      <c r="C524" s="446"/>
      <c r="D524" s="446"/>
      <c r="E524" s="1089"/>
      <c r="F524" s="446"/>
      <c r="G524" s="446"/>
      <c r="H524" s="1089"/>
      <c r="I524" s="446"/>
      <c r="J524" s="446"/>
      <c r="K524" s="1089"/>
      <c r="L524" s="446"/>
      <c r="M524" s="446"/>
      <c r="N524" s="1089"/>
      <c r="O524" s="446"/>
      <c r="P524" s="446"/>
      <c r="Q524" s="1089"/>
      <c r="R524" s="446"/>
      <c r="S524" s="446"/>
      <c r="T524" s="1089"/>
      <c r="U524" s="1089"/>
      <c r="V524" s="446"/>
      <c r="W524" s="446"/>
      <c r="X524" s="1089"/>
      <c r="Y524" s="446"/>
      <c r="Z524" s="446"/>
      <c r="AA524" s="1089"/>
      <c r="AB524" s="446"/>
      <c r="AC524" s="1089"/>
      <c r="AD524" s="446"/>
      <c r="AE524" s="1089"/>
      <c r="AF524" s="446"/>
      <c r="AG524" s="1089"/>
      <c r="AH524" s="446"/>
      <c r="AI524" s="446"/>
      <c r="AJ524" s="1089"/>
      <c r="AK524" s="446"/>
      <c r="AL524" s="446"/>
      <c r="AM524" s="1089"/>
      <c r="AN524" s="446"/>
      <c r="AO524" s="446"/>
      <c r="AP524" s="1089"/>
      <c r="AQ524" s="446"/>
      <c r="AR524" s="446"/>
      <c r="AS524" s="1146"/>
      <c r="AT524" s="446"/>
      <c r="AU524" s="446"/>
      <c r="AV524" s="1089"/>
      <c r="AW524" s="1089"/>
      <c r="AX524" s="1146"/>
      <c r="AY524" s="446"/>
      <c r="AZ524" s="1146"/>
      <c r="BA524" s="1919"/>
      <c r="BB524" s="1790"/>
      <c r="BC524" s="1146"/>
      <c r="BD524" s="446"/>
      <c r="BE524" s="1938"/>
      <c r="BF524" s="1089"/>
      <c r="BG524" s="20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  <c r="CM524" s="23"/>
      <c r="CN524" s="23"/>
      <c r="CO524" s="23"/>
      <c r="CP524" s="23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  <c r="DB524" s="23"/>
      <c r="DC524" s="23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  <c r="DZ524" s="23"/>
      <c r="EA524" s="23"/>
      <c r="EB524" s="23"/>
      <c r="EC524" s="23"/>
      <c r="ED524" s="23"/>
      <c r="EE524" s="23"/>
    </row>
    <row r="525" spans="1:135" s="22" customFormat="1" x14ac:dyDescent="0.25">
      <c r="A525" s="20"/>
      <c r="B525" s="16"/>
      <c r="C525" s="446"/>
      <c r="D525" s="446"/>
      <c r="E525" s="1089"/>
      <c r="F525" s="446"/>
      <c r="G525" s="446"/>
      <c r="H525" s="1089"/>
      <c r="I525" s="446"/>
      <c r="J525" s="446"/>
      <c r="K525" s="1089"/>
      <c r="L525" s="446"/>
      <c r="M525" s="446"/>
      <c r="N525" s="1089"/>
      <c r="O525" s="446"/>
      <c r="P525" s="446"/>
      <c r="Q525" s="1089"/>
      <c r="R525" s="446"/>
      <c r="S525" s="446"/>
      <c r="T525" s="1089"/>
      <c r="U525" s="1089"/>
      <c r="V525" s="446"/>
      <c r="W525" s="446"/>
      <c r="X525" s="1089"/>
      <c r="Y525" s="446"/>
      <c r="Z525" s="446"/>
      <c r="AA525" s="1089"/>
      <c r="AB525" s="446"/>
      <c r="AC525" s="1089"/>
      <c r="AD525" s="446"/>
      <c r="AE525" s="1089"/>
      <c r="AF525" s="446"/>
      <c r="AG525" s="1089"/>
      <c r="AH525" s="446"/>
      <c r="AI525" s="446"/>
      <c r="AJ525" s="1089"/>
      <c r="AK525" s="446"/>
      <c r="AL525" s="446"/>
      <c r="AM525" s="1089"/>
      <c r="AN525" s="446"/>
      <c r="AO525" s="446"/>
      <c r="AP525" s="1089"/>
      <c r="AQ525" s="446"/>
      <c r="AR525" s="446"/>
      <c r="AS525" s="1146"/>
      <c r="AT525" s="446"/>
      <c r="AU525" s="446"/>
      <c r="AV525" s="1089"/>
      <c r="AW525" s="1089"/>
      <c r="AX525" s="1146"/>
      <c r="AY525" s="446"/>
      <c r="AZ525" s="1146"/>
      <c r="BA525" s="1919"/>
      <c r="BB525" s="1790"/>
      <c r="BC525" s="1146"/>
      <c r="BD525" s="446"/>
      <c r="BE525" s="1938"/>
      <c r="BF525" s="1089"/>
      <c r="BG525" s="20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  <c r="CM525" s="23"/>
      <c r="CN525" s="23"/>
      <c r="CO525" s="23"/>
      <c r="CP525" s="23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  <c r="DB525" s="23"/>
      <c r="DC525" s="23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  <c r="DZ525" s="23"/>
      <c r="EA525" s="23"/>
      <c r="EB525" s="23"/>
      <c r="EC525" s="23"/>
      <c r="ED525" s="23"/>
      <c r="EE525" s="23"/>
    </row>
    <row r="526" spans="1:135" s="22" customFormat="1" x14ac:dyDescent="0.25">
      <c r="A526" s="20"/>
      <c r="B526" s="16"/>
      <c r="C526" s="446"/>
      <c r="D526" s="446"/>
      <c r="E526" s="1089"/>
      <c r="F526" s="446"/>
      <c r="G526" s="446"/>
      <c r="H526" s="1089"/>
      <c r="I526" s="446"/>
      <c r="J526" s="446"/>
      <c r="K526" s="1089"/>
      <c r="L526" s="446"/>
      <c r="M526" s="446"/>
      <c r="N526" s="1089"/>
      <c r="O526" s="446"/>
      <c r="P526" s="446"/>
      <c r="Q526" s="1089"/>
      <c r="R526" s="446"/>
      <c r="S526" s="446"/>
      <c r="T526" s="1089"/>
      <c r="U526" s="1089"/>
      <c r="V526" s="446"/>
      <c r="W526" s="446"/>
      <c r="X526" s="1089"/>
      <c r="Y526" s="446"/>
      <c r="Z526" s="446"/>
      <c r="AA526" s="1089"/>
      <c r="AB526" s="446"/>
      <c r="AC526" s="1089"/>
      <c r="AD526" s="446"/>
      <c r="AE526" s="1089"/>
      <c r="AF526" s="446"/>
      <c r="AG526" s="1089"/>
      <c r="AH526" s="446"/>
      <c r="AI526" s="446"/>
      <c r="AJ526" s="1089"/>
      <c r="AK526" s="446"/>
      <c r="AL526" s="446"/>
      <c r="AM526" s="1089"/>
      <c r="AN526" s="446"/>
      <c r="AO526" s="446"/>
      <c r="AP526" s="1089"/>
      <c r="AQ526" s="446"/>
      <c r="AR526" s="446"/>
      <c r="AS526" s="1146"/>
      <c r="AT526" s="446"/>
      <c r="AU526" s="446"/>
      <c r="AV526" s="1089"/>
      <c r="AW526" s="1089"/>
      <c r="AX526" s="1146"/>
      <c r="AY526" s="446"/>
      <c r="AZ526" s="1146"/>
      <c r="BA526" s="1919"/>
      <c r="BB526" s="1790"/>
      <c r="BC526" s="1146"/>
      <c r="BD526" s="446"/>
      <c r="BE526" s="1938"/>
      <c r="BF526" s="1089"/>
      <c r="BG526" s="20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  <c r="DB526" s="23"/>
      <c r="DC526" s="23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  <c r="DZ526" s="23"/>
      <c r="EA526" s="23"/>
      <c r="EB526" s="23"/>
      <c r="EC526" s="23"/>
      <c r="ED526" s="23"/>
      <c r="EE526" s="23"/>
    </row>
    <row r="527" spans="1:135" s="22" customFormat="1" x14ac:dyDescent="0.25">
      <c r="A527" s="20"/>
      <c r="B527" s="16"/>
      <c r="C527" s="446"/>
      <c r="D527" s="446"/>
      <c r="E527" s="1089"/>
      <c r="F527" s="446"/>
      <c r="G527" s="446"/>
      <c r="H527" s="1089"/>
      <c r="I527" s="446"/>
      <c r="J527" s="446"/>
      <c r="K527" s="1089"/>
      <c r="L527" s="446"/>
      <c r="M527" s="446"/>
      <c r="N527" s="1089"/>
      <c r="O527" s="446"/>
      <c r="P527" s="446"/>
      <c r="Q527" s="1089"/>
      <c r="R527" s="446"/>
      <c r="S527" s="446"/>
      <c r="T527" s="1089"/>
      <c r="U527" s="1089"/>
      <c r="V527" s="446"/>
      <c r="W527" s="446"/>
      <c r="X527" s="1089"/>
      <c r="Y527" s="446"/>
      <c r="Z527" s="446"/>
      <c r="AA527" s="1089"/>
      <c r="AB527" s="446"/>
      <c r="AC527" s="1089"/>
      <c r="AD527" s="446"/>
      <c r="AE527" s="1089"/>
      <c r="AF527" s="446"/>
      <c r="AG527" s="1089"/>
      <c r="AH527" s="446"/>
      <c r="AI527" s="446"/>
      <c r="AJ527" s="1089"/>
      <c r="AK527" s="446"/>
      <c r="AL527" s="446"/>
      <c r="AM527" s="1089"/>
      <c r="AN527" s="446"/>
      <c r="AO527" s="446"/>
      <c r="AP527" s="1089"/>
      <c r="AQ527" s="446"/>
      <c r="AR527" s="446"/>
      <c r="AS527" s="1146"/>
      <c r="AT527" s="446"/>
      <c r="AU527" s="446"/>
      <c r="AV527" s="1089"/>
      <c r="AW527" s="1089"/>
      <c r="AX527" s="1146"/>
      <c r="AY527" s="446"/>
      <c r="AZ527" s="1146"/>
      <c r="BA527" s="1919"/>
      <c r="BB527" s="1790"/>
      <c r="BC527" s="1146"/>
      <c r="BD527" s="446"/>
      <c r="BE527" s="1938"/>
      <c r="BF527" s="1089"/>
      <c r="BG527" s="20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3"/>
      <c r="CG527" s="23"/>
      <c r="CH527" s="23"/>
      <c r="CI527" s="23"/>
      <c r="CJ527" s="23"/>
      <c r="CK527" s="23"/>
      <c r="CL527" s="23"/>
      <c r="CM527" s="23"/>
      <c r="CN527" s="23"/>
      <c r="CO527" s="23"/>
      <c r="CP527" s="23"/>
      <c r="CQ527" s="23"/>
      <c r="CR527" s="23"/>
      <c r="CS527" s="23"/>
      <c r="CT527" s="23"/>
      <c r="CU527" s="23"/>
      <c r="CV527" s="23"/>
      <c r="CW527" s="23"/>
      <c r="CX527" s="23"/>
      <c r="CY527" s="23"/>
      <c r="CZ527" s="23"/>
      <c r="DA527" s="23"/>
      <c r="DB527" s="23"/>
      <c r="DC527" s="23"/>
      <c r="DD527" s="23"/>
      <c r="DE527" s="23"/>
      <c r="DF527" s="23"/>
      <c r="DG527" s="23"/>
      <c r="DH527" s="23"/>
      <c r="DI527" s="23"/>
      <c r="DJ527" s="23"/>
      <c r="DK527" s="23"/>
      <c r="DL527" s="23"/>
      <c r="DM527" s="23"/>
      <c r="DN527" s="23"/>
      <c r="DO527" s="23"/>
      <c r="DP527" s="23"/>
      <c r="DQ527" s="23"/>
      <c r="DR527" s="23"/>
      <c r="DS527" s="23"/>
      <c r="DT527" s="23"/>
      <c r="DU527" s="23"/>
      <c r="DV527" s="23"/>
      <c r="DW527" s="23"/>
      <c r="DX527" s="23"/>
      <c r="DY527" s="23"/>
      <c r="DZ527" s="23"/>
      <c r="EA527" s="23"/>
      <c r="EB527" s="23"/>
      <c r="EC527" s="23"/>
      <c r="ED527" s="23"/>
      <c r="EE527" s="23"/>
    </row>
    <row r="528" spans="1:135" s="22" customFormat="1" x14ac:dyDescent="0.25">
      <c r="A528" s="20"/>
      <c r="B528" s="16"/>
      <c r="C528" s="446"/>
      <c r="D528" s="446"/>
      <c r="E528" s="1089"/>
      <c r="F528" s="446"/>
      <c r="G528" s="446"/>
      <c r="H528" s="1089"/>
      <c r="I528" s="446"/>
      <c r="J528" s="446"/>
      <c r="K528" s="1089"/>
      <c r="L528" s="446"/>
      <c r="M528" s="446"/>
      <c r="N528" s="1089"/>
      <c r="O528" s="446"/>
      <c r="P528" s="446"/>
      <c r="Q528" s="1089"/>
      <c r="R528" s="446"/>
      <c r="S528" s="446"/>
      <c r="T528" s="1089"/>
      <c r="U528" s="1089"/>
      <c r="V528" s="446"/>
      <c r="W528" s="446"/>
      <c r="X528" s="1089"/>
      <c r="Y528" s="446"/>
      <c r="Z528" s="446"/>
      <c r="AA528" s="1089"/>
      <c r="AB528" s="446"/>
      <c r="AC528" s="1089"/>
      <c r="AD528" s="446"/>
      <c r="AE528" s="1089"/>
      <c r="AF528" s="446"/>
      <c r="AG528" s="1089"/>
      <c r="AH528" s="446"/>
      <c r="AI528" s="446"/>
      <c r="AJ528" s="1089"/>
      <c r="AK528" s="446"/>
      <c r="AL528" s="446"/>
      <c r="AM528" s="1089"/>
      <c r="AN528" s="446"/>
      <c r="AO528" s="446"/>
      <c r="AP528" s="1089"/>
      <c r="AQ528" s="446"/>
      <c r="AR528" s="446"/>
      <c r="AS528" s="1146"/>
      <c r="AT528" s="446"/>
      <c r="AU528" s="446"/>
      <c r="AV528" s="1089"/>
      <c r="AW528" s="1089"/>
      <c r="AX528" s="1146"/>
      <c r="AY528" s="446"/>
      <c r="AZ528" s="1146"/>
      <c r="BA528" s="1919"/>
      <c r="BB528" s="1790"/>
      <c r="BC528" s="1146"/>
      <c r="BD528" s="446"/>
      <c r="BE528" s="1938"/>
      <c r="BF528" s="1089"/>
      <c r="BG528" s="20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3"/>
      <c r="CG528" s="23"/>
      <c r="CH528" s="23"/>
      <c r="CI528" s="23"/>
      <c r="CJ528" s="23"/>
      <c r="CK528" s="23"/>
      <c r="CL528" s="23"/>
      <c r="CM528" s="23"/>
      <c r="CN528" s="23"/>
      <c r="CO528" s="23"/>
      <c r="CP528" s="23"/>
      <c r="CQ528" s="23"/>
      <c r="CR528" s="23"/>
      <c r="CS528" s="23"/>
      <c r="CT528" s="23"/>
      <c r="CU528" s="23"/>
      <c r="CV528" s="23"/>
      <c r="CW528" s="23"/>
      <c r="CX528" s="23"/>
      <c r="CY528" s="23"/>
      <c r="CZ528" s="23"/>
      <c r="DA528" s="23"/>
      <c r="DB528" s="23"/>
      <c r="DC528" s="23"/>
      <c r="DD528" s="23"/>
      <c r="DE528" s="23"/>
      <c r="DF528" s="23"/>
      <c r="DG528" s="23"/>
      <c r="DH528" s="23"/>
      <c r="DI528" s="23"/>
      <c r="DJ528" s="23"/>
      <c r="DK528" s="23"/>
      <c r="DL528" s="23"/>
      <c r="DM528" s="23"/>
      <c r="DN528" s="23"/>
      <c r="DO528" s="23"/>
      <c r="DP528" s="23"/>
      <c r="DQ528" s="23"/>
      <c r="DR528" s="23"/>
      <c r="DS528" s="23"/>
      <c r="DT528" s="23"/>
      <c r="DU528" s="23"/>
      <c r="DV528" s="23"/>
      <c r="DW528" s="23"/>
      <c r="DX528" s="23"/>
      <c r="DY528" s="23"/>
      <c r="DZ528" s="23"/>
      <c r="EA528" s="23"/>
      <c r="EB528" s="23"/>
      <c r="EC528" s="23"/>
      <c r="ED528" s="23"/>
      <c r="EE528" s="23"/>
    </row>
    <row r="529" spans="1:135" s="22" customFormat="1" x14ac:dyDescent="0.25">
      <c r="A529" s="20"/>
      <c r="B529" s="16"/>
      <c r="C529" s="446"/>
      <c r="D529" s="446"/>
      <c r="E529" s="1089"/>
      <c r="F529" s="446"/>
      <c r="G529" s="446"/>
      <c r="H529" s="1089"/>
      <c r="I529" s="446"/>
      <c r="J529" s="446"/>
      <c r="K529" s="1089"/>
      <c r="L529" s="446"/>
      <c r="M529" s="446"/>
      <c r="N529" s="1089"/>
      <c r="O529" s="446"/>
      <c r="P529" s="446"/>
      <c r="Q529" s="1089"/>
      <c r="R529" s="446"/>
      <c r="S529" s="446"/>
      <c r="T529" s="1089"/>
      <c r="U529" s="1089"/>
      <c r="V529" s="446"/>
      <c r="W529" s="446"/>
      <c r="X529" s="1089"/>
      <c r="Y529" s="446"/>
      <c r="Z529" s="446"/>
      <c r="AA529" s="1089"/>
      <c r="AB529" s="446"/>
      <c r="AC529" s="1089"/>
      <c r="AD529" s="446"/>
      <c r="AE529" s="1089"/>
      <c r="AF529" s="446"/>
      <c r="AG529" s="1089"/>
      <c r="AH529" s="446"/>
      <c r="AI529" s="446"/>
      <c r="AJ529" s="1089"/>
      <c r="AK529" s="446"/>
      <c r="AL529" s="446"/>
      <c r="AM529" s="1089"/>
      <c r="AN529" s="446"/>
      <c r="AO529" s="446"/>
      <c r="AP529" s="1089"/>
      <c r="AQ529" s="446"/>
      <c r="AR529" s="446"/>
      <c r="AS529" s="1146"/>
      <c r="AT529" s="446"/>
      <c r="AU529" s="446"/>
      <c r="AV529" s="1089"/>
      <c r="AW529" s="1089"/>
      <c r="AX529" s="1146"/>
      <c r="AY529" s="446"/>
      <c r="AZ529" s="1146"/>
      <c r="BA529" s="1919"/>
      <c r="BB529" s="1790"/>
      <c r="BC529" s="1146"/>
      <c r="BD529" s="446"/>
      <c r="BE529" s="1938"/>
      <c r="BF529" s="1089"/>
      <c r="BG529" s="20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3"/>
      <c r="CG529" s="23"/>
      <c r="CH529" s="23"/>
      <c r="CI529" s="23"/>
      <c r="CJ529" s="23"/>
      <c r="CK529" s="23"/>
      <c r="CL529" s="23"/>
      <c r="CM529" s="23"/>
      <c r="CN529" s="23"/>
      <c r="CO529" s="23"/>
      <c r="CP529" s="23"/>
      <c r="CQ529" s="23"/>
      <c r="CR529" s="23"/>
      <c r="CS529" s="23"/>
      <c r="CT529" s="23"/>
      <c r="CU529" s="23"/>
      <c r="CV529" s="23"/>
      <c r="CW529" s="23"/>
      <c r="CX529" s="23"/>
      <c r="CY529" s="23"/>
      <c r="CZ529" s="23"/>
      <c r="DA529" s="23"/>
      <c r="DB529" s="23"/>
      <c r="DC529" s="23"/>
      <c r="DD529" s="23"/>
      <c r="DE529" s="23"/>
      <c r="DF529" s="23"/>
      <c r="DG529" s="23"/>
      <c r="DH529" s="23"/>
      <c r="DI529" s="23"/>
      <c r="DJ529" s="23"/>
      <c r="DK529" s="23"/>
      <c r="DL529" s="23"/>
      <c r="DM529" s="23"/>
      <c r="DN529" s="23"/>
      <c r="DO529" s="23"/>
      <c r="DP529" s="23"/>
      <c r="DQ529" s="23"/>
      <c r="DR529" s="23"/>
      <c r="DS529" s="23"/>
      <c r="DT529" s="23"/>
      <c r="DU529" s="23"/>
      <c r="DV529" s="23"/>
      <c r="DW529" s="23"/>
      <c r="DX529" s="23"/>
      <c r="DY529" s="23"/>
      <c r="DZ529" s="23"/>
      <c r="EA529" s="23"/>
      <c r="EB529" s="23"/>
      <c r="EC529" s="23"/>
      <c r="ED529" s="23"/>
      <c r="EE529" s="23"/>
    </row>
    <row r="530" spans="1:135" s="22" customFormat="1" x14ac:dyDescent="0.25">
      <c r="A530" s="20"/>
      <c r="B530" s="16"/>
      <c r="C530" s="446"/>
      <c r="D530" s="446"/>
      <c r="E530" s="1089"/>
      <c r="F530" s="446"/>
      <c r="G530" s="446"/>
      <c r="H530" s="1089"/>
      <c r="I530" s="446"/>
      <c r="J530" s="446"/>
      <c r="K530" s="1089"/>
      <c r="L530" s="446"/>
      <c r="M530" s="446"/>
      <c r="N530" s="1089"/>
      <c r="O530" s="446"/>
      <c r="P530" s="446"/>
      <c r="Q530" s="1089"/>
      <c r="R530" s="446"/>
      <c r="S530" s="446"/>
      <c r="T530" s="1089"/>
      <c r="U530" s="1089"/>
      <c r="V530" s="446"/>
      <c r="W530" s="446"/>
      <c r="X530" s="1089"/>
      <c r="Y530" s="446"/>
      <c r="Z530" s="446"/>
      <c r="AA530" s="1089"/>
      <c r="AB530" s="446"/>
      <c r="AC530" s="1089"/>
      <c r="AD530" s="446"/>
      <c r="AE530" s="1089"/>
      <c r="AF530" s="446"/>
      <c r="AG530" s="1089"/>
      <c r="AH530" s="446"/>
      <c r="AI530" s="446"/>
      <c r="AJ530" s="1089"/>
      <c r="AK530" s="446"/>
      <c r="AL530" s="446"/>
      <c r="AM530" s="1089"/>
      <c r="AN530" s="446"/>
      <c r="AO530" s="446"/>
      <c r="AP530" s="1089"/>
      <c r="AQ530" s="446"/>
      <c r="AR530" s="446"/>
      <c r="AS530" s="1146"/>
      <c r="AT530" s="446"/>
      <c r="AU530" s="446"/>
      <c r="AV530" s="1089"/>
      <c r="AW530" s="1089"/>
      <c r="AX530" s="1146"/>
      <c r="AY530" s="446"/>
      <c r="AZ530" s="1146"/>
      <c r="BA530" s="1919"/>
      <c r="BB530" s="1790"/>
      <c r="BC530" s="1146"/>
      <c r="BD530" s="446"/>
      <c r="BE530" s="1938"/>
      <c r="BF530" s="1089"/>
      <c r="BG530" s="20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3"/>
      <c r="CG530" s="23"/>
      <c r="CH530" s="23"/>
      <c r="CI530" s="23"/>
      <c r="CJ530" s="23"/>
      <c r="CK530" s="23"/>
      <c r="CL530" s="23"/>
      <c r="CM530" s="23"/>
      <c r="CN530" s="23"/>
      <c r="CO530" s="23"/>
      <c r="CP530" s="23"/>
      <c r="CQ530" s="23"/>
      <c r="CR530" s="23"/>
      <c r="CS530" s="23"/>
      <c r="CT530" s="23"/>
      <c r="CU530" s="23"/>
      <c r="CV530" s="23"/>
      <c r="CW530" s="23"/>
      <c r="CX530" s="23"/>
      <c r="CY530" s="23"/>
      <c r="CZ530" s="23"/>
      <c r="DA530" s="23"/>
      <c r="DB530" s="23"/>
      <c r="DC530" s="23"/>
      <c r="DD530" s="23"/>
      <c r="DE530" s="23"/>
      <c r="DF530" s="23"/>
      <c r="DG530" s="23"/>
      <c r="DH530" s="23"/>
      <c r="DI530" s="23"/>
      <c r="DJ530" s="23"/>
      <c r="DK530" s="23"/>
      <c r="DL530" s="23"/>
      <c r="DM530" s="23"/>
      <c r="DN530" s="23"/>
      <c r="DO530" s="23"/>
      <c r="DP530" s="23"/>
      <c r="DQ530" s="23"/>
      <c r="DR530" s="23"/>
      <c r="DS530" s="23"/>
      <c r="DT530" s="23"/>
      <c r="DU530" s="23"/>
      <c r="DV530" s="23"/>
      <c r="DW530" s="23"/>
      <c r="DX530" s="23"/>
      <c r="DY530" s="23"/>
      <c r="DZ530" s="23"/>
      <c r="EA530" s="23"/>
      <c r="EB530" s="23"/>
      <c r="EC530" s="23"/>
      <c r="ED530" s="23"/>
      <c r="EE530" s="23"/>
    </row>
    <row r="531" spans="1:135" s="22" customFormat="1" x14ac:dyDescent="0.25">
      <c r="A531" s="20"/>
      <c r="B531" s="16"/>
      <c r="C531" s="446"/>
      <c r="D531" s="446"/>
      <c r="E531" s="1089"/>
      <c r="F531" s="446"/>
      <c r="G531" s="446"/>
      <c r="H531" s="1089"/>
      <c r="I531" s="446"/>
      <c r="J531" s="446"/>
      <c r="K531" s="1089"/>
      <c r="L531" s="446"/>
      <c r="M531" s="446"/>
      <c r="N531" s="1089"/>
      <c r="O531" s="446"/>
      <c r="P531" s="446"/>
      <c r="Q531" s="1089"/>
      <c r="R531" s="446"/>
      <c r="S531" s="446"/>
      <c r="T531" s="1089"/>
      <c r="U531" s="1089"/>
      <c r="V531" s="446"/>
      <c r="W531" s="446"/>
      <c r="X531" s="1089"/>
      <c r="Y531" s="446"/>
      <c r="Z531" s="446"/>
      <c r="AA531" s="1089"/>
      <c r="AB531" s="446"/>
      <c r="AC531" s="1089"/>
      <c r="AD531" s="446"/>
      <c r="AE531" s="1089"/>
      <c r="AF531" s="446"/>
      <c r="AG531" s="1089"/>
      <c r="AH531" s="446"/>
      <c r="AI531" s="446"/>
      <c r="AJ531" s="1089"/>
      <c r="AK531" s="446"/>
      <c r="AL531" s="446"/>
      <c r="AM531" s="1089"/>
      <c r="AN531" s="446"/>
      <c r="AO531" s="446"/>
      <c r="AP531" s="1089"/>
      <c r="AQ531" s="446"/>
      <c r="AR531" s="446"/>
      <c r="AS531" s="1146"/>
      <c r="AT531" s="446"/>
      <c r="AU531" s="446"/>
      <c r="AV531" s="1089"/>
      <c r="AW531" s="1089"/>
      <c r="AX531" s="1146"/>
      <c r="AY531" s="446"/>
      <c r="AZ531" s="1146"/>
      <c r="BA531" s="1919"/>
      <c r="BB531" s="1790"/>
      <c r="BC531" s="1146"/>
      <c r="BD531" s="446"/>
      <c r="BE531" s="1938"/>
      <c r="BF531" s="1089"/>
      <c r="BG531" s="20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  <c r="DB531" s="23"/>
      <c r="DC531" s="23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  <c r="DZ531" s="23"/>
      <c r="EA531" s="23"/>
      <c r="EB531" s="23"/>
      <c r="EC531" s="23"/>
      <c r="ED531" s="23"/>
      <c r="EE531" s="23"/>
    </row>
    <row r="532" spans="1:135" s="22" customFormat="1" x14ac:dyDescent="0.25">
      <c r="A532" s="20"/>
      <c r="B532" s="16"/>
      <c r="C532" s="446"/>
      <c r="D532" s="446"/>
      <c r="E532" s="1089"/>
      <c r="F532" s="446"/>
      <c r="G532" s="446"/>
      <c r="H532" s="1089"/>
      <c r="I532" s="446"/>
      <c r="J532" s="446"/>
      <c r="K532" s="1089"/>
      <c r="L532" s="446"/>
      <c r="M532" s="446"/>
      <c r="N532" s="1089"/>
      <c r="O532" s="446"/>
      <c r="P532" s="446"/>
      <c r="Q532" s="1089"/>
      <c r="R532" s="446"/>
      <c r="S532" s="446"/>
      <c r="T532" s="1089"/>
      <c r="U532" s="1089"/>
      <c r="V532" s="446"/>
      <c r="W532" s="446"/>
      <c r="X532" s="1089"/>
      <c r="Y532" s="446"/>
      <c r="Z532" s="446"/>
      <c r="AA532" s="1089"/>
      <c r="AB532" s="446"/>
      <c r="AC532" s="1089"/>
      <c r="AD532" s="446"/>
      <c r="AE532" s="1089"/>
      <c r="AF532" s="446"/>
      <c r="AG532" s="1089"/>
      <c r="AH532" s="446"/>
      <c r="AI532" s="446"/>
      <c r="AJ532" s="1089"/>
      <c r="AK532" s="446"/>
      <c r="AL532" s="446"/>
      <c r="AM532" s="1089"/>
      <c r="AN532" s="446"/>
      <c r="AO532" s="446"/>
      <c r="AP532" s="1089"/>
      <c r="AQ532" s="446"/>
      <c r="AR532" s="446"/>
      <c r="AS532" s="1146"/>
      <c r="AT532" s="446"/>
      <c r="AU532" s="446"/>
      <c r="AV532" s="1089"/>
      <c r="AW532" s="1089"/>
      <c r="AX532" s="1146"/>
      <c r="AY532" s="446"/>
      <c r="AZ532" s="1146"/>
      <c r="BA532" s="1919"/>
      <c r="BB532" s="1790"/>
      <c r="BC532" s="1146"/>
      <c r="BD532" s="446"/>
      <c r="BE532" s="1938"/>
      <c r="BF532" s="1089"/>
      <c r="BG532" s="20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  <c r="DB532" s="23"/>
      <c r="DC532" s="23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  <c r="DZ532" s="23"/>
      <c r="EA532" s="23"/>
      <c r="EB532" s="23"/>
      <c r="EC532" s="23"/>
      <c r="ED532" s="23"/>
      <c r="EE532" s="23"/>
    </row>
    <row r="533" spans="1:135" s="22" customFormat="1" x14ac:dyDescent="0.25">
      <c r="A533" s="20"/>
      <c r="B533" s="16"/>
      <c r="C533" s="446"/>
      <c r="D533" s="446"/>
      <c r="E533" s="1089"/>
      <c r="F533" s="446"/>
      <c r="G533" s="446"/>
      <c r="H533" s="1089"/>
      <c r="I533" s="446"/>
      <c r="J533" s="446"/>
      <c r="K533" s="1089"/>
      <c r="L533" s="446"/>
      <c r="M533" s="446"/>
      <c r="N533" s="1089"/>
      <c r="O533" s="446"/>
      <c r="P533" s="446"/>
      <c r="Q533" s="1089"/>
      <c r="R533" s="446"/>
      <c r="S533" s="446"/>
      <c r="T533" s="1089"/>
      <c r="U533" s="1089"/>
      <c r="V533" s="446"/>
      <c r="W533" s="446"/>
      <c r="X533" s="1089"/>
      <c r="Y533" s="446"/>
      <c r="Z533" s="446"/>
      <c r="AA533" s="1089"/>
      <c r="AB533" s="446"/>
      <c r="AC533" s="1089"/>
      <c r="AD533" s="446"/>
      <c r="AE533" s="1089"/>
      <c r="AF533" s="446"/>
      <c r="AG533" s="1089"/>
      <c r="AH533" s="446"/>
      <c r="AI533" s="446"/>
      <c r="AJ533" s="1089"/>
      <c r="AK533" s="446"/>
      <c r="AL533" s="446"/>
      <c r="AM533" s="1089"/>
      <c r="AN533" s="446"/>
      <c r="AO533" s="446"/>
      <c r="AP533" s="1089"/>
      <c r="AQ533" s="446"/>
      <c r="AR533" s="446"/>
      <c r="AS533" s="1146"/>
      <c r="AT533" s="446"/>
      <c r="AU533" s="446"/>
      <c r="AV533" s="1089"/>
      <c r="AW533" s="1089"/>
      <c r="AX533" s="1146"/>
      <c r="AY533" s="446"/>
      <c r="AZ533" s="1146"/>
      <c r="BA533" s="1919"/>
      <c r="BB533" s="1790"/>
      <c r="BC533" s="1146"/>
      <c r="BD533" s="446"/>
      <c r="BE533" s="1938"/>
      <c r="BF533" s="1089"/>
      <c r="BG533" s="20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/>
      <c r="ED533" s="23"/>
      <c r="EE533" s="23"/>
    </row>
    <row r="534" spans="1:135" s="22" customFormat="1" x14ac:dyDescent="0.25">
      <c r="A534" s="20"/>
      <c r="B534" s="16"/>
      <c r="C534" s="446"/>
      <c r="D534" s="446"/>
      <c r="E534" s="1089"/>
      <c r="F534" s="446"/>
      <c r="G534" s="446"/>
      <c r="H534" s="1089"/>
      <c r="I534" s="446"/>
      <c r="J534" s="446"/>
      <c r="K534" s="1089"/>
      <c r="L534" s="446"/>
      <c r="M534" s="446"/>
      <c r="N534" s="1089"/>
      <c r="O534" s="446"/>
      <c r="P534" s="446"/>
      <c r="Q534" s="1089"/>
      <c r="R534" s="446"/>
      <c r="S534" s="446"/>
      <c r="T534" s="1089"/>
      <c r="U534" s="1089"/>
      <c r="V534" s="446"/>
      <c r="W534" s="446"/>
      <c r="X534" s="1089"/>
      <c r="Y534" s="446"/>
      <c r="Z534" s="446"/>
      <c r="AA534" s="1089"/>
      <c r="AB534" s="446"/>
      <c r="AC534" s="1089"/>
      <c r="AD534" s="446"/>
      <c r="AE534" s="1089"/>
      <c r="AF534" s="446"/>
      <c r="AG534" s="1089"/>
      <c r="AH534" s="446"/>
      <c r="AI534" s="446"/>
      <c r="AJ534" s="1089"/>
      <c r="AK534" s="446"/>
      <c r="AL534" s="446"/>
      <c r="AM534" s="1089"/>
      <c r="AN534" s="446"/>
      <c r="AO534" s="446"/>
      <c r="AP534" s="1089"/>
      <c r="AQ534" s="446"/>
      <c r="AR534" s="446"/>
      <c r="AS534" s="1146"/>
      <c r="AT534" s="446"/>
      <c r="AU534" s="446"/>
      <c r="AV534" s="1089"/>
      <c r="AW534" s="1089"/>
      <c r="AX534" s="1146"/>
      <c r="AY534" s="446"/>
      <c r="AZ534" s="1146"/>
      <c r="BA534" s="1919"/>
      <c r="BB534" s="1790"/>
      <c r="BC534" s="1146"/>
      <c r="BD534" s="446"/>
      <c r="BE534" s="1938"/>
      <c r="BF534" s="1089"/>
      <c r="BG534" s="20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  <c r="DB534" s="23"/>
      <c r="DC534" s="23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  <c r="DZ534" s="23"/>
      <c r="EA534" s="23"/>
      <c r="EB534" s="23"/>
      <c r="EC534" s="23"/>
      <c r="ED534" s="23"/>
      <c r="EE534" s="23"/>
    </row>
    <row r="535" spans="1:135" s="22" customFormat="1" x14ac:dyDescent="0.25">
      <c r="A535" s="20"/>
      <c r="B535" s="16"/>
      <c r="C535" s="446"/>
      <c r="D535" s="446"/>
      <c r="E535" s="1089"/>
      <c r="F535" s="446"/>
      <c r="G535" s="446"/>
      <c r="H535" s="1089"/>
      <c r="I535" s="446"/>
      <c r="J535" s="446"/>
      <c r="K535" s="1089"/>
      <c r="L535" s="446"/>
      <c r="M535" s="446"/>
      <c r="N535" s="1089"/>
      <c r="O535" s="446"/>
      <c r="P535" s="446"/>
      <c r="Q535" s="1089"/>
      <c r="R535" s="446"/>
      <c r="S535" s="446"/>
      <c r="T535" s="1089"/>
      <c r="U535" s="1089"/>
      <c r="V535" s="446"/>
      <c r="W535" s="446"/>
      <c r="X535" s="1089"/>
      <c r="Y535" s="446"/>
      <c r="Z535" s="446"/>
      <c r="AA535" s="1089"/>
      <c r="AB535" s="446"/>
      <c r="AC535" s="1089"/>
      <c r="AD535" s="446"/>
      <c r="AE535" s="1089"/>
      <c r="AF535" s="446"/>
      <c r="AG535" s="1089"/>
      <c r="AH535" s="446"/>
      <c r="AI535" s="446"/>
      <c r="AJ535" s="1089"/>
      <c r="AK535" s="446"/>
      <c r="AL535" s="446"/>
      <c r="AM535" s="1089"/>
      <c r="AN535" s="446"/>
      <c r="AO535" s="446"/>
      <c r="AP535" s="1089"/>
      <c r="AQ535" s="446"/>
      <c r="AR535" s="446"/>
      <c r="AS535" s="1146"/>
      <c r="AT535" s="446"/>
      <c r="AU535" s="446"/>
      <c r="AV535" s="1089"/>
      <c r="AW535" s="1089"/>
      <c r="AX535" s="1146"/>
      <c r="AY535" s="446"/>
      <c r="AZ535" s="1146"/>
      <c r="BA535" s="1919"/>
      <c r="BB535" s="1790"/>
      <c r="BC535" s="1146"/>
      <c r="BD535" s="446"/>
      <c r="BE535" s="1938"/>
      <c r="BF535" s="1089"/>
      <c r="BG535" s="20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  <c r="DZ535" s="23"/>
      <c r="EA535" s="23"/>
      <c r="EB535" s="23"/>
      <c r="EC535" s="23"/>
      <c r="ED535" s="23"/>
      <c r="EE535" s="23"/>
    </row>
    <row r="536" spans="1:135" s="22" customFormat="1" x14ac:dyDescent="0.25">
      <c r="A536" s="20"/>
      <c r="B536" s="16"/>
      <c r="C536" s="446"/>
      <c r="D536" s="446"/>
      <c r="E536" s="1089"/>
      <c r="F536" s="446"/>
      <c r="G536" s="446"/>
      <c r="H536" s="1089"/>
      <c r="I536" s="446"/>
      <c r="J536" s="446"/>
      <c r="K536" s="1089"/>
      <c r="L536" s="446"/>
      <c r="M536" s="446"/>
      <c r="N536" s="1089"/>
      <c r="O536" s="446"/>
      <c r="P536" s="446"/>
      <c r="Q536" s="1089"/>
      <c r="R536" s="446"/>
      <c r="S536" s="446"/>
      <c r="T536" s="1089"/>
      <c r="U536" s="1089"/>
      <c r="V536" s="446"/>
      <c r="W536" s="446"/>
      <c r="X536" s="1089"/>
      <c r="Y536" s="446"/>
      <c r="Z536" s="446"/>
      <c r="AA536" s="1089"/>
      <c r="AB536" s="446"/>
      <c r="AC536" s="1089"/>
      <c r="AD536" s="446"/>
      <c r="AE536" s="1089"/>
      <c r="AF536" s="446"/>
      <c r="AG536" s="1089"/>
      <c r="AH536" s="446"/>
      <c r="AI536" s="446"/>
      <c r="AJ536" s="1089"/>
      <c r="AK536" s="446"/>
      <c r="AL536" s="446"/>
      <c r="AM536" s="1089"/>
      <c r="AN536" s="446"/>
      <c r="AO536" s="446"/>
      <c r="AP536" s="1089"/>
      <c r="AQ536" s="446"/>
      <c r="AR536" s="446"/>
      <c r="AS536" s="1146"/>
      <c r="AT536" s="446"/>
      <c r="AU536" s="446"/>
      <c r="AV536" s="1089"/>
      <c r="AW536" s="1089"/>
      <c r="AX536" s="1146"/>
      <c r="AY536" s="446"/>
      <c r="AZ536" s="1146"/>
      <c r="BA536" s="1919"/>
      <c r="BB536" s="1790"/>
      <c r="BC536" s="1146"/>
      <c r="BD536" s="446"/>
      <c r="BE536" s="1938"/>
      <c r="BF536" s="1089"/>
      <c r="BG536" s="20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  <c r="DZ536" s="23"/>
      <c r="EA536" s="23"/>
      <c r="EB536" s="23"/>
      <c r="EC536" s="23"/>
      <c r="ED536" s="23"/>
      <c r="EE536" s="23"/>
    </row>
    <row r="537" spans="1:135" s="22" customFormat="1" x14ac:dyDescent="0.25">
      <c r="A537" s="20"/>
      <c r="B537" s="16"/>
      <c r="C537" s="446"/>
      <c r="D537" s="446"/>
      <c r="E537" s="1089"/>
      <c r="F537" s="446"/>
      <c r="G537" s="446"/>
      <c r="H537" s="1089"/>
      <c r="I537" s="446"/>
      <c r="J537" s="446"/>
      <c r="K537" s="1089"/>
      <c r="L537" s="446"/>
      <c r="M537" s="446"/>
      <c r="N537" s="1089"/>
      <c r="O537" s="446"/>
      <c r="P537" s="446"/>
      <c r="Q537" s="1089"/>
      <c r="R537" s="446"/>
      <c r="S537" s="446"/>
      <c r="T537" s="1089"/>
      <c r="U537" s="1089"/>
      <c r="V537" s="446"/>
      <c r="W537" s="446"/>
      <c r="X537" s="1089"/>
      <c r="Y537" s="446"/>
      <c r="Z537" s="446"/>
      <c r="AA537" s="1089"/>
      <c r="AB537" s="446"/>
      <c r="AC537" s="1089"/>
      <c r="AD537" s="446"/>
      <c r="AE537" s="1089"/>
      <c r="AF537" s="446"/>
      <c r="AG537" s="1089"/>
      <c r="AH537" s="446"/>
      <c r="AI537" s="446"/>
      <c r="AJ537" s="1089"/>
      <c r="AK537" s="446"/>
      <c r="AL537" s="446"/>
      <c r="AM537" s="1089"/>
      <c r="AN537" s="446"/>
      <c r="AO537" s="446"/>
      <c r="AP537" s="1089"/>
      <c r="AQ537" s="446"/>
      <c r="AR537" s="446"/>
      <c r="AS537" s="1146"/>
      <c r="AT537" s="446"/>
      <c r="AU537" s="446"/>
      <c r="AV537" s="1089"/>
      <c r="AW537" s="1089"/>
      <c r="AX537" s="1146"/>
      <c r="AY537" s="446"/>
      <c r="AZ537" s="1146"/>
      <c r="BA537" s="1919"/>
      <c r="BB537" s="1790"/>
      <c r="BC537" s="1146"/>
      <c r="BD537" s="446"/>
      <c r="BE537" s="1938"/>
      <c r="BF537" s="1089"/>
      <c r="BG537" s="20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  <c r="DZ537" s="23"/>
      <c r="EA537" s="23"/>
      <c r="EB537" s="23"/>
      <c r="EC537" s="23"/>
      <c r="ED537" s="23"/>
      <c r="EE537" s="23"/>
    </row>
    <row r="538" spans="1:135" s="22" customFormat="1" x14ac:dyDescent="0.25">
      <c r="A538" s="20"/>
      <c r="B538" s="16"/>
      <c r="C538" s="446"/>
      <c r="D538" s="446"/>
      <c r="E538" s="1089"/>
      <c r="F538" s="446"/>
      <c r="G538" s="446"/>
      <c r="H538" s="1089"/>
      <c r="I538" s="446"/>
      <c r="J538" s="446"/>
      <c r="K538" s="1089"/>
      <c r="L538" s="446"/>
      <c r="M538" s="446"/>
      <c r="N538" s="1089"/>
      <c r="O538" s="446"/>
      <c r="P538" s="446"/>
      <c r="Q538" s="1089"/>
      <c r="R538" s="446"/>
      <c r="S538" s="446"/>
      <c r="T538" s="1089"/>
      <c r="U538" s="1089"/>
      <c r="V538" s="446"/>
      <c r="W538" s="446"/>
      <c r="X538" s="1089"/>
      <c r="Y538" s="446"/>
      <c r="Z538" s="446"/>
      <c r="AA538" s="1089"/>
      <c r="AB538" s="446"/>
      <c r="AC538" s="1089"/>
      <c r="AD538" s="446"/>
      <c r="AE538" s="1089"/>
      <c r="AF538" s="446"/>
      <c r="AG538" s="1089"/>
      <c r="AH538" s="446"/>
      <c r="AI538" s="446"/>
      <c r="AJ538" s="1089"/>
      <c r="AK538" s="446"/>
      <c r="AL538" s="446"/>
      <c r="AM538" s="1089"/>
      <c r="AN538" s="446"/>
      <c r="AO538" s="446"/>
      <c r="AP538" s="1089"/>
      <c r="AQ538" s="446"/>
      <c r="AR538" s="446"/>
      <c r="AS538" s="1146"/>
      <c r="AT538" s="446"/>
      <c r="AU538" s="446"/>
      <c r="AV538" s="1089"/>
      <c r="AW538" s="1089"/>
      <c r="AX538" s="1146"/>
      <c r="AY538" s="446"/>
      <c r="AZ538" s="1146"/>
      <c r="BA538" s="1919"/>
      <c r="BB538" s="1790"/>
      <c r="BC538" s="1146"/>
      <c r="BD538" s="446"/>
      <c r="BE538" s="1938"/>
      <c r="BF538" s="1089"/>
      <c r="BG538" s="20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  <c r="BS538" s="23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3"/>
      <c r="CE538" s="23"/>
      <c r="CF538" s="23"/>
      <c r="CG538" s="23"/>
      <c r="CH538" s="23"/>
      <c r="CI538" s="23"/>
      <c r="CJ538" s="23"/>
      <c r="CK538" s="23"/>
      <c r="CL538" s="23"/>
      <c r="CM538" s="23"/>
      <c r="CN538" s="23"/>
      <c r="CO538" s="23"/>
      <c r="CP538" s="23"/>
      <c r="CQ538" s="23"/>
      <c r="CR538" s="23"/>
      <c r="CS538" s="23"/>
      <c r="CT538" s="23"/>
      <c r="CU538" s="23"/>
      <c r="CV538" s="23"/>
      <c r="CW538" s="23"/>
      <c r="CX538" s="23"/>
      <c r="CY538" s="23"/>
      <c r="CZ538" s="23"/>
      <c r="DA538" s="23"/>
      <c r="DB538" s="23"/>
      <c r="DC538" s="23"/>
      <c r="DD538" s="23"/>
      <c r="DE538" s="23"/>
      <c r="DF538" s="23"/>
      <c r="DG538" s="23"/>
      <c r="DH538" s="23"/>
      <c r="DI538" s="23"/>
      <c r="DJ538" s="23"/>
      <c r="DK538" s="23"/>
      <c r="DL538" s="23"/>
      <c r="DM538" s="23"/>
      <c r="DN538" s="23"/>
      <c r="DO538" s="23"/>
      <c r="DP538" s="23"/>
      <c r="DQ538" s="23"/>
      <c r="DR538" s="23"/>
      <c r="DS538" s="23"/>
      <c r="DT538" s="23"/>
      <c r="DU538" s="23"/>
      <c r="DV538" s="23"/>
      <c r="DW538" s="23"/>
      <c r="DX538" s="23"/>
      <c r="DY538" s="23"/>
      <c r="DZ538" s="23"/>
      <c r="EA538" s="23"/>
      <c r="EB538" s="23"/>
      <c r="EC538" s="23"/>
      <c r="ED538" s="23"/>
      <c r="EE538" s="23"/>
    </row>
    <row r="539" spans="1:135" s="22" customFormat="1" x14ac:dyDescent="0.25">
      <c r="A539" s="20"/>
      <c r="B539" s="16"/>
      <c r="C539" s="446"/>
      <c r="D539" s="446"/>
      <c r="E539" s="1089"/>
      <c r="F539" s="446"/>
      <c r="G539" s="446"/>
      <c r="H539" s="1089"/>
      <c r="I539" s="446"/>
      <c r="J539" s="446"/>
      <c r="K539" s="1089"/>
      <c r="L539" s="446"/>
      <c r="M539" s="446"/>
      <c r="N539" s="1089"/>
      <c r="O539" s="446"/>
      <c r="P539" s="446"/>
      <c r="Q539" s="1089"/>
      <c r="R539" s="446"/>
      <c r="S539" s="446"/>
      <c r="T539" s="1089"/>
      <c r="U539" s="1089"/>
      <c r="V539" s="446"/>
      <c r="W539" s="446"/>
      <c r="X539" s="1089"/>
      <c r="Y539" s="446"/>
      <c r="Z539" s="446"/>
      <c r="AA539" s="1089"/>
      <c r="AB539" s="446"/>
      <c r="AC539" s="1089"/>
      <c r="AD539" s="446"/>
      <c r="AE539" s="1089"/>
      <c r="AF539" s="446"/>
      <c r="AG539" s="1089"/>
      <c r="AH539" s="446"/>
      <c r="AI539" s="446"/>
      <c r="AJ539" s="1089"/>
      <c r="AK539" s="446"/>
      <c r="AL539" s="446"/>
      <c r="AM539" s="1089"/>
      <c r="AN539" s="446"/>
      <c r="AO539" s="446"/>
      <c r="AP539" s="1089"/>
      <c r="AQ539" s="446"/>
      <c r="AR539" s="446"/>
      <c r="AS539" s="1146"/>
      <c r="AT539" s="446"/>
      <c r="AU539" s="446"/>
      <c r="AV539" s="1089"/>
      <c r="AW539" s="1089"/>
      <c r="AX539" s="1146"/>
      <c r="AY539" s="446"/>
      <c r="AZ539" s="1146"/>
      <c r="BA539" s="1919"/>
      <c r="BB539" s="1790"/>
      <c r="BC539" s="1146"/>
      <c r="BD539" s="446"/>
      <c r="BE539" s="1938"/>
      <c r="BF539" s="1089"/>
      <c r="BG539" s="20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  <c r="DZ539" s="23"/>
      <c r="EA539" s="23"/>
      <c r="EB539" s="23"/>
      <c r="EC539" s="23"/>
      <c r="ED539" s="23"/>
      <c r="EE539" s="23"/>
    </row>
    <row r="540" spans="1:135" s="22" customFormat="1" x14ac:dyDescent="0.25">
      <c r="A540" s="20"/>
      <c r="B540" s="16"/>
      <c r="C540" s="446"/>
      <c r="D540" s="446"/>
      <c r="E540" s="1089"/>
      <c r="F540" s="446"/>
      <c r="G540" s="446"/>
      <c r="H540" s="1089"/>
      <c r="I540" s="446"/>
      <c r="J540" s="446"/>
      <c r="K540" s="1089"/>
      <c r="L540" s="446"/>
      <c r="M540" s="446"/>
      <c r="N540" s="1089"/>
      <c r="O540" s="446"/>
      <c r="P540" s="446"/>
      <c r="Q540" s="1089"/>
      <c r="R540" s="446"/>
      <c r="S540" s="446"/>
      <c r="T540" s="1089"/>
      <c r="U540" s="1089"/>
      <c r="V540" s="446"/>
      <c r="W540" s="446"/>
      <c r="X540" s="1089"/>
      <c r="Y540" s="446"/>
      <c r="Z540" s="446"/>
      <c r="AA540" s="1089"/>
      <c r="AB540" s="446"/>
      <c r="AC540" s="1089"/>
      <c r="AD540" s="446"/>
      <c r="AE540" s="1089"/>
      <c r="AF540" s="446"/>
      <c r="AG540" s="1089"/>
      <c r="AH540" s="446"/>
      <c r="AI540" s="446"/>
      <c r="AJ540" s="1089"/>
      <c r="AK540" s="446"/>
      <c r="AL540" s="446"/>
      <c r="AM540" s="1089"/>
      <c r="AN540" s="446"/>
      <c r="AO540" s="446"/>
      <c r="AP540" s="1089"/>
      <c r="AQ540" s="446"/>
      <c r="AR540" s="446"/>
      <c r="AS540" s="1146"/>
      <c r="AT540" s="446"/>
      <c r="AU540" s="446"/>
      <c r="AV540" s="1089"/>
      <c r="AW540" s="1089"/>
      <c r="AX540" s="1146"/>
      <c r="AY540" s="446"/>
      <c r="AZ540" s="1146"/>
      <c r="BA540" s="1919"/>
      <c r="BB540" s="1790"/>
      <c r="BC540" s="1146"/>
      <c r="BD540" s="446"/>
      <c r="BE540" s="1938"/>
      <c r="BF540" s="1089"/>
      <c r="BG540" s="20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3"/>
      <c r="CG540" s="23"/>
      <c r="CH540" s="23"/>
      <c r="CI540" s="23"/>
      <c r="CJ540" s="23"/>
      <c r="CK540" s="23"/>
      <c r="CL540" s="23"/>
      <c r="CM540" s="23"/>
      <c r="CN540" s="23"/>
      <c r="CO540" s="23"/>
      <c r="CP540" s="23"/>
      <c r="CQ540" s="23"/>
      <c r="CR540" s="23"/>
      <c r="CS540" s="23"/>
      <c r="CT540" s="23"/>
      <c r="CU540" s="23"/>
      <c r="CV540" s="23"/>
      <c r="CW540" s="23"/>
      <c r="CX540" s="23"/>
      <c r="CY540" s="23"/>
      <c r="CZ540" s="23"/>
      <c r="DA540" s="23"/>
      <c r="DB540" s="23"/>
      <c r="DC540" s="23"/>
      <c r="DD540" s="23"/>
      <c r="DE540" s="23"/>
      <c r="DF540" s="23"/>
      <c r="DG540" s="23"/>
      <c r="DH540" s="23"/>
      <c r="DI540" s="23"/>
      <c r="DJ540" s="23"/>
      <c r="DK540" s="23"/>
      <c r="DL540" s="23"/>
      <c r="DM540" s="23"/>
      <c r="DN540" s="23"/>
      <c r="DO540" s="23"/>
      <c r="DP540" s="23"/>
      <c r="DQ540" s="23"/>
      <c r="DR540" s="23"/>
      <c r="DS540" s="23"/>
      <c r="DT540" s="23"/>
      <c r="DU540" s="23"/>
      <c r="DV540" s="23"/>
      <c r="DW540" s="23"/>
      <c r="DX540" s="23"/>
      <c r="DY540" s="23"/>
      <c r="DZ540" s="23"/>
      <c r="EA540" s="23"/>
      <c r="EB540" s="23"/>
      <c r="EC540" s="23"/>
      <c r="ED540" s="23"/>
      <c r="EE540" s="23"/>
    </row>
    <row r="541" spans="1:135" s="22" customFormat="1" x14ac:dyDescent="0.25">
      <c r="A541" s="20"/>
      <c r="B541" s="16"/>
      <c r="C541" s="446"/>
      <c r="D541" s="446"/>
      <c r="E541" s="1089"/>
      <c r="F541" s="446"/>
      <c r="G541" s="446"/>
      <c r="H541" s="1089"/>
      <c r="I541" s="446"/>
      <c r="J541" s="446"/>
      <c r="K541" s="1089"/>
      <c r="L541" s="446"/>
      <c r="M541" s="446"/>
      <c r="N541" s="1089"/>
      <c r="O541" s="446"/>
      <c r="P541" s="446"/>
      <c r="Q541" s="1089"/>
      <c r="R541" s="446"/>
      <c r="S541" s="446"/>
      <c r="T541" s="1089"/>
      <c r="U541" s="1089"/>
      <c r="V541" s="446"/>
      <c r="W541" s="446"/>
      <c r="X541" s="1089"/>
      <c r="Y541" s="446"/>
      <c r="Z541" s="446"/>
      <c r="AA541" s="1089"/>
      <c r="AB541" s="446"/>
      <c r="AC541" s="1089"/>
      <c r="AD541" s="446"/>
      <c r="AE541" s="1089"/>
      <c r="AF541" s="446"/>
      <c r="AG541" s="1089"/>
      <c r="AH541" s="446"/>
      <c r="AI541" s="446"/>
      <c r="AJ541" s="1089"/>
      <c r="AK541" s="446"/>
      <c r="AL541" s="446"/>
      <c r="AM541" s="1089"/>
      <c r="AN541" s="446"/>
      <c r="AO541" s="446"/>
      <c r="AP541" s="1089"/>
      <c r="AQ541" s="446"/>
      <c r="AR541" s="446"/>
      <c r="AS541" s="1146"/>
      <c r="AT541" s="446"/>
      <c r="AU541" s="446"/>
      <c r="AV541" s="1089"/>
      <c r="AW541" s="1089"/>
      <c r="AX541" s="1146"/>
      <c r="AY541" s="446"/>
      <c r="AZ541" s="1146"/>
      <c r="BA541" s="1919"/>
      <c r="BB541" s="1790"/>
      <c r="BC541" s="1146"/>
      <c r="BD541" s="446"/>
      <c r="BE541" s="1938"/>
      <c r="BF541" s="1089"/>
      <c r="BG541" s="20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  <c r="CM541" s="23"/>
      <c r="CN541" s="23"/>
      <c r="CO541" s="23"/>
      <c r="CP541" s="23"/>
      <c r="CQ541" s="23"/>
      <c r="CR541" s="23"/>
      <c r="CS541" s="23"/>
      <c r="CT541" s="23"/>
      <c r="CU541" s="23"/>
      <c r="CV541" s="23"/>
      <c r="CW541" s="23"/>
      <c r="CX541" s="23"/>
      <c r="CY541" s="23"/>
      <c r="CZ541" s="23"/>
      <c r="DA541" s="23"/>
      <c r="DB541" s="23"/>
      <c r="DC541" s="23"/>
      <c r="DD541" s="23"/>
      <c r="DE541" s="23"/>
      <c r="DF541" s="23"/>
      <c r="DG541" s="23"/>
      <c r="DH541" s="23"/>
      <c r="DI541" s="23"/>
      <c r="DJ541" s="23"/>
      <c r="DK541" s="23"/>
      <c r="DL541" s="23"/>
      <c r="DM541" s="23"/>
      <c r="DN541" s="23"/>
      <c r="DO541" s="23"/>
      <c r="DP541" s="23"/>
      <c r="DQ541" s="23"/>
      <c r="DR541" s="23"/>
      <c r="DS541" s="23"/>
      <c r="DT541" s="23"/>
      <c r="DU541" s="23"/>
      <c r="DV541" s="23"/>
      <c r="DW541" s="23"/>
      <c r="DX541" s="23"/>
      <c r="DY541" s="23"/>
      <c r="DZ541" s="23"/>
      <c r="EA541" s="23"/>
      <c r="EB541" s="23"/>
      <c r="EC541" s="23"/>
      <c r="ED541" s="23"/>
      <c r="EE541" s="23"/>
    </row>
    <row r="542" spans="1:135" s="22" customFormat="1" x14ac:dyDescent="0.25">
      <c r="A542" s="20"/>
      <c r="B542" s="16"/>
      <c r="C542" s="446"/>
      <c r="D542" s="446"/>
      <c r="E542" s="1089"/>
      <c r="F542" s="446"/>
      <c r="G542" s="446"/>
      <c r="H542" s="1089"/>
      <c r="I542" s="446"/>
      <c r="J542" s="446"/>
      <c r="K542" s="1089"/>
      <c r="L542" s="446"/>
      <c r="M542" s="446"/>
      <c r="N542" s="1089"/>
      <c r="O542" s="446"/>
      <c r="P542" s="446"/>
      <c r="Q542" s="1089"/>
      <c r="R542" s="446"/>
      <c r="S542" s="446"/>
      <c r="T542" s="1089"/>
      <c r="U542" s="1089"/>
      <c r="V542" s="446"/>
      <c r="W542" s="446"/>
      <c r="X542" s="1089"/>
      <c r="Y542" s="446"/>
      <c r="Z542" s="446"/>
      <c r="AA542" s="1089"/>
      <c r="AB542" s="446"/>
      <c r="AC542" s="1089"/>
      <c r="AD542" s="446"/>
      <c r="AE542" s="1089"/>
      <c r="AF542" s="446"/>
      <c r="AG542" s="1089"/>
      <c r="AH542" s="446"/>
      <c r="AI542" s="446"/>
      <c r="AJ542" s="1089"/>
      <c r="AK542" s="446"/>
      <c r="AL542" s="446"/>
      <c r="AM542" s="1089"/>
      <c r="AN542" s="446"/>
      <c r="AO542" s="446"/>
      <c r="AP542" s="1089"/>
      <c r="AQ542" s="446"/>
      <c r="AR542" s="446"/>
      <c r="AS542" s="1146"/>
      <c r="AT542" s="446"/>
      <c r="AU542" s="446"/>
      <c r="AV542" s="1089"/>
      <c r="AW542" s="1089"/>
      <c r="AX542" s="1146"/>
      <c r="AY542" s="446"/>
      <c r="AZ542" s="1146"/>
      <c r="BA542" s="1919"/>
      <c r="BB542" s="1790"/>
      <c r="BC542" s="1146"/>
      <c r="BD542" s="446"/>
      <c r="BE542" s="1938"/>
      <c r="BF542" s="1089"/>
      <c r="BG542" s="20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3"/>
      <c r="CG542" s="23"/>
      <c r="CH542" s="23"/>
      <c r="CI542" s="23"/>
      <c r="CJ542" s="23"/>
      <c r="CK542" s="23"/>
      <c r="CL542" s="23"/>
      <c r="CM542" s="23"/>
      <c r="CN542" s="23"/>
      <c r="CO542" s="23"/>
      <c r="CP542" s="23"/>
      <c r="CQ542" s="23"/>
      <c r="CR542" s="23"/>
      <c r="CS542" s="23"/>
      <c r="CT542" s="23"/>
      <c r="CU542" s="23"/>
      <c r="CV542" s="23"/>
      <c r="CW542" s="23"/>
      <c r="CX542" s="23"/>
      <c r="CY542" s="23"/>
      <c r="CZ542" s="23"/>
      <c r="DA542" s="23"/>
      <c r="DB542" s="23"/>
      <c r="DC542" s="23"/>
      <c r="DD542" s="23"/>
      <c r="DE542" s="23"/>
      <c r="DF542" s="23"/>
      <c r="DG542" s="23"/>
      <c r="DH542" s="23"/>
      <c r="DI542" s="23"/>
      <c r="DJ542" s="23"/>
      <c r="DK542" s="23"/>
      <c r="DL542" s="23"/>
      <c r="DM542" s="23"/>
      <c r="DN542" s="23"/>
      <c r="DO542" s="23"/>
      <c r="DP542" s="23"/>
      <c r="DQ542" s="23"/>
      <c r="DR542" s="23"/>
      <c r="DS542" s="23"/>
      <c r="DT542" s="23"/>
      <c r="DU542" s="23"/>
      <c r="DV542" s="23"/>
      <c r="DW542" s="23"/>
      <c r="DX542" s="23"/>
      <c r="DY542" s="23"/>
      <c r="DZ542" s="23"/>
      <c r="EA542" s="23"/>
      <c r="EB542" s="23"/>
      <c r="EC542" s="23"/>
      <c r="ED542" s="23"/>
      <c r="EE542" s="23"/>
    </row>
    <row r="543" spans="1:135" s="22" customFormat="1" x14ac:dyDescent="0.25">
      <c r="A543" s="20"/>
      <c r="B543" s="16"/>
      <c r="C543" s="446"/>
      <c r="D543" s="446"/>
      <c r="E543" s="1089"/>
      <c r="F543" s="446"/>
      <c r="G543" s="446"/>
      <c r="H543" s="1089"/>
      <c r="I543" s="446"/>
      <c r="J543" s="446"/>
      <c r="K543" s="1089"/>
      <c r="L543" s="446"/>
      <c r="M543" s="446"/>
      <c r="N543" s="1089"/>
      <c r="O543" s="446"/>
      <c r="P543" s="446"/>
      <c r="Q543" s="1089"/>
      <c r="R543" s="446"/>
      <c r="S543" s="446"/>
      <c r="T543" s="1089"/>
      <c r="U543" s="1089"/>
      <c r="V543" s="446"/>
      <c r="W543" s="446"/>
      <c r="X543" s="1089"/>
      <c r="Y543" s="446"/>
      <c r="Z543" s="446"/>
      <c r="AA543" s="1089"/>
      <c r="AB543" s="446"/>
      <c r="AC543" s="1089"/>
      <c r="AD543" s="446"/>
      <c r="AE543" s="1089"/>
      <c r="AF543" s="446"/>
      <c r="AG543" s="1089"/>
      <c r="AH543" s="446"/>
      <c r="AI543" s="446"/>
      <c r="AJ543" s="1089"/>
      <c r="AK543" s="446"/>
      <c r="AL543" s="446"/>
      <c r="AM543" s="1089"/>
      <c r="AN543" s="446"/>
      <c r="AO543" s="446"/>
      <c r="AP543" s="1089"/>
      <c r="AQ543" s="446"/>
      <c r="AR543" s="446"/>
      <c r="AS543" s="1146"/>
      <c r="AT543" s="446"/>
      <c r="AU543" s="446"/>
      <c r="AV543" s="1089"/>
      <c r="AW543" s="1089"/>
      <c r="AX543" s="1146"/>
      <c r="AY543" s="446"/>
      <c r="AZ543" s="1146"/>
      <c r="BA543" s="1919"/>
      <c r="BB543" s="1790"/>
      <c r="BC543" s="1146"/>
      <c r="BD543" s="446"/>
      <c r="BE543" s="1938"/>
      <c r="BF543" s="1089"/>
      <c r="BG543" s="20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3"/>
      <c r="CG543" s="23"/>
      <c r="CH543" s="23"/>
      <c r="CI543" s="23"/>
      <c r="CJ543" s="23"/>
      <c r="CK543" s="23"/>
      <c r="CL543" s="23"/>
      <c r="CM543" s="23"/>
      <c r="CN543" s="23"/>
      <c r="CO543" s="23"/>
      <c r="CP543" s="23"/>
      <c r="CQ543" s="23"/>
      <c r="CR543" s="23"/>
      <c r="CS543" s="23"/>
      <c r="CT543" s="23"/>
      <c r="CU543" s="23"/>
      <c r="CV543" s="23"/>
      <c r="CW543" s="23"/>
      <c r="CX543" s="23"/>
      <c r="CY543" s="23"/>
      <c r="CZ543" s="23"/>
      <c r="DA543" s="23"/>
      <c r="DB543" s="23"/>
      <c r="DC543" s="23"/>
      <c r="DD543" s="23"/>
      <c r="DE543" s="23"/>
      <c r="DF543" s="23"/>
      <c r="DG543" s="23"/>
      <c r="DH543" s="23"/>
      <c r="DI543" s="23"/>
      <c r="DJ543" s="23"/>
      <c r="DK543" s="23"/>
      <c r="DL543" s="23"/>
      <c r="DM543" s="23"/>
      <c r="DN543" s="23"/>
      <c r="DO543" s="23"/>
      <c r="DP543" s="23"/>
      <c r="DQ543" s="23"/>
      <c r="DR543" s="23"/>
      <c r="DS543" s="23"/>
      <c r="DT543" s="23"/>
      <c r="DU543" s="23"/>
      <c r="DV543" s="23"/>
      <c r="DW543" s="23"/>
      <c r="DX543" s="23"/>
      <c r="DY543" s="23"/>
      <c r="DZ543" s="23"/>
      <c r="EA543" s="23"/>
      <c r="EB543" s="23"/>
      <c r="EC543" s="23"/>
      <c r="ED543" s="23"/>
      <c r="EE543" s="23"/>
    </row>
    <row r="544" spans="1:135" s="22" customFormat="1" x14ac:dyDescent="0.25">
      <c r="A544" s="20"/>
      <c r="B544" s="16"/>
      <c r="C544" s="446"/>
      <c r="D544" s="446"/>
      <c r="E544" s="1089"/>
      <c r="F544" s="446"/>
      <c r="G544" s="446"/>
      <c r="H544" s="1089"/>
      <c r="I544" s="446"/>
      <c r="J544" s="446"/>
      <c r="K544" s="1089"/>
      <c r="L544" s="446"/>
      <c r="M544" s="446"/>
      <c r="N544" s="1089"/>
      <c r="O544" s="446"/>
      <c r="P544" s="446"/>
      <c r="Q544" s="1089"/>
      <c r="R544" s="446"/>
      <c r="S544" s="446"/>
      <c r="T544" s="1089"/>
      <c r="U544" s="1089"/>
      <c r="V544" s="446"/>
      <c r="W544" s="446"/>
      <c r="X544" s="1089"/>
      <c r="Y544" s="446"/>
      <c r="Z544" s="446"/>
      <c r="AA544" s="1089"/>
      <c r="AB544" s="446"/>
      <c r="AC544" s="1089"/>
      <c r="AD544" s="446"/>
      <c r="AE544" s="1089"/>
      <c r="AF544" s="446"/>
      <c r="AG544" s="1089"/>
      <c r="AH544" s="446"/>
      <c r="AI544" s="446"/>
      <c r="AJ544" s="1089"/>
      <c r="AK544" s="446"/>
      <c r="AL544" s="446"/>
      <c r="AM544" s="1089"/>
      <c r="AN544" s="446"/>
      <c r="AO544" s="446"/>
      <c r="AP544" s="1089"/>
      <c r="AQ544" s="446"/>
      <c r="AR544" s="446"/>
      <c r="AS544" s="1146"/>
      <c r="AT544" s="446"/>
      <c r="AU544" s="446"/>
      <c r="AV544" s="1089"/>
      <c r="AW544" s="1089"/>
      <c r="AX544" s="1146"/>
      <c r="AY544" s="446"/>
      <c r="AZ544" s="1146"/>
      <c r="BA544" s="1919"/>
      <c r="BB544" s="1790"/>
      <c r="BC544" s="1146"/>
      <c r="BD544" s="446"/>
      <c r="BE544" s="1938"/>
      <c r="BF544" s="1089"/>
      <c r="BG544" s="20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  <c r="BS544" s="23"/>
      <c r="BT544" s="23"/>
      <c r="BU544" s="23"/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3"/>
      <c r="CG544" s="23"/>
      <c r="CH544" s="23"/>
      <c r="CI544" s="23"/>
      <c r="CJ544" s="23"/>
      <c r="CK544" s="23"/>
      <c r="CL544" s="23"/>
      <c r="CM544" s="23"/>
      <c r="CN544" s="23"/>
      <c r="CO544" s="23"/>
      <c r="CP544" s="23"/>
      <c r="CQ544" s="23"/>
      <c r="CR544" s="23"/>
      <c r="CS544" s="23"/>
      <c r="CT544" s="23"/>
      <c r="CU544" s="23"/>
      <c r="CV544" s="23"/>
      <c r="CW544" s="23"/>
      <c r="CX544" s="23"/>
      <c r="CY544" s="23"/>
      <c r="CZ544" s="23"/>
      <c r="DA544" s="23"/>
      <c r="DB544" s="23"/>
      <c r="DC544" s="23"/>
      <c r="DD544" s="23"/>
      <c r="DE544" s="23"/>
      <c r="DF544" s="23"/>
      <c r="DG544" s="23"/>
      <c r="DH544" s="23"/>
      <c r="DI544" s="23"/>
      <c r="DJ544" s="23"/>
      <c r="DK544" s="23"/>
      <c r="DL544" s="23"/>
      <c r="DM544" s="23"/>
      <c r="DN544" s="23"/>
      <c r="DO544" s="23"/>
      <c r="DP544" s="23"/>
      <c r="DQ544" s="23"/>
      <c r="DR544" s="23"/>
      <c r="DS544" s="23"/>
      <c r="DT544" s="23"/>
      <c r="DU544" s="23"/>
      <c r="DV544" s="23"/>
      <c r="DW544" s="23"/>
      <c r="DX544" s="23"/>
      <c r="DY544" s="23"/>
      <c r="DZ544" s="23"/>
      <c r="EA544" s="23"/>
      <c r="EB544" s="23"/>
      <c r="EC544" s="23"/>
      <c r="ED544" s="23"/>
      <c r="EE544" s="23"/>
    </row>
    <row r="545" spans="1:135" s="22" customFormat="1" x14ac:dyDescent="0.25">
      <c r="A545" s="20"/>
      <c r="B545" s="16"/>
      <c r="C545" s="446"/>
      <c r="D545" s="446"/>
      <c r="E545" s="1089"/>
      <c r="F545" s="446"/>
      <c r="G545" s="446"/>
      <c r="H545" s="1089"/>
      <c r="I545" s="446"/>
      <c r="J545" s="446"/>
      <c r="K545" s="1089"/>
      <c r="L545" s="446"/>
      <c r="M545" s="446"/>
      <c r="N545" s="1089"/>
      <c r="O545" s="446"/>
      <c r="P545" s="446"/>
      <c r="Q545" s="1089"/>
      <c r="R545" s="446"/>
      <c r="S545" s="446"/>
      <c r="T545" s="1089"/>
      <c r="U545" s="1089"/>
      <c r="V545" s="446"/>
      <c r="W545" s="446"/>
      <c r="X545" s="1089"/>
      <c r="Y545" s="446"/>
      <c r="Z545" s="446"/>
      <c r="AA545" s="1089"/>
      <c r="AB545" s="446"/>
      <c r="AC545" s="1089"/>
      <c r="AD545" s="446"/>
      <c r="AE545" s="1089"/>
      <c r="AF545" s="446"/>
      <c r="AG545" s="1089"/>
      <c r="AH545" s="446"/>
      <c r="AI545" s="446"/>
      <c r="AJ545" s="1089"/>
      <c r="AK545" s="446"/>
      <c r="AL545" s="446"/>
      <c r="AM545" s="1089"/>
      <c r="AN545" s="446"/>
      <c r="AO545" s="446"/>
      <c r="AP545" s="1089"/>
      <c r="AQ545" s="446"/>
      <c r="AR545" s="446"/>
      <c r="AS545" s="1146"/>
      <c r="AT545" s="446"/>
      <c r="AU545" s="446"/>
      <c r="AV545" s="1089"/>
      <c r="AW545" s="1089"/>
      <c r="AX545" s="1146"/>
      <c r="AY545" s="446"/>
      <c r="AZ545" s="1146"/>
      <c r="BA545" s="1919"/>
      <c r="BB545" s="1790"/>
      <c r="BC545" s="1146"/>
      <c r="BD545" s="446"/>
      <c r="BE545" s="1938"/>
      <c r="BF545" s="1089"/>
      <c r="BG545" s="20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3"/>
      <c r="CG545" s="23"/>
      <c r="CH545" s="23"/>
      <c r="CI545" s="23"/>
      <c r="CJ545" s="23"/>
      <c r="CK545" s="23"/>
      <c r="CL545" s="23"/>
      <c r="CM545" s="23"/>
      <c r="CN545" s="23"/>
      <c r="CO545" s="23"/>
      <c r="CP545" s="23"/>
      <c r="CQ545" s="23"/>
      <c r="CR545" s="23"/>
      <c r="CS545" s="23"/>
      <c r="CT545" s="23"/>
      <c r="CU545" s="23"/>
      <c r="CV545" s="23"/>
      <c r="CW545" s="23"/>
      <c r="CX545" s="23"/>
      <c r="CY545" s="23"/>
      <c r="CZ545" s="23"/>
      <c r="DA545" s="23"/>
      <c r="DB545" s="23"/>
      <c r="DC545" s="23"/>
      <c r="DD545" s="23"/>
      <c r="DE545" s="23"/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/>
      <c r="DR545" s="23"/>
      <c r="DS545" s="23"/>
      <c r="DT545" s="23"/>
      <c r="DU545" s="23"/>
      <c r="DV545" s="23"/>
      <c r="DW545" s="23"/>
      <c r="DX545" s="23"/>
      <c r="DY545" s="23"/>
      <c r="DZ545" s="23"/>
      <c r="EA545" s="23"/>
      <c r="EB545" s="23"/>
      <c r="EC545" s="23"/>
      <c r="ED545" s="23"/>
      <c r="EE545" s="23"/>
    </row>
    <row r="546" spans="1:135" s="22" customFormat="1" x14ac:dyDescent="0.25">
      <c r="A546" s="20"/>
      <c r="B546" s="16"/>
      <c r="C546" s="446"/>
      <c r="D546" s="446"/>
      <c r="E546" s="1089"/>
      <c r="F546" s="446"/>
      <c r="G546" s="446"/>
      <c r="H546" s="1089"/>
      <c r="I546" s="446"/>
      <c r="J546" s="446"/>
      <c r="K546" s="1089"/>
      <c r="L546" s="446"/>
      <c r="M546" s="446"/>
      <c r="N546" s="1089"/>
      <c r="O546" s="446"/>
      <c r="P546" s="446"/>
      <c r="Q546" s="1089"/>
      <c r="R546" s="446"/>
      <c r="S546" s="446"/>
      <c r="T546" s="1089"/>
      <c r="U546" s="1089"/>
      <c r="V546" s="446"/>
      <c r="W546" s="446"/>
      <c r="X546" s="1089"/>
      <c r="Y546" s="446"/>
      <c r="Z546" s="446"/>
      <c r="AA546" s="1089"/>
      <c r="AB546" s="446"/>
      <c r="AC546" s="1089"/>
      <c r="AD546" s="446"/>
      <c r="AE546" s="1089"/>
      <c r="AF546" s="446"/>
      <c r="AG546" s="1089"/>
      <c r="AH546" s="446"/>
      <c r="AI546" s="446"/>
      <c r="AJ546" s="1089"/>
      <c r="AK546" s="446"/>
      <c r="AL546" s="446"/>
      <c r="AM546" s="1089"/>
      <c r="AN546" s="446"/>
      <c r="AO546" s="446"/>
      <c r="AP546" s="1089"/>
      <c r="AQ546" s="446"/>
      <c r="AR546" s="446"/>
      <c r="AS546" s="1146"/>
      <c r="AT546" s="446"/>
      <c r="AU546" s="446"/>
      <c r="AV546" s="1089"/>
      <c r="AW546" s="1089"/>
      <c r="AX546" s="1146"/>
      <c r="AY546" s="446"/>
      <c r="AZ546" s="1146"/>
      <c r="BA546" s="1919"/>
      <c r="BB546" s="1790"/>
      <c r="BC546" s="1146"/>
      <c r="BD546" s="446"/>
      <c r="BE546" s="1938"/>
      <c r="BF546" s="1089"/>
      <c r="BG546" s="20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3"/>
      <c r="CG546" s="23"/>
      <c r="CH546" s="23"/>
      <c r="CI546" s="23"/>
      <c r="CJ546" s="23"/>
      <c r="CK546" s="23"/>
      <c r="CL546" s="23"/>
      <c r="CM546" s="23"/>
      <c r="CN546" s="23"/>
      <c r="CO546" s="23"/>
      <c r="CP546" s="23"/>
      <c r="CQ546" s="23"/>
      <c r="CR546" s="23"/>
      <c r="CS546" s="23"/>
      <c r="CT546" s="23"/>
      <c r="CU546" s="23"/>
      <c r="CV546" s="23"/>
      <c r="CW546" s="23"/>
      <c r="CX546" s="23"/>
      <c r="CY546" s="23"/>
      <c r="CZ546" s="23"/>
      <c r="DA546" s="23"/>
      <c r="DB546" s="23"/>
      <c r="DC546" s="23"/>
      <c r="DD546" s="23"/>
      <c r="DE546" s="23"/>
      <c r="DF546" s="23"/>
      <c r="DG546" s="23"/>
      <c r="DH546" s="23"/>
      <c r="DI546" s="23"/>
      <c r="DJ546" s="23"/>
      <c r="DK546" s="23"/>
      <c r="DL546" s="23"/>
      <c r="DM546" s="23"/>
      <c r="DN546" s="23"/>
      <c r="DO546" s="23"/>
      <c r="DP546" s="23"/>
      <c r="DQ546" s="23"/>
      <c r="DR546" s="23"/>
      <c r="DS546" s="23"/>
      <c r="DT546" s="23"/>
      <c r="DU546" s="23"/>
      <c r="DV546" s="23"/>
      <c r="DW546" s="23"/>
      <c r="DX546" s="23"/>
      <c r="DY546" s="23"/>
      <c r="DZ546" s="23"/>
      <c r="EA546" s="23"/>
      <c r="EB546" s="23"/>
      <c r="EC546" s="23"/>
      <c r="ED546" s="23"/>
      <c r="EE546" s="23"/>
    </row>
    <row r="547" spans="1:135" s="22" customFormat="1" x14ac:dyDescent="0.25">
      <c r="A547" s="20"/>
      <c r="B547" s="16"/>
      <c r="C547" s="446"/>
      <c r="D547" s="446"/>
      <c r="E547" s="1089"/>
      <c r="F547" s="446"/>
      <c r="G547" s="446"/>
      <c r="H547" s="1089"/>
      <c r="I547" s="446"/>
      <c r="J547" s="446"/>
      <c r="K547" s="1089"/>
      <c r="L547" s="446"/>
      <c r="M547" s="446"/>
      <c r="N547" s="1089"/>
      <c r="O547" s="446"/>
      <c r="P547" s="446"/>
      <c r="Q547" s="1089"/>
      <c r="R547" s="446"/>
      <c r="S547" s="446"/>
      <c r="T547" s="1089"/>
      <c r="U547" s="1089"/>
      <c r="V547" s="446"/>
      <c r="W547" s="446"/>
      <c r="X547" s="1089"/>
      <c r="Y547" s="446"/>
      <c r="Z547" s="446"/>
      <c r="AA547" s="1089"/>
      <c r="AB547" s="446"/>
      <c r="AC547" s="1089"/>
      <c r="AD547" s="446"/>
      <c r="AE547" s="1089"/>
      <c r="AF547" s="446"/>
      <c r="AG547" s="1089"/>
      <c r="AH547" s="446"/>
      <c r="AI547" s="446"/>
      <c r="AJ547" s="1089"/>
      <c r="AK547" s="446"/>
      <c r="AL547" s="446"/>
      <c r="AM547" s="1089"/>
      <c r="AN547" s="446"/>
      <c r="AO547" s="446"/>
      <c r="AP547" s="1089"/>
      <c r="AQ547" s="446"/>
      <c r="AR547" s="446"/>
      <c r="AS547" s="1146"/>
      <c r="AT547" s="446"/>
      <c r="AU547" s="446"/>
      <c r="AV547" s="1089"/>
      <c r="AW547" s="1089"/>
      <c r="AX547" s="1146"/>
      <c r="AY547" s="446"/>
      <c r="AZ547" s="1146"/>
      <c r="BA547" s="1919"/>
      <c r="BB547" s="1790"/>
      <c r="BC547" s="1146"/>
      <c r="BD547" s="446"/>
      <c r="BE547" s="1938"/>
      <c r="BF547" s="1089"/>
      <c r="BG547" s="20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  <c r="DZ547" s="23"/>
      <c r="EA547" s="23"/>
      <c r="EB547" s="23"/>
      <c r="EC547" s="23"/>
      <c r="ED547" s="23"/>
      <c r="EE547" s="23"/>
    </row>
    <row r="548" spans="1:135" s="22" customFormat="1" x14ac:dyDescent="0.25">
      <c r="A548" s="20"/>
      <c r="B548" s="16"/>
      <c r="C548" s="446"/>
      <c r="D548" s="446"/>
      <c r="E548" s="1089"/>
      <c r="F548" s="446"/>
      <c r="G548" s="446"/>
      <c r="H548" s="1089"/>
      <c r="I548" s="446"/>
      <c r="J548" s="446"/>
      <c r="K548" s="1089"/>
      <c r="L548" s="446"/>
      <c r="M548" s="446"/>
      <c r="N548" s="1089"/>
      <c r="O548" s="446"/>
      <c r="P548" s="446"/>
      <c r="Q548" s="1089"/>
      <c r="R548" s="446"/>
      <c r="S548" s="446"/>
      <c r="T548" s="1089"/>
      <c r="U548" s="1089"/>
      <c r="V548" s="446"/>
      <c r="W548" s="446"/>
      <c r="X548" s="1089"/>
      <c r="Y548" s="446"/>
      <c r="Z548" s="446"/>
      <c r="AA548" s="1089"/>
      <c r="AB548" s="446"/>
      <c r="AC548" s="1089"/>
      <c r="AD548" s="446"/>
      <c r="AE548" s="1089"/>
      <c r="AF548" s="446"/>
      <c r="AG548" s="1089"/>
      <c r="AH548" s="446"/>
      <c r="AI548" s="446"/>
      <c r="AJ548" s="1089"/>
      <c r="AK548" s="446"/>
      <c r="AL548" s="446"/>
      <c r="AM548" s="1089"/>
      <c r="AN548" s="446"/>
      <c r="AO548" s="446"/>
      <c r="AP548" s="1089"/>
      <c r="AQ548" s="446"/>
      <c r="AR548" s="446"/>
      <c r="AS548" s="1146"/>
      <c r="AT548" s="446"/>
      <c r="AU548" s="446"/>
      <c r="AV548" s="1089"/>
      <c r="AW548" s="1089"/>
      <c r="AX548" s="1146"/>
      <c r="AY548" s="446"/>
      <c r="AZ548" s="1146"/>
      <c r="BA548" s="1919"/>
      <c r="BB548" s="1790"/>
      <c r="BC548" s="1146"/>
      <c r="BD548" s="446"/>
      <c r="BE548" s="1938"/>
      <c r="BF548" s="1089"/>
      <c r="BG548" s="20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  <c r="CX548" s="23"/>
      <c r="CY548" s="23"/>
      <c r="CZ548" s="23"/>
      <c r="DA548" s="23"/>
      <c r="DB548" s="23"/>
      <c r="DC548" s="23"/>
      <c r="DD548" s="23"/>
      <c r="DE548" s="23"/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/>
      <c r="DR548" s="23"/>
      <c r="DS548" s="23"/>
      <c r="DT548" s="23"/>
      <c r="DU548" s="23"/>
      <c r="DV548" s="23"/>
      <c r="DW548" s="23"/>
      <c r="DX548" s="23"/>
      <c r="DY548" s="23"/>
      <c r="DZ548" s="23"/>
      <c r="EA548" s="23"/>
      <c r="EB548" s="23"/>
      <c r="EC548" s="23"/>
      <c r="ED548" s="23"/>
      <c r="EE548" s="23"/>
    </row>
    <row r="549" spans="1:135" s="22" customFormat="1" x14ac:dyDescent="0.25">
      <c r="A549" s="20"/>
      <c r="B549" s="16"/>
      <c r="C549" s="446"/>
      <c r="D549" s="446"/>
      <c r="E549" s="1089"/>
      <c r="F549" s="446"/>
      <c r="G549" s="446"/>
      <c r="H549" s="1089"/>
      <c r="I549" s="446"/>
      <c r="J549" s="446"/>
      <c r="K549" s="1089"/>
      <c r="L549" s="446"/>
      <c r="M549" s="446"/>
      <c r="N549" s="1089"/>
      <c r="O549" s="446"/>
      <c r="P549" s="446"/>
      <c r="Q549" s="1089"/>
      <c r="R549" s="446"/>
      <c r="S549" s="446"/>
      <c r="T549" s="1089"/>
      <c r="U549" s="1089"/>
      <c r="V549" s="446"/>
      <c r="W549" s="446"/>
      <c r="X549" s="1089"/>
      <c r="Y549" s="446"/>
      <c r="Z549" s="446"/>
      <c r="AA549" s="1089"/>
      <c r="AB549" s="446"/>
      <c r="AC549" s="1089"/>
      <c r="AD549" s="446"/>
      <c r="AE549" s="1089"/>
      <c r="AF549" s="446"/>
      <c r="AG549" s="1089"/>
      <c r="AH549" s="446"/>
      <c r="AI549" s="446"/>
      <c r="AJ549" s="1089"/>
      <c r="AK549" s="446"/>
      <c r="AL549" s="446"/>
      <c r="AM549" s="1089"/>
      <c r="AN549" s="446"/>
      <c r="AO549" s="446"/>
      <c r="AP549" s="1089"/>
      <c r="AQ549" s="446"/>
      <c r="AR549" s="446"/>
      <c r="AS549" s="1146"/>
      <c r="AT549" s="446"/>
      <c r="AU549" s="446"/>
      <c r="AV549" s="1089"/>
      <c r="AW549" s="1089"/>
      <c r="AX549" s="1146"/>
      <c r="AY549" s="446"/>
      <c r="AZ549" s="1146"/>
      <c r="BA549" s="1919"/>
      <c r="BB549" s="1790"/>
      <c r="BC549" s="1146"/>
      <c r="BD549" s="446"/>
      <c r="BE549" s="1938"/>
      <c r="BF549" s="1089"/>
      <c r="BG549" s="20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</row>
    <row r="550" spans="1:135" s="22" customFormat="1" x14ac:dyDescent="0.25">
      <c r="A550" s="20"/>
      <c r="B550" s="16"/>
      <c r="C550" s="446"/>
      <c r="D550" s="446"/>
      <c r="E550" s="1089"/>
      <c r="F550" s="446"/>
      <c r="G550" s="446"/>
      <c r="H550" s="1089"/>
      <c r="I550" s="446"/>
      <c r="J550" s="446"/>
      <c r="K550" s="1089"/>
      <c r="L550" s="446"/>
      <c r="M550" s="446"/>
      <c r="N550" s="1089"/>
      <c r="O550" s="446"/>
      <c r="P550" s="446"/>
      <c r="Q550" s="1089"/>
      <c r="R550" s="446"/>
      <c r="S550" s="446"/>
      <c r="T550" s="1089"/>
      <c r="U550" s="1089"/>
      <c r="V550" s="446"/>
      <c r="W550" s="446"/>
      <c r="X550" s="1089"/>
      <c r="Y550" s="446"/>
      <c r="Z550" s="446"/>
      <c r="AA550" s="1089"/>
      <c r="AB550" s="446"/>
      <c r="AC550" s="1089"/>
      <c r="AD550" s="446"/>
      <c r="AE550" s="1089"/>
      <c r="AF550" s="446"/>
      <c r="AG550" s="1089"/>
      <c r="AH550" s="446"/>
      <c r="AI550" s="446"/>
      <c r="AJ550" s="1089"/>
      <c r="AK550" s="446"/>
      <c r="AL550" s="446"/>
      <c r="AM550" s="1089"/>
      <c r="AN550" s="446"/>
      <c r="AO550" s="446"/>
      <c r="AP550" s="1089"/>
      <c r="AQ550" s="446"/>
      <c r="AR550" s="446"/>
      <c r="AS550" s="1146"/>
      <c r="AT550" s="446"/>
      <c r="AU550" s="446"/>
      <c r="AV550" s="1089"/>
      <c r="AW550" s="1089"/>
      <c r="AX550" s="1146"/>
      <c r="AY550" s="446"/>
      <c r="AZ550" s="1146"/>
      <c r="BA550" s="1919"/>
      <c r="BB550" s="1790"/>
      <c r="BC550" s="1146"/>
      <c r="BD550" s="446"/>
      <c r="BE550" s="1938"/>
      <c r="BF550" s="1089"/>
      <c r="BG550" s="20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  <c r="DZ550" s="23"/>
      <c r="EA550" s="23"/>
      <c r="EB550" s="23"/>
      <c r="EC550" s="23"/>
      <c r="ED550" s="23"/>
      <c r="EE550" s="23"/>
    </row>
    <row r="551" spans="1:135" s="22" customFormat="1" x14ac:dyDescent="0.25">
      <c r="A551" s="20"/>
      <c r="B551" s="16"/>
      <c r="C551" s="446"/>
      <c r="D551" s="446"/>
      <c r="E551" s="1089"/>
      <c r="F551" s="446"/>
      <c r="G551" s="446"/>
      <c r="H551" s="1089"/>
      <c r="I551" s="446"/>
      <c r="J551" s="446"/>
      <c r="K551" s="1089"/>
      <c r="L551" s="446"/>
      <c r="M551" s="446"/>
      <c r="N551" s="1089"/>
      <c r="O551" s="446"/>
      <c r="P551" s="446"/>
      <c r="Q551" s="1089"/>
      <c r="R551" s="446"/>
      <c r="S551" s="446"/>
      <c r="T551" s="1089"/>
      <c r="U551" s="1089"/>
      <c r="V551" s="446"/>
      <c r="W551" s="446"/>
      <c r="X551" s="1089"/>
      <c r="Y551" s="446"/>
      <c r="Z551" s="446"/>
      <c r="AA551" s="1089"/>
      <c r="AB551" s="446"/>
      <c r="AC551" s="1089"/>
      <c r="AD551" s="446"/>
      <c r="AE551" s="1089"/>
      <c r="AF551" s="446"/>
      <c r="AG551" s="1089"/>
      <c r="AH551" s="446"/>
      <c r="AI551" s="446"/>
      <c r="AJ551" s="1089"/>
      <c r="AK551" s="446"/>
      <c r="AL551" s="446"/>
      <c r="AM551" s="1089"/>
      <c r="AN551" s="446"/>
      <c r="AO551" s="446"/>
      <c r="AP551" s="1089"/>
      <c r="AQ551" s="446"/>
      <c r="AR551" s="446"/>
      <c r="AS551" s="1146"/>
      <c r="AT551" s="446"/>
      <c r="AU551" s="446"/>
      <c r="AV551" s="1089"/>
      <c r="AW551" s="1089"/>
      <c r="AX551" s="1146"/>
      <c r="AY551" s="446"/>
      <c r="AZ551" s="1146"/>
      <c r="BA551" s="1919"/>
      <c r="BB551" s="1790"/>
      <c r="BC551" s="1146"/>
      <c r="BD551" s="446"/>
      <c r="BE551" s="1938"/>
      <c r="BF551" s="1089"/>
      <c r="BG551" s="20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  <c r="DB551" s="23"/>
      <c r="DC551" s="23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  <c r="DZ551" s="23"/>
      <c r="EA551" s="23"/>
      <c r="EB551" s="23"/>
      <c r="EC551" s="23"/>
      <c r="ED551" s="23"/>
      <c r="EE551" s="23"/>
    </row>
    <row r="552" spans="1:135" s="22" customFormat="1" x14ac:dyDescent="0.25">
      <c r="A552" s="20"/>
      <c r="B552" s="16"/>
      <c r="C552" s="446"/>
      <c r="D552" s="446"/>
      <c r="E552" s="1089"/>
      <c r="F552" s="446"/>
      <c r="G552" s="446"/>
      <c r="H552" s="1089"/>
      <c r="I552" s="446"/>
      <c r="J552" s="446"/>
      <c r="K552" s="1089"/>
      <c r="L552" s="446"/>
      <c r="M552" s="446"/>
      <c r="N552" s="1089"/>
      <c r="O552" s="446"/>
      <c r="P552" s="446"/>
      <c r="Q552" s="1089"/>
      <c r="R552" s="446"/>
      <c r="S552" s="446"/>
      <c r="T552" s="1089"/>
      <c r="U552" s="1089"/>
      <c r="V552" s="446"/>
      <c r="W552" s="446"/>
      <c r="X552" s="1089"/>
      <c r="Y552" s="446"/>
      <c r="Z552" s="446"/>
      <c r="AA552" s="1089"/>
      <c r="AB552" s="446"/>
      <c r="AC552" s="1089"/>
      <c r="AD552" s="446"/>
      <c r="AE552" s="1089"/>
      <c r="AF552" s="446"/>
      <c r="AG552" s="1089"/>
      <c r="AH552" s="446"/>
      <c r="AI552" s="446"/>
      <c r="AJ552" s="1089"/>
      <c r="AK552" s="446"/>
      <c r="AL552" s="446"/>
      <c r="AM552" s="1089"/>
      <c r="AN552" s="446"/>
      <c r="AO552" s="446"/>
      <c r="AP552" s="1089"/>
      <c r="AQ552" s="446"/>
      <c r="AR552" s="446"/>
      <c r="AS552" s="1146"/>
      <c r="AT552" s="446"/>
      <c r="AU552" s="446"/>
      <c r="AV552" s="1089"/>
      <c r="AW552" s="1089"/>
      <c r="AX552" s="1146"/>
      <c r="AY552" s="446"/>
      <c r="AZ552" s="1146"/>
      <c r="BA552" s="1919"/>
      <c r="BB552" s="1790"/>
      <c r="BC552" s="1146"/>
      <c r="BD552" s="446"/>
      <c r="BE552" s="1938"/>
      <c r="BF552" s="1089"/>
      <c r="BG552" s="20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3"/>
      <c r="CG552" s="23"/>
      <c r="CH552" s="23"/>
      <c r="CI552" s="23"/>
      <c r="CJ552" s="23"/>
      <c r="CK552" s="23"/>
      <c r="CL552" s="23"/>
      <c r="CM552" s="23"/>
      <c r="CN552" s="23"/>
      <c r="CO552" s="23"/>
      <c r="CP552" s="23"/>
      <c r="CQ552" s="23"/>
      <c r="CR552" s="23"/>
      <c r="CS552" s="23"/>
      <c r="CT552" s="23"/>
      <c r="CU552" s="23"/>
      <c r="CV552" s="23"/>
      <c r="CW552" s="23"/>
      <c r="CX552" s="23"/>
      <c r="CY552" s="23"/>
      <c r="CZ552" s="23"/>
      <c r="DA552" s="23"/>
      <c r="DB552" s="23"/>
      <c r="DC552" s="23"/>
      <c r="DD552" s="23"/>
      <c r="DE552" s="23"/>
      <c r="DF552" s="23"/>
      <c r="DG552" s="23"/>
      <c r="DH552" s="23"/>
      <c r="DI552" s="23"/>
      <c r="DJ552" s="23"/>
      <c r="DK552" s="23"/>
      <c r="DL552" s="23"/>
      <c r="DM552" s="23"/>
      <c r="DN552" s="23"/>
      <c r="DO552" s="23"/>
      <c r="DP552" s="23"/>
      <c r="DQ552" s="23"/>
      <c r="DR552" s="23"/>
      <c r="DS552" s="23"/>
      <c r="DT552" s="23"/>
      <c r="DU552" s="23"/>
      <c r="DV552" s="23"/>
      <c r="DW552" s="23"/>
      <c r="DX552" s="23"/>
      <c r="DY552" s="23"/>
      <c r="DZ552" s="23"/>
      <c r="EA552" s="23"/>
      <c r="EB552" s="23"/>
      <c r="EC552" s="23"/>
      <c r="ED552" s="23"/>
      <c r="EE552" s="23"/>
    </row>
    <row r="553" spans="1:135" s="22" customFormat="1" x14ac:dyDescent="0.25">
      <c r="A553" s="20"/>
      <c r="B553" s="16"/>
      <c r="C553" s="446"/>
      <c r="D553" s="446"/>
      <c r="E553" s="1089"/>
      <c r="F553" s="446"/>
      <c r="G553" s="446"/>
      <c r="H553" s="1089"/>
      <c r="I553" s="446"/>
      <c r="J553" s="446"/>
      <c r="K553" s="1089"/>
      <c r="L553" s="446"/>
      <c r="M553" s="446"/>
      <c r="N553" s="1089"/>
      <c r="O553" s="446"/>
      <c r="P553" s="446"/>
      <c r="Q553" s="1089"/>
      <c r="R553" s="446"/>
      <c r="S553" s="446"/>
      <c r="T553" s="1089"/>
      <c r="U553" s="1089"/>
      <c r="V553" s="446"/>
      <c r="W553" s="446"/>
      <c r="X553" s="1089"/>
      <c r="Y553" s="446"/>
      <c r="Z553" s="446"/>
      <c r="AA553" s="1089"/>
      <c r="AB553" s="446"/>
      <c r="AC553" s="1089"/>
      <c r="AD553" s="446"/>
      <c r="AE553" s="1089"/>
      <c r="AF553" s="446"/>
      <c r="AG553" s="1089"/>
      <c r="AH553" s="446"/>
      <c r="AI553" s="446"/>
      <c r="AJ553" s="1089"/>
      <c r="AK553" s="446"/>
      <c r="AL553" s="446"/>
      <c r="AM553" s="1089"/>
      <c r="AN553" s="446"/>
      <c r="AO553" s="446"/>
      <c r="AP553" s="1089"/>
      <c r="AQ553" s="446"/>
      <c r="AR553" s="446"/>
      <c r="AS553" s="1146"/>
      <c r="AT553" s="446"/>
      <c r="AU553" s="446"/>
      <c r="AV553" s="1089"/>
      <c r="AW553" s="1089"/>
      <c r="AX553" s="1146"/>
      <c r="AY553" s="446"/>
      <c r="AZ553" s="1146"/>
      <c r="BA553" s="1919"/>
      <c r="BB553" s="1790"/>
      <c r="BC553" s="1146"/>
      <c r="BD553" s="446"/>
      <c r="BE553" s="1938"/>
      <c r="BF553" s="1089"/>
      <c r="BG553" s="20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  <c r="DB553" s="23"/>
      <c r="DC553" s="23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  <c r="DZ553" s="23"/>
      <c r="EA553" s="23"/>
      <c r="EB553" s="23"/>
      <c r="EC553" s="23"/>
      <c r="ED553" s="23"/>
      <c r="EE553" s="23"/>
    </row>
    <row r="554" spans="1:135" s="22" customFormat="1" x14ac:dyDescent="0.25">
      <c r="A554" s="20"/>
      <c r="B554" s="16"/>
      <c r="C554" s="446"/>
      <c r="D554" s="446"/>
      <c r="E554" s="1089"/>
      <c r="F554" s="446"/>
      <c r="G554" s="446"/>
      <c r="H554" s="1089"/>
      <c r="I554" s="446"/>
      <c r="J554" s="446"/>
      <c r="K554" s="1089"/>
      <c r="L554" s="446"/>
      <c r="M554" s="446"/>
      <c r="N554" s="1089"/>
      <c r="O554" s="446"/>
      <c r="P554" s="446"/>
      <c r="Q554" s="1089"/>
      <c r="R554" s="446"/>
      <c r="S554" s="446"/>
      <c r="T554" s="1089"/>
      <c r="U554" s="1089"/>
      <c r="V554" s="446"/>
      <c r="W554" s="446"/>
      <c r="X554" s="1089"/>
      <c r="Y554" s="446"/>
      <c r="Z554" s="446"/>
      <c r="AA554" s="1089"/>
      <c r="AB554" s="446"/>
      <c r="AC554" s="1089"/>
      <c r="AD554" s="446"/>
      <c r="AE554" s="1089"/>
      <c r="AF554" s="446"/>
      <c r="AG554" s="1089"/>
      <c r="AH554" s="446"/>
      <c r="AI554" s="446"/>
      <c r="AJ554" s="1089"/>
      <c r="AK554" s="446"/>
      <c r="AL554" s="446"/>
      <c r="AM554" s="1089"/>
      <c r="AN554" s="446"/>
      <c r="AO554" s="446"/>
      <c r="AP554" s="1089"/>
      <c r="AQ554" s="446"/>
      <c r="AR554" s="446"/>
      <c r="AS554" s="1146"/>
      <c r="AT554" s="446"/>
      <c r="AU554" s="446"/>
      <c r="AV554" s="1089"/>
      <c r="AW554" s="1089"/>
      <c r="AX554" s="1146"/>
      <c r="AY554" s="446"/>
      <c r="AZ554" s="1146"/>
      <c r="BA554" s="1919"/>
      <c r="BB554" s="1790"/>
      <c r="BC554" s="1146"/>
      <c r="BD554" s="446"/>
      <c r="BE554" s="1938"/>
      <c r="BF554" s="1089"/>
      <c r="BG554" s="20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  <c r="BY554" s="23"/>
      <c r="BZ554" s="23"/>
      <c r="CA554" s="23"/>
      <c r="CB554" s="23"/>
      <c r="CC554" s="23"/>
      <c r="CD554" s="23"/>
      <c r="CE554" s="23"/>
      <c r="CF554" s="23"/>
      <c r="CG554" s="23"/>
      <c r="CH554" s="23"/>
      <c r="CI554" s="23"/>
      <c r="CJ554" s="23"/>
      <c r="CK554" s="23"/>
      <c r="CL554" s="23"/>
      <c r="CM554" s="23"/>
      <c r="CN554" s="23"/>
      <c r="CO554" s="23"/>
      <c r="CP554" s="23"/>
      <c r="CQ554" s="23"/>
      <c r="CR554" s="23"/>
      <c r="CS554" s="23"/>
      <c r="CT554" s="23"/>
      <c r="CU554" s="23"/>
      <c r="CV554" s="23"/>
      <c r="CW554" s="23"/>
      <c r="CX554" s="23"/>
      <c r="CY554" s="23"/>
      <c r="CZ554" s="23"/>
      <c r="DA554" s="23"/>
      <c r="DB554" s="23"/>
      <c r="DC554" s="23"/>
      <c r="DD554" s="23"/>
      <c r="DE554" s="23"/>
      <c r="DF554" s="23"/>
      <c r="DG554" s="23"/>
      <c r="DH554" s="23"/>
      <c r="DI554" s="23"/>
      <c r="DJ554" s="23"/>
      <c r="DK554" s="23"/>
      <c r="DL554" s="23"/>
      <c r="DM554" s="23"/>
      <c r="DN554" s="23"/>
      <c r="DO554" s="23"/>
      <c r="DP554" s="23"/>
      <c r="DQ554" s="23"/>
      <c r="DR554" s="23"/>
      <c r="DS554" s="23"/>
      <c r="DT554" s="23"/>
      <c r="DU554" s="23"/>
      <c r="DV554" s="23"/>
      <c r="DW554" s="23"/>
      <c r="DX554" s="23"/>
      <c r="DY554" s="23"/>
      <c r="DZ554" s="23"/>
      <c r="EA554" s="23"/>
      <c r="EB554" s="23"/>
      <c r="EC554" s="23"/>
      <c r="ED554" s="23"/>
      <c r="EE554" s="23"/>
    </row>
    <row r="555" spans="1:135" s="22" customFormat="1" x14ac:dyDescent="0.25">
      <c r="A555" s="20"/>
      <c r="B555" s="16"/>
      <c r="C555" s="446"/>
      <c r="D555" s="446"/>
      <c r="E555" s="1089"/>
      <c r="F555" s="446"/>
      <c r="G555" s="446"/>
      <c r="H555" s="1089"/>
      <c r="I555" s="446"/>
      <c r="J555" s="446"/>
      <c r="K555" s="1089"/>
      <c r="L555" s="446"/>
      <c r="M555" s="446"/>
      <c r="N555" s="1089"/>
      <c r="O555" s="446"/>
      <c r="P555" s="446"/>
      <c r="Q555" s="1089"/>
      <c r="R555" s="446"/>
      <c r="S555" s="446"/>
      <c r="T555" s="1089"/>
      <c r="U555" s="1089"/>
      <c r="V555" s="446"/>
      <c r="W555" s="446"/>
      <c r="X555" s="1089"/>
      <c r="Y555" s="446"/>
      <c r="Z555" s="446"/>
      <c r="AA555" s="1089"/>
      <c r="AB555" s="446"/>
      <c r="AC555" s="1089"/>
      <c r="AD555" s="446"/>
      <c r="AE555" s="1089"/>
      <c r="AF555" s="446"/>
      <c r="AG555" s="1089"/>
      <c r="AH555" s="446"/>
      <c r="AI555" s="446"/>
      <c r="AJ555" s="1089"/>
      <c r="AK555" s="446"/>
      <c r="AL555" s="446"/>
      <c r="AM555" s="1089"/>
      <c r="AN555" s="446"/>
      <c r="AO555" s="446"/>
      <c r="AP555" s="1089"/>
      <c r="AQ555" s="446"/>
      <c r="AR555" s="446"/>
      <c r="AS555" s="1146"/>
      <c r="AT555" s="446"/>
      <c r="AU555" s="446"/>
      <c r="AV555" s="1089"/>
      <c r="AW555" s="1089"/>
      <c r="AX555" s="1146"/>
      <c r="AY555" s="446"/>
      <c r="AZ555" s="1146"/>
      <c r="BA555" s="1919"/>
      <c r="BB555" s="1790"/>
      <c r="BC555" s="1146"/>
      <c r="BD555" s="446"/>
      <c r="BE555" s="1938"/>
      <c r="BF555" s="1089"/>
      <c r="BG555" s="20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  <c r="BS555" s="23"/>
      <c r="BT555" s="23"/>
      <c r="BU555" s="23"/>
      <c r="BV555" s="23"/>
      <c r="BW555" s="23"/>
      <c r="BX555" s="23"/>
      <c r="BY555" s="23"/>
      <c r="BZ555" s="23"/>
      <c r="CA555" s="23"/>
      <c r="CB555" s="23"/>
      <c r="CC555" s="23"/>
      <c r="CD555" s="23"/>
      <c r="CE555" s="23"/>
      <c r="CF555" s="23"/>
      <c r="CG555" s="23"/>
      <c r="CH555" s="23"/>
      <c r="CI555" s="23"/>
      <c r="CJ555" s="23"/>
      <c r="CK555" s="23"/>
      <c r="CL555" s="23"/>
      <c r="CM555" s="23"/>
      <c r="CN555" s="23"/>
      <c r="CO555" s="23"/>
      <c r="CP555" s="23"/>
      <c r="CQ555" s="23"/>
      <c r="CR555" s="23"/>
      <c r="CS555" s="23"/>
      <c r="CT555" s="23"/>
      <c r="CU555" s="23"/>
      <c r="CV555" s="23"/>
      <c r="CW555" s="23"/>
      <c r="CX555" s="23"/>
      <c r="CY555" s="23"/>
      <c r="CZ555" s="23"/>
      <c r="DA555" s="23"/>
      <c r="DB555" s="23"/>
      <c r="DC555" s="23"/>
      <c r="DD555" s="23"/>
      <c r="DE555" s="23"/>
      <c r="DF555" s="23"/>
      <c r="DG555" s="23"/>
      <c r="DH555" s="23"/>
      <c r="DI555" s="23"/>
      <c r="DJ555" s="23"/>
      <c r="DK555" s="23"/>
      <c r="DL555" s="23"/>
      <c r="DM555" s="23"/>
      <c r="DN555" s="23"/>
      <c r="DO555" s="23"/>
      <c r="DP555" s="23"/>
      <c r="DQ555" s="23"/>
      <c r="DR555" s="23"/>
      <c r="DS555" s="23"/>
      <c r="DT555" s="23"/>
      <c r="DU555" s="23"/>
      <c r="DV555" s="23"/>
      <c r="DW555" s="23"/>
      <c r="DX555" s="23"/>
      <c r="DY555" s="23"/>
      <c r="DZ555" s="23"/>
      <c r="EA555" s="23"/>
      <c r="EB555" s="23"/>
      <c r="EC555" s="23"/>
      <c r="ED555" s="23"/>
      <c r="EE555" s="23"/>
    </row>
    <row r="556" spans="1:135" s="22" customFormat="1" x14ac:dyDescent="0.25">
      <c r="A556" s="20"/>
      <c r="B556" s="16"/>
      <c r="C556" s="446"/>
      <c r="D556" s="446"/>
      <c r="E556" s="1089"/>
      <c r="F556" s="446"/>
      <c r="G556" s="446"/>
      <c r="H556" s="1089"/>
      <c r="I556" s="446"/>
      <c r="J556" s="446"/>
      <c r="K556" s="1089"/>
      <c r="L556" s="446"/>
      <c r="M556" s="446"/>
      <c r="N556" s="1089"/>
      <c r="O556" s="446"/>
      <c r="P556" s="446"/>
      <c r="Q556" s="1089"/>
      <c r="R556" s="446"/>
      <c r="S556" s="446"/>
      <c r="T556" s="1089"/>
      <c r="U556" s="1089"/>
      <c r="V556" s="446"/>
      <c r="W556" s="446"/>
      <c r="X556" s="1089"/>
      <c r="Y556" s="446"/>
      <c r="Z556" s="446"/>
      <c r="AA556" s="1089"/>
      <c r="AB556" s="446"/>
      <c r="AC556" s="1089"/>
      <c r="AD556" s="446"/>
      <c r="AE556" s="1089"/>
      <c r="AF556" s="446"/>
      <c r="AG556" s="1089"/>
      <c r="AH556" s="446"/>
      <c r="AI556" s="446"/>
      <c r="AJ556" s="1089"/>
      <c r="AK556" s="446"/>
      <c r="AL556" s="446"/>
      <c r="AM556" s="1089"/>
      <c r="AN556" s="446"/>
      <c r="AO556" s="446"/>
      <c r="AP556" s="1089"/>
      <c r="AQ556" s="446"/>
      <c r="AR556" s="446"/>
      <c r="AS556" s="1146"/>
      <c r="AT556" s="446"/>
      <c r="AU556" s="446"/>
      <c r="AV556" s="1089"/>
      <c r="AW556" s="1089"/>
      <c r="AX556" s="1146"/>
      <c r="AY556" s="446"/>
      <c r="AZ556" s="1146"/>
      <c r="BA556" s="1919"/>
      <c r="BB556" s="1790"/>
      <c r="BC556" s="1146"/>
      <c r="BD556" s="446"/>
      <c r="BE556" s="1938"/>
      <c r="BF556" s="1089"/>
      <c r="BG556" s="20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  <c r="BS556" s="23"/>
      <c r="BT556" s="23"/>
      <c r="BU556" s="23"/>
      <c r="BV556" s="23"/>
      <c r="BW556" s="23"/>
      <c r="BX556" s="23"/>
      <c r="BY556" s="23"/>
      <c r="BZ556" s="23"/>
      <c r="CA556" s="23"/>
      <c r="CB556" s="23"/>
      <c r="CC556" s="23"/>
      <c r="CD556" s="23"/>
      <c r="CE556" s="23"/>
      <c r="CF556" s="23"/>
      <c r="CG556" s="23"/>
      <c r="CH556" s="23"/>
      <c r="CI556" s="23"/>
      <c r="CJ556" s="23"/>
      <c r="CK556" s="23"/>
      <c r="CL556" s="23"/>
      <c r="CM556" s="23"/>
      <c r="CN556" s="23"/>
      <c r="CO556" s="23"/>
      <c r="CP556" s="23"/>
      <c r="CQ556" s="23"/>
      <c r="CR556" s="23"/>
      <c r="CS556" s="23"/>
      <c r="CT556" s="23"/>
      <c r="CU556" s="23"/>
      <c r="CV556" s="23"/>
      <c r="CW556" s="23"/>
      <c r="CX556" s="23"/>
      <c r="CY556" s="23"/>
      <c r="CZ556" s="23"/>
      <c r="DA556" s="23"/>
      <c r="DB556" s="23"/>
      <c r="DC556" s="23"/>
      <c r="DD556" s="23"/>
      <c r="DE556" s="23"/>
      <c r="DF556" s="23"/>
      <c r="DG556" s="23"/>
      <c r="DH556" s="23"/>
      <c r="DI556" s="23"/>
      <c r="DJ556" s="23"/>
      <c r="DK556" s="23"/>
      <c r="DL556" s="23"/>
      <c r="DM556" s="23"/>
      <c r="DN556" s="23"/>
      <c r="DO556" s="23"/>
      <c r="DP556" s="23"/>
      <c r="DQ556" s="23"/>
      <c r="DR556" s="23"/>
      <c r="DS556" s="23"/>
      <c r="DT556" s="23"/>
      <c r="DU556" s="23"/>
      <c r="DV556" s="23"/>
      <c r="DW556" s="23"/>
      <c r="DX556" s="23"/>
      <c r="DY556" s="23"/>
      <c r="DZ556" s="23"/>
      <c r="EA556" s="23"/>
      <c r="EB556" s="23"/>
      <c r="EC556" s="23"/>
      <c r="ED556" s="23"/>
      <c r="EE556" s="23"/>
    </row>
    <row r="557" spans="1:135" s="22" customFormat="1" x14ac:dyDescent="0.25">
      <c r="A557" s="20"/>
      <c r="B557" s="16"/>
      <c r="C557" s="446"/>
      <c r="D557" s="446"/>
      <c r="E557" s="1089"/>
      <c r="F557" s="446"/>
      <c r="G557" s="446"/>
      <c r="H557" s="1089"/>
      <c r="I557" s="446"/>
      <c r="J557" s="446"/>
      <c r="K557" s="1089"/>
      <c r="L557" s="446"/>
      <c r="M557" s="446"/>
      <c r="N557" s="1089"/>
      <c r="O557" s="446"/>
      <c r="P557" s="446"/>
      <c r="Q557" s="1089"/>
      <c r="R557" s="446"/>
      <c r="S557" s="446"/>
      <c r="T557" s="1089"/>
      <c r="U557" s="1089"/>
      <c r="V557" s="446"/>
      <c r="W557" s="446"/>
      <c r="X557" s="1089"/>
      <c r="Y557" s="446"/>
      <c r="Z557" s="446"/>
      <c r="AA557" s="1089"/>
      <c r="AB557" s="446"/>
      <c r="AC557" s="1089"/>
      <c r="AD557" s="446"/>
      <c r="AE557" s="1089"/>
      <c r="AF557" s="446"/>
      <c r="AG557" s="1089"/>
      <c r="AH557" s="446"/>
      <c r="AI557" s="446"/>
      <c r="AJ557" s="1089"/>
      <c r="AK557" s="446"/>
      <c r="AL557" s="446"/>
      <c r="AM557" s="1089"/>
      <c r="AN557" s="446"/>
      <c r="AO557" s="446"/>
      <c r="AP557" s="1089"/>
      <c r="AQ557" s="446"/>
      <c r="AR557" s="446"/>
      <c r="AS557" s="1146"/>
      <c r="AT557" s="446"/>
      <c r="AU557" s="446"/>
      <c r="AV557" s="1089"/>
      <c r="AW557" s="1089"/>
      <c r="AX557" s="1146"/>
      <c r="AY557" s="446"/>
      <c r="AZ557" s="1146"/>
      <c r="BA557" s="1919"/>
      <c r="BB557" s="1790"/>
      <c r="BC557" s="1146"/>
      <c r="BD557" s="446"/>
      <c r="BE557" s="1938"/>
      <c r="BF557" s="1089"/>
      <c r="BG557" s="20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  <c r="ED557" s="23"/>
      <c r="EE557" s="23"/>
    </row>
    <row r="558" spans="1:135" s="22" customFormat="1" x14ac:dyDescent="0.25">
      <c r="A558" s="20"/>
      <c r="B558" s="16"/>
      <c r="C558" s="446"/>
      <c r="D558" s="446"/>
      <c r="E558" s="1089"/>
      <c r="F558" s="446"/>
      <c r="G558" s="446"/>
      <c r="H558" s="1089"/>
      <c r="I558" s="446"/>
      <c r="J558" s="446"/>
      <c r="K558" s="1089"/>
      <c r="L558" s="446"/>
      <c r="M558" s="446"/>
      <c r="N558" s="1089"/>
      <c r="O558" s="446"/>
      <c r="P558" s="446"/>
      <c r="Q558" s="1089"/>
      <c r="R558" s="446"/>
      <c r="S558" s="446"/>
      <c r="T558" s="1089"/>
      <c r="U558" s="1089"/>
      <c r="V558" s="446"/>
      <c r="W558" s="446"/>
      <c r="X558" s="1089"/>
      <c r="Y558" s="446"/>
      <c r="Z558" s="446"/>
      <c r="AA558" s="1089"/>
      <c r="AB558" s="446"/>
      <c r="AC558" s="1089"/>
      <c r="AD558" s="446"/>
      <c r="AE558" s="1089"/>
      <c r="AF558" s="446"/>
      <c r="AG558" s="1089"/>
      <c r="AH558" s="446"/>
      <c r="AI558" s="446"/>
      <c r="AJ558" s="1089"/>
      <c r="AK558" s="446"/>
      <c r="AL558" s="446"/>
      <c r="AM558" s="1089"/>
      <c r="AN558" s="446"/>
      <c r="AO558" s="446"/>
      <c r="AP558" s="1089"/>
      <c r="AQ558" s="446"/>
      <c r="AR558" s="446"/>
      <c r="AS558" s="1146"/>
      <c r="AT558" s="446"/>
      <c r="AU558" s="446"/>
      <c r="AV558" s="1089"/>
      <c r="AW558" s="1089"/>
      <c r="AX558" s="1146"/>
      <c r="AY558" s="446"/>
      <c r="AZ558" s="1146"/>
      <c r="BA558" s="1919"/>
      <c r="BB558" s="1790"/>
      <c r="BC558" s="1146"/>
      <c r="BD558" s="446"/>
      <c r="BE558" s="1938"/>
      <c r="BF558" s="1089"/>
      <c r="BG558" s="20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  <c r="CM558" s="23"/>
      <c r="CN558" s="23"/>
      <c r="CO558" s="23"/>
      <c r="CP558" s="23"/>
      <c r="CQ558" s="23"/>
      <c r="CR558" s="23"/>
      <c r="CS558" s="23"/>
      <c r="CT558" s="23"/>
      <c r="CU558" s="23"/>
      <c r="CV558" s="23"/>
      <c r="CW558" s="23"/>
      <c r="CX558" s="23"/>
      <c r="CY558" s="23"/>
      <c r="CZ558" s="23"/>
      <c r="DA558" s="23"/>
      <c r="DB558" s="23"/>
      <c r="DC558" s="23"/>
      <c r="DD558" s="23"/>
      <c r="DE558" s="23"/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/>
      <c r="DR558" s="23"/>
      <c r="DS558" s="23"/>
      <c r="DT558" s="23"/>
      <c r="DU558" s="23"/>
      <c r="DV558" s="23"/>
      <c r="DW558" s="23"/>
      <c r="DX558" s="23"/>
      <c r="DY558" s="23"/>
      <c r="DZ558" s="23"/>
      <c r="EA558" s="23"/>
      <c r="EB558" s="23"/>
      <c r="EC558" s="23"/>
      <c r="ED558" s="23"/>
      <c r="EE558" s="23"/>
    </row>
    <row r="559" spans="1:135" s="22" customFormat="1" x14ac:dyDescent="0.25">
      <c r="A559" s="20"/>
      <c r="B559" s="16"/>
      <c r="C559" s="446"/>
      <c r="D559" s="446"/>
      <c r="E559" s="1089"/>
      <c r="F559" s="446"/>
      <c r="G559" s="446"/>
      <c r="H559" s="1089"/>
      <c r="I559" s="446"/>
      <c r="J559" s="446"/>
      <c r="K559" s="1089"/>
      <c r="L559" s="446"/>
      <c r="M559" s="446"/>
      <c r="N559" s="1089"/>
      <c r="O559" s="446"/>
      <c r="P559" s="446"/>
      <c r="Q559" s="1089"/>
      <c r="R559" s="446"/>
      <c r="S559" s="446"/>
      <c r="T559" s="1089"/>
      <c r="U559" s="1089"/>
      <c r="V559" s="446"/>
      <c r="W559" s="446"/>
      <c r="X559" s="1089"/>
      <c r="Y559" s="446"/>
      <c r="Z559" s="446"/>
      <c r="AA559" s="1089"/>
      <c r="AB559" s="446"/>
      <c r="AC559" s="1089"/>
      <c r="AD559" s="446"/>
      <c r="AE559" s="1089"/>
      <c r="AF559" s="446"/>
      <c r="AG559" s="1089"/>
      <c r="AH559" s="446"/>
      <c r="AI559" s="446"/>
      <c r="AJ559" s="1089"/>
      <c r="AK559" s="446"/>
      <c r="AL559" s="446"/>
      <c r="AM559" s="1089"/>
      <c r="AN559" s="446"/>
      <c r="AO559" s="446"/>
      <c r="AP559" s="1089"/>
      <c r="AQ559" s="446"/>
      <c r="AR559" s="446"/>
      <c r="AS559" s="1146"/>
      <c r="AT559" s="446"/>
      <c r="AU559" s="446"/>
      <c r="AV559" s="1089"/>
      <c r="AW559" s="1089"/>
      <c r="AX559" s="1146"/>
      <c r="AY559" s="446"/>
      <c r="AZ559" s="1146"/>
      <c r="BA559" s="1919"/>
      <c r="BB559" s="1790"/>
      <c r="BC559" s="1146"/>
      <c r="BD559" s="446"/>
      <c r="BE559" s="1938"/>
      <c r="BF559" s="1089"/>
      <c r="BG559" s="20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</row>
    <row r="560" spans="1:135" s="22" customFormat="1" x14ac:dyDescent="0.25">
      <c r="A560" s="20"/>
      <c r="B560" s="16"/>
      <c r="C560" s="446"/>
      <c r="D560" s="446"/>
      <c r="E560" s="1089"/>
      <c r="F560" s="446"/>
      <c r="G560" s="446"/>
      <c r="H560" s="1089"/>
      <c r="I560" s="446"/>
      <c r="J560" s="446"/>
      <c r="K560" s="1089"/>
      <c r="L560" s="446"/>
      <c r="M560" s="446"/>
      <c r="N560" s="1089"/>
      <c r="O560" s="446"/>
      <c r="P560" s="446"/>
      <c r="Q560" s="1089"/>
      <c r="R560" s="446"/>
      <c r="S560" s="446"/>
      <c r="T560" s="1089"/>
      <c r="U560" s="1089"/>
      <c r="V560" s="446"/>
      <c r="W560" s="446"/>
      <c r="X560" s="1089"/>
      <c r="Y560" s="446"/>
      <c r="Z560" s="446"/>
      <c r="AA560" s="1089"/>
      <c r="AB560" s="446"/>
      <c r="AC560" s="1089"/>
      <c r="AD560" s="446"/>
      <c r="AE560" s="1089"/>
      <c r="AF560" s="446"/>
      <c r="AG560" s="1089"/>
      <c r="AH560" s="446"/>
      <c r="AI560" s="446"/>
      <c r="AJ560" s="1089"/>
      <c r="AK560" s="446"/>
      <c r="AL560" s="446"/>
      <c r="AM560" s="1089"/>
      <c r="AN560" s="446"/>
      <c r="AO560" s="446"/>
      <c r="AP560" s="1089"/>
      <c r="AQ560" s="446"/>
      <c r="AR560" s="446"/>
      <c r="AS560" s="1146"/>
      <c r="AT560" s="446"/>
      <c r="AU560" s="446"/>
      <c r="AV560" s="1089"/>
      <c r="AW560" s="1089"/>
      <c r="AX560" s="1146"/>
      <c r="AY560" s="446"/>
      <c r="AZ560" s="1146"/>
      <c r="BA560" s="1919"/>
      <c r="BB560" s="1790"/>
      <c r="BC560" s="1146"/>
      <c r="BD560" s="446"/>
      <c r="BE560" s="1938"/>
      <c r="BF560" s="1089"/>
      <c r="BG560" s="20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</row>
    <row r="561" spans="1:135" s="22" customFormat="1" x14ac:dyDescent="0.25">
      <c r="A561" s="20"/>
      <c r="B561" s="16"/>
      <c r="C561" s="446"/>
      <c r="D561" s="446"/>
      <c r="E561" s="1089"/>
      <c r="F561" s="446"/>
      <c r="G561" s="446"/>
      <c r="H561" s="1089"/>
      <c r="I561" s="446"/>
      <c r="J561" s="446"/>
      <c r="K561" s="1089"/>
      <c r="L561" s="446"/>
      <c r="M561" s="446"/>
      <c r="N561" s="1089"/>
      <c r="O561" s="446"/>
      <c r="P561" s="446"/>
      <c r="Q561" s="1089"/>
      <c r="R561" s="446"/>
      <c r="S561" s="446"/>
      <c r="T561" s="1089"/>
      <c r="U561" s="1089"/>
      <c r="V561" s="446"/>
      <c r="W561" s="446"/>
      <c r="X561" s="1089"/>
      <c r="Y561" s="446"/>
      <c r="Z561" s="446"/>
      <c r="AA561" s="1089"/>
      <c r="AB561" s="446"/>
      <c r="AC561" s="1089"/>
      <c r="AD561" s="446"/>
      <c r="AE561" s="1089"/>
      <c r="AF561" s="446"/>
      <c r="AG561" s="1089"/>
      <c r="AH561" s="446"/>
      <c r="AI561" s="446"/>
      <c r="AJ561" s="1089"/>
      <c r="AK561" s="446"/>
      <c r="AL561" s="446"/>
      <c r="AM561" s="1089"/>
      <c r="AN561" s="446"/>
      <c r="AO561" s="446"/>
      <c r="AP561" s="1089"/>
      <c r="AQ561" s="446"/>
      <c r="AR561" s="446"/>
      <c r="AS561" s="1146"/>
      <c r="AT561" s="446"/>
      <c r="AU561" s="446"/>
      <c r="AV561" s="1089"/>
      <c r="AW561" s="1089"/>
      <c r="AX561" s="1146"/>
      <c r="AY561" s="446"/>
      <c r="AZ561" s="1146"/>
      <c r="BA561" s="1919"/>
      <c r="BB561" s="1790"/>
      <c r="BC561" s="1146"/>
      <c r="BD561" s="446"/>
      <c r="BE561" s="1938"/>
      <c r="BF561" s="1089"/>
      <c r="BG561" s="20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</row>
    <row r="562" spans="1:135" s="22" customFormat="1" x14ac:dyDescent="0.25">
      <c r="A562" s="20"/>
      <c r="B562" s="16"/>
      <c r="C562" s="446"/>
      <c r="D562" s="446"/>
      <c r="E562" s="1089"/>
      <c r="F562" s="446"/>
      <c r="G562" s="446"/>
      <c r="H562" s="1089"/>
      <c r="I562" s="446"/>
      <c r="J562" s="446"/>
      <c r="K562" s="1089"/>
      <c r="L562" s="446"/>
      <c r="M562" s="446"/>
      <c r="N562" s="1089"/>
      <c r="O562" s="446"/>
      <c r="P562" s="446"/>
      <c r="Q562" s="1089"/>
      <c r="R562" s="446"/>
      <c r="S562" s="446"/>
      <c r="T562" s="1089"/>
      <c r="U562" s="1089"/>
      <c r="V562" s="446"/>
      <c r="W562" s="446"/>
      <c r="X562" s="1089"/>
      <c r="Y562" s="446"/>
      <c r="Z562" s="446"/>
      <c r="AA562" s="1089"/>
      <c r="AB562" s="446"/>
      <c r="AC562" s="1089"/>
      <c r="AD562" s="446"/>
      <c r="AE562" s="1089"/>
      <c r="AF562" s="446"/>
      <c r="AG562" s="1089"/>
      <c r="AH562" s="446"/>
      <c r="AI562" s="446"/>
      <c r="AJ562" s="1089"/>
      <c r="AK562" s="446"/>
      <c r="AL562" s="446"/>
      <c r="AM562" s="1089"/>
      <c r="AN562" s="446"/>
      <c r="AO562" s="446"/>
      <c r="AP562" s="1089"/>
      <c r="AQ562" s="446"/>
      <c r="AR562" s="446"/>
      <c r="AS562" s="1146"/>
      <c r="AT562" s="446"/>
      <c r="AU562" s="446"/>
      <c r="AV562" s="1089"/>
      <c r="AW562" s="1089"/>
      <c r="AX562" s="1146"/>
      <c r="AY562" s="446"/>
      <c r="AZ562" s="1146"/>
      <c r="BA562" s="1919"/>
      <c r="BB562" s="1790"/>
      <c r="BC562" s="1146"/>
      <c r="BD562" s="446"/>
      <c r="BE562" s="1938"/>
      <c r="BF562" s="1089"/>
      <c r="BG562" s="20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</row>
    <row r="563" spans="1:135" s="22" customFormat="1" x14ac:dyDescent="0.25">
      <c r="A563" s="20"/>
      <c r="B563" s="16"/>
      <c r="C563" s="446"/>
      <c r="D563" s="446"/>
      <c r="E563" s="1089"/>
      <c r="F563" s="446"/>
      <c r="G563" s="446"/>
      <c r="H563" s="1089"/>
      <c r="I563" s="446"/>
      <c r="J563" s="446"/>
      <c r="K563" s="1089"/>
      <c r="L563" s="446"/>
      <c r="M563" s="446"/>
      <c r="N563" s="1089"/>
      <c r="O563" s="446"/>
      <c r="P563" s="446"/>
      <c r="Q563" s="1089"/>
      <c r="R563" s="446"/>
      <c r="S563" s="446"/>
      <c r="T563" s="1089"/>
      <c r="U563" s="1089"/>
      <c r="V563" s="446"/>
      <c r="W563" s="446"/>
      <c r="X563" s="1089"/>
      <c r="Y563" s="446"/>
      <c r="Z563" s="446"/>
      <c r="AA563" s="1089"/>
      <c r="AB563" s="446"/>
      <c r="AC563" s="1089"/>
      <c r="AD563" s="446"/>
      <c r="AE563" s="1089"/>
      <c r="AF563" s="446"/>
      <c r="AG563" s="1089"/>
      <c r="AH563" s="446"/>
      <c r="AI563" s="446"/>
      <c r="AJ563" s="1089"/>
      <c r="AK563" s="446"/>
      <c r="AL563" s="446"/>
      <c r="AM563" s="1089"/>
      <c r="AN563" s="446"/>
      <c r="AO563" s="446"/>
      <c r="AP563" s="1089"/>
      <c r="AQ563" s="446"/>
      <c r="AR563" s="446"/>
      <c r="AS563" s="1146"/>
      <c r="AT563" s="446"/>
      <c r="AU563" s="446"/>
      <c r="AV563" s="1089"/>
      <c r="AW563" s="1089"/>
      <c r="AX563" s="1146"/>
      <c r="AY563" s="446"/>
      <c r="AZ563" s="1146"/>
      <c r="BA563" s="1919"/>
      <c r="BB563" s="1790"/>
      <c r="BC563" s="1146"/>
      <c r="BD563" s="446"/>
      <c r="BE563" s="1938"/>
      <c r="BF563" s="1089"/>
      <c r="BG563" s="20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3"/>
      <c r="CG563" s="23"/>
      <c r="CH563" s="23"/>
      <c r="CI563" s="23"/>
      <c r="CJ563" s="23"/>
      <c r="CK563" s="23"/>
      <c r="CL563" s="23"/>
      <c r="CM563" s="23"/>
      <c r="CN563" s="23"/>
      <c r="CO563" s="23"/>
      <c r="CP563" s="23"/>
      <c r="CQ563" s="23"/>
      <c r="CR563" s="23"/>
      <c r="CS563" s="23"/>
      <c r="CT563" s="23"/>
      <c r="CU563" s="23"/>
      <c r="CV563" s="23"/>
      <c r="CW563" s="23"/>
      <c r="CX563" s="23"/>
      <c r="CY563" s="23"/>
      <c r="CZ563" s="23"/>
      <c r="DA563" s="23"/>
      <c r="DB563" s="23"/>
      <c r="DC563" s="23"/>
      <c r="DD563" s="23"/>
      <c r="DE563" s="23"/>
      <c r="DF563" s="23"/>
      <c r="DG563" s="23"/>
      <c r="DH563" s="23"/>
      <c r="DI563" s="23"/>
      <c r="DJ563" s="23"/>
      <c r="DK563" s="23"/>
      <c r="DL563" s="23"/>
      <c r="DM563" s="23"/>
      <c r="DN563" s="23"/>
      <c r="DO563" s="23"/>
      <c r="DP563" s="23"/>
      <c r="DQ563" s="23"/>
      <c r="DR563" s="23"/>
      <c r="DS563" s="23"/>
      <c r="DT563" s="23"/>
      <c r="DU563" s="23"/>
      <c r="DV563" s="23"/>
      <c r="DW563" s="23"/>
      <c r="DX563" s="23"/>
      <c r="DY563" s="23"/>
      <c r="DZ563" s="23"/>
      <c r="EA563" s="23"/>
      <c r="EB563" s="23"/>
      <c r="EC563" s="23"/>
      <c r="ED563" s="23"/>
      <c r="EE563" s="23"/>
    </row>
    <row r="564" spans="1:135" s="22" customFormat="1" x14ac:dyDescent="0.25">
      <c r="A564" s="20"/>
      <c r="B564" s="16"/>
      <c r="C564" s="446"/>
      <c r="D564" s="446"/>
      <c r="E564" s="1089"/>
      <c r="F564" s="446"/>
      <c r="G564" s="446"/>
      <c r="H564" s="1089"/>
      <c r="I564" s="446"/>
      <c r="J564" s="446"/>
      <c r="K564" s="1089"/>
      <c r="L564" s="446"/>
      <c r="M564" s="446"/>
      <c r="N564" s="1089"/>
      <c r="O564" s="446"/>
      <c r="P564" s="446"/>
      <c r="Q564" s="1089"/>
      <c r="R564" s="446"/>
      <c r="S564" s="446"/>
      <c r="T564" s="1089"/>
      <c r="U564" s="1089"/>
      <c r="V564" s="446"/>
      <c r="W564" s="446"/>
      <c r="X564" s="1089"/>
      <c r="Y564" s="446"/>
      <c r="Z564" s="446"/>
      <c r="AA564" s="1089"/>
      <c r="AB564" s="446"/>
      <c r="AC564" s="1089"/>
      <c r="AD564" s="446"/>
      <c r="AE564" s="1089"/>
      <c r="AF564" s="446"/>
      <c r="AG564" s="1089"/>
      <c r="AH564" s="446"/>
      <c r="AI564" s="446"/>
      <c r="AJ564" s="1089"/>
      <c r="AK564" s="446"/>
      <c r="AL564" s="446"/>
      <c r="AM564" s="1089"/>
      <c r="AN564" s="446"/>
      <c r="AO564" s="446"/>
      <c r="AP564" s="1089"/>
      <c r="AQ564" s="446"/>
      <c r="AR564" s="446"/>
      <c r="AS564" s="1146"/>
      <c r="AT564" s="446"/>
      <c r="AU564" s="446"/>
      <c r="AV564" s="1089"/>
      <c r="AW564" s="1089"/>
      <c r="AX564" s="1146"/>
      <c r="AY564" s="446"/>
      <c r="AZ564" s="1146"/>
      <c r="BA564" s="1919"/>
      <c r="BB564" s="1790"/>
      <c r="BC564" s="1146"/>
      <c r="BD564" s="446"/>
      <c r="BE564" s="1938"/>
      <c r="BF564" s="1089"/>
      <c r="BG564" s="20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3"/>
      <c r="CG564" s="23"/>
      <c r="CH564" s="23"/>
      <c r="CI564" s="23"/>
      <c r="CJ564" s="23"/>
      <c r="CK564" s="23"/>
      <c r="CL564" s="23"/>
      <c r="CM564" s="23"/>
      <c r="CN564" s="23"/>
      <c r="CO564" s="23"/>
      <c r="CP564" s="23"/>
      <c r="CQ564" s="23"/>
      <c r="CR564" s="23"/>
      <c r="CS564" s="23"/>
      <c r="CT564" s="23"/>
      <c r="CU564" s="23"/>
      <c r="CV564" s="23"/>
      <c r="CW564" s="23"/>
      <c r="CX564" s="23"/>
      <c r="CY564" s="23"/>
      <c r="CZ564" s="23"/>
      <c r="DA564" s="23"/>
      <c r="DB564" s="23"/>
      <c r="DC564" s="23"/>
      <c r="DD564" s="23"/>
      <c r="DE564" s="23"/>
      <c r="DF564" s="23"/>
      <c r="DG564" s="23"/>
      <c r="DH564" s="23"/>
      <c r="DI564" s="23"/>
      <c r="DJ564" s="23"/>
      <c r="DK564" s="23"/>
      <c r="DL564" s="23"/>
      <c r="DM564" s="23"/>
      <c r="DN564" s="23"/>
      <c r="DO564" s="23"/>
      <c r="DP564" s="23"/>
      <c r="DQ564" s="23"/>
      <c r="DR564" s="23"/>
      <c r="DS564" s="23"/>
      <c r="DT564" s="23"/>
      <c r="DU564" s="23"/>
      <c r="DV564" s="23"/>
      <c r="DW564" s="23"/>
      <c r="DX564" s="23"/>
      <c r="DY564" s="23"/>
      <c r="DZ564" s="23"/>
      <c r="EA564" s="23"/>
      <c r="EB564" s="23"/>
      <c r="EC564" s="23"/>
      <c r="ED564" s="23"/>
      <c r="EE564" s="23"/>
    </row>
    <row r="565" spans="1:135" s="22" customFormat="1" x14ac:dyDescent="0.25">
      <c r="A565" s="20"/>
      <c r="B565" s="16"/>
      <c r="C565" s="446"/>
      <c r="D565" s="446"/>
      <c r="E565" s="1089"/>
      <c r="F565" s="446"/>
      <c r="G565" s="446"/>
      <c r="H565" s="1089"/>
      <c r="I565" s="446"/>
      <c r="J565" s="446"/>
      <c r="K565" s="1089"/>
      <c r="L565" s="446"/>
      <c r="M565" s="446"/>
      <c r="N565" s="1089"/>
      <c r="O565" s="446"/>
      <c r="P565" s="446"/>
      <c r="Q565" s="1089"/>
      <c r="R565" s="446"/>
      <c r="S565" s="446"/>
      <c r="T565" s="1089"/>
      <c r="U565" s="1089"/>
      <c r="V565" s="446"/>
      <c r="W565" s="446"/>
      <c r="X565" s="1089"/>
      <c r="Y565" s="446"/>
      <c r="Z565" s="446"/>
      <c r="AA565" s="1089"/>
      <c r="AB565" s="446"/>
      <c r="AC565" s="1089"/>
      <c r="AD565" s="446"/>
      <c r="AE565" s="1089"/>
      <c r="AF565" s="446"/>
      <c r="AG565" s="1089"/>
      <c r="AH565" s="446"/>
      <c r="AI565" s="446"/>
      <c r="AJ565" s="1089"/>
      <c r="AK565" s="446"/>
      <c r="AL565" s="446"/>
      <c r="AM565" s="1089"/>
      <c r="AN565" s="446"/>
      <c r="AO565" s="446"/>
      <c r="AP565" s="1089"/>
      <c r="AQ565" s="446"/>
      <c r="AR565" s="446"/>
      <c r="AS565" s="1146"/>
      <c r="AT565" s="446"/>
      <c r="AU565" s="446"/>
      <c r="AV565" s="1089"/>
      <c r="AW565" s="1089"/>
      <c r="AX565" s="1146"/>
      <c r="AY565" s="446"/>
      <c r="AZ565" s="1146"/>
      <c r="BA565" s="1919"/>
      <c r="BB565" s="1790"/>
      <c r="BC565" s="1146"/>
      <c r="BD565" s="446"/>
      <c r="BE565" s="1938"/>
      <c r="BF565" s="1089"/>
      <c r="BG565" s="20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  <c r="CM565" s="23"/>
      <c r="CN565" s="23"/>
      <c r="CO565" s="23"/>
      <c r="CP565" s="23"/>
      <c r="CQ565" s="23"/>
      <c r="CR565" s="23"/>
      <c r="CS565" s="23"/>
      <c r="CT565" s="23"/>
      <c r="CU565" s="23"/>
      <c r="CV565" s="23"/>
      <c r="CW565" s="23"/>
      <c r="CX565" s="23"/>
      <c r="CY565" s="23"/>
      <c r="CZ565" s="23"/>
      <c r="DA565" s="23"/>
      <c r="DB565" s="23"/>
      <c r="DC565" s="23"/>
      <c r="DD565" s="23"/>
      <c r="DE565" s="23"/>
      <c r="DF565" s="23"/>
      <c r="DG565" s="23"/>
      <c r="DH565" s="23"/>
      <c r="DI565" s="23"/>
      <c r="DJ565" s="23"/>
      <c r="DK565" s="23"/>
      <c r="DL565" s="23"/>
      <c r="DM565" s="23"/>
      <c r="DN565" s="23"/>
      <c r="DO565" s="23"/>
      <c r="DP565" s="23"/>
      <c r="DQ565" s="23"/>
      <c r="DR565" s="23"/>
      <c r="DS565" s="23"/>
      <c r="DT565" s="23"/>
      <c r="DU565" s="23"/>
      <c r="DV565" s="23"/>
      <c r="DW565" s="23"/>
      <c r="DX565" s="23"/>
      <c r="DY565" s="23"/>
      <c r="DZ565" s="23"/>
      <c r="EA565" s="23"/>
      <c r="EB565" s="23"/>
      <c r="EC565" s="23"/>
      <c r="ED565" s="23"/>
      <c r="EE565" s="23"/>
    </row>
    <row r="566" spans="1:135" s="22" customFormat="1" x14ac:dyDescent="0.25">
      <c r="A566" s="20"/>
      <c r="B566" s="16"/>
      <c r="C566" s="446"/>
      <c r="D566" s="446"/>
      <c r="E566" s="1089"/>
      <c r="F566" s="446"/>
      <c r="G566" s="446"/>
      <c r="H566" s="1089"/>
      <c r="I566" s="446"/>
      <c r="J566" s="446"/>
      <c r="K566" s="1089"/>
      <c r="L566" s="446"/>
      <c r="M566" s="446"/>
      <c r="N566" s="1089"/>
      <c r="O566" s="446"/>
      <c r="P566" s="446"/>
      <c r="Q566" s="1089"/>
      <c r="R566" s="446"/>
      <c r="S566" s="446"/>
      <c r="T566" s="1089"/>
      <c r="U566" s="1089"/>
      <c r="V566" s="446"/>
      <c r="W566" s="446"/>
      <c r="X566" s="1089"/>
      <c r="Y566" s="446"/>
      <c r="Z566" s="446"/>
      <c r="AA566" s="1089"/>
      <c r="AB566" s="446"/>
      <c r="AC566" s="1089"/>
      <c r="AD566" s="446"/>
      <c r="AE566" s="1089"/>
      <c r="AF566" s="446"/>
      <c r="AG566" s="1089"/>
      <c r="AH566" s="446"/>
      <c r="AI566" s="446"/>
      <c r="AJ566" s="1089"/>
      <c r="AK566" s="446"/>
      <c r="AL566" s="446"/>
      <c r="AM566" s="1089"/>
      <c r="AN566" s="446"/>
      <c r="AO566" s="446"/>
      <c r="AP566" s="1089"/>
      <c r="AQ566" s="446"/>
      <c r="AR566" s="446"/>
      <c r="AS566" s="1146"/>
      <c r="AT566" s="446"/>
      <c r="AU566" s="446"/>
      <c r="AV566" s="1089"/>
      <c r="AW566" s="1089"/>
      <c r="AX566" s="1146"/>
      <c r="AY566" s="446"/>
      <c r="AZ566" s="1146"/>
      <c r="BA566" s="1919"/>
      <c r="BB566" s="1790"/>
      <c r="BC566" s="1146"/>
      <c r="BD566" s="446"/>
      <c r="BE566" s="1938"/>
      <c r="BF566" s="1089"/>
      <c r="BG566" s="20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  <c r="CM566" s="23"/>
      <c r="CN566" s="23"/>
      <c r="CO566" s="23"/>
      <c r="CP566" s="23"/>
      <c r="CQ566" s="23"/>
      <c r="CR566" s="23"/>
      <c r="CS566" s="23"/>
      <c r="CT566" s="23"/>
      <c r="CU566" s="23"/>
      <c r="CV566" s="23"/>
      <c r="CW566" s="23"/>
      <c r="CX566" s="23"/>
      <c r="CY566" s="23"/>
      <c r="CZ566" s="23"/>
      <c r="DA566" s="23"/>
      <c r="DB566" s="23"/>
      <c r="DC566" s="23"/>
      <c r="DD566" s="23"/>
      <c r="DE566" s="23"/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/>
      <c r="DR566" s="23"/>
      <c r="DS566" s="23"/>
      <c r="DT566" s="23"/>
      <c r="DU566" s="23"/>
      <c r="DV566" s="23"/>
      <c r="DW566" s="23"/>
      <c r="DX566" s="23"/>
      <c r="DY566" s="23"/>
      <c r="DZ566" s="23"/>
      <c r="EA566" s="23"/>
      <c r="EB566" s="23"/>
      <c r="EC566" s="23"/>
      <c r="ED566" s="23"/>
      <c r="EE566" s="23"/>
    </row>
    <row r="567" spans="1:135" s="22" customFormat="1" x14ac:dyDescent="0.25">
      <c r="A567" s="20"/>
      <c r="B567" s="16"/>
      <c r="C567" s="446"/>
      <c r="D567" s="446"/>
      <c r="E567" s="1089"/>
      <c r="F567" s="446"/>
      <c r="G567" s="446"/>
      <c r="H567" s="1089"/>
      <c r="I567" s="446"/>
      <c r="J567" s="446"/>
      <c r="K567" s="1089"/>
      <c r="L567" s="446"/>
      <c r="M567" s="446"/>
      <c r="N567" s="1089"/>
      <c r="O567" s="446"/>
      <c r="P567" s="446"/>
      <c r="Q567" s="1089"/>
      <c r="R567" s="446"/>
      <c r="S567" s="446"/>
      <c r="T567" s="1089"/>
      <c r="U567" s="1089"/>
      <c r="V567" s="446"/>
      <c r="W567" s="446"/>
      <c r="X567" s="1089"/>
      <c r="Y567" s="446"/>
      <c r="Z567" s="446"/>
      <c r="AA567" s="1089"/>
      <c r="AB567" s="446"/>
      <c r="AC567" s="1089"/>
      <c r="AD567" s="446"/>
      <c r="AE567" s="1089"/>
      <c r="AF567" s="446"/>
      <c r="AG567" s="1089"/>
      <c r="AH567" s="446"/>
      <c r="AI567" s="446"/>
      <c r="AJ567" s="1089"/>
      <c r="AK567" s="446"/>
      <c r="AL567" s="446"/>
      <c r="AM567" s="1089"/>
      <c r="AN567" s="446"/>
      <c r="AO567" s="446"/>
      <c r="AP567" s="1089"/>
      <c r="AQ567" s="446"/>
      <c r="AR567" s="446"/>
      <c r="AS567" s="1146"/>
      <c r="AT567" s="446"/>
      <c r="AU567" s="446"/>
      <c r="AV567" s="1089"/>
      <c r="AW567" s="1089"/>
      <c r="AX567" s="1146"/>
      <c r="AY567" s="446"/>
      <c r="AZ567" s="1146"/>
      <c r="BA567" s="1919"/>
      <c r="BB567" s="1790"/>
      <c r="BC567" s="1146"/>
      <c r="BD567" s="446"/>
      <c r="BE567" s="1938"/>
      <c r="BF567" s="1089"/>
      <c r="BG567" s="20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  <c r="BS567" s="23"/>
      <c r="BT567" s="23"/>
      <c r="BU567" s="23"/>
      <c r="BV567" s="23"/>
      <c r="BW567" s="23"/>
      <c r="BX567" s="23"/>
      <c r="BY567" s="23"/>
      <c r="BZ567" s="23"/>
      <c r="CA567" s="23"/>
      <c r="CB567" s="23"/>
      <c r="CC567" s="23"/>
      <c r="CD567" s="23"/>
      <c r="CE567" s="23"/>
      <c r="CF567" s="23"/>
      <c r="CG567" s="23"/>
      <c r="CH567" s="23"/>
      <c r="CI567" s="23"/>
      <c r="CJ567" s="23"/>
      <c r="CK567" s="23"/>
      <c r="CL567" s="23"/>
      <c r="CM567" s="23"/>
      <c r="CN567" s="23"/>
      <c r="CO567" s="23"/>
      <c r="CP567" s="23"/>
      <c r="CQ567" s="23"/>
      <c r="CR567" s="23"/>
      <c r="CS567" s="23"/>
      <c r="CT567" s="23"/>
      <c r="CU567" s="23"/>
      <c r="CV567" s="23"/>
      <c r="CW567" s="23"/>
      <c r="CX567" s="23"/>
      <c r="CY567" s="23"/>
      <c r="CZ567" s="23"/>
      <c r="DA567" s="23"/>
      <c r="DB567" s="23"/>
      <c r="DC567" s="23"/>
      <c r="DD567" s="23"/>
      <c r="DE567" s="23"/>
      <c r="DF567" s="23"/>
      <c r="DG567" s="23"/>
      <c r="DH567" s="23"/>
      <c r="DI567" s="23"/>
      <c r="DJ567" s="23"/>
      <c r="DK567" s="23"/>
      <c r="DL567" s="23"/>
      <c r="DM567" s="23"/>
      <c r="DN567" s="23"/>
      <c r="DO567" s="23"/>
      <c r="DP567" s="23"/>
      <c r="DQ567" s="23"/>
      <c r="DR567" s="23"/>
      <c r="DS567" s="23"/>
      <c r="DT567" s="23"/>
      <c r="DU567" s="23"/>
      <c r="DV567" s="23"/>
      <c r="DW567" s="23"/>
      <c r="DX567" s="23"/>
      <c r="DY567" s="23"/>
      <c r="DZ567" s="23"/>
      <c r="EA567" s="23"/>
      <c r="EB567" s="23"/>
      <c r="EC567" s="23"/>
      <c r="ED567" s="23"/>
      <c r="EE567" s="23"/>
    </row>
    <row r="568" spans="1:135" s="22" customFormat="1" x14ac:dyDescent="0.25">
      <c r="A568" s="20"/>
      <c r="B568" s="16"/>
      <c r="C568" s="446"/>
      <c r="D568" s="446"/>
      <c r="E568" s="1089"/>
      <c r="F568" s="446"/>
      <c r="G568" s="446"/>
      <c r="H568" s="1089"/>
      <c r="I568" s="446"/>
      <c r="J568" s="446"/>
      <c r="K568" s="1089"/>
      <c r="L568" s="446"/>
      <c r="M568" s="446"/>
      <c r="N568" s="1089"/>
      <c r="O568" s="446"/>
      <c r="P568" s="446"/>
      <c r="Q568" s="1089"/>
      <c r="R568" s="446"/>
      <c r="S568" s="446"/>
      <c r="T568" s="1089"/>
      <c r="U568" s="1089"/>
      <c r="V568" s="446"/>
      <c r="W568" s="446"/>
      <c r="X568" s="1089"/>
      <c r="Y568" s="446"/>
      <c r="Z568" s="446"/>
      <c r="AA568" s="1089"/>
      <c r="AB568" s="446"/>
      <c r="AC568" s="1089"/>
      <c r="AD568" s="446"/>
      <c r="AE568" s="1089"/>
      <c r="AF568" s="446"/>
      <c r="AG568" s="1089"/>
      <c r="AH568" s="446"/>
      <c r="AI568" s="446"/>
      <c r="AJ568" s="1089"/>
      <c r="AK568" s="446"/>
      <c r="AL568" s="446"/>
      <c r="AM568" s="1089"/>
      <c r="AN568" s="446"/>
      <c r="AO568" s="446"/>
      <c r="AP568" s="1089"/>
      <c r="AQ568" s="446"/>
      <c r="AR568" s="446"/>
      <c r="AS568" s="1146"/>
      <c r="AT568" s="446"/>
      <c r="AU568" s="446"/>
      <c r="AV568" s="1089"/>
      <c r="AW568" s="1089"/>
      <c r="AX568" s="1146"/>
      <c r="AY568" s="446"/>
      <c r="AZ568" s="1146"/>
      <c r="BA568" s="1919"/>
      <c r="BB568" s="1790"/>
      <c r="BC568" s="1146"/>
      <c r="BD568" s="446"/>
      <c r="BE568" s="1938"/>
      <c r="BF568" s="1089"/>
      <c r="BG568" s="20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  <c r="BS568" s="23"/>
      <c r="BT568" s="23"/>
      <c r="BU568" s="23"/>
      <c r="BV568" s="23"/>
      <c r="BW568" s="23"/>
      <c r="BX568" s="23"/>
      <c r="BY568" s="23"/>
      <c r="BZ568" s="23"/>
      <c r="CA568" s="23"/>
      <c r="CB568" s="23"/>
      <c r="CC568" s="23"/>
      <c r="CD568" s="23"/>
      <c r="CE568" s="23"/>
      <c r="CF568" s="23"/>
      <c r="CG568" s="23"/>
      <c r="CH568" s="23"/>
      <c r="CI568" s="23"/>
      <c r="CJ568" s="23"/>
      <c r="CK568" s="23"/>
      <c r="CL568" s="23"/>
      <c r="CM568" s="23"/>
      <c r="CN568" s="23"/>
      <c r="CO568" s="23"/>
      <c r="CP568" s="23"/>
      <c r="CQ568" s="23"/>
      <c r="CR568" s="23"/>
      <c r="CS568" s="23"/>
      <c r="CT568" s="23"/>
      <c r="CU568" s="23"/>
      <c r="CV568" s="23"/>
      <c r="CW568" s="23"/>
      <c r="CX568" s="23"/>
      <c r="CY568" s="23"/>
      <c r="CZ568" s="23"/>
      <c r="DA568" s="23"/>
      <c r="DB568" s="23"/>
      <c r="DC568" s="23"/>
      <c r="DD568" s="23"/>
      <c r="DE568" s="23"/>
      <c r="DF568" s="23"/>
      <c r="DG568" s="23"/>
      <c r="DH568" s="23"/>
      <c r="DI568" s="23"/>
      <c r="DJ568" s="23"/>
      <c r="DK568" s="23"/>
      <c r="DL568" s="23"/>
      <c r="DM568" s="23"/>
      <c r="DN568" s="23"/>
      <c r="DO568" s="23"/>
      <c r="DP568" s="23"/>
      <c r="DQ568" s="23"/>
      <c r="DR568" s="23"/>
      <c r="DS568" s="23"/>
      <c r="DT568" s="23"/>
      <c r="DU568" s="23"/>
      <c r="DV568" s="23"/>
      <c r="DW568" s="23"/>
      <c r="DX568" s="23"/>
      <c r="DY568" s="23"/>
      <c r="DZ568" s="23"/>
      <c r="EA568" s="23"/>
      <c r="EB568" s="23"/>
      <c r="EC568" s="23"/>
      <c r="ED568" s="23"/>
      <c r="EE568" s="23"/>
    </row>
    <row r="569" spans="1:135" s="22" customFormat="1" x14ac:dyDescent="0.25">
      <c r="A569" s="20"/>
      <c r="B569" s="16"/>
      <c r="C569" s="446"/>
      <c r="D569" s="446"/>
      <c r="E569" s="1089"/>
      <c r="F569" s="446"/>
      <c r="G569" s="446"/>
      <c r="H569" s="1089"/>
      <c r="I569" s="446"/>
      <c r="J569" s="446"/>
      <c r="K569" s="1089"/>
      <c r="L569" s="446"/>
      <c r="M569" s="446"/>
      <c r="N569" s="1089"/>
      <c r="O569" s="446"/>
      <c r="P569" s="446"/>
      <c r="Q569" s="1089"/>
      <c r="R569" s="446"/>
      <c r="S569" s="446"/>
      <c r="T569" s="1089"/>
      <c r="U569" s="1089"/>
      <c r="V569" s="446"/>
      <c r="W569" s="446"/>
      <c r="X569" s="1089"/>
      <c r="Y569" s="446"/>
      <c r="Z569" s="446"/>
      <c r="AA569" s="1089"/>
      <c r="AB569" s="446"/>
      <c r="AC569" s="1089"/>
      <c r="AD569" s="446"/>
      <c r="AE569" s="1089"/>
      <c r="AF569" s="446"/>
      <c r="AG569" s="1089"/>
      <c r="AH569" s="446"/>
      <c r="AI569" s="446"/>
      <c r="AJ569" s="1089"/>
      <c r="AK569" s="446"/>
      <c r="AL569" s="446"/>
      <c r="AM569" s="1089"/>
      <c r="AN569" s="446"/>
      <c r="AO569" s="446"/>
      <c r="AP569" s="1089"/>
      <c r="AQ569" s="446"/>
      <c r="AR569" s="446"/>
      <c r="AS569" s="1146"/>
      <c r="AT569" s="446"/>
      <c r="AU569" s="446"/>
      <c r="AV569" s="1089"/>
      <c r="AW569" s="1089"/>
      <c r="AX569" s="1146"/>
      <c r="AY569" s="446"/>
      <c r="AZ569" s="1146"/>
      <c r="BA569" s="1919"/>
      <c r="BB569" s="1790"/>
      <c r="BC569" s="1146"/>
      <c r="BD569" s="446"/>
      <c r="BE569" s="1938"/>
      <c r="BF569" s="1089"/>
      <c r="BG569" s="20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  <c r="BS569" s="23"/>
      <c r="BT569" s="23"/>
      <c r="BU569" s="23"/>
      <c r="BV569" s="23"/>
      <c r="BW569" s="23"/>
      <c r="BX569" s="23"/>
      <c r="BY569" s="23"/>
      <c r="BZ569" s="23"/>
      <c r="CA569" s="23"/>
      <c r="CB569" s="23"/>
      <c r="CC569" s="23"/>
      <c r="CD569" s="23"/>
      <c r="CE569" s="23"/>
      <c r="CF569" s="23"/>
      <c r="CG569" s="23"/>
      <c r="CH569" s="23"/>
      <c r="CI569" s="23"/>
      <c r="CJ569" s="23"/>
      <c r="CK569" s="23"/>
      <c r="CL569" s="23"/>
      <c r="CM569" s="23"/>
      <c r="CN569" s="23"/>
      <c r="CO569" s="23"/>
      <c r="CP569" s="23"/>
      <c r="CQ569" s="23"/>
      <c r="CR569" s="23"/>
      <c r="CS569" s="23"/>
      <c r="CT569" s="23"/>
      <c r="CU569" s="23"/>
      <c r="CV569" s="23"/>
      <c r="CW569" s="23"/>
      <c r="CX569" s="23"/>
      <c r="CY569" s="23"/>
      <c r="CZ569" s="23"/>
      <c r="DA569" s="23"/>
      <c r="DB569" s="23"/>
      <c r="DC569" s="23"/>
      <c r="DD569" s="23"/>
      <c r="DE569" s="23"/>
      <c r="DF569" s="23"/>
      <c r="DG569" s="23"/>
      <c r="DH569" s="23"/>
      <c r="DI569" s="23"/>
      <c r="DJ569" s="23"/>
      <c r="DK569" s="23"/>
      <c r="DL569" s="23"/>
      <c r="DM569" s="23"/>
      <c r="DN569" s="23"/>
      <c r="DO569" s="23"/>
      <c r="DP569" s="23"/>
      <c r="DQ569" s="23"/>
      <c r="DR569" s="23"/>
      <c r="DS569" s="23"/>
      <c r="DT569" s="23"/>
      <c r="DU569" s="23"/>
      <c r="DV569" s="23"/>
      <c r="DW569" s="23"/>
      <c r="DX569" s="23"/>
      <c r="DY569" s="23"/>
      <c r="DZ569" s="23"/>
      <c r="EA569" s="23"/>
      <c r="EB569" s="23"/>
      <c r="EC569" s="23"/>
      <c r="ED569" s="23"/>
      <c r="EE569" s="23"/>
    </row>
    <row r="570" spans="1:135" s="22" customFormat="1" x14ac:dyDescent="0.25">
      <c r="A570" s="20"/>
      <c r="B570" s="16"/>
      <c r="C570" s="446"/>
      <c r="D570" s="446"/>
      <c r="E570" s="1089"/>
      <c r="F570" s="446"/>
      <c r="G570" s="446"/>
      <c r="H570" s="1089"/>
      <c r="I570" s="446"/>
      <c r="J570" s="446"/>
      <c r="K570" s="1089"/>
      <c r="L570" s="446"/>
      <c r="M570" s="446"/>
      <c r="N570" s="1089"/>
      <c r="O570" s="446"/>
      <c r="P570" s="446"/>
      <c r="Q570" s="1089"/>
      <c r="R570" s="446"/>
      <c r="S570" s="446"/>
      <c r="T570" s="1089"/>
      <c r="U570" s="1089"/>
      <c r="V570" s="446"/>
      <c r="W570" s="446"/>
      <c r="X570" s="1089"/>
      <c r="Y570" s="446"/>
      <c r="Z570" s="446"/>
      <c r="AA570" s="1089"/>
      <c r="AB570" s="446"/>
      <c r="AC570" s="1089"/>
      <c r="AD570" s="446"/>
      <c r="AE570" s="1089"/>
      <c r="AF570" s="446"/>
      <c r="AG570" s="1089"/>
      <c r="AH570" s="446"/>
      <c r="AI570" s="446"/>
      <c r="AJ570" s="1089"/>
      <c r="AK570" s="446"/>
      <c r="AL570" s="446"/>
      <c r="AM570" s="1089"/>
      <c r="AN570" s="446"/>
      <c r="AO570" s="446"/>
      <c r="AP570" s="1089"/>
      <c r="AQ570" s="446"/>
      <c r="AR570" s="446"/>
      <c r="AS570" s="1146"/>
      <c r="AT570" s="446"/>
      <c r="AU570" s="446"/>
      <c r="AV570" s="1089"/>
      <c r="AW570" s="1089"/>
      <c r="AX570" s="1146"/>
      <c r="AY570" s="446"/>
      <c r="AZ570" s="1146"/>
      <c r="BA570" s="1919"/>
      <c r="BB570" s="1790"/>
      <c r="BC570" s="1146"/>
      <c r="BD570" s="446"/>
      <c r="BE570" s="1938"/>
      <c r="BF570" s="1089"/>
      <c r="BG570" s="20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  <c r="DZ570" s="23"/>
      <c r="EA570" s="23"/>
      <c r="EB570" s="23"/>
      <c r="EC570" s="23"/>
      <c r="ED570" s="23"/>
      <c r="EE570" s="23"/>
    </row>
    <row r="571" spans="1:135" s="22" customFormat="1" x14ac:dyDescent="0.25">
      <c r="A571" s="20"/>
      <c r="B571" s="16"/>
      <c r="C571" s="446"/>
      <c r="D571" s="446"/>
      <c r="E571" s="1089"/>
      <c r="F571" s="446"/>
      <c r="G571" s="446"/>
      <c r="H571" s="1089"/>
      <c r="I571" s="446"/>
      <c r="J571" s="446"/>
      <c r="K571" s="1089"/>
      <c r="L571" s="446"/>
      <c r="M571" s="446"/>
      <c r="N571" s="1089"/>
      <c r="O571" s="446"/>
      <c r="P571" s="446"/>
      <c r="Q571" s="1089"/>
      <c r="R571" s="446"/>
      <c r="S571" s="446"/>
      <c r="T571" s="1089"/>
      <c r="U571" s="1089"/>
      <c r="V571" s="446"/>
      <c r="W571" s="446"/>
      <c r="X571" s="1089"/>
      <c r="Y571" s="446"/>
      <c r="Z571" s="446"/>
      <c r="AA571" s="1089"/>
      <c r="AB571" s="446"/>
      <c r="AC571" s="1089"/>
      <c r="AD571" s="446"/>
      <c r="AE571" s="1089"/>
      <c r="AF571" s="446"/>
      <c r="AG571" s="1089"/>
      <c r="AH571" s="446"/>
      <c r="AI571" s="446"/>
      <c r="AJ571" s="1089"/>
      <c r="AK571" s="446"/>
      <c r="AL571" s="446"/>
      <c r="AM571" s="1089"/>
      <c r="AN571" s="446"/>
      <c r="AO571" s="446"/>
      <c r="AP571" s="1089"/>
      <c r="AQ571" s="446"/>
      <c r="AR571" s="446"/>
      <c r="AS571" s="1146"/>
      <c r="AT571" s="446"/>
      <c r="AU571" s="446"/>
      <c r="AV571" s="1089"/>
      <c r="AW571" s="1089"/>
      <c r="AX571" s="1146"/>
      <c r="AY571" s="446"/>
      <c r="AZ571" s="1146"/>
      <c r="BA571" s="1919"/>
      <c r="BB571" s="1790"/>
      <c r="BC571" s="1146"/>
      <c r="BD571" s="446"/>
      <c r="BE571" s="1938"/>
      <c r="BF571" s="1089"/>
      <c r="BG571" s="20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  <c r="BS571" s="23"/>
      <c r="BT571" s="23"/>
      <c r="BU571" s="23"/>
      <c r="BV571" s="23"/>
      <c r="BW571" s="23"/>
      <c r="BX571" s="23"/>
      <c r="BY571" s="23"/>
      <c r="BZ571" s="23"/>
      <c r="CA571" s="23"/>
      <c r="CB571" s="23"/>
      <c r="CC571" s="23"/>
      <c r="CD571" s="23"/>
      <c r="CE571" s="23"/>
      <c r="CF571" s="23"/>
      <c r="CG571" s="23"/>
      <c r="CH571" s="23"/>
      <c r="CI571" s="23"/>
      <c r="CJ571" s="23"/>
      <c r="CK571" s="23"/>
      <c r="CL571" s="23"/>
      <c r="CM571" s="23"/>
      <c r="CN571" s="23"/>
      <c r="CO571" s="23"/>
      <c r="CP571" s="23"/>
      <c r="CQ571" s="23"/>
      <c r="CR571" s="23"/>
      <c r="CS571" s="23"/>
      <c r="CT571" s="23"/>
      <c r="CU571" s="23"/>
      <c r="CV571" s="23"/>
      <c r="CW571" s="23"/>
      <c r="CX571" s="23"/>
      <c r="CY571" s="23"/>
      <c r="CZ571" s="23"/>
      <c r="DA571" s="23"/>
      <c r="DB571" s="23"/>
      <c r="DC571" s="23"/>
      <c r="DD571" s="23"/>
      <c r="DE571" s="23"/>
      <c r="DF571" s="23"/>
      <c r="DG571" s="23"/>
      <c r="DH571" s="23"/>
      <c r="DI571" s="23"/>
      <c r="DJ571" s="23"/>
      <c r="DK571" s="23"/>
      <c r="DL571" s="23"/>
      <c r="DM571" s="23"/>
      <c r="DN571" s="23"/>
      <c r="DO571" s="23"/>
      <c r="DP571" s="23"/>
      <c r="DQ571" s="23"/>
      <c r="DR571" s="23"/>
      <c r="DS571" s="23"/>
      <c r="DT571" s="23"/>
      <c r="DU571" s="23"/>
      <c r="DV571" s="23"/>
      <c r="DW571" s="23"/>
      <c r="DX571" s="23"/>
      <c r="DY571" s="23"/>
      <c r="DZ571" s="23"/>
      <c r="EA571" s="23"/>
      <c r="EB571" s="23"/>
      <c r="EC571" s="23"/>
      <c r="ED571" s="23"/>
      <c r="EE571" s="23"/>
    </row>
    <row r="572" spans="1:135" s="22" customFormat="1" x14ac:dyDescent="0.25">
      <c r="A572" s="20"/>
      <c r="B572" s="16"/>
      <c r="C572" s="446"/>
      <c r="D572" s="446"/>
      <c r="E572" s="1089"/>
      <c r="F572" s="446"/>
      <c r="G572" s="446"/>
      <c r="H572" s="1089"/>
      <c r="I572" s="446"/>
      <c r="J572" s="446"/>
      <c r="K572" s="1089"/>
      <c r="L572" s="446"/>
      <c r="M572" s="446"/>
      <c r="N572" s="1089"/>
      <c r="O572" s="446"/>
      <c r="P572" s="446"/>
      <c r="Q572" s="1089"/>
      <c r="R572" s="446"/>
      <c r="S572" s="446"/>
      <c r="T572" s="1089"/>
      <c r="U572" s="1089"/>
      <c r="V572" s="446"/>
      <c r="W572" s="446"/>
      <c r="X572" s="1089"/>
      <c r="Y572" s="446"/>
      <c r="Z572" s="446"/>
      <c r="AA572" s="1089"/>
      <c r="AB572" s="446"/>
      <c r="AC572" s="1089"/>
      <c r="AD572" s="446"/>
      <c r="AE572" s="1089"/>
      <c r="AF572" s="446"/>
      <c r="AG572" s="1089"/>
      <c r="AH572" s="446"/>
      <c r="AI572" s="446"/>
      <c r="AJ572" s="1089"/>
      <c r="AK572" s="446"/>
      <c r="AL572" s="446"/>
      <c r="AM572" s="1089"/>
      <c r="AN572" s="446"/>
      <c r="AO572" s="446"/>
      <c r="AP572" s="1089"/>
      <c r="AQ572" s="446"/>
      <c r="AR572" s="446"/>
      <c r="AS572" s="1146"/>
      <c r="AT572" s="446"/>
      <c r="AU572" s="446"/>
      <c r="AV572" s="1089"/>
      <c r="AW572" s="1089"/>
      <c r="AX572" s="1146"/>
      <c r="AY572" s="446"/>
      <c r="AZ572" s="1146"/>
      <c r="BA572" s="1919"/>
      <c r="BB572" s="1790"/>
      <c r="BC572" s="1146"/>
      <c r="BD572" s="446"/>
      <c r="BE572" s="1938"/>
      <c r="BF572" s="1089"/>
      <c r="BG572" s="20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  <c r="BS572" s="23"/>
      <c r="BT572" s="23"/>
      <c r="BU572" s="23"/>
      <c r="BV572" s="23"/>
      <c r="BW572" s="23"/>
      <c r="BX572" s="23"/>
      <c r="BY572" s="23"/>
      <c r="BZ572" s="23"/>
      <c r="CA572" s="23"/>
      <c r="CB572" s="23"/>
      <c r="CC572" s="23"/>
      <c r="CD572" s="23"/>
      <c r="CE572" s="23"/>
      <c r="CF572" s="23"/>
      <c r="CG572" s="23"/>
      <c r="CH572" s="23"/>
      <c r="CI572" s="23"/>
      <c r="CJ572" s="23"/>
      <c r="CK572" s="23"/>
      <c r="CL572" s="23"/>
      <c r="CM572" s="23"/>
      <c r="CN572" s="23"/>
      <c r="CO572" s="23"/>
      <c r="CP572" s="23"/>
      <c r="CQ572" s="23"/>
      <c r="CR572" s="23"/>
      <c r="CS572" s="23"/>
      <c r="CT572" s="23"/>
      <c r="CU572" s="23"/>
      <c r="CV572" s="23"/>
      <c r="CW572" s="23"/>
      <c r="CX572" s="23"/>
      <c r="CY572" s="23"/>
      <c r="CZ572" s="23"/>
      <c r="DA572" s="23"/>
      <c r="DB572" s="23"/>
      <c r="DC572" s="23"/>
      <c r="DD572" s="23"/>
      <c r="DE572" s="23"/>
      <c r="DF572" s="23"/>
      <c r="DG572" s="23"/>
      <c r="DH572" s="23"/>
      <c r="DI572" s="23"/>
      <c r="DJ572" s="23"/>
      <c r="DK572" s="23"/>
      <c r="DL572" s="23"/>
      <c r="DM572" s="23"/>
      <c r="DN572" s="23"/>
      <c r="DO572" s="23"/>
      <c r="DP572" s="23"/>
      <c r="DQ572" s="23"/>
      <c r="DR572" s="23"/>
      <c r="DS572" s="23"/>
      <c r="DT572" s="23"/>
      <c r="DU572" s="23"/>
      <c r="DV572" s="23"/>
      <c r="DW572" s="23"/>
      <c r="DX572" s="23"/>
      <c r="DY572" s="23"/>
      <c r="DZ572" s="23"/>
      <c r="EA572" s="23"/>
      <c r="EB572" s="23"/>
      <c r="EC572" s="23"/>
      <c r="ED572" s="23"/>
      <c r="EE572" s="23"/>
    </row>
    <row r="573" spans="1:135" s="22" customFormat="1" x14ac:dyDescent="0.25">
      <c r="A573" s="20"/>
      <c r="B573" s="16"/>
      <c r="C573" s="446"/>
      <c r="D573" s="446"/>
      <c r="E573" s="1089"/>
      <c r="F573" s="446"/>
      <c r="G573" s="446"/>
      <c r="H573" s="1089"/>
      <c r="I573" s="446"/>
      <c r="J573" s="446"/>
      <c r="K573" s="1089"/>
      <c r="L573" s="446"/>
      <c r="M573" s="446"/>
      <c r="N573" s="1089"/>
      <c r="O573" s="446"/>
      <c r="P573" s="446"/>
      <c r="Q573" s="1089"/>
      <c r="R573" s="446"/>
      <c r="S573" s="446"/>
      <c r="T573" s="1089"/>
      <c r="U573" s="1089"/>
      <c r="V573" s="446"/>
      <c r="W573" s="446"/>
      <c r="X573" s="1089"/>
      <c r="Y573" s="446"/>
      <c r="Z573" s="446"/>
      <c r="AA573" s="1089"/>
      <c r="AB573" s="446"/>
      <c r="AC573" s="1089"/>
      <c r="AD573" s="446"/>
      <c r="AE573" s="1089"/>
      <c r="AF573" s="446"/>
      <c r="AG573" s="1089"/>
      <c r="AH573" s="446"/>
      <c r="AI573" s="446"/>
      <c r="AJ573" s="1089"/>
      <c r="AK573" s="446"/>
      <c r="AL573" s="446"/>
      <c r="AM573" s="1089"/>
      <c r="AN573" s="446"/>
      <c r="AO573" s="446"/>
      <c r="AP573" s="1089"/>
      <c r="AQ573" s="446"/>
      <c r="AR573" s="446"/>
      <c r="AS573" s="1146"/>
      <c r="AT573" s="446"/>
      <c r="AU573" s="446"/>
      <c r="AV573" s="1089"/>
      <c r="AW573" s="1089"/>
      <c r="AX573" s="1146"/>
      <c r="AY573" s="446"/>
      <c r="AZ573" s="1146"/>
      <c r="BA573" s="1919"/>
      <c r="BB573" s="1790"/>
      <c r="BC573" s="1146"/>
      <c r="BD573" s="446"/>
      <c r="BE573" s="1938"/>
      <c r="BF573" s="1089"/>
      <c r="BG573" s="20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  <c r="BS573" s="23"/>
      <c r="BT573" s="23"/>
      <c r="BU573" s="23"/>
      <c r="BV573" s="23"/>
      <c r="BW573" s="23"/>
      <c r="BX573" s="23"/>
      <c r="BY573" s="23"/>
      <c r="BZ573" s="23"/>
      <c r="CA573" s="23"/>
      <c r="CB573" s="23"/>
      <c r="CC573" s="23"/>
      <c r="CD573" s="23"/>
      <c r="CE573" s="23"/>
      <c r="CF573" s="23"/>
      <c r="CG573" s="23"/>
      <c r="CH573" s="23"/>
      <c r="CI573" s="23"/>
      <c r="CJ573" s="23"/>
      <c r="CK573" s="23"/>
      <c r="CL573" s="23"/>
      <c r="CM573" s="23"/>
      <c r="CN573" s="23"/>
      <c r="CO573" s="23"/>
      <c r="CP573" s="23"/>
      <c r="CQ573" s="23"/>
      <c r="CR573" s="23"/>
      <c r="CS573" s="23"/>
      <c r="CT573" s="23"/>
      <c r="CU573" s="23"/>
      <c r="CV573" s="23"/>
      <c r="CW573" s="23"/>
      <c r="CX573" s="23"/>
      <c r="CY573" s="23"/>
      <c r="CZ573" s="23"/>
      <c r="DA573" s="23"/>
      <c r="DB573" s="23"/>
      <c r="DC573" s="23"/>
      <c r="DD573" s="23"/>
      <c r="DE573" s="23"/>
      <c r="DF573" s="23"/>
      <c r="DG573" s="23"/>
      <c r="DH573" s="23"/>
      <c r="DI573" s="23"/>
      <c r="DJ573" s="23"/>
      <c r="DK573" s="23"/>
      <c r="DL573" s="23"/>
      <c r="DM573" s="23"/>
      <c r="DN573" s="23"/>
      <c r="DO573" s="23"/>
      <c r="DP573" s="23"/>
      <c r="DQ573" s="23"/>
      <c r="DR573" s="23"/>
      <c r="DS573" s="23"/>
      <c r="DT573" s="23"/>
      <c r="DU573" s="23"/>
      <c r="DV573" s="23"/>
      <c r="DW573" s="23"/>
      <c r="DX573" s="23"/>
      <c r="DY573" s="23"/>
      <c r="DZ573" s="23"/>
      <c r="EA573" s="23"/>
      <c r="EB573" s="23"/>
      <c r="EC573" s="23"/>
      <c r="ED573" s="23"/>
      <c r="EE573" s="23"/>
    </row>
    <row r="574" spans="1:135" s="22" customFormat="1" x14ac:dyDescent="0.25">
      <c r="A574" s="20"/>
      <c r="B574" s="16"/>
      <c r="C574" s="446"/>
      <c r="D574" s="446"/>
      <c r="E574" s="1089"/>
      <c r="F574" s="446"/>
      <c r="G574" s="446"/>
      <c r="H574" s="1089"/>
      <c r="I574" s="446"/>
      <c r="J574" s="446"/>
      <c r="K574" s="1089"/>
      <c r="L574" s="446"/>
      <c r="M574" s="446"/>
      <c r="N574" s="1089"/>
      <c r="O574" s="446"/>
      <c r="P574" s="446"/>
      <c r="Q574" s="1089"/>
      <c r="R574" s="446"/>
      <c r="S574" s="446"/>
      <c r="T574" s="1089"/>
      <c r="U574" s="1089"/>
      <c r="V574" s="446"/>
      <c r="W574" s="446"/>
      <c r="X574" s="1089"/>
      <c r="Y574" s="446"/>
      <c r="Z574" s="446"/>
      <c r="AA574" s="1089"/>
      <c r="AB574" s="446"/>
      <c r="AC574" s="1089"/>
      <c r="AD574" s="446"/>
      <c r="AE574" s="1089"/>
      <c r="AF574" s="446"/>
      <c r="AG574" s="1089"/>
      <c r="AH574" s="446"/>
      <c r="AI574" s="446"/>
      <c r="AJ574" s="1089"/>
      <c r="AK574" s="446"/>
      <c r="AL574" s="446"/>
      <c r="AM574" s="1089"/>
      <c r="AN574" s="446"/>
      <c r="AO574" s="446"/>
      <c r="AP574" s="1089"/>
      <c r="AQ574" s="446"/>
      <c r="AR574" s="446"/>
      <c r="AS574" s="1146"/>
      <c r="AT574" s="446"/>
      <c r="AU574" s="446"/>
      <c r="AV574" s="1089"/>
      <c r="AW574" s="1089"/>
      <c r="AX574" s="1146"/>
      <c r="AY574" s="446"/>
      <c r="AZ574" s="1146"/>
      <c r="BA574" s="1919"/>
      <c r="BB574" s="1790"/>
      <c r="BC574" s="1146"/>
      <c r="BD574" s="446"/>
      <c r="BE574" s="1938"/>
      <c r="BF574" s="1089"/>
      <c r="BG574" s="20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  <c r="BS574" s="23"/>
      <c r="BT574" s="23"/>
      <c r="BU574" s="23"/>
      <c r="BV574" s="23"/>
      <c r="BW574" s="23"/>
      <c r="BX574" s="23"/>
      <c r="BY574" s="23"/>
      <c r="BZ574" s="23"/>
      <c r="CA574" s="23"/>
      <c r="CB574" s="23"/>
      <c r="CC574" s="23"/>
      <c r="CD574" s="23"/>
      <c r="CE574" s="23"/>
      <c r="CF574" s="23"/>
      <c r="CG574" s="23"/>
      <c r="CH574" s="23"/>
      <c r="CI574" s="23"/>
      <c r="CJ574" s="23"/>
      <c r="CK574" s="23"/>
      <c r="CL574" s="23"/>
      <c r="CM574" s="23"/>
      <c r="CN574" s="23"/>
      <c r="CO574" s="23"/>
      <c r="CP574" s="23"/>
      <c r="CQ574" s="23"/>
      <c r="CR574" s="23"/>
      <c r="CS574" s="23"/>
      <c r="CT574" s="23"/>
      <c r="CU574" s="23"/>
      <c r="CV574" s="23"/>
      <c r="CW574" s="23"/>
      <c r="CX574" s="23"/>
      <c r="CY574" s="23"/>
      <c r="CZ574" s="23"/>
      <c r="DA574" s="23"/>
      <c r="DB574" s="23"/>
      <c r="DC574" s="23"/>
      <c r="DD574" s="23"/>
      <c r="DE574" s="23"/>
      <c r="DF574" s="23"/>
      <c r="DG574" s="23"/>
      <c r="DH574" s="23"/>
      <c r="DI574" s="23"/>
      <c r="DJ574" s="23"/>
      <c r="DK574" s="23"/>
      <c r="DL574" s="23"/>
      <c r="DM574" s="23"/>
      <c r="DN574" s="23"/>
      <c r="DO574" s="23"/>
      <c r="DP574" s="23"/>
      <c r="DQ574" s="23"/>
      <c r="DR574" s="23"/>
      <c r="DS574" s="23"/>
      <c r="DT574" s="23"/>
      <c r="DU574" s="23"/>
      <c r="DV574" s="23"/>
      <c r="DW574" s="23"/>
      <c r="DX574" s="23"/>
      <c r="DY574" s="23"/>
      <c r="DZ574" s="23"/>
      <c r="EA574" s="23"/>
      <c r="EB574" s="23"/>
      <c r="EC574" s="23"/>
      <c r="ED574" s="23"/>
      <c r="EE574" s="23"/>
    </row>
    <row r="575" spans="1:135" s="22" customFormat="1" x14ac:dyDescent="0.25">
      <c r="A575" s="20"/>
      <c r="B575" s="16"/>
      <c r="C575" s="446"/>
      <c r="D575" s="446"/>
      <c r="E575" s="1089"/>
      <c r="F575" s="446"/>
      <c r="G575" s="446"/>
      <c r="H575" s="1089"/>
      <c r="I575" s="446"/>
      <c r="J575" s="446"/>
      <c r="K575" s="1089"/>
      <c r="L575" s="446"/>
      <c r="M575" s="446"/>
      <c r="N575" s="1089"/>
      <c r="O575" s="446"/>
      <c r="P575" s="446"/>
      <c r="Q575" s="1089"/>
      <c r="R575" s="446"/>
      <c r="S575" s="446"/>
      <c r="T575" s="1089"/>
      <c r="U575" s="1089"/>
      <c r="V575" s="446"/>
      <c r="W575" s="446"/>
      <c r="X575" s="1089"/>
      <c r="Y575" s="446"/>
      <c r="Z575" s="446"/>
      <c r="AA575" s="1089"/>
      <c r="AB575" s="446"/>
      <c r="AC575" s="1089"/>
      <c r="AD575" s="446"/>
      <c r="AE575" s="1089"/>
      <c r="AF575" s="446"/>
      <c r="AG575" s="1089"/>
      <c r="AH575" s="446"/>
      <c r="AI575" s="446"/>
      <c r="AJ575" s="1089"/>
      <c r="AK575" s="446"/>
      <c r="AL575" s="446"/>
      <c r="AM575" s="1089"/>
      <c r="AN575" s="446"/>
      <c r="AO575" s="446"/>
      <c r="AP575" s="1089"/>
      <c r="AQ575" s="446"/>
      <c r="AR575" s="446"/>
      <c r="AS575" s="1146"/>
      <c r="AT575" s="446"/>
      <c r="AU575" s="446"/>
      <c r="AV575" s="1089"/>
      <c r="AW575" s="1089"/>
      <c r="AX575" s="1146"/>
      <c r="AY575" s="446"/>
      <c r="AZ575" s="1146"/>
      <c r="BA575" s="1919"/>
      <c r="BB575" s="1790"/>
      <c r="BC575" s="1146"/>
      <c r="BD575" s="446"/>
      <c r="BE575" s="1938"/>
      <c r="BF575" s="1089"/>
      <c r="BG575" s="20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3"/>
      <c r="CG575" s="23"/>
      <c r="CH575" s="23"/>
      <c r="CI575" s="23"/>
      <c r="CJ575" s="23"/>
      <c r="CK575" s="23"/>
      <c r="CL575" s="23"/>
      <c r="CM575" s="23"/>
      <c r="CN575" s="23"/>
      <c r="CO575" s="23"/>
      <c r="CP575" s="23"/>
      <c r="CQ575" s="23"/>
      <c r="CR575" s="23"/>
      <c r="CS575" s="23"/>
      <c r="CT575" s="23"/>
      <c r="CU575" s="23"/>
      <c r="CV575" s="23"/>
      <c r="CW575" s="23"/>
      <c r="CX575" s="23"/>
      <c r="CY575" s="23"/>
      <c r="CZ575" s="23"/>
      <c r="DA575" s="23"/>
      <c r="DB575" s="23"/>
      <c r="DC575" s="23"/>
      <c r="DD575" s="23"/>
      <c r="DE575" s="23"/>
      <c r="DF575" s="23"/>
      <c r="DG575" s="23"/>
      <c r="DH575" s="23"/>
      <c r="DI575" s="23"/>
      <c r="DJ575" s="23"/>
      <c r="DK575" s="23"/>
      <c r="DL575" s="23"/>
      <c r="DM575" s="23"/>
      <c r="DN575" s="23"/>
      <c r="DO575" s="23"/>
      <c r="DP575" s="23"/>
      <c r="DQ575" s="23"/>
      <c r="DR575" s="23"/>
      <c r="DS575" s="23"/>
      <c r="DT575" s="23"/>
      <c r="DU575" s="23"/>
      <c r="DV575" s="23"/>
      <c r="DW575" s="23"/>
      <c r="DX575" s="23"/>
      <c r="DY575" s="23"/>
      <c r="DZ575" s="23"/>
      <c r="EA575" s="23"/>
      <c r="EB575" s="23"/>
      <c r="EC575" s="23"/>
      <c r="ED575" s="23"/>
      <c r="EE575" s="23"/>
    </row>
    <row r="576" spans="1:135" s="22" customFormat="1" x14ac:dyDescent="0.25">
      <c r="A576" s="20"/>
      <c r="B576" s="16"/>
      <c r="C576" s="446"/>
      <c r="D576" s="446"/>
      <c r="E576" s="1089"/>
      <c r="F576" s="446"/>
      <c r="G576" s="446"/>
      <c r="H576" s="1089"/>
      <c r="I576" s="446"/>
      <c r="J576" s="446"/>
      <c r="K576" s="1089"/>
      <c r="L576" s="446"/>
      <c r="M576" s="446"/>
      <c r="N576" s="1089"/>
      <c r="O576" s="446"/>
      <c r="P576" s="446"/>
      <c r="Q576" s="1089"/>
      <c r="R576" s="446"/>
      <c r="S576" s="446"/>
      <c r="T576" s="1089"/>
      <c r="U576" s="1089"/>
      <c r="V576" s="446"/>
      <c r="W576" s="446"/>
      <c r="X576" s="1089"/>
      <c r="Y576" s="446"/>
      <c r="Z576" s="446"/>
      <c r="AA576" s="1089"/>
      <c r="AB576" s="446"/>
      <c r="AC576" s="1089"/>
      <c r="AD576" s="446"/>
      <c r="AE576" s="1089"/>
      <c r="AF576" s="446"/>
      <c r="AG576" s="1089"/>
      <c r="AH576" s="446"/>
      <c r="AI576" s="446"/>
      <c r="AJ576" s="1089"/>
      <c r="AK576" s="446"/>
      <c r="AL576" s="446"/>
      <c r="AM576" s="1089"/>
      <c r="AN576" s="446"/>
      <c r="AO576" s="446"/>
      <c r="AP576" s="1089"/>
      <c r="AQ576" s="446"/>
      <c r="AR576" s="446"/>
      <c r="AS576" s="1146"/>
      <c r="AT576" s="446"/>
      <c r="AU576" s="446"/>
      <c r="AV576" s="1089"/>
      <c r="AW576" s="1089"/>
      <c r="AX576" s="1146"/>
      <c r="AY576" s="446"/>
      <c r="AZ576" s="1146"/>
      <c r="BA576" s="1919"/>
      <c r="BB576" s="1790"/>
      <c r="BC576" s="1146"/>
      <c r="BD576" s="446"/>
      <c r="BE576" s="1938"/>
      <c r="BF576" s="1089"/>
      <c r="BG576" s="20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  <c r="BS576" s="23"/>
      <c r="BT576" s="23"/>
      <c r="BU576" s="23"/>
      <c r="BV576" s="23"/>
      <c r="BW576" s="23"/>
      <c r="BX576" s="23"/>
      <c r="BY576" s="23"/>
      <c r="BZ576" s="23"/>
      <c r="CA576" s="23"/>
      <c r="CB576" s="23"/>
      <c r="CC576" s="23"/>
      <c r="CD576" s="23"/>
      <c r="CE576" s="23"/>
      <c r="CF576" s="23"/>
      <c r="CG576" s="23"/>
      <c r="CH576" s="23"/>
      <c r="CI576" s="23"/>
      <c r="CJ576" s="23"/>
      <c r="CK576" s="23"/>
      <c r="CL576" s="23"/>
      <c r="CM576" s="23"/>
      <c r="CN576" s="23"/>
      <c r="CO576" s="23"/>
      <c r="CP576" s="23"/>
      <c r="CQ576" s="23"/>
      <c r="CR576" s="23"/>
      <c r="CS576" s="23"/>
      <c r="CT576" s="23"/>
      <c r="CU576" s="23"/>
      <c r="CV576" s="23"/>
      <c r="CW576" s="23"/>
      <c r="CX576" s="23"/>
      <c r="CY576" s="23"/>
      <c r="CZ576" s="23"/>
      <c r="DA576" s="23"/>
      <c r="DB576" s="23"/>
      <c r="DC576" s="23"/>
      <c r="DD576" s="23"/>
      <c r="DE576" s="23"/>
      <c r="DF576" s="23"/>
      <c r="DG576" s="23"/>
      <c r="DH576" s="23"/>
      <c r="DI576" s="23"/>
      <c r="DJ576" s="23"/>
      <c r="DK576" s="23"/>
      <c r="DL576" s="23"/>
      <c r="DM576" s="23"/>
      <c r="DN576" s="23"/>
      <c r="DO576" s="23"/>
      <c r="DP576" s="23"/>
      <c r="DQ576" s="23"/>
      <c r="DR576" s="23"/>
      <c r="DS576" s="23"/>
      <c r="DT576" s="23"/>
      <c r="DU576" s="23"/>
      <c r="DV576" s="23"/>
      <c r="DW576" s="23"/>
      <c r="DX576" s="23"/>
      <c r="DY576" s="23"/>
      <c r="DZ576" s="23"/>
      <c r="EA576" s="23"/>
      <c r="EB576" s="23"/>
      <c r="EC576" s="23"/>
      <c r="ED576" s="23"/>
      <c r="EE576" s="23"/>
    </row>
    <row r="577" spans="1:135" s="22" customFormat="1" x14ac:dyDescent="0.25">
      <c r="A577" s="20"/>
      <c r="B577" s="16"/>
      <c r="C577" s="446"/>
      <c r="D577" s="446"/>
      <c r="E577" s="1089"/>
      <c r="F577" s="446"/>
      <c r="G577" s="446"/>
      <c r="H577" s="1089"/>
      <c r="I577" s="446"/>
      <c r="J577" s="446"/>
      <c r="K577" s="1089"/>
      <c r="L577" s="446"/>
      <c r="M577" s="446"/>
      <c r="N577" s="1089"/>
      <c r="O577" s="446"/>
      <c r="P577" s="446"/>
      <c r="Q577" s="1089"/>
      <c r="R577" s="446"/>
      <c r="S577" s="446"/>
      <c r="T577" s="1089"/>
      <c r="U577" s="1089"/>
      <c r="V577" s="446"/>
      <c r="W577" s="446"/>
      <c r="X577" s="1089"/>
      <c r="Y577" s="446"/>
      <c r="Z577" s="446"/>
      <c r="AA577" s="1089"/>
      <c r="AB577" s="446"/>
      <c r="AC577" s="1089"/>
      <c r="AD577" s="446"/>
      <c r="AE577" s="1089"/>
      <c r="AF577" s="446"/>
      <c r="AG577" s="1089"/>
      <c r="AH577" s="446"/>
      <c r="AI577" s="446"/>
      <c r="AJ577" s="1089"/>
      <c r="AK577" s="446"/>
      <c r="AL577" s="446"/>
      <c r="AM577" s="1089"/>
      <c r="AN577" s="446"/>
      <c r="AO577" s="446"/>
      <c r="AP577" s="1089"/>
      <c r="AQ577" s="446"/>
      <c r="AR577" s="446"/>
      <c r="AS577" s="1146"/>
      <c r="AT577" s="446"/>
      <c r="AU577" s="446"/>
      <c r="AV577" s="1089"/>
      <c r="AW577" s="1089"/>
      <c r="AX577" s="1146"/>
      <c r="AY577" s="446"/>
      <c r="AZ577" s="1146"/>
      <c r="BA577" s="1919"/>
      <c r="BB577" s="1790"/>
      <c r="BC577" s="1146"/>
      <c r="BD577" s="446"/>
      <c r="BE577" s="1938"/>
      <c r="BF577" s="1089"/>
      <c r="BG577" s="20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  <c r="BS577" s="23"/>
      <c r="BT577" s="23"/>
      <c r="BU577" s="23"/>
      <c r="BV577" s="23"/>
      <c r="BW577" s="23"/>
      <c r="BX577" s="23"/>
      <c r="BY577" s="23"/>
      <c r="BZ577" s="23"/>
      <c r="CA577" s="23"/>
      <c r="CB577" s="23"/>
      <c r="CC577" s="23"/>
      <c r="CD577" s="23"/>
      <c r="CE577" s="23"/>
      <c r="CF577" s="23"/>
      <c r="CG577" s="23"/>
      <c r="CH577" s="23"/>
      <c r="CI577" s="23"/>
      <c r="CJ577" s="23"/>
      <c r="CK577" s="23"/>
      <c r="CL577" s="23"/>
      <c r="CM577" s="23"/>
      <c r="CN577" s="23"/>
      <c r="CO577" s="23"/>
      <c r="CP577" s="23"/>
      <c r="CQ577" s="23"/>
      <c r="CR577" s="23"/>
      <c r="CS577" s="23"/>
      <c r="CT577" s="23"/>
      <c r="CU577" s="23"/>
      <c r="CV577" s="23"/>
      <c r="CW577" s="23"/>
      <c r="CX577" s="23"/>
      <c r="CY577" s="23"/>
      <c r="CZ577" s="23"/>
      <c r="DA577" s="23"/>
      <c r="DB577" s="23"/>
      <c r="DC577" s="23"/>
      <c r="DD577" s="23"/>
      <c r="DE577" s="23"/>
      <c r="DF577" s="23"/>
      <c r="DG577" s="23"/>
      <c r="DH577" s="23"/>
      <c r="DI577" s="23"/>
      <c r="DJ577" s="23"/>
      <c r="DK577" s="23"/>
      <c r="DL577" s="23"/>
      <c r="DM577" s="23"/>
      <c r="DN577" s="23"/>
      <c r="DO577" s="23"/>
      <c r="DP577" s="23"/>
      <c r="DQ577" s="23"/>
      <c r="DR577" s="23"/>
      <c r="DS577" s="23"/>
      <c r="DT577" s="23"/>
      <c r="DU577" s="23"/>
      <c r="DV577" s="23"/>
      <c r="DW577" s="23"/>
      <c r="DX577" s="23"/>
      <c r="DY577" s="23"/>
      <c r="DZ577" s="23"/>
      <c r="EA577" s="23"/>
      <c r="EB577" s="23"/>
      <c r="EC577" s="23"/>
      <c r="ED577" s="23"/>
      <c r="EE577" s="23"/>
    </row>
    <row r="578" spans="1:135" s="22" customFormat="1" x14ac:dyDescent="0.25">
      <c r="A578" s="20"/>
      <c r="B578" s="16"/>
      <c r="C578" s="446"/>
      <c r="D578" s="446"/>
      <c r="E578" s="1089"/>
      <c r="F578" s="446"/>
      <c r="G578" s="446"/>
      <c r="H578" s="1089"/>
      <c r="I578" s="446"/>
      <c r="J578" s="446"/>
      <c r="K578" s="1089"/>
      <c r="L578" s="446"/>
      <c r="M578" s="446"/>
      <c r="N578" s="1089"/>
      <c r="O578" s="446"/>
      <c r="P578" s="446"/>
      <c r="Q578" s="1089"/>
      <c r="R578" s="446"/>
      <c r="S578" s="446"/>
      <c r="T578" s="1089"/>
      <c r="U578" s="1089"/>
      <c r="V578" s="446"/>
      <c r="W578" s="446"/>
      <c r="X578" s="1089"/>
      <c r="Y578" s="446"/>
      <c r="Z578" s="446"/>
      <c r="AA578" s="1089"/>
      <c r="AB578" s="446"/>
      <c r="AC578" s="1089"/>
      <c r="AD578" s="446"/>
      <c r="AE578" s="1089"/>
      <c r="AF578" s="446"/>
      <c r="AG578" s="1089"/>
      <c r="AH578" s="446"/>
      <c r="AI578" s="446"/>
      <c r="AJ578" s="1089"/>
      <c r="AK578" s="446"/>
      <c r="AL578" s="446"/>
      <c r="AM578" s="1089"/>
      <c r="AN578" s="446"/>
      <c r="AO578" s="446"/>
      <c r="AP578" s="1089"/>
      <c r="AQ578" s="446"/>
      <c r="AR578" s="446"/>
      <c r="AS578" s="1146"/>
      <c r="AT578" s="446"/>
      <c r="AU578" s="446"/>
      <c r="AV578" s="1089"/>
      <c r="AW578" s="1089"/>
      <c r="AX578" s="1146"/>
      <c r="AY578" s="446"/>
      <c r="AZ578" s="1146"/>
      <c r="BA578" s="1919"/>
      <c r="BB578" s="1790"/>
      <c r="BC578" s="1146"/>
      <c r="BD578" s="446"/>
      <c r="BE578" s="1938"/>
      <c r="BF578" s="1089"/>
      <c r="BG578" s="20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  <c r="BS578" s="23"/>
      <c r="BT578" s="23"/>
      <c r="BU578" s="23"/>
      <c r="BV578" s="23"/>
      <c r="BW578" s="23"/>
      <c r="BX578" s="23"/>
      <c r="BY578" s="23"/>
      <c r="BZ578" s="23"/>
      <c r="CA578" s="23"/>
      <c r="CB578" s="23"/>
      <c r="CC578" s="23"/>
      <c r="CD578" s="23"/>
      <c r="CE578" s="23"/>
      <c r="CF578" s="23"/>
      <c r="CG578" s="23"/>
      <c r="CH578" s="23"/>
      <c r="CI578" s="23"/>
      <c r="CJ578" s="23"/>
      <c r="CK578" s="23"/>
      <c r="CL578" s="23"/>
      <c r="CM578" s="23"/>
      <c r="CN578" s="23"/>
      <c r="CO578" s="23"/>
      <c r="CP578" s="23"/>
      <c r="CQ578" s="23"/>
      <c r="CR578" s="23"/>
      <c r="CS578" s="23"/>
      <c r="CT578" s="23"/>
      <c r="CU578" s="23"/>
      <c r="CV578" s="23"/>
      <c r="CW578" s="23"/>
      <c r="CX578" s="23"/>
      <c r="CY578" s="23"/>
      <c r="CZ578" s="23"/>
      <c r="DA578" s="23"/>
      <c r="DB578" s="23"/>
      <c r="DC578" s="23"/>
      <c r="DD578" s="23"/>
      <c r="DE578" s="23"/>
      <c r="DF578" s="23"/>
      <c r="DG578" s="23"/>
      <c r="DH578" s="23"/>
      <c r="DI578" s="23"/>
      <c r="DJ578" s="23"/>
      <c r="DK578" s="23"/>
      <c r="DL578" s="23"/>
      <c r="DM578" s="23"/>
      <c r="DN578" s="23"/>
      <c r="DO578" s="23"/>
      <c r="DP578" s="23"/>
      <c r="DQ578" s="23"/>
      <c r="DR578" s="23"/>
      <c r="DS578" s="23"/>
      <c r="DT578" s="23"/>
      <c r="DU578" s="23"/>
      <c r="DV578" s="23"/>
      <c r="DW578" s="23"/>
      <c r="DX578" s="23"/>
      <c r="DY578" s="23"/>
      <c r="DZ578" s="23"/>
      <c r="EA578" s="23"/>
      <c r="EB578" s="23"/>
      <c r="EC578" s="23"/>
      <c r="ED578" s="23"/>
      <c r="EE578" s="23"/>
    </row>
    <row r="579" spans="1:135" s="22" customFormat="1" x14ac:dyDescent="0.25">
      <c r="A579" s="20"/>
      <c r="B579" s="16"/>
      <c r="C579" s="446"/>
      <c r="D579" s="446"/>
      <c r="E579" s="1089"/>
      <c r="F579" s="446"/>
      <c r="G579" s="446"/>
      <c r="H579" s="1089"/>
      <c r="I579" s="446"/>
      <c r="J579" s="446"/>
      <c r="K579" s="1089"/>
      <c r="L579" s="446"/>
      <c r="M579" s="446"/>
      <c r="N579" s="1089"/>
      <c r="O579" s="446"/>
      <c r="P579" s="446"/>
      <c r="Q579" s="1089"/>
      <c r="R579" s="446"/>
      <c r="S579" s="446"/>
      <c r="T579" s="1089"/>
      <c r="U579" s="1089"/>
      <c r="V579" s="446"/>
      <c r="W579" s="446"/>
      <c r="X579" s="1089"/>
      <c r="Y579" s="446"/>
      <c r="Z579" s="446"/>
      <c r="AA579" s="1089"/>
      <c r="AB579" s="446"/>
      <c r="AC579" s="1089"/>
      <c r="AD579" s="446"/>
      <c r="AE579" s="1089"/>
      <c r="AF579" s="446"/>
      <c r="AG579" s="1089"/>
      <c r="AH579" s="446"/>
      <c r="AI579" s="446"/>
      <c r="AJ579" s="1089"/>
      <c r="AK579" s="446"/>
      <c r="AL579" s="446"/>
      <c r="AM579" s="1089"/>
      <c r="AN579" s="446"/>
      <c r="AO579" s="446"/>
      <c r="AP579" s="1089"/>
      <c r="AQ579" s="446"/>
      <c r="AR579" s="446"/>
      <c r="AS579" s="1146"/>
      <c r="AT579" s="446"/>
      <c r="AU579" s="446"/>
      <c r="AV579" s="1089"/>
      <c r="AW579" s="1089"/>
      <c r="AX579" s="1146"/>
      <c r="AY579" s="446"/>
      <c r="AZ579" s="1146"/>
      <c r="BA579" s="1919"/>
      <c r="BB579" s="1790"/>
      <c r="BC579" s="1146"/>
      <c r="BD579" s="446"/>
      <c r="BE579" s="1938"/>
      <c r="BF579" s="1089"/>
      <c r="BG579" s="20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  <c r="BS579" s="23"/>
      <c r="BT579" s="23"/>
      <c r="BU579" s="23"/>
      <c r="BV579" s="23"/>
      <c r="BW579" s="23"/>
      <c r="BX579" s="23"/>
      <c r="BY579" s="23"/>
      <c r="BZ579" s="23"/>
      <c r="CA579" s="23"/>
      <c r="CB579" s="23"/>
      <c r="CC579" s="23"/>
      <c r="CD579" s="23"/>
      <c r="CE579" s="23"/>
      <c r="CF579" s="23"/>
      <c r="CG579" s="23"/>
      <c r="CH579" s="23"/>
      <c r="CI579" s="23"/>
      <c r="CJ579" s="23"/>
      <c r="CK579" s="23"/>
      <c r="CL579" s="23"/>
      <c r="CM579" s="23"/>
      <c r="CN579" s="23"/>
      <c r="CO579" s="23"/>
      <c r="CP579" s="23"/>
      <c r="CQ579" s="23"/>
      <c r="CR579" s="23"/>
      <c r="CS579" s="23"/>
      <c r="CT579" s="23"/>
      <c r="CU579" s="23"/>
      <c r="CV579" s="23"/>
      <c r="CW579" s="23"/>
      <c r="CX579" s="23"/>
      <c r="CY579" s="23"/>
      <c r="CZ579" s="23"/>
      <c r="DA579" s="23"/>
      <c r="DB579" s="23"/>
      <c r="DC579" s="23"/>
      <c r="DD579" s="23"/>
      <c r="DE579" s="23"/>
      <c r="DF579" s="23"/>
      <c r="DG579" s="23"/>
      <c r="DH579" s="23"/>
      <c r="DI579" s="23"/>
      <c r="DJ579" s="23"/>
      <c r="DK579" s="23"/>
      <c r="DL579" s="23"/>
      <c r="DM579" s="23"/>
      <c r="DN579" s="23"/>
      <c r="DO579" s="23"/>
      <c r="DP579" s="23"/>
      <c r="DQ579" s="23"/>
      <c r="DR579" s="23"/>
      <c r="DS579" s="23"/>
      <c r="DT579" s="23"/>
      <c r="DU579" s="23"/>
      <c r="DV579" s="23"/>
      <c r="DW579" s="23"/>
      <c r="DX579" s="23"/>
      <c r="DY579" s="23"/>
      <c r="DZ579" s="23"/>
      <c r="EA579" s="23"/>
      <c r="EB579" s="23"/>
      <c r="EC579" s="23"/>
      <c r="ED579" s="23"/>
      <c r="EE579" s="23"/>
    </row>
    <row r="580" spans="1:135" s="22" customFormat="1" x14ac:dyDescent="0.25">
      <c r="A580" s="20"/>
      <c r="B580" s="16"/>
      <c r="C580" s="446"/>
      <c r="D580" s="446"/>
      <c r="E580" s="1089"/>
      <c r="F580" s="446"/>
      <c r="G580" s="446"/>
      <c r="H580" s="1089"/>
      <c r="I580" s="446"/>
      <c r="J580" s="446"/>
      <c r="K580" s="1089"/>
      <c r="L580" s="446"/>
      <c r="M580" s="446"/>
      <c r="N580" s="1089"/>
      <c r="O580" s="446"/>
      <c r="P580" s="446"/>
      <c r="Q580" s="1089"/>
      <c r="R580" s="446"/>
      <c r="S580" s="446"/>
      <c r="T580" s="1089"/>
      <c r="U580" s="1089"/>
      <c r="V580" s="446"/>
      <c r="W580" s="446"/>
      <c r="X580" s="1089"/>
      <c r="Y580" s="446"/>
      <c r="Z580" s="446"/>
      <c r="AA580" s="1089"/>
      <c r="AB580" s="446"/>
      <c r="AC580" s="1089"/>
      <c r="AD580" s="446"/>
      <c r="AE580" s="1089"/>
      <c r="AF580" s="446"/>
      <c r="AG580" s="1089"/>
      <c r="AH580" s="446"/>
      <c r="AI580" s="446"/>
      <c r="AJ580" s="1089"/>
      <c r="AK580" s="446"/>
      <c r="AL580" s="446"/>
      <c r="AM580" s="1089"/>
      <c r="AN580" s="446"/>
      <c r="AO580" s="446"/>
      <c r="AP580" s="1089"/>
      <c r="AQ580" s="446"/>
      <c r="AR580" s="446"/>
      <c r="AS580" s="1146"/>
      <c r="AT580" s="446"/>
      <c r="AU580" s="446"/>
      <c r="AV580" s="1089"/>
      <c r="AW580" s="1089"/>
      <c r="AX580" s="1146"/>
      <c r="AY580" s="446"/>
      <c r="AZ580" s="1146"/>
      <c r="BA580" s="1919"/>
      <c r="BB580" s="1790"/>
      <c r="BC580" s="1146"/>
      <c r="BD580" s="446"/>
      <c r="BE580" s="1938"/>
      <c r="BF580" s="1089"/>
      <c r="BG580" s="20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  <c r="BS580" s="23"/>
      <c r="BT580" s="23"/>
      <c r="BU580" s="23"/>
      <c r="BV580" s="23"/>
      <c r="BW580" s="23"/>
      <c r="BX580" s="23"/>
      <c r="BY580" s="23"/>
      <c r="BZ580" s="23"/>
      <c r="CA580" s="23"/>
      <c r="CB580" s="23"/>
      <c r="CC580" s="23"/>
      <c r="CD580" s="23"/>
      <c r="CE580" s="23"/>
      <c r="CF580" s="23"/>
      <c r="CG580" s="23"/>
      <c r="CH580" s="23"/>
      <c r="CI580" s="23"/>
      <c r="CJ580" s="23"/>
      <c r="CK580" s="23"/>
      <c r="CL580" s="23"/>
      <c r="CM580" s="23"/>
      <c r="CN580" s="23"/>
      <c r="CO580" s="23"/>
      <c r="CP580" s="23"/>
      <c r="CQ580" s="23"/>
      <c r="CR580" s="23"/>
      <c r="CS580" s="23"/>
      <c r="CT580" s="23"/>
      <c r="CU580" s="23"/>
      <c r="CV580" s="23"/>
      <c r="CW580" s="23"/>
      <c r="CX580" s="23"/>
      <c r="CY580" s="23"/>
      <c r="CZ580" s="23"/>
      <c r="DA580" s="23"/>
      <c r="DB580" s="23"/>
      <c r="DC580" s="23"/>
      <c r="DD580" s="23"/>
      <c r="DE580" s="23"/>
      <c r="DF580" s="23"/>
      <c r="DG580" s="23"/>
      <c r="DH580" s="23"/>
      <c r="DI580" s="23"/>
      <c r="DJ580" s="23"/>
      <c r="DK580" s="23"/>
      <c r="DL580" s="23"/>
      <c r="DM580" s="23"/>
      <c r="DN580" s="23"/>
      <c r="DO580" s="23"/>
      <c r="DP580" s="23"/>
      <c r="DQ580" s="23"/>
      <c r="DR580" s="23"/>
      <c r="DS580" s="23"/>
      <c r="DT580" s="23"/>
      <c r="DU580" s="23"/>
      <c r="DV580" s="23"/>
      <c r="DW580" s="23"/>
      <c r="DX580" s="23"/>
      <c r="DY580" s="23"/>
      <c r="DZ580" s="23"/>
      <c r="EA580" s="23"/>
      <c r="EB580" s="23"/>
      <c r="EC580" s="23"/>
      <c r="ED580" s="23"/>
      <c r="EE580" s="23"/>
    </row>
    <row r="581" spans="1:135" s="22" customFormat="1" x14ac:dyDescent="0.25">
      <c r="A581" s="20"/>
      <c r="B581" s="16"/>
      <c r="C581" s="446"/>
      <c r="D581" s="446"/>
      <c r="E581" s="1089"/>
      <c r="F581" s="446"/>
      <c r="G581" s="446"/>
      <c r="H581" s="1089"/>
      <c r="I581" s="446"/>
      <c r="J581" s="446"/>
      <c r="K581" s="1089"/>
      <c r="L581" s="446"/>
      <c r="M581" s="446"/>
      <c r="N581" s="1089"/>
      <c r="O581" s="446"/>
      <c r="P581" s="446"/>
      <c r="Q581" s="1089"/>
      <c r="R581" s="446"/>
      <c r="S581" s="446"/>
      <c r="T581" s="1089"/>
      <c r="U581" s="1089"/>
      <c r="V581" s="446"/>
      <c r="W581" s="446"/>
      <c r="X581" s="1089"/>
      <c r="Y581" s="446"/>
      <c r="Z581" s="446"/>
      <c r="AA581" s="1089"/>
      <c r="AB581" s="446"/>
      <c r="AC581" s="1089"/>
      <c r="AD581" s="446"/>
      <c r="AE581" s="1089"/>
      <c r="AF581" s="446"/>
      <c r="AG581" s="1089"/>
      <c r="AH581" s="446"/>
      <c r="AI581" s="446"/>
      <c r="AJ581" s="1089"/>
      <c r="AK581" s="446"/>
      <c r="AL581" s="446"/>
      <c r="AM581" s="1089"/>
      <c r="AN581" s="446"/>
      <c r="AO581" s="446"/>
      <c r="AP581" s="1089"/>
      <c r="AQ581" s="446"/>
      <c r="AR581" s="446"/>
      <c r="AS581" s="1146"/>
      <c r="AT581" s="446"/>
      <c r="AU581" s="446"/>
      <c r="AV581" s="1089"/>
      <c r="AW581" s="1089"/>
      <c r="AX581" s="1146"/>
      <c r="AY581" s="446"/>
      <c r="AZ581" s="1146"/>
      <c r="BA581" s="1919"/>
      <c r="BB581" s="1790"/>
      <c r="BC581" s="1146"/>
      <c r="BD581" s="446"/>
      <c r="BE581" s="1938"/>
      <c r="BF581" s="1089"/>
      <c r="BG581" s="20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  <c r="BS581" s="23"/>
      <c r="BT581" s="23"/>
      <c r="BU581" s="23"/>
      <c r="BV581" s="23"/>
      <c r="BW581" s="23"/>
      <c r="BX581" s="23"/>
      <c r="BY581" s="23"/>
      <c r="BZ581" s="23"/>
      <c r="CA581" s="23"/>
      <c r="CB581" s="23"/>
      <c r="CC581" s="23"/>
      <c r="CD581" s="23"/>
      <c r="CE581" s="23"/>
      <c r="CF581" s="23"/>
      <c r="CG581" s="23"/>
      <c r="CH581" s="23"/>
      <c r="CI581" s="23"/>
      <c r="CJ581" s="23"/>
      <c r="CK581" s="23"/>
      <c r="CL581" s="23"/>
      <c r="CM581" s="23"/>
      <c r="CN581" s="23"/>
      <c r="CO581" s="23"/>
      <c r="CP581" s="23"/>
      <c r="CQ581" s="23"/>
      <c r="CR581" s="23"/>
      <c r="CS581" s="23"/>
      <c r="CT581" s="23"/>
      <c r="CU581" s="23"/>
      <c r="CV581" s="23"/>
      <c r="CW581" s="23"/>
      <c r="CX581" s="23"/>
      <c r="CY581" s="23"/>
      <c r="CZ581" s="23"/>
      <c r="DA581" s="23"/>
      <c r="DB581" s="23"/>
      <c r="DC581" s="23"/>
      <c r="DD581" s="23"/>
      <c r="DE581" s="23"/>
      <c r="DF581" s="23"/>
      <c r="DG581" s="23"/>
      <c r="DH581" s="23"/>
      <c r="DI581" s="23"/>
      <c r="DJ581" s="23"/>
      <c r="DK581" s="23"/>
      <c r="DL581" s="23"/>
      <c r="DM581" s="23"/>
      <c r="DN581" s="23"/>
      <c r="DO581" s="23"/>
      <c r="DP581" s="23"/>
      <c r="DQ581" s="23"/>
      <c r="DR581" s="23"/>
      <c r="DS581" s="23"/>
      <c r="DT581" s="23"/>
      <c r="DU581" s="23"/>
      <c r="DV581" s="23"/>
      <c r="DW581" s="23"/>
      <c r="DX581" s="23"/>
      <c r="DY581" s="23"/>
      <c r="DZ581" s="23"/>
      <c r="EA581" s="23"/>
      <c r="EB581" s="23"/>
      <c r="EC581" s="23"/>
      <c r="ED581" s="23"/>
      <c r="EE581" s="23"/>
    </row>
    <row r="582" spans="1:135" s="22" customFormat="1" x14ac:dyDescent="0.25">
      <c r="A582" s="20"/>
      <c r="B582" s="16"/>
      <c r="C582" s="446"/>
      <c r="D582" s="446"/>
      <c r="E582" s="1089"/>
      <c r="F582" s="446"/>
      <c r="G582" s="446"/>
      <c r="H582" s="1089"/>
      <c r="I582" s="446"/>
      <c r="J582" s="446"/>
      <c r="K582" s="1089"/>
      <c r="L582" s="446"/>
      <c r="M582" s="446"/>
      <c r="N582" s="1089"/>
      <c r="O582" s="446"/>
      <c r="P582" s="446"/>
      <c r="Q582" s="1089"/>
      <c r="R582" s="446"/>
      <c r="S582" s="446"/>
      <c r="T582" s="1089"/>
      <c r="U582" s="1089"/>
      <c r="V582" s="446"/>
      <c r="W582" s="446"/>
      <c r="X582" s="1089"/>
      <c r="Y582" s="446"/>
      <c r="Z582" s="446"/>
      <c r="AA582" s="1089"/>
      <c r="AB582" s="446"/>
      <c r="AC582" s="1089"/>
      <c r="AD582" s="446"/>
      <c r="AE582" s="1089"/>
      <c r="AF582" s="446"/>
      <c r="AG582" s="1089"/>
      <c r="AH582" s="446"/>
      <c r="AI582" s="446"/>
      <c r="AJ582" s="1089"/>
      <c r="AK582" s="446"/>
      <c r="AL582" s="446"/>
      <c r="AM582" s="1089"/>
      <c r="AN582" s="446"/>
      <c r="AO582" s="446"/>
      <c r="AP582" s="1089"/>
      <c r="AQ582" s="446"/>
      <c r="AR582" s="446"/>
      <c r="AS582" s="1146"/>
      <c r="AT582" s="446"/>
      <c r="AU582" s="446"/>
      <c r="AV582" s="1089"/>
      <c r="AW582" s="1089"/>
      <c r="AX582" s="1146"/>
      <c r="AY582" s="446"/>
      <c r="AZ582" s="1146"/>
      <c r="BA582" s="1919"/>
      <c r="BB582" s="1790"/>
      <c r="BC582" s="1146"/>
      <c r="BD582" s="446"/>
      <c r="BE582" s="1938"/>
      <c r="BF582" s="1089"/>
      <c r="BG582" s="20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  <c r="BS582" s="23"/>
      <c r="BT582" s="23"/>
      <c r="BU582" s="23"/>
      <c r="BV582" s="23"/>
      <c r="BW582" s="23"/>
      <c r="BX582" s="23"/>
      <c r="BY582" s="23"/>
      <c r="BZ582" s="23"/>
      <c r="CA582" s="23"/>
      <c r="CB582" s="23"/>
      <c r="CC582" s="23"/>
      <c r="CD582" s="23"/>
      <c r="CE582" s="23"/>
      <c r="CF582" s="23"/>
      <c r="CG582" s="23"/>
      <c r="CH582" s="23"/>
      <c r="CI582" s="23"/>
      <c r="CJ582" s="23"/>
      <c r="CK582" s="23"/>
      <c r="CL582" s="23"/>
      <c r="CM582" s="23"/>
      <c r="CN582" s="23"/>
      <c r="CO582" s="23"/>
      <c r="CP582" s="23"/>
      <c r="CQ582" s="23"/>
      <c r="CR582" s="23"/>
      <c r="CS582" s="23"/>
      <c r="CT582" s="23"/>
      <c r="CU582" s="23"/>
      <c r="CV582" s="23"/>
      <c r="CW582" s="23"/>
      <c r="CX582" s="23"/>
      <c r="CY582" s="23"/>
      <c r="CZ582" s="23"/>
      <c r="DA582" s="23"/>
      <c r="DB582" s="23"/>
      <c r="DC582" s="23"/>
      <c r="DD582" s="23"/>
      <c r="DE582" s="23"/>
      <c r="DF582" s="23"/>
      <c r="DG582" s="23"/>
      <c r="DH582" s="23"/>
      <c r="DI582" s="23"/>
      <c r="DJ582" s="23"/>
      <c r="DK582" s="23"/>
      <c r="DL582" s="23"/>
      <c r="DM582" s="23"/>
      <c r="DN582" s="23"/>
      <c r="DO582" s="23"/>
      <c r="DP582" s="23"/>
      <c r="DQ582" s="23"/>
      <c r="DR582" s="23"/>
      <c r="DS582" s="23"/>
      <c r="DT582" s="23"/>
      <c r="DU582" s="23"/>
      <c r="DV582" s="23"/>
      <c r="DW582" s="23"/>
      <c r="DX582" s="23"/>
      <c r="DY582" s="23"/>
      <c r="DZ582" s="23"/>
      <c r="EA582" s="23"/>
      <c r="EB582" s="23"/>
      <c r="EC582" s="23"/>
      <c r="ED582" s="23"/>
      <c r="EE582" s="23"/>
    </row>
    <row r="583" spans="1:135" s="22" customFormat="1" x14ac:dyDescent="0.25">
      <c r="A583" s="20"/>
      <c r="B583" s="16"/>
      <c r="C583" s="446"/>
      <c r="D583" s="446"/>
      <c r="E583" s="1089"/>
      <c r="F583" s="446"/>
      <c r="G583" s="446"/>
      <c r="H583" s="1089"/>
      <c r="I583" s="446"/>
      <c r="J583" s="446"/>
      <c r="K583" s="1089"/>
      <c r="L583" s="446"/>
      <c r="M583" s="446"/>
      <c r="N583" s="1089"/>
      <c r="O583" s="446"/>
      <c r="P583" s="446"/>
      <c r="Q583" s="1089"/>
      <c r="R583" s="446"/>
      <c r="S583" s="446"/>
      <c r="T583" s="1089"/>
      <c r="U583" s="1089"/>
      <c r="V583" s="446"/>
      <c r="W583" s="446"/>
      <c r="X583" s="1089"/>
      <c r="Y583" s="446"/>
      <c r="Z583" s="446"/>
      <c r="AA583" s="1089"/>
      <c r="AB583" s="446"/>
      <c r="AC583" s="1089"/>
      <c r="AD583" s="446"/>
      <c r="AE583" s="1089"/>
      <c r="AF583" s="446"/>
      <c r="AG583" s="1089"/>
      <c r="AH583" s="446"/>
      <c r="AI583" s="446"/>
      <c r="AJ583" s="1089"/>
      <c r="AK583" s="446"/>
      <c r="AL583" s="446"/>
      <c r="AM583" s="1089"/>
      <c r="AN583" s="446"/>
      <c r="AO583" s="446"/>
      <c r="AP583" s="1089"/>
      <c r="AQ583" s="446"/>
      <c r="AR583" s="446"/>
      <c r="AS583" s="1146"/>
      <c r="AT583" s="446"/>
      <c r="AU583" s="446"/>
      <c r="AV583" s="1089"/>
      <c r="AW583" s="1089"/>
      <c r="AX583" s="1146"/>
      <c r="AY583" s="446"/>
      <c r="AZ583" s="1146"/>
      <c r="BA583" s="1919"/>
      <c r="BB583" s="1790"/>
      <c r="BC583" s="1146"/>
      <c r="BD583" s="446"/>
      <c r="BE583" s="1938"/>
      <c r="BF583" s="1089"/>
      <c r="BG583" s="20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  <c r="BS583" s="23"/>
      <c r="BT583" s="23"/>
      <c r="BU583" s="23"/>
      <c r="BV583" s="23"/>
      <c r="BW583" s="23"/>
      <c r="BX583" s="23"/>
      <c r="BY583" s="23"/>
      <c r="BZ583" s="23"/>
      <c r="CA583" s="23"/>
      <c r="CB583" s="23"/>
      <c r="CC583" s="23"/>
      <c r="CD583" s="23"/>
      <c r="CE583" s="23"/>
      <c r="CF583" s="23"/>
      <c r="CG583" s="23"/>
      <c r="CH583" s="23"/>
      <c r="CI583" s="23"/>
      <c r="CJ583" s="23"/>
      <c r="CK583" s="23"/>
      <c r="CL583" s="23"/>
      <c r="CM583" s="23"/>
      <c r="CN583" s="23"/>
      <c r="CO583" s="23"/>
      <c r="CP583" s="23"/>
      <c r="CQ583" s="23"/>
      <c r="CR583" s="23"/>
      <c r="CS583" s="23"/>
      <c r="CT583" s="23"/>
      <c r="CU583" s="23"/>
      <c r="CV583" s="23"/>
      <c r="CW583" s="23"/>
      <c r="CX583" s="23"/>
      <c r="CY583" s="23"/>
      <c r="CZ583" s="23"/>
      <c r="DA583" s="23"/>
      <c r="DB583" s="23"/>
      <c r="DC583" s="23"/>
      <c r="DD583" s="23"/>
      <c r="DE583" s="23"/>
      <c r="DF583" s="23"/>
      <c r="DG583" s="23"/>
      <c r="DH583" s="23"/>
      <c r="DI583" s="23"/>
      <c r="DJ583" s="23"/>
      <c r="DK583" s="23"/>
      <c r="DL583" s="23"/>
      <c r="DM583" s="23"/>
      <c r="DN583" s="23"/>
      <c r="DO583" s="23"/>
      <c r="DP583" s="23"/>
      <c r="DQ583" s="23"/>
      <c r="DR583" s="23"/>
      <c r="DS583" s="23"/>
      <c r="DT583" s="23"/>
      <c r="DU583" s="23"/>
      <c r="DV583" s="23"/>
      <c r="DW583" s="23"/>
      <c r="DX583" s="23"/>
      <c r="DY583" s="23"/>
      <c r="DZ583" s="23"/>
      <c r="EA583" s="23"/>
      <c r="EB583" s="23"/>
      <c r="EC583" s="23"/>
      <c r="ED583" s="23"/>
      <c r="EE583" s="23"/>
    </row>
    <row r="584" spans="1:135" s="22" customFormat="1" x14ac:dyDescent="0.25">
      <c r="A584" s="20"/>
      <c r="B584" s="16"/>
      <c r="C584" s="446"/>
      <c r="D584" s="446"/>
      <c r="E584" s="1089"/>
      <c r="F584" s="446"/>
      <c r="G584" s="446"/>
      <c r="H584" s="1089"/>
      <c r="I584" s="446"/>
      <c r="J584" s="446"/>
      <c r="K584" s="1089"/>
      <c r="L584" s="446"/>
      <c r="M584" s="446"/>
      <c r="N584" s="1089"/>
      <c r="O584" s="446"/>
      <c r="P584" s="446"/>
      <c r="Q584" s="1089"/>
      <c r="R584" s="446"/>
      <c r="S584" s="446"/>
      <c r="T584" s="1089"/>
      <c r="U584" s="1089"/>
      <c r="V584" s="446"/>
      <c r="W584" s="446"/>
      <c r="X584" s="1089"/>
      <c r="Y584" s="446"/>
      <c r="Z584" s="446"/>
      <c r="AA584" s="1089"/>
      <c r="AB584" s="446"/>
      <c r="AC584" s="1089"/>
      <c r="AD584" s="446"/>
      <c r="AE584" s="1089"/>
      <c r="AF584" s="446"/>
      <c r="AG584" s="1089"/>
      <c r="AH584" s="446"/>
      <c r="AI584" s="446"/>
      <c r="AJ584" s="1089"/>
      <c r="AK584" s="446"/>
      <c r="AL584" s="446"/>
      <c r="AM584" s="1089"/>
      <c r="AN584" s="446"/>
      <c r="AO584" s="446"/>
      <c r="AP584" s="1089"/>
      <c r="AQ584" s="446"/>
      <c r="AR584" s="446"/>
      <c r="AS584" s="1146"/>
      <c r="AT584" s="446"/>
      <c r="AU584" s="446"/>
      <c r="AV584" s="1089"/>
      <c r="AW584" s="1089"/>
      <c r="AX584" s="1146"/>
      <c r="AY584" s="446"/>
      <c r="AZ584" s="1146"/>
      <c r="BA584" s="1919"/>
      <c r="BB584" s="1790"/>
      <c r="BC584" s="1146"/>
      <c r="BD584" s="446"/>
      <c r="BE584" s="1938"/>
      <c r="BF584" s="1089"/>
      <c r="BG584" s="20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  <c r="BS584" s="23"/>
      <c r="BT584" s="23"/>
      <c r="BU584" s="23"/>
      <c r="BV584" s="23"/>
      <c r="BW584" s="23"/>
      <c r="BX584" s="23"/>
      <c r="BY584" s="23"/>
      <c r="BZ584" s="23"/>
      <c r="CA584" s="23"/>
      <c r="CB584" s="23"/>
      <c r="CC584" s="23"/>
      <c r="CD584" s="23"/>
      <c r="CE584" s="23"/>
      <c r="CF584" s="23"/>
      <c r="CG584" s="23"/>
      <c r="CH584" s="23"/>
      <c r="CI584" s="23"/>
      <c r="CJ584" s="23"/>
      <c r="CK584" s="23"/>
      <c r="CL584" s="23"/>
      <c r="CM584" s="23"/>
      <c r="CN584" s="23"/>
      <c r="CO584" s="23"/>
      <c r="CP584" s="23"/>
      <c r="CQ584" s="23"/>
      <c r="CR584" s="23"/>
      <c r="CS584" s="23"/>
      <c r="CT584" s="23"/>
      <c r="CU584" s="23"/>
      <c r="CV584" s="23"/>
      <c r="CW584" s="23"/>
      <c r="CX584" s="23"/>
      <c r="CY584" s="23"/>
      <c r="CZ584" s="23"/>
      <c r="DA584" s="23"/>
      <c r="DB584" s="23"/>
      <c r="DC584" s="23"/>
      <c r="DD584" s="23"/>
      <c r="DE584" s="23"/>
      <c r="DF584" s="23"/>
      <c r="DG584" s="23"/>
      <c r="DH584" s="23"/>
      <c r="DI584" s="23"/>
      <c r="DJ584" s="23"/>
      <c r="DK584" s="23"/>
      <c r="DL584" s="23"/>
      <c r="DM584" s="23"/>
      <c r="DN584" s="23"/>
      <c r="DO584" s="23"/>
      <c r="DP584" s="23"/>
      <c r="DQ584" s="23"/>
      <c r="DR584" s="23"/>
      <c r="DS584" s="23"/>
      <c r="DT584" s="23"/>
      <c r="DU584" s="23"/>
      <c r="DV584" s="23"/>
      <c r="DW584" s="23"/>
      <c r="DX584" s="23"/>
      <c r="DY584" s="23"/>
      <c r="DZ584" s="23"/>
      <c r="EA584" s="23"/>
      <c r="EB584" s="23"/>
      <c r="EC584" s="23"/>
      <c r="ED584" s="23"/>
      <c r="EE584" s="23"/>
    </row>
    <row r="585" spans="1:135" s="22" customFormat="1" x14ac:dyDescent="0.25">
      <c r="A585" s="20"/>
      <c r="B585" s="16"/>
      <c r="C585" s="446"/>
      <c r="D585" s="446"/>
      <c r="E585" s="1089"/>
      <c r="F585" s="446"/>
      <c r="G585" s="446"/>
      <c r="H585" s="1089"/>
      <c r="I585" s="446"/>
      <c r="J585" s="446"/>
      <c r="K585" s="1089"/>
      <c r="L585" s="446"/>
      <c r="M585" s="446"/>
      <c r="N585" s="1089"/>
      <c r="O585" s="446"/>
      <c r="P585" s="446"/>
      <c r="Q585" s="1089"/>
      <c r="R585" s="446"/>
      <c r="S585" s="446"/>
      <c r="T585" s="1089"/>
      <c r="U585" s="1089"/>
      <c r="V585" s="446"/>
      <c r="W585" s="446"/>
      <c r="X585" s="1089"/>
      <c r="Y585" s="446"/>
      <c r="Z585" s="446"/>
      <c r="AA585" s="1089"/>
      <c r="AB585" s="446"/>
      <c r="AC585" s="1089"/>
      <c r="AD585" s="446"/>
      <c r="AE585" s="1089"/>
      <c r="AF585" s="446"/>
      <c r="AG585" s="1089"/>
      <c r="AH585" s="446"/>
      <c r="AI585" s="446"/>
      <c r="AJ585" s="1089"/>
      <c r="AK585" s="446"/>
      <c r="AL585" s="446"/>
      <c r="AM585" s="1089"/>
      <c r="AN585" s="446"/>
      <c r="AO585" s="446"/>
      <c r="AP585" s="1089"/>
      <c r="AQ585" s="446"/>
      <c r="AR585" s="446"/>
      <c r="AS585" s="1146"/>
      <c r="AT585" s="446"/>
      <c r="AU585" s="446"/>
      <c r="AV585" s="1089"/>
      <c r="AW585" s="1089"/>
      <c r="AX585" s="1146"/>
      <c r="AY585" s="446"/>
      <c r="AZ585" s="1146"/>
      <c r="BA585" s="1919"/>
      <c r="BB585" s="1790"/>
      <c r="BC585" s="1146"/>
      <c r="BD585" s="446"/>
      <c r="BE585" s="1938"/>
      <c r="BF585" s="1089"/>
      <c r="BG585" s="20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  <c r="BS585" s="23"/>
      <c r="BT585" s="23"/>
      <c r="BU585" s="23"/>
      <c r="BV585" s="23"/>
      <c r="BW585" s="23"/>
      <c r="BX585" s="23"/>
      <c r="BY585" s="23"/>
      <c r="BZ585" s="23"/>
      <c r="CA585" s="23"/>
      <c r="CB585" s="23"/>
      <c r="CC585" s="23"/>
      <c r="CD585" s="23"/>
      <c r="CE585" s="23"/>
      <c r="CF585" s="23"/>
      <c r="CG585" s="23"/>
      <c r="CH585" s="23"/>
      <c r="CI585" s="23"/>
      <c r="CJ585" s="23"/>
      <c r="CK585" s="23"/>
      <c r="CL585" s="23"/>
      <c r="CM585" s="23"/>
      <c r="CN585" s="23"/>
      <c r="CO585" s="23"/>
      <c r="CP585" s="23"/>
      <c r="CQ585" s="23"/>
      <c r="CR585" s="23"/>
      <c r="CS585" s="23"/>
      <c r="CT585" s="23"/>
      <c r="CU585" s="23"/>
      <c r="CV585" s="23"/>
      <c r="CW585" s="23"/>
      <c r="CX585" s="23"/>
      <c r="CY585" s="23"/>
      <c r="CZ585" s="23"/>
      <c r="DA585" s="23"/>
      <c r="DB585" s="23"/>
      <c r="DC585" s="23"/>
      <c r="DD585" s="23"/>
      <c r="DE585" s="23"/>
      <c r="DF585" s="23"/>
      <c r="DG585" s="23"/>
      <c r="DH585" s="23"/>
      <c r="DI585" s="23"/>
      <c r="DJ585" s="23"/>
      <c r="DK585" s="23"/>
      <c r="DL585" s="23"/>
      <c r="DM585" s="23"/>
      <c r="DN585" s="23"/>
      <c r="DO585" s="23"/>
      <c r="DP585" s="23"/>
      <c r="DQ585" s="23"/>
      <c r="DR585" s="23"/>
      <c r="DS585" s="23"/>
      <c r="DT585" s="23"/>
      <c r="DU585" s="23"/>
      <c r="DV585" s="23"/>
      <c r="DW585" s="23"/>
      <c r="DX585" s="23"/>
      <c r="DY585" s="23"/>
      <c r="DZ585" s="23"/>
      <c r="EA585" s="23"/>
      <c r="EB585" s="23"/>
      <c r="EC585" s="23"/>
      <c r="ED585" s="23"/>
      <c r="EE585" s="23"/>
    </row>
    <row r="586" spans="1:135" s="22" customFormat="1" x14ac:dyDescent="0.25">
      <c r="A586" s="20"/>
      <c r="B586" s="16"/>
      <c r="C586" s="446"/>
      <c r="D586" s="446"/>
      <c r="E586" s="1089"/>
      <c r="F586" s="446"/>
      <c r="G586" s="446"/>
      <c r="H586" s="1089"/>
      <c r="I586" s="446"/>
      <c r="J586" s="446"/>
      <c r="K586" s="1089"/>
      <c r="L586" s="446"/>
      <c r="M586" s="446"/>
      <c r="N586" s="1089"/>
      <c r="O586" s="446"/>
      <c r="P586" s="446"/>
      <c r="Q586" s="1089"/>
      <c r="R586" s="446"/>
      <c r="S586" s="446"/>
      <c r="T586" s="1089"/>
      <c r="U586" s="1089"/>
      <c r="V586" s="446"/>
      <c r="W586" s="446"/>
      <c r="X586" s="1089"/>
      <c r="Y586" s="446"/>
      <c r="Z586" s="446"/>
      <c r="AA586" s="1089"/>
      <c r="AB586" s="446"/>
      <c r="AC586" s="1089"/>
      <c r="AD586" s="446"/>
      <c r="AE586" s="1089"/>
      <c r="AF586" s="446"/>
      <c r="AG586" s="1089"/>
      <c r="AH586" s="446"/>
      <c r="AI586" s="446"/>
      <c r="AJ586" s="1089"/>
      <c r="AK586" s="446"/>
      <c r="AL586" s="446"/>
      <c r="AM586" s="1089"/>
      <c r="AN586" s="446"/>
      <c r="AO586" s="446"/>
      <c r="AP586" s="1089"/>
      <c r="AQ586" s="446"/>
      <c r="AR586" s="446"/>
      <c r="AS586" s="1146"/>
      <c r="AT586" s="446"/>
      <c r="AU586" s="446"/>
      <c r="AV586" s="1089"/>
      <c r="AW586" s="1089"/>
      <c r="AX586" s="1146"/>
      <c r="AY586" s="446"/>
      <c r="AZ586" s="1146"/>
      <c r="BA586" s="1919"/>
      <c r="BB586" s="1790"/>
      <c r="BC586" s="1146"/>
      <c r="BD586" s="446"/>
      <c r="BE586" s="1938"/>
      <c r="BF586" s="1089"/>
      <c r="BG586" s="20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  <c r="BS586" s="23"/>
      <c r="BT586" s="23"/>
      <c r="BU586" s="23"/>
      <c r="BV586" s="23"/>
      <c r="BW586" s="23"/>
      <c r="BX586" s="23"/>
      <c r="BY586" s="23"/>
      <c r="BZ586" s="23"/>
      <c r="CA586" s="23"/>
      <c r="CB586" s="23"/>
      <c r="CC586" s="23"/>
      <c r="CD586" s="23"/>
      <c r="CE586" s="23"/>
      <c r="CF586" s="23"/>
      <c r="CG586" s="23"/>
      <c r="CH586" s="23"/>
      <c r="CI586" s="23"/>
      <c r="CJ586" s="23"/>
      <c r="CK586" s="23"/>
      <c r="CL586" s="23"/>
      <c r="CM586" s="23"/>
      <c r="CN586" s="23"/>
      <c r="CO586" s="23"/>
      <c r="CP586" s="23"/>
      <c r="CQ586" s="23"/>
      <c r="CR586" s="23"/>
      <c r="CS586" s="23"/>
      <c r="CT586" s="23"/>
      <c r="CU586" s="23"/>
      <c r="CV586" s="23"/>
      <c r="CW586" s="23"/>
      <c r="CX586" s="23"/>
      <c r="CY586" s="23"/>
      <c r="CZ586" s="23"/>
      <c r="DA586" s="23"/>
      <c r="DB586" s="23"/>
      <c r="DC586" s="23"/>
      <c r="DD586" s="23"/>
      <c r="DE586" s="23"/>
      <c r="DF586" s="23"/>
      <c r="DG586" s="23"/>
      <c r="DH586" s="23"/>
      <c r="DI586" s="23"/>
      <c r="DJ586" s="23"/>
      <c r="DK586" s="23"/>
      <c r="DL586" s="23"/>
      <c r="DM586" s="23"/>
      <c r="DN586" s="23"/>
      <c r="DO586" s="23"/>
      <c r="DP586" s="23"/>
      <c r="DQ586" s="23"/>
      <c r="DR586" s="23"/>
      <c r="DS586" s="23"/>
      <c r="DT586" s="23"/>
      <c r="DU586" s="23"/>
      <c r="DV586" s="23"/>
      <c r="DW586" s="23"/>
      <c r="DX586" s="23"/>
      <c r="DY586" s="23"/>
      <c r="DZ586" s="23"/>
      <c r="EA586" s="23"/>
      <c r="EB586" s="23"/>
      <c r="EC586" s="23"/>
      <c r="ED586" s="23"/>
      <c r="EE586" s="23"/>
    </row>
    <row r="587" spans="1:135" s="22" customFormat="1" x14ac:dyDescent="0.25">
      <c r="A587" s="20"/>
      <c r="B587" s="16"/>
      <c r="C587" s="446"/>
      <c r="D587" s="446"/>
      <c r="E587" s="1089"/>
      <c r="F587" s="446"/>
      <c r="G587" s="446"/>
      <c r="H587" s="1089"/>
      <c r="I587" s="446"/>
      <c r="J587" s="446"/>
      <c r="K587" s="1089"/>
      <c r="L587" s="446"/>
      <c r="M587" s="446"/>
      <c r="N587" s="1089"/>
      <c r="O587" s="446"/>
      <c r="P587" s="446"/>
      <c r="Q587" s="1089"/>
      <c r="R587" s="446"/>
      <c r="S587" s="446"/>
      <c r="T587" s="1089"/>
      <c r="U587" s="1089"/>
      <c r="V587" s="446"/>
      <c r="W587" s="446"/>
      <c r="X587" s="1089"/>
      <c r="Y587" s="446"/>
      <c r="Z587" s="446"/>
      <c r="AA587" s="1089"/>
      <c r="AB587" s="446"/>
      <c r="AC587" s="1089"/>
      <c r="AD587" s="446"/>
      <c r="AE587" s="1089"/>
      <c r="AF587" s="446"/>
      <c r="AG587" s="1089"/>
      <c r="AH587" s="446"/>
      <c r="AI587" s="446"/>
      <c r="AJ587" s="1089"/>
      <c r="AK587" s="446"/>
      <c r="AL587" s="446"/>
      <c r="AM587" s="1089"/>
      <c r="AN587" s="446"/>
      <c r="AO587" s="446"/>
      <c r="AP587" s="1089"/>
      <c r="AQ587" s="446"/>
      <c r="AR587" s="446"/>
      <c r="AS587" s="1146"/>
      <c r="AT587" s="446"/>
      <c r="AU587" s="446"/>
      <c r="AV587" s="1089"/>
      <c r="AW587" s="1089"/>
      <c r="AX587" s="1146"/>
      <c r="AY587" s="446"/>
      <c r="AZ587" s="1146"/>
      <c r="BA587" s="1919"/>
      <c r="BB587" s="1790"/>
      <c r="BC587" s="1146"/>
      <c r="BD587" s="446"/>
      <c r="BE587" s="1938"/>
      <c r="BF587" s="1089"/>
      <c r="BG587" s="20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  <c r="BS587" s="23"/>
      <c r="BT587" s="23"/>
      <c r="BU587" s="23"/>
      <c r="BV587" s="23"/>
      <c r="BW587" s="23"/>
      <c r="BX587" s="23"/>
      <c r="BY587" s="23"/>
      <c r="BZ587" s="23"/>
      <c r="CA587" s="23"/>
      <c r="CB587" s="23"/>
      <c r="CC587" s="23"/>
      <c r="CD587" s="23"/>
      <c r="CE587" s="23"/>
      <c r="CF587" s="23"/>
      <c r="CG587" s="23"/>
      <c r="CH587" s="23"/>
      <c r="CI587" s="23"/>
      <c r="CJ587" s="23"/>
      <c r="CK587" s="23"/>
      <c r="CL587" s="23"/>
      <c r="CM587" s="23"/>
      <c r="CN587" s="23"/>
      <c r="CO587" s="23"/>
      <c r="CP587" s="23"/>
      <c r="CQ587" s="23"/>
      <c r="CR587" s="23"/>
      <c r="CS587" s="23"/>
      <c r="CT587" s="23"/>
      <c r="CU587" s="23"/>
      <c r="CV587" s="23"/>
      <c r="CW587" s="23"/>
      <c r="CX587" s="23"/>
      <c r="CY587" s="23"/>
      <c r="CZ587" s="23"/>
      <c r="DA587" s="23"/>
      <c r="DB587" s="23"/>
      <c r="DC587" s="23"/>
      <c r="DD587" s="23"/>
      <c r="DE587" s="23"/>
      <c r="DF587" s="23"/>
      <c r="DG587" s="23"/>
      <c r="DH587" s="23"/>
      <c r="DI587" s="23"/>
      <c r="DJ587" s="23"/>
      <c r="DK587" s="23"/>
      <c r="DL587" s="23"/>
      <c r="DM587" s="23"/>
      <c r="DN587" s="23"/>
      <c r="DO587" s="23"/>
      <c r="DP587" s="23"/>
      <c r="DQ587" s="23"/>
      <c r="DR587" s="23"/>
      <c r="DS587" s="23"/>
      <c r="DT587" s="23"/>
      <c r="DU587" s="23"/>
      <c r="DV587" s="23"/>
      <c r="DW587" s="23"/>
      <c r="DX587" s="23"/>
      <c r="DY587" s="23"/>
      <c r="DZ587" s="23"/>
      <c r="EA587" s="23"/>
      <c r="EB587" s="23"/>
      <c r="EC587" s="23"/>
      <c r="ED587" s="23"/>
      <c r="EE587" s="23"/>
    </row>
    <row r="588" spans="1:135" s="22" customFormat="1" x14ac:dyDescent="0.25">
      <c r="A588" s="20"/>
      <c r="B588" s="16"/>
      <c r="C588" s="446"/>
      <c r="D588" s="446"/>
      <c r="E588" s="1089"/>
      <c r="F588" s="446"/>
      <c r="G588" s="446"/>
      <c r="H588" s="1089"/>
      <c r="I588" s="446"/>
      <c r="J588" s="446"/>
      <c r="K588" s="1089"/>
      <c r="L588" s="446"/>
      <c r="M588" s="446"/>
      <c r="N588" s="1089"/>
      <c r="O588" s="446"/>
      <c r="P588" s="446"/>
      <c r="Q588" s="1089"/>
      <c r="R588" s="446"/>
      <c r="S588" s="446"/>
      <c r="T588" s="1089"/>
      <c r="U588" s="1089"/>
      <c r="V588" s="446"/>
      <c r="W588" s="446"/>
      <c r="X588" s="1089"/>
      <c r="Y588" s="446"/>
      <c r="Z588" s="446"/>
      <c r="AA588" s="1089"/>
      <c r="AB588" s="446"/>
      <c r="AC588" s="1089"/>
      <c r="AD588" s="446"/>
      <c r="AE588" s="1089"/>
      <c r="AF588" s="446"/>
      <c r="AG588" s="1089"/>
      <c r="AH588" s="446"/>
      <c r="AI588" s="446"/>
      <c r="AJ588" s="1089"/>
      <c r="AK588" s="446"/>
      <c r="AL588" s="446"/>
      <c r="AM588" s="1089"/>
      <c r="AN588" s="446"/>
      <c r="AO588" s="446"/>
      <c r="AP588" s="1089"/>
      <c r="AQ588" s="446"/>
      <c r="AR588" s="446"/>
      <c r="AS588" s="1146"/>
      <c r="AT588" s="446"/>
      <c r="AU588" s="446"/>
      <c r="AV588" s="1089"/>
      <c r="AW588" s="1089"/>
      <c r="AX588" s="1146"/>
      <c r="AY588" s="446"/>
      <c r="AZ588" s="1146"/>
      <c r="BA588" s="1919"/>
      <c r="BB588" s="1790"/>
      <c r="BC588" s="1146"/>
      <c r="BD588" s="446"/>
      <c r="BE588" s="1938"/>
      <c r="BF588" s="1089"/>
      <c r="BG588" s="20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  <c r="BS588" s="23"/>
      <c r="BT588" s="23"/>
      <c r="BU588" s="23"/>
      <c r="BV588" s="23"/>
      <c r="BW588" s="23"/>
      <c r="BX588" s="23"/>
      <c r="BY588" s="23"/>
      <c r="BZ588" s="23"/>
      <c r="CA588" s="23"/>
      <c r="CB588" s="23"/>
      <c r="CC588" s="23"/>
      <c r="CD588" s="23"/>
      <c r="CE588" s="23"/>
      <c r="CF588" s="23"/>
      <c r="CG588" s="23"/>
      <c r="CH588" s="23"/>
      <c r="CI588" s="23"/>
      <c r="CJ588" s="23"/>
      <c r="CK588" s="23"/>
      <c r="CL588" s="23"/>
      <c r="CM588" s="23"/>
      <c r="CN588" s="23"/>
      <c r="CO588" s="23"/>
      <c r="CP588" s="23"/>
      <c r="CQ588" s="23"/>
      <c r="CR588" s="23"/>
      <c r="CS588" s="23"/>
      <c r="CT588" s="23"/>
      <c r="CU588" s="23"/>
      <c r="CV588" s="23"/>
      <c r="CW588" s="23"/>
      <c r="CX588" s="23"/>
      <c r="CY588" s="23"/>
      <c r="CZ588" s="23"/>
      <c r="DA588" s="23"/>
      <c r="DB588" s="23"/>
      <c r="DC588" s="23"/>
      <c r="DD588" s="23"/>
      <c r="DE588" s="23"/>
      <c r="DF588" s="23"/>
      <c r="DG588" s="23"/>
      <c r="DH588" s="23"/>
      <c r="DI588" s="23"/>
      <c r="DJ588" s="23"/>
      <c r="DK588" s="23"/>
      <c r="DL588" s="23"/>
      <c r="DM588" s="23"/>
      <c r="DN588" s="23"/>
      <c r="DO588" s="23"/>
      <c r="DP588" s="23"/>
      <c r="DQ588" s="23"/>
      <c r="DR588" s="23"/>
      <c r="DS588" s="23"/>
      <c r="DT588" s="23"/>
      <c r="DU588" s="23"/>
      <c r="DV588" s="23"/>
      <c r="DW588" s="23"/>
      <c r="DX588" s="23"/>
      <c r="DY588" s="23"/>
      <c r="DZ588" s="23"/>
      <c r="EA588" s="23"/>
      <c r="EB588" s="23"/>
      <c r="EC588" s="23"/>
      <c r="ED588" s="23"/>
      <c r="EE588" s="23"/>
    </row>
    <row r="589" spans="1:135" s="22" customFormat="1" x14ac:dyDescent="0.25">
      <c r="A589" s="20"/>
      <c r="B589" s="16"/>
      <c r="C589" s="446"/>
      <c r="D589" s="446"/>
      <c r="E589" s="1089"/>
      <c r="F589" s="446"/>
      <c r="G589" s="446"/>
      <c r="H589" s="1089"/>
      <c r="I589" s="446"/>
      <c r="J589" s="446"/>
      <c r="K589" s="1089"/>
      <c r="L589" s="446"/>
      <c r="M589" s="446"/>
      <c r="N589" s="1089"/>
      <c r="O589" s="446"/>
      <c r="P589" s="446"/>
      <c r="Q589" s="1089"/>
      <c r="R589" s="446"/>
      <c r="S589" s="446"/>
      <c r="T589" s="1089"/>
      <c r="U589" s="1089"/>
      <c r="V589" s="446"/>
      <c r="W589" s="446"/>
      <c r="X589" s="1089"/>
      <c r="Y589" s="446"/>
      <c r="Z589" s="446"/>
      <c r="AA589" s="1089"/>
      <c r="AB589" s="446"/>
      <c r="AC589" s="1089"/>
      <c r="AD589" s="446"/>
      <c r="AE589" s="1089"/>
      <c r="AF589" s="446"/>
      <c r="AG589" s="1089"/>
      <c r="AH589" s="446"/>
      <c r="AI589" s="446"/>
      <c r="AJ589" s="1089"/>
      <c r="AK589" s="446"/>
      <c r="AL589" s="446"/>
      <c r="AM589" s="1089"/>
      <c r="AN589" s="446"/>
      <c r="AO589" s="446"/>
      <c r="AP589" s="1089"/>
      <c r="AQ589" s="446"/>
      <c r="AR589" s="446"/>
      <c r="AS589" s="1146"/>
      <c r="AT589" s="446"/>
      <c r="AU589" s="446"/>
      <c r="AV589" s="1089"/>
      <c r="AW589" s="1089"/>
      <c r="AX589" s="1146"/>
      <c r="AY589" s="446"/>
      <c r="AZ589" s="1146"/>
      <c r="BA589" s="1919"/>
      <c r="BB589" s="1790"/>
      <c r="BC589" s="1146"/>
      <c r="BD589" s="446"/>
      <c r="BE589" s="1938"/>
      <c r="BF589" s="1089"/>
      <c r="BG589" s="20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  <c r="BS589" s="23"/>
      <c r="BT589" s="23"/>
      <c r="BU589" s="23"/>
      <c r="BV589" s="23"/>
      <c r="BW589" s="23"/>
      <c r="BX589" s="23"/>
      <c r="BY589" s="23"/>
      <c r="BZ589" s="23"/>
      <c r="CA589" s="23"/>
      <c r="CB589" s="23"/>
      <c r="CC589" s="23"/>
      <c r="CD589" s="23"/>
      <c r="CE589" s="23"/>
      <c r="CF589" s="23"/>
      <c r="CG589" s="23"/>
      <c r="CH589" s="23"/>
      <c r="CI589" s="23"/>
      <c r="CJ589" s="23"/>
      <c r="CK589" s="23"/>
      <c r="CL589" s="23"/>
      <c r="CM589" s="23"/>
      <c r="CN589" s="23"/>
      <c r="CO589" s="23"/>
      <c r="CP589" s="23"/>
      <c r="CQ589" s="23"/>
      <c r="CR589" s="23"/>
      <c r="CS589" s="23"/>
      <c r="CT589" s="23"/>
      <c r="CU589" s="23"/>
      <c r="CV589" s="23"/>
      <c r="CW589" s="23"/>
      <c r="CX589" s="23"/>
      <c r="CY589" s="23"/>
      <c r="CZ589" s="23"/>
      <c r="DA589" s="23"/>
      <c r="DB589" s="23"/>
      <c r="DC589" s="23"/>
      <c r="DD589" s="23"/>
      <c r="DE589" s="23"/>
      <c r="DF589" s="23"/>
      <c r="DG589" s="23"/>
      <c r="DH589" s="23"/>
      <c r="DI589" s="23"/>
      <c r="DJ589" s="23"/>
      <c r="DK589" s="23"/>
      <c r="DL589" s="23"/>
      <c r="DM589" s="23"/>
      <c r="DN589" s="23"/>
      <c r="DO589" s="23"/>
      <c r="DP589" s="23"/>
      <c r="DQ589" s="23"/>
      <c r="DR589" s="23"/>
      <c r="DS589" s="23"/>
      <c r="DT589" s="23"/>
      <c r="DU589" s="23"/>
      <c r="DV589" s="23"/>
      <c r="DW589" s="23"/>
      <c r="DX589" s="23"/>
      <c r="DY589" s="23"/>
      <c r="DZ589" s="23"/>
      <c r="EA589" s="23"/>
      <c r="EB589" s="23"/>
      <c r="EC589" s="23"/>
      <c r="ED589" s="23"/>
      <c r="EE589" s="23"/>
    </row>
    <row r="590" spans="1:135" s="22" customFormat="1" x14ac:dyDescent="0.25">
      <c r="A590" s="20"/>
      <c r="B590" s="16"/>
      <c r="C590" s="446"/>
      <c r="D590" s="446"/>
      <c r="E590" s="1089"/>
      <c r="F590" s="446"/>
      <c r="G590" s="446"/>
      <c r="H590" s="1089"/>
      <c r="I590" s="446"/>
      <c r="J590" s="446"/>
      <c r="K590" s="1089"/>
      <c r="L590" s="446"/>
      <c r="M590" s="446"/>
      <c r="N590" s="1089"/>
      <c r="O590" s="446"/>
      <c r="P590" s="446"/>
      <c r="Q590" s="1089"/>
      <c r="R590" s="446"/>
      <c r="S590" s="446"/>
      <c r="T590" s="1089"/>
      <c r="U590" s="1089"/>
      <c r="V590" s="446"/>
      <c r="W590" s="446"/>
      <c r="X590" s="1089"/>
      <c r="Y590" s="446"/>
      <c r="Z590" s="446"/>
      <c r="AA590" s="1089"/>
      <c r="AB590" s="446"/>
      <c r="AC590" s="1089"/>
      <c r="AD590" s="446"/>
      <c r="AE590" s="1089"/>
      <c r="AF590" s="446"/>
      <c r="AG590" s="1089"/>
      <c r="AH590" s="446"/>
      <c r="AI590" s="446"/>
      <c r="AJ590" s="1089"/>
      <c r="AK590" s="446"/>
      <c r="AL590" s="446"/>
      <c r="AM590" s="1089"/>
      <c r="AN590" s="446"/>
      <c r="AO590" s="446"/>
      <c r="AP590" s="1089"/>
      <c r="AQ590" s="446"/>
      <c r="AR590" s="446"/>
      <c r="AS590" s="1146"/>
      <c r="AT590" s="446"/>
      <c r="AU590" s="446"/>
      <c r="AV590" s="1089"/>
      <c r="AW590" s="1089"/>
      <c r="AX590" s="1146"/>
      <c r="AY590" s="446"/>
      <c r="AZ590" s="1146"/>
      <c r="BA590" s="1919"/>
      <c r="BB590" s="1790"/>
      <c r="BC590" s="1146"/>
      <c r="BD590" s="446"/>
      <c r="BE590" s="1938"/>
      <c r="BF590" s="1089"/>
      <c r="BG590" s="20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  <c r="BS590" s="23"/>
      <c r="BT590" s="23"/>
      <c r="BU590" s="23"/>
      <c r="BV590" s="23"/>
      <c r="BW590" s="23"/>
      <c r="BX590" s="23"/>
      <c r="BY590" s="23"/>
      <c r="BZ590" s="23"/>
      <c r="CA590" s="23"/>
      <c r="CB590" s="23"/>
      <c r="CC590" s="23"/>
      <c r="CD590" s="23"/>
      <c r="CE590" s="23"/>
      <c r="CF590" s="23"/>
      <c r="CG590" s="23"/>
      <c r="CH590" s="23"/>
      <c r="CI590" s="23"/>
      <c r="CJ590" s="23"/>
      <c r="CK590" s="23"/>
      <c r="CL590" s="23"/>
      <c r="CM590" s="23"/>
      <c r="CN590" s="23"/>
      <c r="CO590" s="23"/>
      <c r="CP590" s="23"/>
      <c r="CQ590" s="23"/>
      <c r="CR590" s="23"/>
      <c r="CS590" s="23"/>
      <c r="CT590" s="23"/>
      <c r="CU590" s="23"/>
      <c r="CV590" s="23"/>
      <c r="CW590" s="23"/>
      <c r="CX590" s="23"/>
      <c r="CY590" s="23"/>
      <c r="CZ590" s="23"/>
      <c r="DA590" s="23"/>
      <c r="DB590" s="23"/>
      <c r="DC590" s="23"/>
      <c r="DD590" s="23"/>
      <c r="DE590" s="23"/>
      <c r="DF590" s="23"/>
      <c r="DG590" s="23"/>
      <c r="DH590" s="23"/>
      <c r="DI590" s="23"/>
      <c r="DJ590" s="23"/>
      <c r="DK590" s="23"/>
      <c r="DL590" s="23"/>
      <c r="DM590" s="23"/>
      <c r="DN590" s="23"/>
      <c r="DO590" s="23"/>
      <c r="DP590" s="23"/>
      <c r="DQ590" s="23"/>
      <c r="DR590" s="23"/>
      <c r="DS590" s="23"/>
      <c r="DT590" s="23"/>
      <c r="DU590" s="23"/>
      <c r="DV590" s="23"/>
      <c r="DW590" s="23"/>
      <c r="DX590" s="23"/>
      <c r="DY590" s="23"/>
      <c r="DZ590" s="23"/>
      <c r="EA590" s="23"/>
      <c r="EB590" s="23"/>
      <c r="EC590" s="23"/>
      <c r="ED590" s="23"/>
      <c r="EE590" s="23"/>
    </row>
    <row r="591" spans="1:135" s="22" customFormat="1" x14ac:dyDescent="0.25">
      <c r="A591" s="20"/>
      <c r="B591" s="16"/>
      <c r="C591" s="446"/>
      <c r="D591" s="446"/>
      <c r="E591" s="1089"/>
      <c r="F591" s="446"/>
      <c r="G591" s="446"/>
      <c r="H591" s="1089"/>
      <c r="I591" s="446"/>
      <c r="J591" s="446"/>
      <c r="K591" s="1089"/>
      <c r="L591" s="446"/>
      <c r="M591" s="446"/>
      <c r="N591" s="1089"/>
      <c r="O591" s="446"/>
      <c r="P591" s="446"/>
      <c r="Q591" s="1089"/>
      <c r="R591" s="446"/>
      <c r="S591" s="446"/>
      <c r="T591" s="1089"/>
      <c r="U591" s="1089"/>
      <c r="V591" s="446"/>
      <c r="W591" s="446"/>
      <c r="X591" s="1089"/>
      <c r="Y591" s="446"/>
      <c r="Z591" s="446"/>
      <c r="AA591" s="1089"/>
      <c r="AB591" s="446"/>
      <c r="AC591" s="1089"/>
      <c r="AD591" s="446"/>
      <c r="AE591" s="1089"/>
      <c r="AF591" s="446"/>
      <c r="AG591" s="1089"/>
      <c r="AH591" s="446"/>
      <c r="AI591" s="446"/>
      <c r="AJ591" s="1089"/>
      <c r="AK591" s="446"/>
      <c r="AL591" s="446"/>
      <c r="AM591" s="1089"/>
      <c r="AN591" s="446"/>
      <c r="AO591" s="446"/>
      <c r="AP591" s="1089"/>
      <c r="AQ591" s="446"/>
      <c r="AR591" s="446"/>
      <c r="AS591" s="1146"/>
      <c r="AT591" s="446"/>
      <c r="AU591" s="446"/>
      <c r="AV591" s="1089"/>
      <c r="AW591" s="1089"/>
      <c r="AX591" s="1146"/>
      <c r="AY591" s="446"/>
      <c r="AZ591" s="1146"/>
      <c r="BA591" s="1919"/>
      <c r="BB591" s="1790"/>
      <c r="BC591" s="1146"/>
      <c r="BD591" s="446"/>
      <c r="BE591" s="1938"/>
      <c r="BF591" s="1089"/>
      <c r="BG591" s="20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  <c r="BS591" s="23"/>
      <c r="BT591" s="23"/>
      <c r="BU591" s="23"/>
      <c r="BV591" s="23"/>
      <c r="BW591" s="23"/>
      <c r="BX591" s="23"/>
      <c r="BY591" s="23"/>
      <c r="BZ591" s="23"/>
      <c r="CA591" s="23"/>
      <c r="CB591" s="23"/>
      <c r="CC591" s="23"/>
      <c r="CD591" s="23"/>
      <c r="CE591" s="23"/>
      <c r="CF591" s="23"/>
      <c r="CG591" s="23"/>
      <c r="CH591" s="23"/>
      <c r="CI591" s="23"/>
      <c r="CJ591" s="23"/>
      <c r="CK591" s="23"/>
      <c r="CL591" s="23"/>
      <c r="CM591" s="23"/>
      <c r="CN591" s="23"/>
      <c r="CO591" s="23"/>
      <c r="CP591" s="23"/>
      <c r="CQ591" s="23"/>
      <c r="CR591" s="23"/>
      <c r="CS591" s="23"/>
      <c r="CT591" s="23"/>
      <c r="CU591" s="23"/>
      <c r="CV591" s="23"/>
      <c r="CW591" s="23"/>
      <c r="CX591" s="23"/>
      <c r="CY591" s="23"/>
      <c r="CZ591" s="23"/>
      <c r="DA591" s="23"/>
      <c r="DB591" s="23"/>
      <c r="DC591" s="23"/>
      <c r="DD591" s="23"/>
      <c r="DE591" s="23"/>
      <c r="DF591" s="23"/>
      <c r="DG591" s="23"/>
      <c r="DH591" s="23"/>
      <c r="DI591" s="23"/>
      <c r="DJ591" s="23"/>
      <c r="DK591" s="23"/>
      <c r="DL591" s="23"/>
      <c r="DM591" s="23"/>
      <c r="DN591" s="23"/>
      <c r="DO591" s="23"/>
      <c r="DP591" s="23"/>
      <c r="DQ591" s="23"/>
      <c r="DR591" s="23"/>
      <c r="DS591" s="23"/>
      <c r="DT591" s="23"/>
      <c r="DU591" s="23"/>
      <c r="DV591" s="23"/>
      <c r="DW591" s="23"/>
      <c r="DX591" s="23"/>
      <c r="DY591" s="23"/>
      <c r="DZ591" s="23"/>
      <c r="EA591" s="23"/>
      <c r="EB591" s="23"/>
      <c r="EC591" s="23"/>
      <c r="ED591" s="23"/>
      <c r="EE591" s="23"/>
    </row>
    <row r="592" spans="1:135" s="22" customFormat="1" x14ac:dyDescent="0.25">
      <c r="A592" s="20"/>
      <c r="B592" s="16"/>
      <c r="C592" s="446"/>
      <c r="D592" s="446"/>
      <c r="E592" s="1089"/>
      <c r="F592" s="446"/>
      <c r="G592" s="446"/>
      <c r="H592" s="1089"/>
      <c r="I592" s="446"/>
      <c r="J592" s="446"/>
      <c r="K592" s="1089"/>
      <c r="L592" s="446"/>
      <c r="M592" s="446"/>
      <c r="N592" s="1089"/>
      <c r="O592" s="446"/>
      <c r="P592" s="446"/>
      <c r="Q592" s="1089"/>
      <c r="R592" s="446"/>
      <c r="S592" s="446"/>
      <c r="T592" s="1089"/>
      <c r="U592" s="1089"/>
      <c r="V592" s="446"/>
      <c r="W592" s="446"/>
      <c r="X592" s="1089"/>
      <c r="Y592" s="446"/>
      <c r="Z592" s="446"/>
      <c r="AA592" s="1089"/>
      <c r="AB592" s="446"/>
      <c r="AC592" s="1089"/>
      <c r="AD592" s="446"/>
      <c r="AE592" s="1089"/>
      <c r="AF592" s="446"/>
      <c r="AG592" s="1089"/>
      <c r="AH592" s="446"/>
      <c r="AI592" s="446"/>
      <c r="AJ592" s="1089"/>
      <c r="AK592" s="446"/>
      <c r="AL592" s="446"/>
      <c r="AM592" s="1089"/>
      <c r="AN592" s="446"/>
      <c r="AO592" s="446"/>
      <c r="AP592" s="1089"/>
      <c r="AQ592" s="446"/>
      <c r="AR592" s="446"/>
      <c r="AS592" s="1146"/>
      <c r="AT592" s="446"/>
      <c r="AU592" s="446"/>
      <c r="AV592" s="1089"/>
      <c r="AW592" s="1089"/>
      <c r="AX592" s="1146"/>
      <c r="AY592" s="446"/>
      <c r="AZ592" s="1146"/>
      <c r="BA592" s="1919"/>
      <c r="BB592" s="1790"/>
      <c r="BC592" s="1146"/>
      <c r="BD592" s="446"/>
      <c r="BE592" s="1938"/>
      <c r="BF592" s="1089"/>
      <c r="BG592" s="20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  <c r="BS592" s="23"/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3"/>
      <c r="CG592" s="23"/>
      <c r="CH592" s="23"/>
      <c r="CI592" s="23"/>
      <c r="CJ592" s="23"/>
      <c r="CK592" s="23"/>
      <c r="CL592" s="23"/>
      <c r="CM592" s="23"/>
      <c r="CN592" s="23"/>
      <c r="CO592" s="23"/>
      <c r="CP592" s="23"/>
      <c r="CQ592" s="23"/>
      <c r="CR592" s="23"/>
      <c r="CS592" s="23"/>
      <c r="CT592" s="23"/>
      <c r="CU592" s="23"/>
      <c r="CV592" s="23"/>
      <c r="CW592" s="23"/>
      <c r="CX592" s="23"/>
      <c r="CY592" s="23"/>
      <c r="CZ592" s="23"/>
      <c r="DA592" s="23"/>
      <c r="DB592" s="23"/>
      <c r="DC592" s="23"/>
      <c r="DD592" s="23"/>
      <c r="DE592" s="23"/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/>
      <c r="DR592" s="23"/>
      <c r="DS592" s="23"/>
      <c r="DT592" s="23"/>
      <c r="DU592" s="23"/>
      <c r="DV592" s="23"/>
      <c r="DW592" s="23"/>
      <c r="DX592" s="23"/>
      <c r="DY592" s="23"/>
      <c r="DZ592" s="23"/>
      <c r="EA592" s="23"/>
      <c r="EB592" s="23"/>
      <c r="EC592" s="23"/>
      <c r="ED592" s="23"/>
      <c r="EE592" s="23"/>
    </row>
    <row r="593" spans="1:135" s="22" customFormat="1" x14ac:dyDescent="0.25">
      <c r="A593" s="20"/>
      <c r="B593" s="16"/>
      <c r="C593" s="446"/>
      <c r="D593" s="446"/>
      <c r="E593" s="1089"/>
      <c r="F593" s="446"/>
      <c r="G593" s="446"/>
      <c r="H593" s="1089"/>
      <c r="I593" s="446"/>
      <c r="J593" s="446"/>
      <c r="K593" s="1089"/>
      <c r="L593" s="446"/>
      <c r="M593" s="446"/>
      <c r="N593" s="1089"/>
      <c r="O593" s="446"/>
      <c r="P593" s="446"/>
      <c r="Q593" s="1089"/>
      <c r="R593" s="446"/>
      <c r="S593" s="446"/>
      <c r="T593" s="1089"/>
      <c r="U593" s="1089"/>
      <c r="V593" s="446"/>
      <c r="W593" s="446"/>
      <c r="X593" s="1089"/>
      <c r="Y593" s="446"/>
      <c r="Z593" s="446"/>
      <c r="AA593" s="1089"/>
      <c r="AB593" s="446"/>
      <c r="AC593" s="1089"/>
      <c r="AD593" s="446"/>
      <c r="AE593" s="1089"/>
      <c r="AF593" s="446"/>
      <c r="AG593" s="1089"/>
      <c r="AH593" s="446"/>
      <c r="AI593" s="446"/>
      <c r="AJ593" s="1089"/>
      <c r="AK593" s="446"/>
      <c r="AL593" s="446"/>
      <c r="AM593" s="1089"/>
      <c r="AN593" s="446"/>
      <c r="AO593" s="446"/>
      <c r="AP593" s="1089"/>
      <c r="AQ593" s="446"/>
      <c r="AR593" s="446"/>
      <c r="AS593" s="1146"/>
      <c r="AT593" s="446"/>
      <c r="AU593" s="446"/>
      <c r="AV593" s="1089"/>
      <c r="AW593" s="1089"/>
      <c r="AX593" s="1146"/>
      <c r="AY593" s="446"/>
      <c r="AZ593" s="1146"/>
      <c r="BA593" s="1919"/>
      <c r="BB593" s="1790"/>
      <c r="BC593" s="1146"/>
      <c r="BD593" s="446"/>
      <c r="BE593" s="1938"/>
      <c r="BF593" s="1089"/>
      <c r="BG593" s="20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  <c r="CM593" s="23"/>
      <c r="CN593" s="23"/>
      <c r="CO593" s="23"/>
      <c r="CP593" s="23"/>
      <c r="CQ593" s="23"/>
      <c r="CR593" s="23"/>
      <c r="CS593" s="23"/>
      <c r="CT593" s="23"/>
      <c r="CU593" s="23"/>
      <c r="CV593" s="23"/>
      <c r="CW593" s="23"/>
      <c r="CX593" s="23"/>
      <c r="CY593" s="23"/>
      <c r="CZ593" s="23"/>
      <c r="DA593" s="23"/>
      <c r="DB593" s="23"/>
      <c r="DC593" s="23"/>
      <c r="DD593" s="23"/>
      <c r="DE593" s="23"/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/>
      <c r="DR593" s="23"/>
      <c r="DS593" s="23"/>
      <c r="DT593" s="23"/>
      <c r="DU593" s="23"/>
      <c r="DV593" s="23"/>
      <c r="DW593" s="23"/>
      <c r="DX593" s="23"/>
      <c r="DY593" s="23"/>
      <c r="DZ593" s="23"/>
      <c r="EA593" s="23"/>
      <c r="EB593" s="23"/>
      <c r="EC593" s="23"/>
      <c r="ED593" s="23"/>
      <c r="EE593" s="23"/>
    </row>
    <row r="594" spans="1:135" s="22" customFormat="1" x14ac:dyDescent="0.25">
      <c r="A594" s="20"/>
      <c r="B594" s="16"/>
      <c r="C594" s="446"/>
      <c r="D594" s="446"/>
      <c r="E594" s="1089"/>
      <c r="F594" s="446"/>
      <c r="G594" s="446"/>
      <c r="H594" s="1089"/>
      <c r="I594" s="446"/>
      <c r="J594" s="446"/>
      <c r="K594" s="1089"/>
      <c r="L594" s="446"/>
      <c r="M594" s="446"/>
      <c r="N594" s="1089"/>
      <c r="O594" s="446"/>
      <c r="P594" s="446"/>
      <c r="Q594" s="1089"/>
      <c r="R594" s="446"/>
      <c r="S594" s="446"/>
      <c r="T594" s="1089"/>
      <c r="U594" s="1089"/>
      <c r="V594" s="446"/>
      <c r="W594" s="446"/>
      <c r="X594" s="1089"/>
      <c r="Y594" s="446"/>
      <c r="Z594" s="446"/>
      <c r="AA594" s="1089"/>
      <c r="AB594" s="446"/>
      <c r="AC594" s="1089"/>
      <c r="AD594" s="446"/>
      <c r="AE594" s="1089"/>
      <c r="AF594" s="446"/>
      <c r="AG594" s="1089"/>
      <c r="AH594" s="446"/>
      <c r="AI594" s="446"/>
      <c r="AJ594" s="1089"/>
      <c r="AK594" s="446"/>
      <c r="AL594" s="446"/>
      <c r="AM594" s="1089"/>
      <c r="AN594" s="446"/>
      <c r="AO594" s="446"/>
      <c r="AP594" s="1089"/>
      <c r="AQ594" s="446"/>
      <c r="AR594" s="446"/>
      <c r="AS594" s="1146"/>
      <c r="AT594" s="446"/>
      <c r="AU594" s="446"/>
      <c r="AV594" s="1089"/>
      <c r="AW594" s="1089"/>
      <c r="AX594" s="1146"/>
      <c r="AY594" s="446"/>
      <c r="AZ594" s="1146"/>
      <c r="BA594" s="1919"/>
      <c r="BB594" s="1790"/>
      <c r="BC594" s="1146"/>
      <c r="BD594" s="446"/>
      <c r="BE594" s="1938"/>
      <c r="BF594" s="1089"/>
      <c r="BG594" s="20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3"/>
      <c r="CG594" s="23"/>
      <c r="CH594" s="23"/>
      <c r="CI594" s="23"/>
      <c r="CJ594" s="23"/>
      <c r="CK594" s="23"/>
      <c r="CL594" s="23"/>
      <c r="CM594" s="23"/>
      <c r="CN594" s="23"/>
      <c r="CO594" s="23"/>
      <c r="CP594" s="23"/>
      <c r="CQ594" s="23"/>
      <c r="CR594" s="23"/>
      <c r="CS594" s="23"/>
      <c r="CT594" s="23"/>
      <c r="CU594" s="23"/>
      <c r="CV594" s="23"/>
      <c r="CW594" s="23"/>
      <c r="CX594" s="23"/>
      <c r="CY594" s="23"/>
      <c r="CZ594" s="23"/>
      <c r="DA594" s="23"/>
      <c r="DB594" s="23"/>
      <c r="DC594" s="23"/>
      <c r="DD594" s="23"/>
      <c r="DE594" s="23"/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/>
      <c r="DR594" s="23"/>
      <c r="DS594" s="23"/>
      <c r="DT594" s="23"/>
      <c r="DU594" s="23"/>
      <c r="DV594" s="23"/>
      <c r="DW594" s="23"/>
      <c r="DX594" s="23"/>
      <c r="DY594" s="23"/>
      <c r="DZ594" s="23"/>
      <c r="EA594" s="23"/>
      <c r="EB594" s="23"/>
      <c r="EC594" s="23"/>
      <c r="ED594" s="23"/>
      <c r="EE594" s="23"/>
    </row>
    <row r="595" spans="1:135" s="22" customFormat="1" x14ac:dyDescent="0.25">
      <c r="A595" s="20"/>
      <c r="B595" s="16"/>
      <c r="C595" s="446"/>
      <c r="D595" s="446"/>
      <c r="E595" s="1089"/>
      <c r="F595" s="446"/>
      <c r="G595" s="446"/>
      <c r="H595" s="1089"/>
      <c r="I595" s="446"/>
      <c r="J595" s="446"/>
      <c r="K595" s="1089"/>
      <c r="L595" s="446"/>
      <c r="M595" s="446"/>
      <c r="N595" s="1089"/>
      <c r="O595" s="446"/>
      <c r="P595" s="446"/>
      <c r="Q595" s="1089"/>
      <c r="R595" s="446"/>
      <c r="S595" s="446"/>
      <c r="T595" s="1089"/>
      <c r="U595" s="1089"/>
      <c r="V595" s="446"/>
      <c r="W595" s="446"/>
      <c r="X595" s="1089"/>
      <c r="Y595" s="446"/>
      <c r="Z595" s="446"/>
      <c r="AA595" s="1089"/>
      <c r="AB595" s="446"/>
      <c r="AC595" s="1089"/>
      <c r="AD595" s="446"/>
      <c r="AE595" s="1089"/>
      <c r="AF595" s="446"/>
      <c r="AG595" s="1089"/>
      <c r="AH595" s="446"/>
      <c r="AI595" s="446"/>
      <c r="AJ595" s="1089"/>
      <c r="AK595" s="446"/>
      <c r="AL595" s="446"/>
      <c r="AM595" s="1089"/>
      <c r="AN595" s="446"/>
      <c r="AO595" s="446"/>
      <c r="AP595" s="1089"/>
      <c r="AQ595" s="446"/>
      <c r="AR595" s="446"/>
      <c r="AS595" s="1146"/>
      <c r="AT595" s="446"/>
      <c r="AU595" s="446"/>
      <c r="AV595" s="1089"/>
      <c r="AW595" s="1089"/>
      <c r="AX595" s="1146"/>
      <c r="AY595" s="446"/>
      <c r="AZ595" s="1146"/>
      <c r="BA595" s="1919"/>
      <c r="BB595" s="1790"/>
      <c r="BC595" s="1146"/>
      <c r="BD595" s="446"/>
      <c r="BE595" s="1938"/>
      <c r="BF595" s="1089"/>
      <c r="BG595" s="20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  <c r="CM595" s="23"/>
      <c r="CN595" s="23"/>
      <c r="CO595" s="23"/>
      <c r="CP595" s="23"/>
      <c r="CQ595" s="23"/>
      <c r="CR595" s="23"/>
      <c r="CS595" s="23"/>
      <c r="CT595" s="23"/>
      <c r="CU595" s="23"/>
      <c r="CV595" s="23"/>
      <c r="CW595" s="23"/>
      <c r="CX595" s="23"/>
      <c r="CY595" s="23"/>
      <c r="CZ595" s="23"/>
      <c r="DA595" s="23"/>
      <c r="DB595" s="23"/>
      <c r="DC595" s="23"/>
      <c r="DD595" s="23"/>
      <c r="DE595" s="23"/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/>
      <c r="DR595" s="23"/>
      <c r="DS595" s="23"/>
      <c r="DT595" s="23"/>
      <c r="DU595" s="23"/>
      <c r="DV595" s="23"/>
      <c r="DW595" s="23"/>
      <c r="DX595" s="23"/>
      <c r="DY595" s="23"/>
      <c r="DZ595" s="23"/>
      <c r="EA595" s="23"/>
      <c r="EB595" s="23"/>
      <c r="EC595" s="23"/>
      <c r="ED595" s="23"/>
      <c r="EE595" s="23"/>
    </row>
    <row r="596" spans="1:135" s="22" customFormat="1" x14ac:dyDescent="0.25">
      <c r="A596" s="20"/>
      <c r="B596" s="16"/>
      <c r="C596" s="446"/>
      <c r="D596" s="446"/>
      <c r="E596" s="1089"/>
      <c r="F596" s="446"/>
      <c r="G596" s="446"/>
      <c r="H596" s="1089"/>
      <c r="I596" s="446"/>
      <c r="J596" s="446"/>
      <c r="K596" s="1089"/>
      <c r="L596" s="446"/>
      <c r="M596" s="446"/>
      <c r="N596" s="1089"/>
      <c r="O596" s="446"/>
      <c r="P596" s="446"/>
      <c r="Q596" s="1089"/>
      <c r="R596" s="446"/>
      <c r="S596" s="446"/>
      <c r="T596" s="1089"/>
      <c r="U596" s="1089"/>
      <c r="V596" s="446"/>
      <c r="W596" s="446"/>
      <c r="X596" s="1089"/>
      <c r="Y596" s="446"/>
      <c r="Z596" s="446"/>
      <c r="AA596" s="1089"/>
      <c r="AB596" s="446"/>
      <c r="AC596" s="1089"/>
      <c r="AD596" s="446"/>
      <c r="AE596" s="1089"/>
      <c r="AF596" s="446"/>
      <c r="AG596" s="1089"/>
      <c r="AH596" s="446"/>
      <c r="AI596" s="446"/>
      <c r="AJ596" s="1089"/>
      <c r="AK596" s="446"/>
      <c r="AL596" s="446"/>
      <c r="AM596" s="1089"/>
      <c r="AN596" s="446"/>
      <c r="AO596" s="446"/>
      <c r="AP596" s="1089"/>
      <c r="AQ596" s="446"/>
      <c r="AR596" s="446"/>
      <c r="AS596" s="1146"/>
      <c r="AT596" s="446"/>
      <c r="AU596" s="446"/>
      <c r="AV596" s="1089"/>
      <c r="AW596" s="1089"/>
      <c r="AX596" s="1146"/>
      <c r="AY596" s="446"/>
      <c r="AZ596" s="1146"/>
      <c r="BA596" s="1919"/>
      <c r="BB596" s="1790"/>
      <c r="BC596" s="1146"/>
      <c r="BD596" s="446"/>
      <c r="BE596" s="1938"/>
      <c r="BF596" s="1089"/>
      <c r="BG596" s="20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  <c r="DZ596" s="23"/>
      <c r="EA596" s="23"/>
      <c r="EB596" s="23"/>
      <c r="EC596" s="23"/>
      <c r="ED596" s="23"/>
      <c r="EE596" s="23"/>
    </row>
    <row r="597" spans="1:135" s="22" customFormat="1" x14ac:dyDescent="0.25">
      <c r="A597" s="20"/>
      <c r="B597" s="16"/>
      <c r="C597" s="446"/>
      <c r="D597" s="446"/>
      <c r="E597" s="1089"/>
      <c r="F597" s="446"/>
      <c r="G597" s="446"/>
      <c r="H597" s="1089"/>
      <c r="I597" s="446"/>
      <c r="J597" s="446"/>
      <c r="K597" s="1089"/>
      <c r="L597" s="446"/>
      <c r="M597" s="446"/>
      <c r="N597" s="1089"/>
      <c r="O597" s="446"/>
      <c r="P597" s="446"/>
      <c r="Q597" s="1089"/>
      <c r="R597" s="446"/>
      <c r="S597" s="446"/>
      <c r="T597" s="1089"/>
      <c r="U597" s="1089"/>
      <c r="V597" s="446"/>
      <c r="W597" s="446"/>
      <c r="X597" s="1089"/>
      <c r="Y597" s="446"/>
      <c r="Z597" s="446"/>
      <c r="AA597" s="1089"/>
      <c r="AB597" s="446"/>
      <c r="AC597" s="1089"/>
      <c r="AD597" s="446"/>
      <c r="AE597" s="1089"/>
      <c r="AF597" s="446"/>
      <c r="AG597" s="1089"/>
      <c r="AH597" s="446"/>
      <c r="AI597" s="446"/>
      <c r="AJ597" s="1089"/>
      <c r="AK597" s="446"/>
      <c r="AL597" s="446"/>
      <c r="AM597" s="1089"/>
      <c r="AN597" s="446"/>
      <c r="AO597" s="446"/>
      <c r="AP597" s="1089"/>
      <c r="AQ597" s="446"/>
      <c r="AR597" s="446"/>
      <c r="AS597" s="1146"/>
      <c r="AT597" s="446"/>
      <c r="AU597" s="446"/>
      <c r="AV597" s="1089"/>
      <c r="AW597" s="1089"/>
      <c r="AX597" s="1146"/>
      <c r="AY597" s="446"/>
      <c r="AZ597" s="1146"/>
      <c r="BA597" s="1919"/>
      <c r="BB597" s="1790"/>
      <c r="BC597" s="1146"/>
      <c r="BD597" s="446"/>
      <c r="BE597" s="1938"/>
      <c r="BF597" s="1089"/>
      <c r="BG597" s="20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3"/>
      <c r="CE597" s="23"/>
      <c r="CF597" s="23"/>
      <c r="CG597" s="23"/>
      <c r="CH597" s="23"/>
      <c r="CI597" s="23"/>
      <c r="CJ597" s="23"/>
      <c r="CK597" s="23"/>
      <c r="CL597" s="23"/>
      <c r="CM597" s="23"/>
      <c r="CN597" s="23"/>
      <c r="CO597" s="23"/>
      <c r="CP597" s="23"/>
      <c r="CQ597" s="23"/>
      <c r="CR597" s="23"/>
      <c r="CS597" s="23"/>
      <c r="CT597" s="23"/>
      <c r="CU597" s="23"/>
      <c r="CV597" s="23"/>
      <c r="CW597" s="23"/>
      <c r="CX597" s="23"/>
      <c r="CY597" s="23"/>
      <c r="CZ597" s="23"/>
      <c r="DA597" s="23"/>
      <c r="DB597" s="23"/>
      <c r="DC597" s="23"/>
      <c r="DD597" s="23"/>
      <c r="DE597" s="23"/>
      <c r="DF597" s="23"/>
      <c r="DG597" s="23"/>
      <c r="DH597" s="23"/>
      <c r="DI597" s="23"/>
      <c r="DJ597" s="23"/>
      <c r="DK597" s="23"/>
      <c r="DL597" s="23"/>
      <c r="DM597" s="23"/>
      <c r="DN597" s="23"/>
      <c r="DO597" s="23"/>
      <c r="DP597" s="23"/>
      <c r="DQ597" s="23"/>
      <c r="DR597" s="23"/>
      <c r="DS597" s="23"/>
      <c r="DT597" s="23"/>
      <c r="DU597" s="23"/>
      <c r="DV597" s="23"/>
      <c r="DW597" s="23"/>
      <c r="DX597" s="23"/>
      <c r="DY597" s="23"/>
      <c r="DZ597" s="23"/>
      <c r="EA597" s="23"/>
      <c r="EB597" s="23"/>
      <c r="EC597" s="23"/>
      <c r="ED597" s="23"/>
      <c r="EE597" s="23"/>
    </row>
    <row r="598" spans="1:135" s="22" customFormat="1" x14ac:dyDescent="0.25">
      <c r="A598" s="20"/>
      <c r="B598" s="16"/>
      <c r="C598" s="446"/>
      <c r="D598" s="446"/>
      <c r="E598" s="1089"/>
      <c r="F598" s="446"/>
      <c r="G598" s="446"/>
      <c r="H598" s="1089"/>
      <c r="I598" s="446"/>
      <c r="J598" s="446"/>
      <c r="K598" s="1089"/>
      <c r="L598" s="446"/>
      <c r="M598" s="446"/>
      <c r="N598" s="1089"/>
      <c r="O598" s="446"/>
      <c r="P598" s="446"/>
      <c r="Q598" s="1089"/>
      <c r="R598" s="446"/>
      <c r="S598" s="446"/>
      <c r="T598" s="1089"/>
      <c r="U598" s="1089"/>
      <c r="V598" s="446"/>
      <c r="W598" s="446"/>
      <c r="X598" s="1089"/>
      <c r="Y598" s="446"/>
      <c r="Z598" s="446"/>
      <c r="AA598" s="1089"/>
      <c r="AB598" s="446"/>
      <c r="AC598" s="1089"/>
      <c r="AD598" s="446"/>
      <c r="AE598" s="1089"/>
      <c r="AF598" s="446"/>
      <c r="AG598" s="1089"/>
      <c r="AH598" s="446"/>
      <c r="AI598" s="446"/>
      <c r="AJ598" s="1089"/>
      <c r="AK598" s="446"/>
      <c r="AL598" s="446"/>
      <c r="AM598" s="1089"/>
      <c r="AN598" s="446"/>
      <c r="AO598" s="446"/>
      <c r="AP598" s="1089"/>
      <c r="AQ598" s="446"/>
      <c r="AR598" s="446"/>
      <c r="AS598" s="1146"/>
      <c r="AT598" s="446"/>
      <c r="AU598" s="446"/>
      <c r="AV598" s="1089"/>
      <c r="AW598" s="1089"/>
      <c r="AX598" s="1146"/>
      <c r="AY598" s="446"/>
      <c r="AZ598" s="1146"/>
      <c r="BA598" s="1919"/>
      <c r="BB598" s="1790"/>
      <c r="BC598" s="1146"/>
      <c r="BD598" s="446"/>
      <c r="BE598" s="1938"/>
      <c r="BF598" s="1089"/>
      <c r="BG598" s="20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  <c r="BS598" s="23"/>
      <c r="BT598" s="23"/>
      <c r="BU598" s="23"/>
      <c r="BV598" s="23"/>
      <c r="BW598" s="23"/>
      <c r="BX598" s="23"/>
      <c r="BY598" s="23"/>
      <c r="BZ598" s="23"/>
      <c r="CA598" s="23"/>
      <c r="CB598" s="23"/>
      <c r="CC598" s="23"/>
      <c r="CD598" s="23"/>
      <c r="CE598" s="23"/>
      <c r="CF598" s="23"/>
      <c r="CG598" s="23"/>
      <c r="CH598" s="23"/>
      <c r="CI598" s="23"/>
      <c r="CJ598" s="23"/>
      <c r="CK598" s="23"/>
      <c r="CL598" s="23"/>
      <c r="CM598" s="23"/>
      <c r="CN598" s="23"/>
      <c r="CO598" s="23"/>
      <c r="CP598" s="23"/>
      <c r="CQ598" s="23"/>
      <c r="CR598" s="23"/>
      <c r="CS598" s="23"/>
      <c r="CT598" s="23"/>
      <c r="CU598" s="23"/>
      <c r="CV598" s="23"/>
      <c r="CW598" s="23"/>
      <c r="CX598" s="23"/>
      <c r="CY598" s="23"/>
      <c r="CZ598" s="23"/>
      <c r="DA598" s="23"/>
      <c r="DB598" s="23"/>
      <c r="DC598" s="23"/>
      <c r="DD598" s="23"/>
      <c r="DE598" s="23"/>
      <c r="DF598" s="23"/>
      <c r="DG598" s="23"/>
      <c r="DH598" s="23"/>
      <c r="DI598" s="23"/>
      <c r="DJ598" s="23"/>
      <c r="DK598" s="23"/>
      <c r="DL598" s="23"/>
      <c r="DM598" s="23"/>
      <c r="DN598" s="23"/>
      <c r="DO598" s="23"/>
      <c r="DP598" s="23"/>
      <c r="DQ598" s="23"/>
      <c r="DR598" s="23"/>
      <c r="DS598" s="23"/>
      <c r="DT598" s="23"/>
      <c r="DU598" s="23"/>
      <c r="DV598" s="23"/>
      <c r="DW598" s="23"/>
      <c r="DX598" s="23"/>
      <c r="DY598" s="23"/>
      <c r="DZ598" s="23"/>
      <c r="EA598" s="23"/>
      <c r="EB598" s="23"/>
      <c r="EC598" s="23"/>
      <c r="ED598" s="23"/>
      <c r="EE598" s="23"/>
    </row>
    <row r="599" spans="1:135" s="22" customFormat="1" x14ac:dyDescent="0.25">
      <c r="A599" s="20"/>
      <c r="B599" s="16"/>
      <c r="C599" s="446"/>
      <c r="D599" s="446"/>
      <c r="E599" s="1089"/>
      <c r="F599" s="446"/>
      <c r="G599" s="446"/>
      <c r="H599" s="1089"/>
      <c r="I599" s="446"/>
      <c r="J599" s="446"/>
      <c r="K599" s="1089"/>
      <c r="L599" s="446"/>
      <c r="M599" s="446"/>
      <c r="N599" s="1089"/>
      <c r="O599" s="446"/>
      <c r="P599" s="446"/>
      <c r="Q599" s="1089"/>
      <c r="R599" s="446"/>
      <c r="S599" s="446"/>
      <c r="T599" s="1089"/>
      <c r="U599" s="1089"/>
      <c r="V599" s="446"/>
      <c r="W599" s="446"/>
      <c r="X599" s="1089"/>
      <c r="Y599" s="446"/>
      <c r="Z599" s="446"/>
      <c r="AA599" s="1089"/>
      <c r="AB599" s="446"/>
      <c r="AC599" s="1089"/>
      <c r="AD599" s="446"/>
      <c r="AE599" s="1089"/>
      <c r="AF599" s="446"/>
      <c r="AG599" s="1089"/>
      <c r="AH599" s="446"/>
      <c r="AI599" s="446"/>
      <c r="AJ599" s="1089"/>
      <c r="AK599" s="446"/>
      <c r="AL599" s="446"/>
      <c r="AM599" s="1089"/>
      <c r="AN599" s="446"/>
      <c r="AO599" s="446"/>
      <c r="AP599" s="1089"/>
      <c r="AQ599" s="446"/>
      <c r="AR599" s="446"/>
      <c r="AS599" s="1146"/>
      <c r="AT599" s="446"/>
      <c r="AU599" s="446"/>
      <c r="AV599" s="1089"/>
      <c r="AW599" s="1089"/>
      <c r="AX599" s="1146"/>
      <c r="AY599" s="446"/>
      <c r="AZ599" s="1146"/>
      <c r="BA599" s="1919"/>
      <c r="BB599" s="1790"/>
      <c r="BC599" s="1146"/>
      <c r="BD599" s="446"/>
      <c r="BE599" s="1938"/>
      <c r="BF599" s="1089"/>
      <c r="BG599" s="20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  <c r="CM599" s="23"/>
      <c r="CN599" s="23"/>
      <c r="CO599" s="23"/>
      <c r="CP599" s="23"/>
      <c r="CQ599" s="23"/>
      <c r="CR599" s="23"/>
      <c r="CS599" s="23"/>
      <c r="CT599" s="23"/>
      <c r="CU599" s="23"/>
      <c r="CV599" s="23"/>
      <c r="CW599" s="23"/>
      <c r="CX599" s="23"/>
      <c r="CY599" s="23"/>
      <c r="CZ599" s="23"/>
      <c r="DA599" s="23"/>
      <c r="DB599" s="23"/>
      <c r="DC599" s="23"/>
      <c r="DD599" s="23"/>
      <c r="DE599" s="23"/>
      <c r="DF599" s="23"/>
      <c r="DG599" s="23"/>
      <c r="DH599" s="23"/>
      <c r="DI599" s="23"/>
      <c r="DJ599" s="23"/>
      <c r="DK599" s="23"/>
      <c r="DL599" s="23"/>
      <c r="DM599" s="23"/>
      <c r="DN599" s="23"/>
      <c r="DO599" s="23"/>
      <c r="DP599" s="23"/>
      <c r="DQ599" s="23"/>
      <c r="DR599" s="23"/>
      <c r="DS599" s="23"/>
      <c r="DT599" s="23"/>
      <c r="DU599" s="23"/>
      <c r="DV599" s="23"/>
      <c r="DW599" s="23"/>
      <c r="DX599" s="23"/>
      <c r="DY599" s="23"/>
      <c r="DZ599" s="23"/>
      <c r="EA599" s="23"/>
      <c r="EB599" s="23"/>
      <c r="EC599" s="23"/>
      <c r="ED599" s="23"/>
      <c r="EE599" s="23"/>
    </row>
    <row r="600" spans="1:135" s="22" customFormat="1" x14ac:dyDescent="0.25">
      <c r="A600" s="20"/>
      <c r="B600" s="16"/>
      <c r="C600" s="446"/>
      <c r="D600" s="446"/>
      <c r="E600" s="1089"/>
      <c r="F600" s="446"/>
      <c r="G600" s="446"/>
      <c r="H600" s="1089"/>
      <c r="I600" s="446"/>
      <c r="J600" s="446"/>
      <c r="K600" s="1089"/>
      <c r="L600" s="446"/>
      <c r="M600" s="446"/>
      <c r="N600" s="1089"/>
      <c r="O600" s="446"/>
      <c r="P600" s="446"/>
      <c r="Q600" s="1089"/>
      <c r="R600" s="446"/>
      <c r="S600" s="446"/>
      <c r="T600" s="1089"/>
      <c r="U600" s="1089"/>
      <c r="V600" s="446"/>
      <c r="W600" s="446"/>
      <c r="X600" s="1089"/>
      <c r="Y600" s="446"/>
      <c r="Z600" s="446"/>
      <c r="AA600" s="1089"/>
      <c r="AB600" s="446"/>
      <c r="AC600" s="1089"/>
      <c r="AD600" s="446"/>
      <c r="AE600" s="1089"/>
      <c r="AF600" s="446"/>
      <c r="AG600" s="1089"/>
      <c r="AH600" s="446"/>
      <c r="AI600" s="446"/>
      <c r="AJ600" s="1089"/>
      <c r="AK600" s="446"/>
      <c r="AL600" s="446"/>
      <c r="AM600" s="1089"/>
      <c r="AN600" s="446"/>
      <c r="AO600" s="446"/>
      <c r="AP600" s="1089"/>
      <c r="AQ600" s="446"/>
      <c r="AR600" s="446"/>
      <c r="AS600" s="1146"/>
      <c r="AT600" s="446"/>
      <c r="AU600" s="446"/>
      <c r="AV600" s="1089"/>
      <c r="AW600" s="1089"/>
      <c r="AX600" s="1146"/>
      <c r="AY600" s="446"/>
      <c r="AZ600" s="1146"/>
      <c r="BA600" s="1919"/>
      <c r="BB600" s="1790"/>
      <c r="BC600" s="1146"/>
      <c r="BD600" s="446"/>
      <c r="BE600" s="1938"/>
      <c r="BF600" s="1089"/>
      <c r="BG600" s="20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  <c r="CX600" s="23"/>
      <c r="CY600" s="23"/>
      <c r="CZ600" s="23"/>
      <c r="DA600" s="23"/>
      <c r="DB600" s="23"/>
      <c r="DC600" s="23"/>
      <c r="DD600" s="23"/>
      <c r="DE600" s="23"/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/>
      <c r="DR600" s="23"/>
      <c r="DS600" s="23"/>
      <c r="DT600" s="23"/>
      <c r="DU600" s="23"/>
      <c r="DV600" s="23"/>
      <c r="DW600" s="23"/>
      <c r="DX600" s="23"/>
      <c r="DY600" s="23"/>
      <c r="DZ600" s="23"/>
      <c r="EA600" s="23"/>
      <c r="EB600" s="23"/>
      <c r="EC600" s="23"/>
      <c r="ED600" s="23"/>
      <c r="EE600" s="23"/>
    </row>
    <row r="601" spans="1:135" s="22" customFormat="1" x14ac:dyDescent="0.25">
      <c r="A601" s="20"/>
      <c r="B601" s="16"/>
      <c r="C601" s="446"/>
      <c r="D601" s="446"/>
      <c r="E601" s="1089"/>
      <c r="F601" s="446"/>
      <c r="G601" s="446"/>
      <c r="H601" s="1089"/>
      <c r="I601" s="446"/>
      <c r="J601" s="446"/>
      <c r="K601" s="1089"/>
      <c r="L601" s="446"/>
      <c r="M601" s="446"/>
      <c r="N601" s="1089"/>
      <c r="O601" s="446"/>
      <c r="P601" s="446"/>
      <c r="Q601" s="1089"/>
      <c r="R601" s="446"/>
      <c r="S601" s="446"/>
      <c r="T601" s="1089"/>
      <c r="U601" s="1089"/>
      <c r="V601" s="446"/>
      <c r="W601" s="446"/>
      <c r="X601" s="1089"/>
      <c r="Y601" s="446"/>
      <c r="Z601" s="446"/>
      <c r="AA601" s="1089"/>
      <c r="AB601" s="446"/>
      <c r="AC601" s="1089"/>
      <c r="AD601" s="446"/>
      <c r="AE601" s="1089"/>
      <c r="AF601" s="446"/>
      <c r="AG601" s="1089"/>
      <c r="AH601" s="446"/>
      <c r="AI601" s="446"/>
      <c r="AJ601" s="1089"/>
      <c r="AK601" s="446"/>
      <c r="AL601" s="446"/>
      <c r="AM601" s="1089"/>
      <c r="AN601" s="446"/>
      <c r="AO601" s="446"/>
      <c r="AP601" s="1089"/>
      <c r="AQ601" s="446"/>
      <c r="AR601" s="446"/>
      <c r="AS601" s="1146"/>
      <c r="AT601" s="446"/>
      <c r="AU601" s="446"/>
      <c r="AV601" s="1089"/>
      <c r="AW601" s="1089"/>
      <c r="AX601" s="1146"/>
      <c r="AY601" s="446"/>
      <c r="AZ601" s="1146"/>
      <c r="BA601" s="1919"/>
      <c r="BB601" s="1790"/>
      <c r="BC601" s="1146"/>
      <c r="BD601" s="446"/>
      <c r="BE601" s="1938"/>
      <c r="BF601" s="1089"/>
      <c r="BG601" s="20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  <c r="BS601" s="23"/>
      <c r="BT601" s="23"/>
      <c r="BU601" s="23"/>
      <c r="BV601" s="23"/>
      <c r="BW601" s="23"/>
      <c r="BX601" s="23"/>
      <c r="BY601" s="23"/>
      <c r="BZ601" s="23"/>
      <c r="CA601" s="23"/>
      <c r="CB601" s="23"/>
      <c r="CC601" s="23"/>
      <c r="CD601" s="23"/>
      <c r="CE601" s="23"/>
      <c r="CF601" s="23"/>
      <c r="CG601" s="23"/>
      <c r="CH601" s="23"/>
      <c r="CI601" s="23"/>
      <c r="CJ601" s="23"/>
      <c r="CK601" s="23"/>
      <c r="CL601" s="23"/>
      <c r="CM601" s="23"/>
      <c r="CN601" s="23"/>
      <c r="CO601" s="23"/>
      <c r="CP601" s="23"/>
      <c r="CQ601" s="23"/>
      <c r="CR601" s="23"/>
      <c r="CS601" s="23"/>
      <c r="CT601" s="23"/>
      <c r="CU601" s="23"/>
      <c r="CV601" s="23"/>
      <c r="CW601" s="23"/>
      <c r="CX601" s="23"/>
      <c r="CY601" s="23"/>
      <c r="CZ601" s="23"/>
      <c r="DA601" s="23"/>
      <c r="DB601" s="23"/>
      <c r="DC601" s="23"/>
      <c r="DD601" s="23"/>
      <c r="DE601" s="23"/>
      <c r="DF601" s="23"/>
      <c r="DG601" s="23"/>
      <c r="DH601" s="23"/>
      <c r="DI601" s="23"/>
      <c r="DJ601" s="23"/>
      <c r="DK601" s="23"/>
      <c r="DL601" s="23"/>
      <c r="DM601" s="23"/>
      <c r="DN601" s="23"/>
      <c r="DO601" s="23"/>
      <c r="DP601" s="23"/>
      <c r="DQ601" s="23"/>
      <c r="DR601" s="23"/>
      <c r="DS601" s="23"/>
      <c r="DT601" s="23"/>
      <c r="DU601" s="23"/>
      <c r="DV601" s="23"/>
      <c r="DW601" s="23"/>
      <c r="DX601" s="23"/>
      <c r="DY601" s="23"/>
      <c r="DZ601" s="23"/>
      <c r="EA601" s="23"/>
      <c r="EB601" s="23"/>
      <c r="EC601" s="23"/>
      <c r="ED601" s="23"/>
      <c r="EE601" s="23"/>
    </row>
    <row r="602" spans="1:135" s="22" customFormat="1" x14ac:dyDescent="0.25">
      <c r="A602" s="20"/>
      <c r="B602" s="16"/>
      <c r="C602" s="446"/>
      <c r="D602" s="446"/>
      <c r="E602" s="1089"/>
      <c r="F602" s="446"/>
      <c r="G602" s="446"/>
      <c r="H602" s="1089"/>
      <c r="I602" s="446"/>
      <c r="J602" s="446"/>
      <c r="K602" s="1089"/>
      <c r="L602" s="446"/>
      <c r="M602" s="446"/>
      <c r="N602" s="1089"/>
      <c r="O602" s="446"/>
      <c r="P602" s="446"/>
      <c r="Q602" s="1089"/>
      <c r="R602" s="446"/>
      <c r="S602" s="446"/>
      <c r="T602" s="1089"/>
      <c r="U602" s="1089"/>
      <c r="V602" s="446"/>
      <c r="W602" s="446"/>
      <c r="X602" s="1089"/>
      <c r="Y602" s="446"/>
      <c r="Z602" s="446"/>
      <c r="AA602" s="1089"/>
      <c r="AB602" s="446"/>
      <c r="AC602" s="1089"/>
      <c r="AD602" s="446"/>
      <c r="AE602" s="1089"/>
      <c r="AF602" s="446"/>
      <c r="AG602" s="1089"/>
      <c r="AH602" s="446"/>
      <c r="AI602" s="446"/>
      <c r="AJ602" s="1089"/>
      <c r="AK602" s="446"/>
      <c r="AL602" s="446"/>
      <c r="AM602" s="1089"/>
      <c r="AN602" s="446"/>
      <c r="AO602" s="446"/>
      <c r="AP602" s="1089"/>
      <c r="AQ602" s="446"/>
      <c r="AR602" s="446"/>
      <c r="AS602" s="1146"/>
      <c r="AT602" s="446"/>
      <c r="AU602" s="446"/>
      <c r="AV602" s="1089"/>
      <c r="AW602" s="1089"/>
      <c r="AX602" s="1146"/>
      <c r="AY602" s="446"/>
      <c r="AZ602" s="1146"/>
      <c r="BA602" s="1919"/>
      <c r="BB602" s="1790"/>
      <c r="BC602" s="1146"/>
      <c r="BD602" s="446"/>
      <c r="BE602" s="1938"/>
      <c r="BF602" s="1089"/>
      <c r="BG602" s="20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3"/>
      <c r="CG602" s="23"/>
      <c r="CH602" s="23"/>
      <c r="CI602" s="23"/>
      <c r="CJ602" s="23"/>
      <c r="CK602" s="23"/>
      <c r="CL602" s="23"/>
      <c r="CM602" s="23"/>
      <c r="CN602" s="23"/>
      <c r="CO602" s="23"/>
      <c r="CP602" s="23"/>
      <c r="CQ602" s="23"/>
      <c r="CR602" s="23"/>
      <c r="CS602" s="23"/>
      <c r="CT602" s="23"/>
      <c r="CU602" s="23"/>
      <c r="CV602" s="23"/>
      <c r="CW602" s="23"/>
      <c r="CX602" s="23"/>
      <c r="CY602" s="23"/>
      <c r="CZ602" s="23"/>
      <c r="DA602" s="23"/>
      <c r="DB602" s="23"/>
      <c r="DC602" s="23"/>
      <c r="DD602" s="23"/>
      <c r="DE602" s="23"/>
      <c r="DF602" s="23"/>
      <c r="DG602" s="23"/>
      <c r="DH602" s="23"/>
      <c r="DI602" s="23"/>
      <c r="DJ602" s="23"/>
      <c r="DK602" s="23"/>
      <c r="DL602" s="23"/>
      <c r="DM602" s="23"/>
      <c r="DN602" s="23"/>
      <c r="DO602" s="23"/>
      <c r="DP602" s="23"/>
      <c r="DQ602" s="23"/>
      <c r="DR602" s="23"/>
      <c r="DS602" s="23"/>
      <c r="DT602" s="23"/>
      <c r="DU602" s="23"/>
      <c r="DV602" s="23"/>
      <c r="DW602" s="23"/>
      <c r="DX602" s="23"/>
      <c r="DY602" s="23"/>
      <c r="DZ602" s="23"/>
      <c r="EA602" s="23"/>
      <c r="EB602" s="23"/>
      <c r="EC602" s="23"/>
      <c r="ED602" s="23"/>
      <c r="EE602" s="23"/>
    </row>
    <row r="603" spans="1:135" s="22" customFormat="1" x14ac:dyDescent="0.25">
      <c r="A603" s="20"/>
      <c r="B603" s="16"/>
      <c r="C603" s="446"/>
      <c r="D603" s="446"/>
      <c r="E603" s="1089"/>
      <c r="F603" s="446"/>
      <c r="G603" s="446"/>
      <c r="H603" s="1089"/>
      <c r="I603" s="446"/>
      <c r="J603" s="446"/>
      <c r="K603" s="1089"/>
      <c r="L603" s="446"/>
      <c r="M603" s="446"/>
      <c r="N603" s="1089"/>
      <c r="O603" s="446"/>
      <c r="P603" s="446"/>
      <c r="Q603" s="1089"/>
      <c r="R603" s="446"/>
      <c r="S603" s="446"/>
      <c r="T603" s="1089"/>
      <c r="U603" s="1089"/>
      <c r="V603" s="446"/>
      <c r="W603" s="446"/>
      <c r="X603" s="1089"/>
      <c r="Y603" s="446"/>
      <c r="Z603" s="446"/>
      <c r="AA603" s="1089"/>
      <c r="AB603" s="446"/>
      <c r="AC603" s="1089"/>
      <c r="AD603" s="446"/>
      <c r="AE603" s="1089"/>
      <c r="AF603" s="446"/>
      <c r="AG603" s="1089"/>
      <c r="AH603" s="446"/>
      <c r="AI603" s="446"/>
      <c r="AJ603" s="1089"/>
      <c r="AK603" s="446"/>
      <c r="AL603" s="446"/>
      <c r="AM603" s="1089"/>
      <c r="AN603" s="446"/>
      <c r="AO603" s="446"/>
      <c r="AP603" s="1089"/>
      <c r="AQ603" s="446"/>
      <c r="AR603" s="446"/>
      <c r="AS603" s="1146"/>
      <c r="AT603" s="446"/>
      <c r="AU603" s="446"/>
      <c r="AV603" s="1089"/>
      <c r="AW603" s="1089"/>
      <c r="AX603" s="1146"/>
      <c r="AY603" s="446"/>
      <c r="AZ603" s="1146"/>
      <c r="BA603" s="1919"/>
      <c r="BB603" s="1790"/>
      <c r="BC603" s="1146"/>
      <c r="BD603" s="446"/>
      <c r="BE603" s="1938"/>
      <c r="BF603" s="1089"/>
      <c r="BG603" s="20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  <c r="BS603" s="23"/>
      <c r="BT603" s="23"/>
      <c r="BU603" s="23"/>
      <c r="BV603" s="23"/>
      <c r="BW603" s="23"/>
      <c r="BX603" s="23"/>
      <c r="BY603" s="23"/>
      <c r="BZ603" s="23"/>
      <c r="CA603" s="23"/>
      <c r="CB603" s="23"/>
      <c r="CC603" s="23"/>
      <c r="CD603" s="23"/>
      <c r="CE603" s="23"/>
      <c r="CF603" s="23"/>
      <c r="CG603" s="23"/>
      <c r="CH603" s="23"/>
      <c r="CI603" s="23"/>
      <c r="CJ603" s="23"/>
      <c r="CK603" s="23"/>
      <c r="CL603" s="23"/>
      <c r="CM603" s="23"/>
      <c r="CN603" s="23"/>
      <c r="CO603" s="23"/>
      <c r="CP603" s="23"/>
      <c r="CQ603" s="23"/>
      <c r="CR603" s="23"/>
      <c r="CS603" s="23"/>
      <c r="CT603" s="23"/>
      <c r="CU603" s="23"/>
      <c r="CV603" s="23"/>
      <c r="CW603" s="23"/>
      <c r="CX603" s="23"/>
      <c r="CY603" s="23"/>
      <c r="CZ603" s="23"/>
      <c r="DA603" s="23"/>
      <c r="DB603" s="23"/>
      <c r="DC603" s="23"/>
      <c r="DD603" s="23"/>
      <c r="DE603" s="23"/>
      <c r="DF603" s="23"/>
      <c r="DG603" s="23"/>
      <c r="DH603" s="23"/>
      <c r="DI603" s="23"/>
      <c r="DJ603" s="23"/>
      <c r="DK603" s="23"/>
      <c r="DL603" s="23"/>
      <c r="DM603" s="23"/>
      <c r="DN603" s="23"/>
      <c r="DO603" s="23"/>
      <c r="DP603" s="23"/>
      <c r="DQ603" s="23"/>
      <c r="DR603" s="23"/>
      <c r="DS603" s="23"/>
      <c r="DT603" s="23"/>
      <c r="DU603" s="23"/>
      <c r="DV603" s="23"/>
      <c r="DW603" s="23"/>
      <c r="DX603" s="23"/>
      <c r="DY603" s="23"/>
      <c r="DZ603" s="23"/>
      <c r="EA603" s="23"/>
      <c r="EB603" s="23"/>
      <c r="EC603" s="23"/>
      <c r="ED603" s="23"/>
      <c r="EE603" s="23"/>
    </row>
    <row r="604" spans="1:135" s="22" customFormat="1" x14ac:dyDescent="0.25">
      <c r="A604" s="20"/>
      <c r="B604" s="16"/>
      <c r="C604" s="446"/>
      <c r="D604" s="446"/>
      <c r="E604" s="1089"/>
      <c r="F604" s="446"/>
      <c r="G604" s="446"/>
      <c r="H604" s="1089"/>
      <c r="I604" s="446"/>
      <c r="J604" s="446"/>
      <c r="K604" s="1089"/>
      <c r="L604" s="446"/>
      <c r="M604" s="446"/>
      <c r="N604" s="1089"/>
      <c r="O604" s="446"/>
      <c r="P604" s="446"/>
      <c r="Q604" s="1089"/>
      <c r="R604" s="446"/>
      <c r="S604" s="446"/>
      <c r="T604" s="1089"/>
      <c r="U604" s="1089"/>
      <c r="V604" s="446"/>
      <c r="W604" s="446"/>
      <c r="X604" s="1089"/>
      <c r="Y604" s="446"/>
      <c r="Z604" s="446"/>
      <c r="AA604" s="1089"/>
      <c r="AB604" s="446"/>
      <c r="AC604" s="1089"/>
      <c r="AD604" s="446"/>
      <c r="AE604" s="1089"/>
      <c r="AF604" s="446"/>
      <c r="AG604" s="1089"/>
      <c r="AH604" s="446"/>
      <c r="AI604" s="446"/>
      <c r="AJ604" s="1089"/>
      <c r="AK604" s="446"/>
      <c r="AL604" s="446"/>
      <c r="AM604" s="1089"/>
      <c r="AN604" s="446"/>
      <c r="AO604" s="446"/>
      <c r="AP604" s="1089"/>
      <c r="AQ604" s="446"/>
      <c r="AR604" s="446"/>
      <c r="AS604" s="1146"/>
      <c r="AT604" s="446"/>
      <c r="AU604" s="446"/>
      <c r="AV604" s="1089"/>
      <c r="AW604" s="1089"/>
      <c r="AX604" s="1146"/>
      <c r="AY604" s="446"/>
      <c r="AZ604" s="1146"/>
      <c r="BA604" s="1919"/>
      <c r="BB604" s="1790"/>
      <c r="BC604" s="1146"/>
      <c r="BD604" s="446"/>
      <c r="BE604" s="1938"/>
      <c r="BF604" s="1089"/>
      <c r="BG604" s="20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  <c r="BS604" s="23"/>
      <c r="BT604" s="23"/>
      <c r="BU604" s="23"/>
      <c r="BV604" s="23"/>
      <c r="BW604" s="23"/>
      <c r="BX604" s="23"/>
      <c r="BY604" s="23"/>
      <c r="BZ604" s="23"/>
      <c r="CA604" s="23"/>
      <c r="CB604" s="23"/>
      <c r="CC604" s="23"/>
      <c r="CD604" s="23"/>
      <c r="CE604" s="23"/>
      <c r="CF604" s="23"/>
      <c r="CG604" s="23"/>
      <c r="CH604" s="23"/>
      <c r="CI604" s="23"/>
      <c r="CJ604" s="23"/>
      <c r="CK604" s="23"/>
      <c r="CL604" s="23"/>
      <c r="CM604" s="23"/>
      <c r="CN604" s="23"/>
      <c r="CO604" s="23"/>
      <c r="CP604" s="23"/>
      <c r="CQ604" s="23"/>
      <c r="CR604" s="23"/>
      <c r="CS604" s="23"/>
      <c r="CT604" s="23"/>
      <c r="CU604" s="23"/>
      <c r="CV604" s="23"/>
      <c r="CW604" s="23"/>
      <c r="CX604" s="23"/>
      <c r="CY604" s="23"/>
      <c r="CZ604" s="23"/>
      <c r="DA604" s="23"/>
      <c r="DB604" s="23"/>
      <c r="DC604" s="23"/>
      <c r="DD604" s="23"/>
      <c r="DE604" s="23"/>
      <c r="DF604" s="23"/>
      <c r="DG604" s="23"/>
      <c r="DH604" s="23"/>
      <c r="DI604" s="23"/>
      <c r="DJ604" s="23"/>
      <c r="DK604" s="23"/>
      <c r="DL604" s="23"/>
      <c r="DM604" s="23"/>
      <c r="DN604" s="23"/>
      <c r="DO604" s="23"/>
      <c r="DP604" s="23"/>
      <c r="DQ604" s="23"/>
      <c r="DR604" s="23"/>
      <c r="DS604" s="23"/>
      <c r="DT604" s="23"/>
      <c r="DU604" s="23"/>
      <c r="DV604" s="23"/>
      <c r="DW604" s="23"/>
      <c r="DX604" s="23"/>
      <c r="DY604" s="23"/>
      <c r="DZ604" s="23"/>
      <c r="EA604" s="23"/>
      <c r="EB604" s="23"/>
      <c r="EC604" s="23"/>
      <c r="ED604" s="23"/>
      <c r="EE604" s="23"/>
    </row>
    <row r="605" spans="1:135" s="22" customFormat="1" x14ac:dyDescent="0.25">
      <c r="A605" s="20"/>
      <c r="B605" s="16"/>
      <c r="C605" s="446"/>
      <c r="D605" s="446"/>
      <c r="E605" s="1089"/>
      <c r="F605" s="446"/>
      <c r="G605" s="446"/>
      <c r="H605" s="1089"/>
      <c r="I605" s="446"/>
      <c r="J605" s="446"/>
      <c r="K605" s="1089"/>
      <c r="L605" s="446"/>
      <c r="M605" s="446"/>
      <c r="N605" s="1089"/>
      <c r="O605" s="446"/>
      <c r="P605" s="446"/>
      <c r="Q605" s="1089"/>
      <c r="R605" s="446"/>
      <c r="S605" s="446"/>
      <c r="T605" s="1089"/>
      <c r="U605" s="1089"/>
      <c r="V605" s="446"/>
      <c r="W605" s="446"/>
      <c r="X605" s="1089"/>
      <c r="Y605" s="446"/>
      <c r="Z605" s="446"/>
      <c r="AA605" s="1089"/>
      <c r="AB605" s="446"/>
      <c r="AC605" s="1089"/>
      <c r="AD605" s="446"/>
      <c r="AE605" s="1089"/>
      <c r="AF605" s="446"/>
      <c r="AG605" s="1089"/>
      <c r="AH605" s="446"/>
      <c r="AI605" s="446"/>
      <c r="AJ605" s="1089"/>
      <c r="AK605" s="446"/>
      <c r="AL605" s="446"/>
      <c r="AM605" s="1089"/>
      <c r="AN605" s="446"/>
      <c r="AO605" s="446"/>
      <c r="AP605" s="1089"/>
      <c r="AQ605" s="446"/>
      <c r="AR605" s="446"/>
      <c r="AS605" s="1146"/>
      <c r="AT605" s="446"/>
      <c r="AU605" s="446"/>
      <c r="AV605" s="1089"/>
      <c r="AW605" s="1089"/>
      <c r="AX605" s="1146"/>
      <c r="AY605" s="446"/>
      <c r="AZ605" s="1146"/>
      <c r="BA605" s="1919"/>
      <c r="BB605" s="1790"/>
      <c r="BC605" s="1146"/>
      <c r="BD605" s="446"/>
      <c r="BE605" s="1938"/>
      <c r="BF605" s="1089"/>
      <c r="BG605" s="20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3"/>
      <c r="CG605" s="23"/>
      <c r="CH605" s="23"/>
      <c r="CI605" s="23"/>
      <c r="CJ605" s="23"/>
      <c r="CK605" s="23"/>
      <c r="CL605" s="23"/>
      <c r="CM605" s="23"/>
      <c r="CN605" s="23"/>
      <c r="CO605" s="23"/>
      <c r="CP605" s="23"/>
      <c r="CQ605" s="23"/>
      <c r="CR605" s="23"/>
      <c r="CS605" s="23"/>
      <c r="CT605" s="23"/>
      <c r="CU605" s="23"/>
      <c r="CV605" s="23"/>
      <c r="CW605" s="23"/>
      <c r="CX605" s="23"/>
      <c r="CY605" s="23"/>
      <c r="CZ605" s="23"/>
      <c r="DA605" s="23"/>
      <c r="DB605" s="23"/>
      <c r="DC605" s="23"/>
      <c r="DD605" s="23"/>
      <c r="DE605" s="23"/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/>
      <c r="DR605" s="23"/>
      <c r="DS605" s="23"/>
      <c r="DT605" s="23"/>
      <c r="DU605" s="23"/>
      <c r="DV605" s="23"/>
      <c r="DW605" s="23"/>
      <c r="DX605" s="23"/>
      <c r="DY605" s="23"/>
      <c r="DZ605" s="23"/>
      <c r="EA605" s="23"/>
      <c r="EB605" s="23"/>
      <c r="EC605" s="23"/>
      <c r="ED605" s="23"/>
      <c r="EE605" s="23"/>
    </row>
    <row r="606" spans="1:135" s="22" customFormat="1" x14ac:dyDescent="0.25">
      <c r="A606" s="20"/>
      <c r="B606" s="16"/>
      <c r="C606" s="446"/>
      <c r="D606" s="446"/>
      <c r="E606" s="1089"/>
      <c r="F606" s="446"/>
      <c r="G606" s="446"/>
      <c r="H606" s="1089"/>
      <c r="I606" s="446"/>
      <c r="J606" s="446"/>
      <c r="K606" s="1089"/>
      <c r="L606" s="446"/>
      <c r="M606" s="446"/>
      <c r="N606" s="1089"/>
      <c r="O606" s="446"/>
      <c r="P606" s="446"/>
      <c r="Q606" s="1089"/>
      <c r="R606" s="446"/>
      <c r="S606" s="446"/>
      <c r="T606" s="1089"/>
      <c r="U606" s="1089"/>
      <c r="V606" s="446"/>
      <c r="W606" s="446"/>
      <c r="X606" s="1089"/>
      <c r="Y606" s="446"/>
      <c r="Z606" s="446"/>
      <c r="AA606" s="1089"/>
      <c r="AB606" s="446"/>
      <c r="AC606" s="1089"/>
      <c r="AD606" s="446"/>
      <c r="AE606" s="1089"/>
      <c r="AF606" s="446"/>
      <c r="AG606" s="1089"/>
      <c r="AH606" s="446"/>
      <c r="AI606" s="446"/>
      <c r="AJ606" s="1089"/>
      <c r="AK606" s="446"/>
      <c r="AL606" s="446"/>
      <c r="AM606" s="1089"/>
      <c r="AN606" s="446"/>
      <c r="AO606" s="446"/>
      <c r="AP606" s="1089"/>
      <c r="AQ606" s="446"/>
      <c r="AR606" s="446"/>
      <c r="AS606" s="1146"/>
      <c r="AT606" s="446"/>
      <c r="AU606" s="446"/>
      <c r="AV606" s="1089"/>
      <c r="AW606" s="1089"/>
      <c r="AX606" s="1146"/>
      <c r="AY606" s="446"/>
      <c r="AZ606" s="1146"/>
      <c r="BA606" s="1919"/>
      <c r="BB606" s="1790"/>
      <c r="BC606" s="1146"/>
      <c r="BD606" s="446"/>
      <c r="BE606" s="1938"/>
      <c r="BF606" s="1089"/>
      <c r="BG606" s="20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  <c r="BY606" s="23"/>
      <c r="BZ606" s="23"/>
      <c r="CA606" s="23"/>
      <c r="CB606" s="23"/>
      <c r="CC606" s="23"/>
      <c r="CD606" s="23"/>
      <c r="CE606" s="23"/>
      <c r="CF606" s="23"/>
      <c r="CG606" s="23"/>
      <c r="CH606" s="23"/>
      <c r="CI606" s="23"/>
      <c r="CJ606" s="23"/>
      <c r="CK606" s="23"/>
      <c r="CL606" s="23"/>
      <c r="CM606" s="23"/>
      <c r="CN606" s="23"/>
      <c r="CO606" s="23"/>
      <c r="CP606" s="23"/>
      <c r="CQ606" s="23"/>
      <c r="CR606" s="23"/>
      <c r="CS606" s="23"/>
      <c r="CT606" s="23"/>
      <c r="CU606" s="23"/>
      <c r="CV606" s="23"/>
      <c r="CW606" s="23"/>
      <c r="CX606" s="23"/>
      <c r="CY606" s="23"/>
      <c r="CZ606" s="23"/>
      <c r="DA606" s="23"/>
      <c r="DB606" s="23"/>
      <c r="DC606" s="23"/>
      <c r="DD606" s="23"/>
      <c r="DE606" s="23"/>
      <c r="DF606" s="23"/>
      <c r="DG606" s="23"/>
      <c r="DH606" s="23"/>
      <c r="DI606" s="23"/>
      <c r="DJ606" s="23"/>
      <c r="DK606" s="23"/>
      <c r="DL606" s="23"/>
      <c r="DM606" s="23"/>
      <c r="DN606" s="23"/>
      <c r="DO606" s="23"/>
      <c r="DP606" s="23"/>
      <c r="DQ606" s="23"/>
      <c r="DR606" s="23"/>
      <c r="DS606" s="23"/>
      <c r="DT606" s="23"/>
      <c r="DU606" s="23"/>
      <c r="DV606" s="23"/>
      <c r="DW606" s="23"/>
      <c r="DX606" s="23"/>
      <c r="DY606" s="23"/>
      <c r="DZ606" s="23"/>
      <c r="EA606" s="23"/>
      <c r="EB606" s="23"/>
      <c r="EC606" s="23"/>
      <c r="ED606" s="23"/>
      <c r="EE606" s="23"/>
    </row>
    <row r="607" spans="1:135" s="22" customFormat="1" x14ac:dyDescent="0.25">
      <c r="A607" s="20"/>
      <c r="B607" s="16"/>
      <c r="C607" s="446"/>
      <c r="D607" s="446"/>
      <c r="E607" s="1089"/>
      <c r="F607" s="446"/>
      <c r="G607" s="446"/>
      <c r="H607" s="1089"/>
      <c r="I607" s="446"/>
      <c r="J607" s="446"/>
      <c r="K607" s="1089"/>
      <c r="L607" s="446"/>
      <c r="M607" s="446"/>
      <c r="N607" s="1089"/>
      <c r="O607" s="446"/>
      <c r="P607" s="446"/>
      <c r="Q607" s="1089"/>
      <c r="R607" s="446"/>
      <c r="S607" s="446"/>
      <c r="T607" s="1089"/>
      <c r="U607" s="1089"/>
      <c r="V607" s="446"/>
      <c r="W607" s="446"/>
      <c r="X607" s="1089"/>
      <c r="Y607" s="446"/>
      <c r="Z607" s="446"/>
      <c r="AA607" s="1089"/>
      <c r="AB607" s="446"/>
      <c r="AC607" s="1089"/>
      <c r="AD607" s="446"/>
      <c r="AE607" s="1089"/>
      <c r="AF607" s="446"/>
      <c r="AG607" s="1089"/>
      <c r="AH607" s="446"/>
      <c r="AI607" s="446"/>
      <c r="AJ607" s="1089"/>
      <c r="AK607" s="446"/>
      <c r="AL607" s="446"/>
      <c r="AM607" s="1089"/>
      <c r="AN607" s="446"/>
      <c r="AO607" s="446"/>
      <c r="AP607" s="1089"/>
      <c r="AQ607" s="446"/>
      <c r="AR607" s="446"/>
      <c r="AS607" s="1146"/>
      <c r="AT607" s="446"/>
      <c r="AU607" s="446"/>
      <c r="AV607" s="1089"/>
      <c r="AW607" s="1089"/>
      <c r="AX607" s="1146"/>
      <c r="AY607" s="446"/>
      <c r="AZ607" s="1146"/>
      <c r="BA607" s="1919"/>
      <c r="BB607" s="1790"/>
      <c r="BC607" s="1146"/>
      <c r="BD607" s="446"/>
      <c r="BE607" s="1938"/>
      <c r="BF607" s="1089"/>
      <c r="BG607" s="20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3"/>
      <c r="CG607" s="23"/>
      <c r="CH607" s="23"/>
      <c r="CI607" s="23"/>
      <c r="CJ607" s="23"/>
      <c r="CK607" s="23"/>
      <c r="CL607" s="23"/>
      <c r="CM607" s="23"/>
      <c r="CN607" s="23"/>
      <c r="CO607" s="23"/>
      <c r="CP607" s="23"/>
      <c r="CQ607" s="23"/>
      <c r="CR607" s="23"/>
      <c r="CS607" s="23"/>
      <c r="CT607" s="23"/>
      <c r="CU607" s="23"/>
      <c r="CV607" s="23"/>
      <c r="CW607" s="23"/>
      <c r="CX607" s="23"/>
      <c r="CY607" s="23"/>
      <c r="CZ607" s="23"/>
      <c r="DA607" s="23"/>
      <c r="DB607" s="23"/>
      <c r="DC607" s="23"/>
      <c r="DD607" s="23"/>
      <c r="DE607" s="23"/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/>
      <c r="DR607" s="23"/>
      <c r="DS607" s="23"/>
      <c r="DT607" s="23"/>
      <c r="DU607" s="23"/>
      <c r="DV607" s="23"/>
      <c r="DW607" s="23"/>
      <c r="DX607" s="23"/>
      <c r="DY607" s="23"/>
      <c r="DZ607" s="23"/>
      <c r="EA607" s="23"/>
      <c r="EB607" s="23"/>
      <c r="EC607" s="23"/>
      <c r="ED607" s="23"/>
      <c r="EE607" s="23"/>
    </row>
    <row r="608" spans="1:135" s="22" customFormat="1" x14ac:dyDescent="0.25">
      <c r="A608" s="20"/>
      <c r="B608" s="16"/>
      <c r="C608" s="446"/>
      <c r="D608" s="446"/>
      <c r="E608" s="1089"/>
      <c r="F608" s="446"/>
      <c r="G608" s="446"/>
      <c r="H608" s="1089"/>
      <c r="I608" s="446"/>
      <c r="J608" s="446"/>
      <c r="K608" s="1089"/>
      <c r="L608" s="446"/>
      <c r="M608" s="446"/>
      <c r="N608" s="1089"/>
      <c r="O608" s="446"/>
      <c r="P608" s="446"/>
      <c r="Q608" s="1089"/>
      <c r="R608" s="446"/>
      <c r="S608" s="446"/>
      <c r="T608" s="1089"/>
      <c r="U608" s="1089"/>
      <c r="V608" s="446"/>
      <c r="W608" s="446"/>
      <c r="X608" s="1089"/>
      <c r="Y608" s="446"/>
      <c r="Z608" s="446"/>
      <c r="AA608" s="1089"/>
      <c r="AB608" s="446"/>
      <c r="AC608" s="1089"/>
      <c r="AD608" s="446"/>
      <c r="AE608" s="1089"/>
      <c r="AF608" s="446"/>
      <c r="AG608" s="1089"/>
      <c r="AH608" s="446"/>
      <c r="AI608" s="446"/>
      <c r="AJ608" s="1089"/>
      <c r="AK608" s="446"/>
      <c r="AL608" s="446"/>
      <c r="AM608" s="1089"/>
      <c r="AN608" s="446"/>
      <c r="AO608" s="446"/>
      <c r="AP608" s="1089"/>
      <c r="AQ608" s="446"/>
      <c r="AR608" s="446"/>
      <c r="AS608" s="1146"/>
      <c r="AT608" s="446"/>
      <c r="AU608" s="446"/>
      <c r="AV608" s="1089"/>
      <c r="AW608" s="1089"/>
      <c r="AX608" s="1146"/>
      <c r="AY608" s="446"/>
      <c r="AZ608" s="1146"/>
      <c r="BA608" s="1919"/>
      <c r="BB608" s="1790"/>
      <c r="BC608" s="1146"/>
      <c r="BD608" s="446"/>
      <c r="BE608" s="1938"/>
      <c r="BF608" s="1089"/>
      <c r="BG608" s="20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  <c r="BY608" s="23"/>
      <c r="BZ608" s="23"/>
      <c r="CA608" s="23"/>
      <c r="CB608" s="23"/>
      <c r="CC608" s="23"/>
      <c r="CD608" s="23"/>
      <c r="CE608" s="23"/>
      <c r="CF608" s="23"/>
      <c r="CG608" s="23"/>
      <c r="CH608" s="23"/>
      <c r="CI608" s="23"/>
      <c r="CJ608" s="23"/>
      <c r="CK608" s="23"/>
      <c r="CL608" s="23"/>
      <c r="CM608" s="23"/>
      <c r="CN608" s="23"/>
      <c r="CO608" s="23"/>
      <c r="CP608" s="23"/>
      <c r="CQ608" s="23"/>
      <c r="CR608" s="23"/>
      <c r="CS608" s="23"/>
      <c r="CT608" s="23"/>
      <c r="CU608" s="23"/>
      <c r="CV608" s="23"/>
      <c r="CW608" s="23"/>
      <c r="CX608" s="23"/>
      <c r="CY608" s="23"/>
      <c r="CZ608" s="23"/>
      <c r="DA608" s="23"/>
      <c r="DB608" s="23"/>
      <c r="DC608" s="23"/>
      <c r="DD608" s="23"/>
      <c r="DE608" s="23"/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  <c r="DZ608" s="23"/>
      <c r="EA608" s="23"/>
      <c r="EB608" s="23"/>
      <c r="EC608" s="23"/>
      <c r="ED608" s="23"/>
      <c r="EE608" s="23"/>
    </row>
    <row r="609" spans="1:135" s="22" customFormat="1" x14ac:dyDescent="0.25">
      <c r="A609" s="20"/>
      <c r="B609" s="16"/>
      <c r="C609" s="446"/>
      <c r="D609" s="446"/>
      <c r="E609" s="1089"/>
      <c r="F609" s="446"/>
      <c r="G609" s="446"/>
      <c r="H609" s="1089"/>
      <c r="I609" s="446"/>
      <c r="J609" s="446"/>
      <c r="K609" s="1089"/>
      <c r="L609" s="446"/>
      <c r="M609" s="446"/>
      <c r="N609" s="1089"/>
      <c r="O609" s="446"/>
      <c r="P609" s="446"/>
      <c r="Q609" s="1089"/>
      <c r="R609" s="446"/>
      <c r="S609" s="446"/>
      <c r="T609" s="1089"/>
      <c r="U609" s="1089"/>
      <c r="V609" s="446"/>
      <c r="W609" s="446"/>
      <c r="X609" s="1089"/>
      <c r="Y609" s="446"/>
      <c r="Z609" s="446"/>
      <c r="AA609" s="1089"/>
      <c r="AB609" s="446"/>
      <c r="AC609" s="1089"/>
      <c r="AD609" s="446"/>
      <c r="AE609" s="1089"/>
      <c r="AF609" s="446"/>
      <c r="AG609" s="1089"/>
      <c r="AH609" s="446"/>
      <c r="AI609" s="446"/>
      <c r="AJ609" s="1089"/>
      <c r="AK609" s="446"/>
      <c r="AL609" s="446"/>
      <c r="AM609" s="1089"/>
      <c r="AN609" s="446"/>
      <c r="AO609" s="446"/>
      <c r="AP609" s="1089"/>
      <c r="AQ609" s="446"/>
      <c r="AR609" s="446"/>
      <c r="AS609" s="1146"/>
      <c r="AT609" s="446"/>
      <c r="AU609" s="446"/>
      <c r="AV609" s="1089"/>
      <c r="AW609" s="1089"/>
      <c r="AX609" s="1146"/>
      <c r="AY609" s="446"/>
      <c r="AZ609" s="1146"/>
      <c r="BA609" s="1919"/>
      <c r="BB609" s="1790"/>
      <c r="BC609" s="1146"/>
      <c r="BD609" s="446"/>
      <c r="BE609" s="1938"/>
      <c r="BF609" s="1089"/>
      <c r="BG609" s="20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  <c r="CM609" s="23"/>
      <c r="CN609" s="23"/>
      <c r="CO609" s="23"/>
      <c r="CP609" s="23"/>
      <c r="CQ609" s="23"/>
      <c r="CR609" s="23"/>
      <c r="CS609" s="23"/>
      <c r="CT609" s="23"/>
      <c r="CU609" s="23"/>
      <c r="CV609" s="23"/>
      <c r="CW609" s="23"/>
      <c r="CX609" s="23"/>
      <c r="CY609" s="23"/>
      <c r="CZ609" s="23"/>
      <c r="DA609" s="23"/>
      <c r="DB609" s="23"/>
      <c r="DC609" s="23"/>
      <c r="DD609" s="23"/>
      <c r="DE609" s="23"/>
      <c r="DF609" s="23"/>
      <c r="DG609" s="23"/>
      <c r="DH609" s="23"/>
      <c r="DI609" s="23"/>
      <c r="DJ609" s="23"/>
      <c r="DK609" s="23"/>
      <c r="DL609" s="23"/>
      <c r="DM609" s="23"/>
      <c r="DN609" s="23"/>
      <c r="DO609" s="23"/>
      <c r="DP609" s="23"/>
      <c r="DQ609" s="23"/>
      <c r="DR609" s="23"/>
      <c r="DS609" s="23"/>
      <c r="DT609" s="23"/>
      <c r="DU609" s="23"/>
      <c r="DV609" s="23"/>
      <c r="DW609" s="23"/>
      <c r="DX609" s="23"/>
      <c r="DY609" s="23"/>
      <c r="DZ609" s="23"/>
      <c r="EA609" s="23"/>
      <c r="EB609" s="23"/>
      <c r="EC609" s="23"/>
      <c r="ED609" s="23"/>
      <c r="EE609" s="23"/>
    </row>
    <row r="610" spans="1:135" s="22" customFormat="1" x14ac:dyDescent="0.25">
      <c r="A610" s="20"/>
      <c r="B610" s="16"/>
      <c r="C610" s="446"/>
      <c r="D610" s="446"/>
      <c r="E610" s="1089"/>
      <c r="F610" s="446"/>
      <c r="G610" s="446"/>
      <c r="H610" s="1089"/>
      <c r="I610" s="446"/>
      <c r="J610" s="446"/>
      <c r="K610" s="1089"/>
      <c r="L610" s="446"/>
      <c r="M610" s="446"/>
      <c r="N610" s="1089"/>
      <c r="O610" s="446"/>
      <c r="P610" s="446"/>
      <c r="Q610" s="1089"/>
      <c r="R610" s="446"/>
      <c r="S610" s="446"/>
      <c r="T610" s="1089"/>
      <c r="U610" s="1089"/>
      <c r="V610" s="446"/>
      <c r="W610" s="446"/>
      <c r="X610" s="1089"/>
      <c r="Y610" s="446"/>
      <c r="Z610" s="446"/>
      <c r="AA610" s="1089"/>
      <c r="AB610" s="446"/>
      <c r="AC610" s="1089"/>
      <c r="AD610" s="446"/>
      <c r="AE610" s="1089"/>
      <c r="AF610" s="446"/>
      <c r="AG610" s="1089"/>
      <c r="AH610" s="446"/>
      <c r="AI610" s="446"/>
      <c r="AJ610" s="1089"/>
      <c r="AK610" s="446"/>
      <c r="AL610" s="446"/>
      <c r="AM610" s="1089"/>
      <c r="AN610" s="446"/>
      <c r="AO610" s="446"/>
      <c r="AP610" s="1089"/>
      <c r="AQ610" s="446"/>
      <c r="AR610" s="446"/>
      <c r="AS610" s="1146"/>
      <c r="AT610" s="446"/>
      <c r="AU610" s="446"/>
      <c r="AV610" s="1089"/>
      <c r="AW610" s="1089"/>
      <c r="AX610" s="1146"/>
      <c r="AY610" s="446"/>
      <c r="AZ610" s="1146"/>
      <c r="BA610" s="1919"/>
      <c r="BB610" s="1790"/>
      <c r="BC610" s="1146"/>
      <c r="BD610" s="446"/>
      <c r="BE610" s="1938"/>
      <c r="BF610" s="1089"/>
      <c r="BG610" s="20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  <c r="BS610" s="23"/>
      <c r="BT610" s="23"/>
      <c r="BU610" s="23"/>
      <c r="BV610" s="23"/>
      <c r="BW610" s="23"/>
      <c r="BX610" s="23"/>
      <c r="BY610" s="23"/>
      <c r="BZ610" s="23"/>
      <c r="CA610" s="23"/>
      <c r="CB610" s="23"/>
      <c r="CC610" s="23"/>
      <c r="CD610" s="23"/>
      <c r="CE610" s="23"/>
      <c r="CF610" s="23"/>
      <c r="CG610" s="23"/>
      <c r="CH610" s="23"/>
      <c r="CI610" s="23"/>
      <c r="CJ610" s="23"/>
      <c r="CK610" s="23"/>
      <c r="CL610" s="23"/>
      <c r="CM610" s="23"/>
      <c r="CN610" s="23"/>
      <c r="CO610" s="23"/>
      <c r="CP610" s="23"/>
      <c r="CQ610" s="23"/>
      <c r="CR610" s="23"/>
      <c r="CS610" s="23"/>
      <c r="CT610" s="23"/>
      <c r="CU610" s="23"/>
      <c r="CV610" s="23"/>
      <c r="CW610" s="23"/>
      <c r="CX610" s="23"/>
      <c r="CY610" s="23"/>
      <c r="CZ610" s="23"/>
      <c r="DA610" s="23"/>
      <c r="DB610" s="23"/>
      <c r="DC610" s="23"/>
      <c r="DD610" s="23"/>
      <c r="DE610" s="23"/>
      <c r="DF610" s="23"/>
      <c r="DG610" s="23"/>
      <c r="DH610" s="23"/>
      <c r="DI610" s="23"/>
      <c r="DJ610" s="23"/>
      <c r="DK610" s="23"/>
      <c r="DL610" s="23"/>
      <c r="DM610" s="23"/>
      <c r="DN610" s="23"/>
      <c r="DO610" s="23"/>
      <c r="DP610" s="23"/>
      <c r="DQ610" s="23"/>
      <c r="DR610" s="23"/>
      <c r="DS610" s="23"/>
      <c r="DT610" s="23"/>
      <c r="DU610" s="23"/>
      <c r="DV610" s="23"/>
      <c r="DW610" s="23"/>
      <c r="DX610" s="23"/>
      <c r="DY610" s="23"/>
      <c r="DZ610" s="23"/>
      <c r="EA610" s="23"/>
      <c r="EB610" s="23"/>
      <c r="EC610" s="23"/>
      <c r="ED610" s="23"/>
      <c r="EE610" s="23"/>
    </row>
    <row r="611" spans="1:135" s="22" customFormat="1" x14ac:dyDescent="0.25">
      <c r="A611" s="20"/>
      <c r="B611" s="16"/>
      <c r="C611" s="446"/>
      <c r="D611" s="446"/>
      <c r="E611" s="1089"/>
      <c r="F611" s="446"/>
      <c r="G611" s="446"/>
      <c r="H611" s="1089"/>
      <c r="I611" s="446"/>
      <c r="J611" s="446"/>
      <c r="K611" s="1089"/>
      <c r="L611" s="446"/>
      <c r="M611" s="446"/>
      <c r="N611" s="1089"/>
      <c r="O611" s="446"/>
      <c r="P611" s="446"/>
      <c r="Q611" s="1089"/>
      <c r="R611" s="446"/>
      <c r="S611" s="446"/>
      <c r="T611" s="1089"/>
      <c r="U611" s="1089"/>
      <c r="V611" s="446"/>
      <c r="W611" s="446"/>
      <c r="X611" s="1089"/>
      <c r="Y611" s="446"/>
      <c r="Z611" s="446"/>
      <c r="AA611" s="1089"/>
      <c r="AB611" s="446"/>
      <c r="AC611" s="1089"/>
      <c r="AD611" s="446"/>
      <c r="AE611" s="1089"/>
      <c r="AF611" s="446"/>
      <c r="AG611" s="1089"/>
      <c r="AH611" s="446"/>
      <c r="AI611" s="446"/>
      <c r="AJ611" s="1089"/>
      <c r="AK611" s="446"/>
      <c r="AL611" s="446"/>
      <c r="AM611" s="1089"/>
      <c r="AN611" s="446"/>
      <c r="AO611" s="446"/>
      <c r="AP611" s="1089"/>
      <c r="AQ611" s="446"/>
      <c r="AR611" s="446"/>
      <c r="AS611" s="1146"/>
      <c r="AT611" s="446"/>
      <c r="AU611" s="446"/>
      <c r="AV611" s="1089"/>
      <c r="AW611" s="1089"/>
      <c r="AX611" s="1146"/>
      <c r="AY611" s="446"/>
      <c r="AZ611" s="1146"/>
      <c r="BA611" s="1919"/>
      <c r="BB611" s="1790"/>
      <c r="BC611" s="1146"/>
      <c r="BD611" s="446"/>
      <c r="BE611" s="1938"/>
      <c r="BF611" s="1089"/>
      <c r="BG611" s="20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  <c r="BS611" s="23"/>
      <c r="BT611" s="23"/>
      <c r="BU611" s="23"/>
      <c r="BV611" s="23"/>
      <c r="BW611" s="23"/>
      <c r="BX611" s="23"/>
      <c r="BY611" s="23"/>
      <c r="BZ611" s="23"/>
      <c r="CA611" s="23"/>
      <c r="CB611" s="23"/>
      <c r="CC611" s="23"/>
      <c r="CD611" s="23"/>
      <c r="CE611" s="23"/>
      <c r="CF611" s="23"/>
      <c r="CG611" s="23"/>
      <c r="CH611" s="23"/>
      <c r="CI611" s="23"/>
      <c r="CJ611" s="23"/>
      <c r="CK611" s="23"/>
      <c r="CL611" s="23"/>
      <c r="CM611" s="23"/>
      <c r="CN611" s="23"/>
      <c r="CO611" s="23"/>
      <c r="CP611" s="23"/>
      <c r="CQ611" s="23"/>
      <c r="CR611" s="23"/>
      <c r="CS611" s="23"/>
      <c r="CT611" s="23"/>
      <c r="CU611" s="23"/>
      <c r="CV611" s="23"/>
      <c r="CW611" s="23"/>
      <c r="CX611" s="23"/>
      <c r="CY611" s="23"/>
      <c r="CZ611" s="23"/>
      <c r="DA611" s="23"/>
      <c r="DB611" s="23"/>
      <c r="DC611" s="23"/>
      <c r="DD611" s="23"/>
      <c r="DE611" s="23"/>
      <c r="DF611" s="23"/>
      <c r="DG611" s="23"/>
      <c r="DH611" s="23"/>
      <c r="DI611" s="23"/>
      <c r="DJ611" s="23"/>
      <c r="DK611" s="23"/>
      <c r="DL611" s="23"/>
      <c r="DM611" s="23"/>
      <c r="DN611" s="23"/>
      <c r="DO611" s="23"/>
      <c r="DP611" s="23"/>
      <c r="DQ611" s="23"/>
      <c r="DR611" s="23"/>
      <c r="DS611" s="23"/>
      <c r="DT611" s="23"/>
      <c r="DU611" s="23"/>
      <c r="DV611" s="23"/>
      <c r="DW611" s="23"/>
      <c r="DX611" s="23"/>
      <c r="DY611" s="23"/>
      <c r="DZ611" s="23"/>
      <c r="EA611" s="23"/>
      <c r="EB611" s="23"/>
      <c r="EC611" s="23"/>
      <c r="ED611" s="23"/>
      <c r="EE611" s="23"/>
    </row>
    <row r="612" spans="1:135" s="22" customFormat="1" x14ac:dyDescent="0.25">
      <c r="A612" s="20"/>
      <c r="B612" s="16"/>
      <c r="C612" s="446"/>
      <c r="D612" s="446"/>
      <c r="E612" s="1089"/>
      <c r="F612" s="446"/>
      <c r="G612" s="446"/>
      <c r="H612" s="1089"/>
      <c r="I612" s="446"/>
      <c r="J612" s="446"/>
      <c r="K612" s="1089"/>
      <c r="L612" s="446"/>
      <c r="M612" s="446"/>
      <c r="N612" s="1089"/>
      <c r="O612" s="446"/>
      <c r="P612" s="446"/>
      <c r="Q612" s="1089"/>
      <c r="R612" s="446"/>
      <c r="S612" s="446"/>
      <c r="T612" s="1089"/>
      <c r="U612" s="1089"/>
      <c r="V612" s="446"/>
      <c r="W612" s="446"/>
      <c r="X612" s="1089"/>
      <c r="Y612" s="446"/>
      <c r="Z612" s="446"/>
      <c r="AA612" s="1089"/>
      <c r="AB612" s="446"/>
      <c r="AC612" s="1089"/>
      <c r="AD612" s="446"/>
      <c r="AE612" s="1089"/>
      <c r="AF612" s="446"/>
      <c r="AG612" s="1089"/>
      <c r="AH612" s="446"/>
      <c r="AI612" s="446"/>
      <c r="AJ612" s="1089"/>
      <c r="AK612" s="446"/>
      <c r="AL612" s="446"/>
      <c r="AM612" s="1089"/>
      <c r="AN612" s="446"/>
      <c r="AO612" s="446"/>
      <c r="AP612" s="1089"/>
      <c r="AQ612" s="446"/>
      <c r="AR612" s="446"/>
      <c r="AS612" s="1146"/>
      <c r="AT612" s="446"/>
      <c r="AU612" s="446"/>
      <c r="AV612" s="1089"/>
      <c r="AW612" s="1089"/>
      <c r="AX612" s="1146"/>
      <c r="AY612" s="446"/>
      <c r="AZ612" s="1146"/>
      <c r="BA612" s="1919"/>
      <c r="BB612" s="1790"/>
      <c r="BC612" s="1146"/>
      <c r="BD612" s="446"/>
      <c r="BE612" s="1938"/>
      <c r="BF612" s="1089"/>
      <c r="BG612" s="20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3"/>
      <c r="CG612" s="23"/>
      <c r="CH612" s="23"/>
      <c r="CI612" s="23"/>
      <c r="CJ612" s="23"/>
      <c r="CK612" s="23"/>
      <c r="CL612" s="23"/>
      <c r="CM612" s="23"/>
      <c r="CN612" s="23"/>
      <c r="CO612" s="23"/>
      <c r="CP612" s="23"/>
      <c r="CQ612" s="23"/>
      <c r="CR612" s="23"/>
      <c r="CS612" s="23"/>
      <c r="CT612" s="23"/>
      <c r="CU612" s="23"/>
      <c r="CV612" s="23"/>
      <c r="CW612" s="23"/>
      <c r="CX612" s="23"/>
      <c r="CY612" s="23"/>
      <c r="CZ612" s="23"/>
      <c r="DA612" s="23"/>
      <c r="DB612" s="23"/>
      <c r="DC612" s="23"/>
      <c r="DD612" s="23"/>
      <c r="DE612" s="23"/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/>
      <c r="DR612" s="23"/>
      <c r="DS612" s="23"/>
      <c r="DT612" s="23"/>
      <c r="DU612" s="23"/>
      <c r="DV612" s="23"/>
      <c r="DW612" s="23"/>
      <c r="DX612" s="23"/>
      <c r="DY612" s="23"/>
      <c r="DZ612" s="23"/>
      <c r="EA612" s="23"/>
      <c r="EB612" s="23"/>
      <c r="EC612" s="23"/>
      <c r="ED612" s="23"/>
      <c r="EE612" s="23"/>
    </row>
    <row r="613" spans="1:135" s="22" customFormat="1" x14ac:dyDescent="0.25">
      <c r="A613" s="20"/>
      <c r="B613" s="16"/>
      <c r="C613" s="446"/>
      <c r="D613" s="446"/>
      <c r="E613" s="1089"/>
      <c r="F613" s="446"/>
      <c r="G613" s="446"/>
      <c r="H613" s="1089"/>
      <c r="I613" s="446"/>
      <c r="J613" s="446"/>
      <c r="K613" s="1089"/>
      <c r="L613" s="446"/>
      <c r="M613" s="446"/>
      <c r="N613" s="1089"/>
      <c r="O613" s="446"/>
      <c r="P613" s="446"/>
      <c r="Q613" s="1089"/>
      <c r="R613" s="446"/>
      <c r="S613" s="446"/>
      <c r="T613" s="1089"/>
      <c r="U613" s="1089"/>
      <c r="V613" s="446"/>
      <c r="W613" s="446"/>
      <c r="X613" s="1089"/>
      <c r="Y613" s="446"/>
      <c r="Z613" s="446"/>
      <c r="AA613" s="1089"/>
      <c r="AB613" s="446"/>
      <c r="AC613" s="1089"/>
      <c r="AD613" s="446"/>
      <c r="AE613" s="1089"/>
      <c r="AF613" s="446"/>
      <c r="AG613" s="1089"/>
      <c r="AH613" s="446"/>
      <c r="AI613" s="446"/>
      <c r="AJ613" s="1089"/>
      <c r="AK613" s="446"/>
      <c r="AL613" s="446"/>
      <c r="AM613" s="1089"/>
      <c r="AN613" s="446"/>
      <c r="AO613" s="446"/>
      <c r="AP613" s="1089"/>
      <c r="AQ613" s="446"/>
      <c r="AR613" s="446"/>
      <c r="AS613" s="1146"/>
      <c r="AT613" s="446"/>
      <c r="AU613" s="446"/>
      <c r="AV613" s="1089"/>
      <c r="AW613" s="1089"/>
      <c r="AX613" s="1146"/>
      <c r="AY613" s="446"/>
      <c r="AZ613" s="1146"/>
      <c r="BA613" s="1919"/>
      <c r="BB613" s="1790"/>
      <c r="BC613" s="1146"/>
      <c r="BD613" s="446"/>
      <c r="BE613" s="1938"/>
      <c r="BF613" s="1089"/>
      <c r="BG613" s="20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</row>
    <row r="614" spans="1:135" s="22" customFormat="1" x14ac:dyDescent="0.25">
      <c r="A614" s="20"/>
      <c r="B614" s="16"/>
      <c r="C614" s="446"/>
      <c r="D614" s="446"/>
      <c r="E614" s="1089"/>
      <c r="F614" s="446"/>
      <c r="G614" s="446"/>
      <c r="H614" s="1089"/>
      <c r="I614" s="446"/>
      <c r="J614" s="446"/>
      <c r="K614" s="1089"/>
      <c r="L614" s="446"/>
      <c r="M614" s="446"/>
      <c r="N614" s="1089"/>
      <c r="O614" s="446"/>
      <c r="P614" s="446"/>
      <c r="Q614" s="1089"/>
      <c r="R614" s="446"/>
      <c r="S614" s="446"/>
      <c r="T614" s="1089"/>
      <c r="U614" s="1089"/>
      <c r="V614" s="446"/>
      <c r="W614" s="446"/>
      <c r="X614" s="1089"/>
      <c r="Y614" s="446"/>
      <c r="Z614" s="446"/>
      <c r="AA614" s="1089"/>
      <c r="AB614" s="446"/>
      <c r="AC614" s="1089"/>
      <c r="AD614" s="446"/>
      <c r="AE614" s="1089"/>
      <c r="AF614" s="446"/>
      <c r="AG614" s="1089"/>
      <c r="AH614" s="446"/>
      <c r="AI614" s="446"/>
      <c r="AJ614" s="1089"/>
      <c r="AK614" s="446"/>
      <c r="AL614" s="446"/>
      <c r="AM614" s="1089"/>
      <c r="AN614" s="446"/>
      <c r="AO614" s="446"/>
      <c r="AP614" s="1089"/>
      <c r="AQ614" s="446"/>
      <c r="AR614" s="446"/>
      <c r="AS614" s="1146"/>
      <c r="AT614" s="446"/>
      <c r="AU614" s="446"/>
      <c r="AV614" s="1089"/>
      <c r="AW614" s="1089"/>
      <c r="AX614" s="1146"/>
      <c r="AY614" s="446"/>
      <c r="AZ614" s="1146"/>
      <c r="BA614" s="1919"/>
      <c r="BB614" s="1790"/>
      <c r="BC614" s="1146"/>
      <c r="BD614" s="446"/>
      <c r="BE614" s="1938"/>
      <c r="BF614" s="1089"/>
      <c r="BG614" s="20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  <c r="BS614" s="23"/>
      <c r="BT614" s="23"/>
      <c r="BU614" s="23"/>
      <c r="BV614" s="23"/>
      <c r="BW614" s="23"/>
      <c r="BX614" s="23"/>
      <c r="BY614" s="23"/>
      <c r="BZ614" s="23"/>
      <c r="CA614" s="23"/>
      <c r="CB614" s="23"/>
      <c r="CC614" s="23"/>
      <c r="CD614" s="23"/>
      <c r="CE614" s="23"/>
      <c r="CF614" s="23"/>
      <c r="CG614" s="23"/>
      <c r="CH614" s="23"/>
      <c r="CI614" s="23"/>
      <c r="CJ614" s="23"/>
      <c r="CK614" s="23"/>
      <c r="CL614" s="23"/>
      <c r="CM614" s="23"/>
      <c r="CN614" s="23"/>
      <c r="CO614" s="23"/>
      <c r="CP614" s="23"/>
      <c r="CQ614" s="23"/>
      <c r="CR614" s="23"/>
      <c r="CS614" s="23"/>
      <c r="CT614" s="23"/>
      <c r="CU614" s="23"/>
      <c r="CV614" s="23"/>
      <c r="CW614" s="23"/>
      <c r="CX614" s="23"/>
      <c r="CY614" s="23"/>
      <c r="CZ614" s="23"/>
      <c r="DA614" s="23"/>
      <c r="DB614" s="23"/>
      <c r="DC614" s="23"/>
      <c r="DD614" s="23"/>
      <c r="DE614" s="23"/>
      <c r="DF614" s="23"/>
      <c r="DG614" s="23"/>
      <c r="DH614" s="23"/>
      <c r="DI614" s="23"/>
      <c r="DJ614" s="23"/>
      <c r="DK614" s="23"/>
      <c r="DL614" s="23"/>
      <c r="DM614" s="23"/>
      <c r="DN614" s="23"/>
      <c r="DO614" s="23"/>
      <c r="DP614" s="23"/>
      <c r="DQ614" s="23"/>
      <c r="DR614" s="23"/>
      <c r="DS614" s="23"/>
      <c r="DT614" s="23"/>
      <c r="DU614" s="23"/>
      <c r="DV614" s="23"/>
      <c r="DW614" s="23"/>
      <c r="DX614" s="23"/>
      <c r="DY614" s="23"/>
      <c r="DZ614" s="23"/>
      <c r="EA614" s="23"/>
      <c r="EB614" s="23"/>
      <c r="EC614" s="23"/>
      <c r="ED614" s="23"/>
      <c r="EE614" s="23"/>
    </row>
    <row r="615" spans="1:135" s="22" customFormat="1" x14ac:dyDescent="0.25">
      <c r="A615" s="20"/>
      <c r="B615" s="16"/>
      <c r="C615" s="446"/>
      <c r="D615" s="446"/>
      <c r="E615" s="1089"/>
      <c r="F615" s="446"/>
      <c r="G615" s="446"/>
      <c r="H615" s="1089"/>
      <c r="I615" s="446"/>
      <c r="J615" s="446"/>
      <c r="K615" s="1089"/>
      <c r="L615" s="446"/>
      <c r="M615" s="446"/>
      <c r="N615" s="1089"/>
      <c r="O615" s="446"/>
      <c r="P615" s="446"/>
      <c r="Q615" s="1089"/>
      <c r="R615" s="446"/>
      <c r="S615" s="446"/>
      <c r="T615" s="1089"/>
      <c r="U615" s="1089"/>
      <c r="V615" s="446"/>
      <c r="W615" s="446"/>
      <c r="X615" s="1089"/>
      <c r="Y615" s="446"/>
      <c r="Z615" s="446"/>
      <c r="AA615" s="1089"/>
      <c r="AB615" s="446"/>
      <c r="AC615" s="1089"/>
      <c r="AD615" s="446"/>
      <c r="AE615" s="1089"/>
      <c r="AF615" s="446"/>
      <c r="AG615" s="1089"/>
      <c r="AH615" s="446"/>
      <c r="AI615" s="446"/>
      <c r="AJ615" s="1089"/>
      <c r="AK615" s="446"/>
      <c r="AL615" s="446"/>
      <c r="AM615" s="1089"/>
      <c r="AN615" s="446"/>
      <c r="AO615" s="446"/>
      <c r="AP615" s="1089"/>
      <c r="AQ615" s="446"/>
      <c r="AR615" s="446"/>
      <c r="AS615" s="1146"/>
      <c r="AT615" s="446"/>
      <c r="AU615" s="446"/>
      <c r="AV615" s="1089"/>
      <c r="AW615" s="1089"/>
      <c r="AX615" s="1146"/>
      <c r="AY615" s="446"/>
      <c r="AZ615" s="1146"/>
      <c r="BA615" s="1919"/>
      <c r="BB615" s="1790"/>
      <c r="BC615" s="1146"/>
      <c r="BD615" s="446"/>
      <c r="BE615" s="1938"/>
      <c r="BF615" s="1089"/>
      <c r="BG615" s="20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3"/>
      <c r="CG615" s="23"/>
      <c r="CH615" s="23"/>
      <c r="CI615" s="23"/>
      <c r="CJ615" s="23"/>
      <c r="CK615" s="23"/>
      <c r="CL615" s="23"/>
      <c r="CM615" s="23"/>
      <c r="CN615" s="23"/>
      <c r="CO615" s="23"/>
      <c r="CP615" s="23"/>
      <c r="CQ615" s="23"/>
      <c r="CR615" s="23"/>
      <c r="CS615" s="23"/>
      <c r="CT615" s="23"/>
      <c r="CU615" s="23"/>
      <c r="CV615" s="23"/>
      <c r="CW615" s="23"/>
      <c r="CX615" s="23"/>
      <c r="CY615" s="23"/>
      <c r="CZ615" s="23"/>
      <c r="DA615" s="23"/>
      <c r="DB615" s="23"/>
      <c r="DC615" s="23"/>
      <c r="DD615" s="23"/>
      <c r="DE615" s="23"/>
      <c r="DF615" s="23"/>
      <c r="DG615" s="23"/>
      <c r="DH615" s="23"/>
      <c r="DI615" s="23"/>
      <c r="DJ615" s="23"/>
      <c r="DK615" s="23"/>
      <c r="DL615" s="23"/>
      <c r="DM615" s="23"/>
      <c r="DN615" s="23"/>
      <c r="DO615" s="23"/>
      <c r="DP615" s="23"/>
      <c r="DQ615" s="23"/>
      <c r="DR615" s="23"/>
      <c r="DS615" s="23"/>
      <c r="DT615" s="23"/>
      <c r="DU615" s="23"/>
      <c r="DV615" s="23"/>
      <c r="DW615" s="23"/>
      <c r="DX615" s="23"/>
      <c r="DY615" s="23"/>
      <c r="DZ615" s="23"/>
      <c r="EA615" s="23"/>
      <c r="EB615" s="23"/>
      <c r="EC615" s="23"/>
      <c r="ED615" s="23"/>
      <c r="EE615" s="23"/>
    </row>
    <row r="616" spans="1:135" s="22" customFormat="1" x14ac:dyDescent="0.25">
      <c r="A616" s="20"/>
      <c r="B616" s="16"/>
      <c r="C616" s="446"/>
      <c r="D616" s="446"/>
      <c r="E616" s="1089"/>
      <c r="F616" s="446"/>
      <c r="G616" s="446"/>
      <c r="H616" s="1089"/>
      <c r="I616" s="446"/>
      <c r="J616" s="446"/>
      <c r="K616" s="1089"/>
      <c r="L616" s="446"/>
      <c r="M616" s="446"/>
      <c r="N616" s="1089"/>
      <c r="O616" s="446"/>
      <c r="P616" s="446"/>
      <c r="Q616" s="1089"/>
      <c r="R616" s="446"/>
      <c r="S616" s="446"/>
      <c r="T616" s="1089"/>
      <c r="U616" s="1089"/>
      <c r="V616" s="446"/>
      <c r="W616" s="446"/>
      <c r="X616" s="1089"/>
      <c r="Y616" s="446"/>
      <c r="Z616" s="446"/>
      <c r="AA616" s="1089"/>
      <c r="AB616" s="446"/>
      <c r="AC616" s="1089"/>
      <c r="AD616" s="446"/>
      <c r="AE616" s="1089"/>
      <c r="AF616" s="446"/>
      <c r="AG616" s="1089"/>
      <c r="AH616" s="446"/>
      <c r="AI616" s="446"/>
      <c r="AJ616" s="1089"/>
      <c r="AK616" s="446"/>
      <c r="AL616" s="446"/>
      <c r="AM616" s="1089"/>
      <c r="AN616" s="446"/>
      <c r="AO616" s="446"/>
      <c r="AP616" s="1089"/>
      <c r="AQ616" s="446"/>
      <c r="AR616" s="446"/>
      <c r="AS616" s="1146"/>
      <c r="AT616" s="446"/>
      <c r="AU616" s="446"/>
      <c r="AV616" s="1089"/>
      <c r="AW616" s="1089"/>
      <c r="AX616" s="1146"/>
      <c r="AY616" s="446"/>
      <c r="AZ616" s="1146"/>
      <c r="BA616" s="1919"/>
      <c r="BB616" s="1790"/>
      <c r="BC616" s="1146"/>
      <c r="BD616" s="446"/>
      <c r="BE616" s="1938"/>
      <c r="BF616" s="1089"/>
      <c r="BG616" s="20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  <c r="BS616" s="23"/>
      <c r="BT616" s="23"/>
      <c r="BU616" s="23"/>
      <c r="BV616" s="23"/>
      <c r="BW616" s="23"/>
      <c r="BX616" s="23"/>
      <c r="BY616" s="23"/>
      <c r="BZ616" s="23"/>
      <c r="CA616" s="23"/>
      <c r="CB616" s="23"/>
      <c r="CC616" s="23"/>
      <c r="CD616" s="23"/>
      <c r="CE616" s="23"/>
      <c r="CF616" s="23"/>
      <c r="CG616" s="23"/>
      <c r="CH616" s="23"/>
      <c r="CI616" s="23"/>
      <c r="CJ616" s="23"/>
      <c r="CK616" s="23"/>
      <c r="CL616" s="23"/>
      <c r="CM616" s="23"/>
      <c r="CN616" s="23"/>
      <c r="CO616" s="23"/>
      <c r="CP616" s="23"/>
      <c r="CQ616" s="23"/>
      <c r="CR616" s="23"/>
      <c r="CS616" s="23"/>
      <c r="CT616" s="23"/>
      <c r="CU616" s="23"/>
      <c r="CV616" s="23"/>
      <c r="CW616" s="23"/>
      <c r="CX616" s="23"/>
      <c r="CY616" s="23"/>
      <c r="CZ616" s="23"/>
      <c r="DA616" s="23"/>
      <c r="DB616" s="23"/>
      <c r="DC616" s="23"/>
      <c r="DD616" s="23"/>
      <c r="DE616" s="23"/>
      <c r="DF616" s="23"/>
      <c r="DG616" s="23"/>
      <c r="DH616" s="23"/>
      <c r="DI616" s="23"/>
      <c r="DJ616" s="23"/>
      <c r="DK616" s="23"/>
      <c r="DL616" s="23"/>
      <c r="DM616" s="23"/>
      <c r="DN616" s="23"/>
      <c r="DO616" s="23"/>
      <c r="DP616" s="23"/>
      <c r="DQ616" s="23"/>
      <c r="DR616" s="23"/>
      <c r="DS616" s="23"/>
      <c r="DT616" s="23"/>
      <c r="DU616" s="23"/>
      <c r="DV616" s="23"/>
      <c r="DW616" s="23"/>
      <c r="DX616" s="23"/>
      <c r="DY616" s="23"/>
      <c r="DZ616" s="23"/>
      <c r="EA616" s="23"/>
      <c r="EB616" s="23"/>
      <c r="EC616" s="23"/>
      <c r="ED616" s="23"/>
      <c r="EE616" s="23"/>
    </row>
    <row r="617" spans="1:135" s="22" customFormat="1" x14ac:dyDescent="0.25">
      <c r="A617" s="20"/>
      <c r="B617" s="16"/>
      <c r="C617" s="446"/>
      <c r="D617" s="446"/>
      <c r="E617" s="1089"/>
      <c r="F617" s="446"/>
      <c r="G617" s="446"/>
      <c r="H617" s="1089"/>
      <c r="I617" s="446"/>
      <c r="J617" s="446"/>
      <c r="K617" s="1089"/>
      <c r="L617" s="446"/>
      <c r="M617" s="446"/>
      <c r="N617" s="1089"/>
      <c r="O617" s="446"/>
      <c r="P617" s="446"/>
      <c r="Q617" s="1089"/>
      <c r="R617" s="446"/>
      <c r="S617" s="446"/>
      <c r="T617" s="1089"/>
      <c r="U617" s="1089"/>
      <c r="V617" s="446"/>
      <c r="W617" s="446"/>
      <c r="X617" s="1089"/>
      <c r="Y617" s="446"/>
      <c r="Z617" s="446"/>
      <c r="AA617" s="1089"/>
      <c r="AB617" s="446"/>
      <c r="AC617" s="1089"/>
      <c r="AD617" s="446"/>
      <c r="AE617" s="1089"/>
      <c r="AF617" s="446"/>
      <c r="AG617" s="1089"/>
      <c r="AH617" s="446"/>
      <c r="AI617" s="446"/>
      <c r="AJ617" s="1089"/>
      <c r="AK617" s="446"/>
      <c r="AL617" s="446"/>
      <c r="AM617" s="1089"/>
      <c r="AN617" s="446"/>
      <c r="AO617" s="446"/>
      <c r="AP617" s="1089"/>
      <c r="AQ617" s="446"/>
      <c r="AR617" s="446"/>
      <c r="AS617" s="1146"/>
      <c r="AT617" s="446"/>
      <c r="AU617" s="446"/>
      <c r="AV617" s="1089"/>
      <c r="AW617" s="1089"/>
      <c r="AX617" s="1146"/>
      <c r="AY617" s="446"/>
      <c r="AZ617" s="1146"/>
      <c r="BA617" s="1919"/>
      <c r="BB617" s="1790"/>
      <c r="BC617" s="1146"/>
      <c r="BD617" s="446"/>
      <c r="BE617" s="1938"/>
      <c r="BF617" s="1089"/>
      <c r="BG617" s="20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  <c r="BS617" s="23"/>
      <c r="BT617" s="23"/>
      <c r="BU617" s="23"/>
      <c r="BV617" s="23"/>
      <c r="BW617" s="23"/>
      <c r="BX617" s="23"/>
      <c r="BY617" s="23"/>
      <c r="BZ617" s="23"/>
      <c r="CA617" s="23"/>
      <c r="CB617" s="23"/>
      <c r="CC617" s="23"/>
      <c r="CD617" s="23"/>
      <c r="CE617" s="23"/>
      <c r="CF617" s="23"/>
      <c r="CG617" s="23"/>
      <c r="CH617" s="23"/>
      <c r="CI617" s="23"/>
      <c r="CJ617" s="23"/>
      <c r="CK617" s="23"/>
      <c r="CL617" s="23"/>
      <c r="CM617" s="23"/>
      <c r="CN617" s="23"/>
      <c r="CO617" s="23"/>
      <c r="CP617" s="23"/>
      <c r="CQ617" s="23"/>
      <c r="CR617" s="23"/>
      <c r="CS617" s="23"/>
      <c r="CT617" s="23"/>
      <c r="CU617" s="23"/>
      <c r="CV617" s="23"/>
      <c r="CW617" s="23"/>
      <c r="CX617" s="23"/>
      <c r="CY617" s="23"/>
      <c r="CZ617" s="23"/>
      <c r="DA617" s="23"/>
      <c r="DB617" s="23"/>
      <c r="DC617" s="23"/>
      <c r="DD617" s="23"/>
      <c r="DE617" s="23"/>
      <c r="DF617" s="23"/>
      <c r="DG617" s="23"/>
      <c r="DH617" s="23"/>
      <c r="DI617" s="23"/>
      <c r="DJ617" s="23"/>
      <c r="DK617" s="23"/>
      <c r="DL617" s="23"/>
      <c r="DM617" s="23"/>
      <c r="DN617" s="23"/>
      <c r="DO617" s="23"/>
      <c r="DP617" s="23"/>
      <c r="DQ617" s="23"/>
      <c r="DR617" s="23"/>
      <c r="DS617" s="23"/>
      <c r="DT617" s="23"/>
      <c r="DU617" s="23"/>
      <c r="DV617" s="23"/>
      <c r="DW617" s="23"/>
      <c r="DX617" s="23"/>
      <c r="DY617" s="23"/>
      <c r="DZ617" s="23"/>
      <c r="EA617" s="23"/>
      <c r="EB617" s="23"/>
      <c r="EC617" s="23"/>
      <c r="ED617" s="23"/>
      <c r="EE617" s="23"/>
    </row>
    <row r="618" spans="1:135" s="22" customFormat="1" x14ac:dyDescent="0.25">
      <c r="A618" s="20"/>
      <c r="B618" s="16"/>
      <c r="C618" s="446"/>
      <c r="D618" s="446"/>
      <c r="E618" s="1089"/>
      <c r="F618" s="446"/>
      <c r="G618" s="446"/>
      <c r="H618" s="1089"/>
      <c r="I618" s="446"/>
      <c r="J618" s="446"/>
      <c r="K618" s="1089"/>
      <c r="L618" s="446"/>
      <c r="M618" s="446"/>
      <c r="N618" s="1089"/>
      <c r="O618" s="446"/>
      <c r="P618" s="446"/>
      <c r="Q618" s="1089"/>
      <c r="R618" s="446"/>
      <c r="S618" s="446"/>
      <c r="T618" s="1089"/>
      <c r="U618" s="1089"/>
      <c r="V618" s="446"/>
      <c r="W618" s="446"/>
      <c r="X618" s="1089"/>
      <c r="Y618" s="446"/>
      <c r="Z618" s="446"/>
      <c r="AA618" s="1089"/>
      <c r="AB618" s="446"/>
      <c r="AC618" s="1089"/>
      <c r="AD618" s="446"/>
      <c r="AE618" s="1089"/>
      <c r="AF618" s="446"/>
      <c r="AG618" s="1089"/>
      <c r="AH618" s="446"/>
      <c r="AI618" s="446"/>
      <c r="AJ618" s="1089"/>
      <c r="AK618" s="446"/>
      <c r="AL618" s="446"/>
      <c r="AM618" s="1089"/>
      <c r="AN618" s="446"/>
      <c r="AO618" s="446"/>
      <c r="AP618" s="1089"/>
      <c r="AQ618" s="446"/>
      <c r="AR618" s="446"/>
      <c r="AS618" s="1146"/>
      <c r="AT618" s="446"/>
      <c r="AU618" s="446"/>
      <c r="AV618" s="1089"/>
      <c r="AW618" s="1089"/>
      <c r="AX618" s="1146"/>
      <c r="AY618" s="446"/>
      <c r="AZ618" s="1146"/>
      <c r="BA618" s="1919"/>
      <c r="BB618" s="1790"/>
      <c r="BC618" s="1146"/>
      <c r="BD618" s="446"/>
      <c r="BE618" s="1938"/>
      <c r="BF618" s="1089"/>
      <c r="BG618" s="20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  <c r="BS618" s="23"/>
      <c r="BT618" s="23"/>
      <c r="BU618" s="23"/>
      <c r="BV618" s="23"/>
      <c r="BW618" s="23"/>
      <c r="BX618" s="23"/>
      <c r="BY618" s="23"/>
      <c r="BZ618" s="23"/>
      <c r="CA618" s="23"/>
      <c r="CB618" s="23"/>
      <c r="CC618" s="23"/>
      <c r="CD618" s="23"/>
      <c r="CE618" s="23"/>
      <c r="CF618" s="23"/>
      <c r="CG618" s="23"/>
      <c r="CH618" s="23"/>
      <c r="CI618" s="23"/>
      <c r="CJ618" s="23"/>
      <c r="CK618" s="23"/>
      <c r="CL618" s="23"/>
      <c r="CM618" s="23"/>
      <c r="CN618" s="23"/>
      <c r="CO618" s="23"/>
      <c r="CP618" s="23"/>
      <c r="CQ618" s="23"/>
      <c r="CR618" s="23"/>
      <c r="CS618" s="23"/>
      <c r="CT618" s="23"/>
      <c r="CU618" s="23"/>
      <c r="CV618" s="23"/>
      <c r="CW618" s="23"/>
      <c r="CX618" s="23"/>
      <c r="CY618" s="23"/>
      <c r="CZ618" s="23"/>
      <c r="DA618" s="23"/>
      <c r="DB618" s="23"/>
      <c r="DC618" s="23"/>
      <c r="DD618" s="23"/>
      <c r="DE618" s="23"/>
      <c r="DF618" s="23"/>
      <c r="DG618" s="23"/>
      <c r="DH618" s="23"/>
      <c r="DI618" s="23"/>
      <c r="DJ618" s="23"/>
      <c r="DK618" s="23"/>
      <c r="DL618" s="23"/>
      <c r="DM618" s="23"/>
      <c r="DN618" s="23"/>
      <c r="DO618" s="23"/>
      <c r="DP618" s="23"/>
      <c r="DQ618" s="23"/>
      <c r="DR618" s="23"/>
      <c r="DS618" s="23"/>
      <c r="DT618" s="23"/>
      <c r="DU618" s="23"/>
      <c r="DV618" s="23"/>
      <c r="DW618" s="23"/>
      <c r="DX618" s="23"/>
      <c r="DY618" s="23"/>
      <c r="DZ618" s="23"/>
      <c r="EA618" s="23"/>
      <c r="EB618" s="23"/>
      <c r="EC618" s="23"/>
      <c r="ED618" s="23"/>
      <c r="EE618" s="23"/>
    </row>
    <row r="619" spans="1:135" s="22" customFormat="1" x14ac:dyDescent="0.25">
      <c r="A619" s="20"/>
      <c r="B619" s="16"/>
      <c r="C619" s="446"/>
      <c r="D619" s="446"/>
      <c r="E619" s="1089"/>
      <c r="F619" s="446"/>
      <c r="G619" s="446"/>
      <c r="H619" s="1089"/>
      <c r="I619" s="446"/>
      <c r="J619" s="446"/>
      <c r="K619" s="1089"/>
      <c r="L619" s="446"/>
      <c r="M619" s="446"/>
      <c r="N619" s="1089"/>
      <c r="O619" s="446"/>
      <c r="P619" s="446"/>
      <c r="Q619" s="1089"/>
      <c r="R619" s="446"/>
      <c r="S619" s="446"/>
      <c r="T619" s="1089"/>
      <c r="U619" s="1089"/>
      <c r="V619" s="446"/>
      <c r="W619" s="446"/>
      <c r="X619" s="1089"/>
      <c r="Y619" s="446"/>
      <c r="Z619" s="446"/>
      <c r="AA619" s="1089"/>
      <c r="AB619" s="446"/>
      <c r="AC619" s="1089"/>
      <c r="AD619" s="446"/>
      <c r="AE619" s="1089"/>
      <c r="AF619" s="446"/>
      <c r="AG619" s="1089"/>
      <c r="AH619" s="446"/>
      <c r="AI619" s="446"/>
      <c r="AJ619" s="1089"/>
      <c r="AK619" s="446"/>
      <c r="AL619" s="446"/>
      <c r="AM619" s="1089"/>
      <c r="AN619" s="446"/>
      <c r="AO619" s="446"/>
      <c r="AP619" s="1089"/>
      <c r="AQ619" s="446"/>
      <c r="AR619" s="446"/>
      <c r="AS619" s="1146"/>
      <c r="AT619" s="446"/>
      <c r="AU619" s="446"/>
      <c r="AV619" s="1089"/>
      <c r="AW619" s="1089"/>
      <c r="AX619" s="1146"/>
      <c r="AY619" s="446"/>
      <c r="AZ619" s="1146"/>
      <c r="BA619" s="1919"/>
      <c r="BB619" s="1790"/>
      <c r="BC619" s="1146"/>
      <c r="BD619" s="446"/>
      <c r="BE619" s="1938"/>
      <c r="BF619" s="1089"/>
      <c r="BG619" s="20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  <c r="BS619" s="23"/>
      <c r="BT619" s="23"/>
      <c r="BU619" s="23"/>
      <c r="BV619" s="23"/>
      <c r="BW619" s="23"/>
      <c r="BX619" s="23"/>
      <c r="BY619" s="23"/>
      <c r="BZ619" s="23"/>
      <c r="CA619" s="23"/>
      <c r="CB619" s="23"/>
      <c r="CC619" s="23"/>
      <c r="CD619" s="23"/>
      <c r="CE619" s="23"/>
      <c r="CF619" s="23"/>
      <c r="CG619" s="23"/>
      <c r="CH619" s="23"/>
      <c r="CI619" s="23"/>
      <c r="CJ619" s="23"/>
      <c r="CK619" s="23"/>
      <c r="CL619" s="23"/>
      <c r="CM619" s="23"/>
      <c r="CN619" s="23"/>
      <c r="CO619" s="23"/>
      <c r="CP619" s="23"/>
      <c r="CQ619" s="23"/>
      <c r="CR619" s="23"/>
      <c r="CS619" s="23"/>
      <c r="CT619" s="23"/>
      <c r="CU619" s="23"/>
      <c r="CV619" s="23"/>
      <c r="CW619" s="23"/>
      <c r="CX619" s="23"/>
      <c r="CY619" s="23"/>
      <c r="CZ619" s="23"/>
      <c r="DA619" s="23"/>
      <c r="DB619" s="23"/>
      <c r="DC619" s="23"/>
      <c r="DD619" s="23"/>
      <c r="DE619" s="23"/>
      <c r="DF619" s="23"/>
      <c r="DG619" s="23"/>
      <c r="DH619" s="23"/>
      <c r="DI619" s="23"/>
      <c r="DJ619" s="23"/>
      <c r="DK619" s="23"/>
      <c r="DL619" s="23"/>
      <c r="DM619" s="23"/>
      <c r="DN619" s="23"/>
      <c r="DO619" s="23"/>
      <c r="DP619" s="23"/>
      <c r="DQ619" s="23"/>
      <c r="DR619" s="23"/>
      <c r="DS619" s="23"/>
      <c r="DT619" s="23"/>
      <c r="DU619" s="23"/>
      <c r="DV619" s="23"/>
      <c r="DW619" s="23"/>
      <c r="DX619" s="23"/>
      <c r="DY619" s="23"/>
      <c r="DZ619" s="23"/>
      <c r="EA619" s="23"/>
      <c r="EB619" s="23"/>
      <c r="EC619" s="23"/>
      <c r="ED619" s="23"/>
      <c r="EE619" s="23"/>
    </row>
    <row r="620" spans="1:135" s="22" customFormat="1" x14ac:dyDescent="0.25">
      <c r="A620" s="20"/>
      <c r="B620" s="16"/>
      <c r="C620" s="446"/>
      <c r="D620" s="446"/>
      <c r="E620" s="1089"/>
      <c r="F620" s="446"/>
      <c r="G620" s="446"/>
      <c r="H620" s="1089"/>
      <c r="I620" s="446"/>
      <c r="J620" s="446"/>
      <c r="K620" s="1089"/>
      <c r="L620" s="446"/>
      <c r="M620" s="446"/>
      <c r="N620" s="1089"/>
      <c r="O620" s="446"/>
      <c r="P620" s="446"/>
      <c r="Q620" s="1089"/>
      <c r="R620" s="446"/>
      <c r="S620" s="446"/>
      <c r="T620" s="1089"/>
      <c r="U620" s="1089"/>
      <c r="V620" s="446"/>
      <c r="W620" s="446"/>
      <c r="X620" s="1089"/>
      <c r="Y620" s="446"/>
      <c r="Z620" s="446"/>
      <c r="AA620" s="1089"/>
      <c r="AB620" s="446"/>
      <c r="AC620" s="1089"/>
      <c r="AD620" s="446"/>
      <c r="AE620" s="1089"/>
      <c r="AF620" s="446"/>
      <c r="AG620" s="1089"/>
      <c r="AH620" s="446"/>
      <c r="AI620" s="446"/>
      <c r="AJ620" s="1089"/>
      <c r="AK620" s="446"/>
      <c r="AL620" s="446"/>
      <c r="AM620" s="1089"/>
      <c r="AN620" s="446"/>
      <c r="AO620" s="446"/>
      <c r="AP620" s="1089"/>
      <c r="AQ620" s="446"/>
      <c r="AR620" s="446"/>
      <c r="AS620" s="1146"/>
      <c r="AT620" s="446"/>
      <c r="AU620" s="446"/>
      <c r="AV620" s="1089"/>
      <c r="AW620" s="1089"/>
      <c r="AX620" s="1146"/>
      <c r="AY620" s="446"/>
      <c r="AZ620" s="1146"/>
      <c r="BA620" s="1919"/>
      <c r="BB620" s="1790"/>
      <c r="BC620" s="1146"/>
      <c r="BD620" s="446"/>
      <c r="BE620" s="1938"/>
      <c r="BF620" s="1089"/>
      <c r="BG620" s="20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  <c r="BS620" s="23"/>
      <c r="BT620" s="23"/>
      <c r="BU620" s="23"/>
      <c r="BV620" s="23"/>
      <c r="BW620" s="23"/>
      <c r="BX620" s="23"/>
      <c r="BY620" s="23"/>
      <c r="BZ620" s="23"/>
      <c r="CA620" s="23"/>
      <c r="CB620" s="23"/>
      <c r="CC620" s="23"/>
      <c r="CD620" s="23"/>
      <c r="CE620" s="23"/>
      <c r="CF620" s="23"/>
      <c r="CG620" s="23"/>
      <c r="CH620" s="23"/>
      <c r="CI620" s="23"/>
      <c r="CJ620" s="23"/>
      <c r="CK620" s="23"/>
      <c r="CL620" s="23"/>
      <c r="CM620" s="23"/>
      <c r="CN620" s="23"/>
      <c r="CO620" s="23"/>
      <c r="CP620" s="23"/>
      <c r="CQ620" s="23"/>
      <c r="CR620" s="23"/>
      <c r="CS620" s="23"/>
      <c r="CT620" s="23"/>
      <c r="CU620" s="23"/>
      <c r="CV620" s="23"/>
      <c r="CW620" s="23"/>
      <c r="CX620" s="23"/>
      <c r="CY620" s="23"/>
      <c r="CZ620" s="23"/>
      <c r="DA620" s="23"/>
      <c r="DB620" s="23"/>
      <c r="DC620" s="23"/>
      <c r="DD620" s="23"/>
      <c r="DE620" s="23"/>
      <c r="DF620" s="23"/>
      <c r="DG620" s="23"/>
      <c r="DH620" s="23"/>
      <c r="DI620" s="23"/>
      <c r="DJ620" s="23"/>
      <c r="DK620" s="23"/>
      <c r="DL620" s="23"/>
      <c r="DM620" s="23"/>
      <c r="DN620" s="23"/>
      <c r="DO620" s="23"/>
      <c r="DP620" s="23"/>
      <c r="DQ620" s="23"/>
      <c r="DR620" s="23"/>
      <c r="DS620" s="23"/>
      <c r="DT620" s="23"/>
      <c r="DU620" s="23"/>
      <c r="DV620" s="23"/>
      <c r="DW620" s="23"/>
      <c r="DX620" s="23"/>
      <c r="DY620" s="23"/>
      <c r="DZ620" s="23"/>
      <c r="EA620" s="23"/>
      <c r="EB620" s="23"/>
      <c r="EC620" s="23"/>
      <c r="ED620" s="23"/>
      <c r="EE620" s="23"/>
    </row>
    <row r="621" spans="1:135" s="22" customFormat="1" x14ac:dyDescent="0.25">
      <c r="A621" s="20"/>
      <c r="B621" s="16"/>
      <c r="C621" s="446"/>
      <c r="D621" s="446"/>
      <c r="E621" s="1089"/>
      <c r="F621" s="446"/>
      <c r="G621" s="446"/>
      <c r="H621" s="1089"/>
      <c r="I621" s="446"/>
      <c r="J621" s="446"/>
      <c r="K621" s="1089"/>
      <c r="L621" s="446"/>
      <c r="M621" s="446"/>
      <c r="N621" s="1089"/>
      <c r="O621" s="446"/>
      <c r="P621" s="446"/>
      <c r="Q621" s="1089"/>
      <c r="R621" s="446"/>
      <c r="S621" s="446"/>
      <c r="T621" s="1089"/>
      <c r="U621" s="1089"/>
      <c r="V621" s="446"/>
      <c r="W621" s="446"/>
      <c r="X621" s="1089"/>
      <c r="Y621" s="446"/>
      <c r="Z621" s="446"/>
      <c r="AA621" s="1089"/>
      <c r="AB621" s="446"/>
      <c r="AC621" s="1089"/>
      <c r="AD621" s="446"/>
      <c r="AE621" s="1089"/>
      <c r="AF621" s="446"/>
      <c r="AG621" s="1089"/>
      <c r="AH621" s="446"/>
      <c r="AI621" s="446"/>
      <c r="AJ621" s="1089"/>
      <c r="AK621" s="446"/>
      <c r="AL621" s="446"/>
      <c r="AM621" s="1089"/>
      <c r="AN621" s="446"/>
      <c r="AO621" s="446"/>
      <c r="AP621" s="1089"/>
      <c r="AQ621" s="446"/>
      <c r="AR621" s="446"/>
      <c r="AS621" s="1146"/>
      <c r="AT621" s="446"/>
      <c r="AU621" s="446"/>
      <c r="AV621" s="1089"/>
      <c r="AW621" s="1089"/>
      <c r="AX621" s="1146"/>
      <c r="AY621" s="446"/>
      <c r="AZ621" s="1146"/>
      <c r="BA621" s="1919"/>
      <c r="BB621" s="1790"/>
      <c r="BC621" s="1146"/>
      <c r="BD621" s="446"/>
      <c r="BE621" s="1938"/>
      <c r="BF621" s="1089"/>
      <c r="BG621" s="20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  <c r="BS621" s="23"/>
      <c r="BT621" s="23"/>
      <c r="BU621" s="23"/>
      <c r="BV621" s="23"/>
      <c r="BW621" s="23"/>
      <c r="BX621" s="23"/>
      <c r="BY621" s="23"/>
      <c r="BZ621" s="23"/>
      <c r="CA621" s="23"/>
      <c r="CB621" s="23"/>
      <c r="CC621" s="23"/>
      <c r="CD621" s="23"/>
      <c r="CE621" s="23"/>
      <c r="CF621" s="23"/>
      <c r="CG621" s="23"/>
      <c r="CH621" s="23"/>
      <c r="CI621" s="23"/>
      <c r="CJ621" s="23"/>
      <c r="CK621" s="23"/>
      <c r="CL621" s="23"/>
      <c r="CM621" s="23"/>
      <c r="CN621" s="23"/>
      <c r="CO621" s="23"/>
      <c r="CP621" s="23"/>
      <c r="CQ621" s="23"/>
      <c r="CR621" s="23"/>
      <c r="CS621" s="23"/>
      <c r="CT621" s="23"/>
      <c r="CU621" s="23"/>
      <c r="CV621" s="23"/>
      <c r="CW621" s="23"/>
      <c r="CX621" s="23"/>
      <c r="CY621" s="23"/>
      <c r="CZ621" s="23"/>
      <c r="DA621" s="23"/>
      <c r="DB621" s="23"/>
      <c r="DC621" s="23"/>
      <c r="DD621" s="23"/>
      <c r="DE621" s="23"/>
      <c r="DF621" s="23"/>
      <c r="DG621" s="23"/>
      <c r="DH621" s="23"/>
      <c r="DI621" s="23"/>
      <c r="DJ621" s="23"/>
      <c r="DK621" s="23"/>
      <c r="DL621" s="23"/>
      <c r="DM621" s="23"/>
      <c r="DN621" s="23"/>
      <c r="DO621" s="23"/>
      <c r="DP621" s="23"/>
      <c r="DQ621" s="23"/>
      <c r="DR621" s="23"/>
      <c r="DS621" s="23"/>
      <c r="DT621" s="23"/>
      <c r="DU621" s="23"/>
      <c r="DV621" s="23"/>
      <c r="DW621" s="23"/>
      <c r="DX621" s="23"/>
      <c r="DY621" s="23"/>
      <c r="DZ621" s="23"/>
      <c r="EA621" s="23"/>
      <c r="EB621" s="23"/>
      <c r="EC621" s="23"/>
      <c r="ED621" s="23"/>
      <c r="EE621" s="23"/>
    </row>
    <row r="622" spans="1:135" s="22" customFormat="1" x14ac:dyDescent="0.25">
      <c r="A622" s="20"/>
      <c r="B622" s="16"/>
      <c r="C622" s="446"/>
      <c r="D622" s="446"/>
      <c r="E622" s="1089"/>
      <c r="F622" s="446"/>
      <c r="G622" s="446"/>
      <c r="H622" s="1089"/>
      <c r="I622" s="446"/>
      <c r="J622" s="446"/>
      <c r="K622" s="1089"/>
      <c r="L622" s="446"/>
      <c r="M622" s="446"/>
      <c r="N622" s="1089"/>
      <c r="O622" s="446"/>
      <c r="P622" s="446"/>
      <c r="Q622" s="1089"/>
      <c r="R622" s="446"/>
      <c r="S622" s="446"/>
      <c r="T622" s="1089"/>
      <c r="U622" s="1089"/>
      <c r="V622" s="446"/>
      <c r="W622" s="446"/>
      <c r="X622" s="1089"/>
      <c r="Y622" s="446"/>
      <c r="Z622" s="446"/>
      <c r="AA622" s="1089"/>
      <c r="AB622" s="446"/>
      <c r="AC622" s="1089"/>
      <c r="AD622" s="446"/>
      <c r="AE622" s="1089"/>
      <c r="AF622" s="446"/>
      <c r="AG622" s="1089"/>
      <c r="AH622" s="446"/>
      <c r="AI622" s="446"/>
      <c r="AJ622" s="1089"/>
      <c r="AK622" s="446"/>
      <c r="AL622" s="446"/>
      <c r="AM622" s="1089"/>
      <c r="AN622" s="446"/>
      <c r="AO622" s="446"/>
      <c r="AP622" s="1089"/>
      <c r="AQ622" s="446"/>
      <c r="AR622" s="446"/>
      <c r="AS622" s="1146"/>
      <c r="AT622" s="446"/>
      <c r="AU622" s="446"/>
      <c r="AV622" s="1089"/>
      <c r="AW622" s="1089"/>
      <c r="AX622" s="1146"/>
      <c r="AY622" s="446"/>
      <c r="AZ622" s="1146"/>
      <c r="BA622" s="1919"/>
      <c r="BB622" s="1790"/>
      <c r="BC622" s="1146"/>
      <c r="BD622" s="446"/>
      <c r="BE622" s="1938"/>
      <c r="BF622" s="1089"/>
      <c r="BG622" s="20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  <c r="BS622" s="23"/>
      <c r="BT622" s="23"/>
      <c r="BU622" s="23"/>
      <c r="BV622" s="23"/>
      <c r="BW622" s="23"/>
      <c r="BX622" s="23"/>
      <c r="BY622" s="23"/>
      <c r="BZ622" s="23"/>
      <c r="CA622" s="23"/>
      <c r="CB622" s="23"/>
      <c r="CC622" s="23"/>
      <c r="CD622" s="23"/>
      <c r="CE622" s="23"/>
      <c r="CF622" s="23"/>
      <c r="CG622" s="23"/>
      <c r="CH622" s="23"/>
      <c r="CI622" s="23"/>
      <c r="CJ622" s="23"/>
      <c r="CK622" s="23"/>
      <c r="CL622" s="23"/>
      <c r="CM622" s="23"/>
      <c r="CN622" s="23"/>
      <c r="CO622" s="23"/>
      <c r="CP622" s="23"/>
      <c r="CQ622" s="23"/>
      <c r="CR622" s="23"/>
      <c r="CS622" s="23"/>
      <c r="CT622" s="23"/>
      <c r="CU622" s="23"/>
      <c r="CV622" s="23"/>
      <c r="CW622" s="23"/>
      <c r="CX622" s="23"/>
      <c r="CY622" s="23"/>
      <c r="CZ622" s="23"/>
      <c r="DA622" s="23"/>
      <c r="DB622" s="23"/>
      <c r="DC622" s="23"/>
      <c r="DD622" s="23"/>
      <c r="DE622" s="23"/>
      <c r="DF622" s="23"/>
      <c r="DG622" s="23"/>
      <c r="DH622" s="23"/>
      <c r="DI622" s="23"/>
      <c r="DJ622" s="23"/>
      <c r="DK622" s="23"/>
      <c r="DL622" s="23"/>
      <c r="DM622" s="23"/>
      <c r="DN622" s="23"/>
      <c r="DO622" s="23"/>
      <c r="DP622" s="23"/>
      <c r="DQ622" s="23"/>
      <c r="DR622" s="23"/>
      <c r="DS622" s="23"/>
      <c r="DT622" s="23"/>
      <c r="DU622" s="23"/>
      <c r="DV622" s="23"/>
      <c r="DW622" s="23"/>
      <c r="DX622" s="23"/>
      <c r="DY622" s="23"/>
      <c r="DZ622" s="23"/>
      <c r="EA622" s="23"/>
      <c r="EB622" s="23"/>
      <c r="EC622" s="23"/>
      <c r="ED622" s="23"/>
      <c r="EE622" s="23"/>
    </row>
    <row r="623" spans="1:135" s="22" customFormat="1" x14ac:dyDescent="0.25">
      <c r="A623" s="20"/>
      <c r="B623" s="16"/>
      <c r="C623" s="446"/>
      <c r="D623" s="446"/>
      <c r="E623" s="1089"/>
      <c r="F623" s="446"/>
      <c r="G623" s="446"/>
      <c r="H623" s="1089"/>
      <c r="I623" s="446"/>
      <c r="J623" s="446"/>
      <c r="K623" s="1089"/>
      <c r="L623" s="446"/>
      <c r="M623" s="446"/>
      <c r="N623" s="1089"/>
      <c r="O623" s="446"/>
      <c r="P623" s="446"/>
      <c r="Q623" s="1089"/>
      <c r="R623" s="446"/>
      <c r="S623" s="446"/>
      <c r="T623" s="1089"/>
      <c r="U623" s="1089"/>
      <c r="V623" s="446"/>
      <c r="W623" s="446"/>
      <c r="X623" s="1089"/>
      <c r="Y623" s="446"/>
      <c r="Z623" s="446"/>
      <c r="AA623" s="1089"/>
      <c r="AB623" s="446"/>
      <c r="AC623" s="1089"/>
      <c r="AD623" s="446"/>
      <c r="AE623" s="1089"/>
      <c r="AF623" s="446"/>
      <c r="AG623" s="1089"/>
      <c r="AH623" s="446"/>
      <c r="AI623" s="446"/>
      <c r="AJ623" s="1089"/>
      <c r="AK623" s="446"/>
      <c r="AL623" s="446"/>
      <c r="AM623" s="1089"/>
      <c r="AN623" s="446"/>
      <c r="AO623" s="446"/>
      <c r="AP623" s="1089"/>
      <c r="AQ623" s="446"/>
      <c r="AR623" s="446"/>
      <c r="AS623" s="1146"/>
      <c r="AT623" s="446"/>
      <c r="AU623" s="446"/>
      <c r="AV623" s="1089"/>
      <c r="AW623" s="1089"/>
      <c r="AX623" s="1146"/>
      <c r="AY623" s="446"/>
      <c r="AZ623" s="1146"/>
      <c r="BA623" s="1919"/>
      <c r="BB623" s="1790"/>
      <c r="BC623" s="1146"/>
      <c r="BD623" s="446"/>
      <c r="BE623" s="1938"/>
      <c r="BF623" s="1089"/>
      <c r="BG623" s="20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  <c r="BS623" s="23"/>
      <c r="BT623" s="23"/>
      <c r="BU623" s="23"/>
      <c r="BV623" s="23"/>
      <c r="BW623" s="23"/>
      <c r="BX623" s="23"/>
      <c r="BY623" s="23"/>
      <c r="BZ623" s="23"/>
      <c r="CA623" s="23"/>
      <c r="CB623" s="23"/>
      <c r="CC623" s="23"/>
      <c r="CD623" s="23"/>
      <c r="CE623" s="23"/>
      <c r="CF623" s="23"/>
      <c r="CG623" s="23"/>
      <c r="CH623" s="23"/>
      <c r="CI623" s="23"/>
      <c r="CJ623" s="23"/>
      <c r="CK623" s="23"/>
      <c r="CL623" s="23"/>
      <c r="CM623" s="23"/>
      <c r="CN623" s="23"/>
      <c r="CO623" s="23"/>
      <c r="CP623" s="23"/>
      <c r="CQ623" s="23"/>
      <c r="CR623" s="23"/>
      <c r="CS623" s="23"/>
      <c r="CT623" s="23"/>
      <c r="CU623" s="23"/>
      <c r="CV623" s="23"/>
      <c r="CW623" s="23"/>
      <c r="CX623" s="23"/>
      <c r="CY623" s="23"/>
      <c r="CZ623" s="23"/>
      <c r="DA623" s="23"/>
      <c r="DB623" s="23"/>
      <c r="DC623" s="23"/>
      <c r="DD623" s="23"/>
      <c r="DE623" s="23"/>
      <c r="DF623" s="23"/>
      <c r="DG623" s="23"/>
      <c r="DH623" s="23"/>
      <c r="DI623" s="23"/>
      <c r="DJ623" s="23"/>
      <c r="DK623" s="23"/>
      <c r="DL623" s="23"/>
      <c r="DM623" s="23"/>
      <c r="DN623" s="23"/>
      <c r="DO623" s="23"/>
      <c r="DP623" s="23"/>
      <c r="DQ623" s="23"/>
      <c r="DR623" s="23"/>
      <c r="DS623" s="23"/>
      <c r="DT623" s="23"/>
      <c r="DU623" s="23"/>
      <c r="DV623" s="23"/>
      <c r="DW623" s="23"/>
      <c r="DX623" s="23"/>
      <c r="DY623" s="23"/>
      <c r="DZ623" s="23"/>
      <c r="EA623" s="23"/>
      <c r="EB623" s="23"/>
      <c r="EC623" s="23"/>
      <c r="ED623" s="23"/>
      <c r="EE623" s="23"/>
    </row>
    <row r="624" spans="1:135" s="22" customFormat="1" x14ac:dyDescent="0.25">
      <c r="A624" s="20"/>
      <c r="B624" s="16"/>
      <c r="C624" s="446"/>
      <c r="D624" s="446"/>
      <c r="E624" s="1089"/>
      <c r="F624" s="446"/>
      <c r="G624" s="446"/>
      <c r="H624" s="1089"/>
      <c r="I624" s="446"/>
      <c r="J624" s="446"/>
      <c r="K624" s="1089"/>
      <c r="L624" s="446"/>
      <c r="M624" s="446"/>
      <c r="N624" s="1089"/>
      <c r="O624" s="446"/>
      <c r="P624" s="446"/>
      <c r="Q624" s="1089"/>
      <c r="R624" s="446"/>
      <c r="S624" s="446"/>
      <c r="T624" s="1089"/>
      <c r="U624" s="1089"/>
      <c r="V624" s="446"/>
      <c r="W624" s="446"/>
      <c r="X624" s="1089"/>
      <c r="Y624" s="446"/>
      <c r="Z624" s="446"/>
      <c r="AA624" s="1089"/>
      <c r="AB624" s="446"/>
      <c r="AC624" s="1089"/>
      <c r="AD624" s="446"/>
      <c r="AE624" s="1089"/>
      <c r="AF624" s="446"/>
      <c r="AG624" s="1089"/>
      <c r="AH624" s="446"/>
      <c r="AI624" s="446"/>
      <c r="AJ624" s="1089"/>
      <c r="AK624" s="446"/>
      <c r="AL624" s="446"/>
      <c r="AM624" s="1089"/>
      <c r="AN624" s="446"/>
      <c r="AO624" s="446"/>
      <c r="AP624" s="1089"/>
      <c r="AQ624" s="446"/>
      <c r="AR624" s="446"/>
      <c r="AS624" s="1146"/>
      <c r="AT624" s="446"/>
      <c r="AU624" s="446"/>
      <c r="AV624" s="1089"/>
      <c r="AW624" s="1089"/>
      <c r="AX624" s="1146"/>
      <c r="AY624" s="446"/>
      <c r="AZ624" s="1146"/>
      <c r="BA624" s="1919"/>
      <c r="BB624" s="1790"/>
      <c r="BC624" s="1146"/>
      <c r="BD624" s="446"/>
      <c r="BE624" s="1938"/>
      <c r="BF624" s="1089"/>
      <c r="BG624" s="20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  <c r="BS624" s="23"/>
      <c r="BT624" s="23"/>
      <c r="BU624" s="23"/>
      <c r="BV624" s="23"/>
      <c r="BW624" s="23"/>
      <c r="BX624" s="23"/>
      <c r="BY624" s="23"/>
      <c r="BZ624" s="23"/>
      <c r="CA624" s="23"/>
      <c r="CB624" s="23"/>
      <c r="CC624" s="23"/>
      <c r="CD624" s="23"/>
      <c r="CE624" s="23"/>
      <c r="CF624" s="23"/>
      <c r="CG624" s="23"/>
      <c r="CH624" s="23"/>
      <c r="CI624" s="23"/>
      <c r="CJ624" s="23"/>
      <c r="CK624" s="23"/>
      <c r="CL624" s="23"/>
      <c r="CM624" s="23"/>
      <c r="CN624" s="23"/>
      <c r="CO624" s="23"/>
      <c r="CP624" s="23"/>
      <c r="CQ624" s="23"/>
      <c r="CR624" s="23"/>
      <c r="CS624" s="23"/>
      <c r="CT624" s="23"/>
      <c r="CU624" s="23"/>
      <c r="CV624" s="23"/>
      <c r="CW624" s="23"/>
      <c r="CX624" s="23"/>
      <c r="CY624" s="23"/>
      <c r="CZ624" s="23"/>
      <c r="DA624" s="23"/>
      <c r="DB624" s="23"/>
      <c r="DC624" s="23"/>
      <c r="DD624" s="23"/>
      <c r="DE624" s="23"/>
      <c r="DF624" s="23"/>
      <c r="DG624" s="23"/>
      <c r="DH624" s="23"/>
      <c r="DI624" s="23"/>
      <c r="DJ624" s="23"/>
      <c r="DK624" s="23"/>
      <c r="DL624" s="23"/>
      <c r="DM624" s="23"/>
      <c r="DN624" s="23"/>
      <c r="DO624" s="23"/>
      <c r="DP624" s="23"/>
      <c r="DQ624" s="23"/>
      <c r="DR624" s="23"/>
      <c r="DS624" s="23"/>
      <c r="DT624" s="23"/>
      <c r="DU624" s="23"/>
      <c r="DV624" s="23"/>
      <c r="DW624" s="23"/>
      <c r="DX624" s="23"/>
      <c r="DY624" s="23"/>
      <c r="DZ624" s="23"/>
      <c r="EA624" s="23"/>
      <c r="EB624" s="23"/>
      <c r="EC624" s="23"/>
      <c r="ED624" s="23"/>
      <c r="EE624" s="23"/>
    </row>
    <row r="625" spans="1:135" s="22" customFormat="1" x14ac:dyDescent="0.25">
      <c r="A625" s="20"/>
      <c r="B625" s="16"/>
      <c r="C625" s="446"/>
      <c r="D625" s="446"/>
      <c r="E625" s="1089"/>
      <c r="F625" s="446"/>
      <c r="G625" s="446"/>
      <c r="H625" s="1089"/>
      <c r="I625" s="446"/>
      <c r="J625" s="446"/>
      <c r="K625" s="1089"/>
      <c r="L625" s="446"/>
      <c r="M625" s="446"/>
      <c r="N625" s="1089"/>
      <c r="O625" s="446"/>
      <c r="P625" s="446"/>
      <c r="Q625" s="1089"/>
      <c r="R625" s="446"/>
      <c r="S625" s="446"/>
      <c r="T625" s="1089"/>
      <c r="U625" s="1089"/>
      <c r="V625" s="446"/>
      <c r="W625" s="446"/>
      <c r="X625" s="1089"/>
      <c r="Y625" s="446"/>
      <c r="Z625" s="446"/>
      <c r="AA625" s="1089"/>
      <c r="AB625" s="446"/>
      <c r="AC625" s="1089"/>
      <c r="AD625" s="446"/>
      <c r="AE625" s="1089"/>
      <c r="AF625" s="446"/>
      <c r="AG625" s="1089"/>
      <c r="AH625" s="446"/>
      <c r="AI625" s="446"/>
      <c r="AJ625" s="1089"/>
      <c r="AK625" s="446"/>
      <c r="AL625" s="446"/>
      <c r="AM625" s="1089"/>
      <c r="AN625" s="446"/>
      <c r="AO625" s="446"/>
      <c r="AP625" s="1089"/>
      <c r="AQ625" s="446"/>
      <c r="AR625" s="446"/>
      <c r="AS625" s="1146"/>
      <c r="AT625" s="446"/>
      <c r="AU625" s="446"/>
      <c r="AV625" s="1089"/>
      <c r="AW625" s="1089"/>
      <c r="AX625" s="1146"/>
      <c r="AY625" s="446"/>
      <c r="AZ625" s="1146"/>
      <c r="BA625" s="1919"/>
      <c r="BB625" s="1790"/>
      <c r="BC625" s="1146"/>
      <c r="BD625" s="446"/>
      <c r="BE625" s="1938"/>
      <c r="BF625" s="1089"/>
      <c r="BG625" s="20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3"/>
      <c r="CG625" s="23"/>
      <c r="CH625" s="23"/>
      <c r="CI625" s="23"/>
      <c r="CJ625" s="23"/>
      <c r="CK625" s="23"/>
      <c r="CL625" s="23"/>
      <c r="CM625" s="23"/>
      <c r="CN625" s="23"/>
      <c r="CO625" s="23"/>
      <c r="CP625" s="23"/>
      <c r="CQ625" s="23"/>
      <c r="CR625" s="23"/>
      <c r="CS625" s="23"/>
      <c r="CT625" s="23"/>
      <c r="CU625" s="23"/>
      <c r="CV625" s="23"/>
      <c r="CW625" s="23"/>
      <c r="CX625" s="23"/>
      <c r="CY625" s="23"/>
      <c r="CZ625" s="23"/>
      <c r="DA625" s="23"/>
      <c r="DB625" s="23"/>
      <c r="DC625" s="23"/>
      <c r="DD625" s="23"/>
      <c r="DE625" s="23"/>
      <c r="DF625" s="23"/>
      <c r="DG625" s="23"/>
      <c r="DH625" s="23"/>
      <c r="DI625" s="23"/>
      <c r="DJ625" s="23"/>
      <c r="DK625" s="23"/>
      <c r="DL625" s="23"/>
      <c r="DM625" s="23"/>
      <c r="DN625" s="23"/>
      <c r="DO625" s="23"/>
      <c r="DP625" s="23"/>
      <c r="DQ625" s="23"/>
      <c r="DR625" s="23"/>
      <c r="DS625" s="23"/>
      <c r="DT625" s="23"/>
      <c r="DU625" s="23"/>
      <c r="DV625" s="23"/>
      <c r="DW625" s="23"/>
      <c r="DX625" s="23"/>
      <c r="DY625" s="23"/>
      <c r="DZ625" s="23"/>
      <c r="EA625" s="23"/>
      <c r="EB625" s="23"/>
      <c r="EC625" s="23"/>
      <c r="ED625" s="23"/>
      <c r="EE625" s="23"/>
    </row>
    <row r="626" spans="1:135" s="22" customFormat="1" x14ac:dyDescent="0.25">
      <c r="A626" s="20"/>
      <c r="B626" s="16"/>
      <c r="C626" s="446"/>
      <c r="D626" s="446"/>
      <c r="E626" s="1089"/>
      <c r="F626" s="446"/>
      <c r="G626" s="446"/>
      <c r="H626" s="1089"/>
      <c r="I626" s="446"/>
      <c r="J626" s="446"/>
      <c r="K626" s="1089"/>
      <c r="L626" s="446"/>
      <c r="M626" s="446"/>
      <c r="N626" s="1089"/>
      <c r="O626" s="446"/>
      <c r="P626" s="446"/>
      <c r="Q626" s="1089"/>
      <c r="R626" s="446"/>
      <c r="S626" s="446"/>
      <c r="T626" s="1089"/>
      <c r="U626" s="1089"/>
      <c r="V626" s="446"/>
      <c r="W626" s="446"/>
      <c r="X626" s="1089"/>
      <c r="Y626" s="446"/>
      <c r="Z626" s="446"/>
      <c r="AA626" s="1089"/>
      <c r="AB626" s="446"/>
      <c r="AC626" s="1089"/>
      <c r="AD626" s="446"/>
      <c r="AE626" s="1089"/>
      <c r="AF626" s="446"/>
      <c r="AG626" s="1089"/>
      <c r="AH626" s="446"/>
      <c r="AI626" s="446"/>
      <c r="AJ626" s="1089"/>
      <c r="AK626" s="446"/>
      <c r="AL626" s="446"/>
      <c r="AM626" s="1089"/>
      <c r="AN626" s="446"/>
      <c r="AO626" s="446"/>
      <c r="AP626" s="1089"/>
      <c r="AQ626" s="446"/>
      <c r="AR626" s="446"/>
      <c r="AS626" s="1146"/>
      <c r="AT626" s="446"/>
      <c r="AU626" s="446"/>
      <c r="AV626" s="1089"/>
      <c r="AW626" s="1089"/>
      <c r="AX626" s="1146"/>
      <c r="AY626" s="446"/>
      <c r="AZ626" s="1146"/>
      <c r="BA626" s="1919"/>
      <c r="BB626" s="1790"/>
      <c r="BC626" s="1146"/>
      <c r="BD626" s="446"/>
      <c r="BE626" s="1938"/>
      <c r="BF626" s="1089"/>
      <c r="BG626" s="20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  <c r="CJ626" s="23"/>
      <c r="CK626" s="23"/>
      <c r="CL626" s="23"/>
      <c r="CM626" s="23"/>
      <c r="CN626" s="23"/>
      <c r="CO626" s="23"/>
      <c r="CP626" s="23"/>
      <c r="CQ626" s="23"/>
      <c r="CR626" s="23"/>
      <c r="CS626" s="23"/>
      <c r="CT626" s="23"/>
      <c r="CU626" s="23"/>
      <c r="CV626" s="23"/>
      <c r="CW626" s="23"/>
      <c r="CX626" s="23"/>
      <c r="CY626" s="23"/>
      <c r="CZ626" s="23"/>
      <c r="DA626" s="23"/>
      <c r="DB626" s="23"/>
      <c r="DC626" s="23"/>
      <c r="DD626" s="23"/>
      <c r="DE626" s="23"/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/>
      <c r="DR626" s="23"/>
      <c r="DS626" s="23"/>
      <c r="DT626" s="23"/>
      <c r="DU626" s="23"/>
      <c r="DV626" s="23"/>
      <c r="DW626" s="23"/>
      <c r="DX626" s="23"/>
      <c r="DY626" s="23"/>
      <c r="DZ626" s="23"/>
      <c r="EA626" s="23"/>
      <c r="EB626" s="23"/>
      <c r="EC626" s="23"/>
      <c r="ED626" s="23"/>
      <c r="EE626" s="23"/>
    </row>
    <row r="627" spans="1:135" s="22" customFormat="1" x14ac:dyDescent="0.25">
      <c r="A627" s="20"/>
      <c r="B627" s="16"/>
      <c r="C627" s="446"/>
      <c r="D627" s="446"/>
      <c r="E627" s="1089"/>
      <c r="F627" s="446"/>
      <c r="G627" s="446"/>
      <c r="H627" s="1089"/>
      <c r="I627" s="446"/>
      <c r="J627" s="446"/>
      <c r="K627" s="1089"/>
      <c r="L627" s="446"/>
      <c r="M627" s="446"/>
      <c r="N627" s="1089"/>
      <c r="O627" s="446"/>
      <c r="P627" s="446"/>
      <c r="Q627" s="1089"/>
      <c r="R627" s="446"/>
      <c r="S627" s="446"/>
      <c r="T627" s="1089"/>
      <c r="U627" s="1089"/>
      <c r="V627" s="446"/>
      <c r="W627" s="446"/>
      <c r="X627" s="1089"/>
      <c r="Y627" s="446"/>
      <c r="Z627" s="446"/>
      <c r="AA627" s="1089"/>
      <c r="AB627" s="446"/>
      <c r="AC627" s="1089"/>
      <c r="AD627" s="446"/>
      <c r="AE627" s="1089"/>
      <c r="AF627" s="446"/>
      <c r="AG627" s="1089"/>
      <c r="AH627" s="446"/>
      <c r="AI627" s="446"/>
      <c r="AJ627" s="1089"/>
      <c r="AK627" s="446"/>
      <c r="AL627" s="446"/>
      <c r="AM627" s="1089"/>
      <c r="AN627" s="446"/>
      <c r="AO627" s="446"/>
      <c r="AP627" s="1089"/>
      <c r="AQ627" s="446"/>
      <c r="AR627" s="446"/>
      <c r="AS627" s="1146"/>
      <c r="AT627" s="446"/>
      <c r="AU627" s="446"/>
      <c r="AV627" s="1089"/>
      <c r="AW627" s="1089"/>
      <c r="AX627" s="1146"/>
      <c r="AY627" s="446"/>
      <c r="AZ627" s="1146"/>
      <c r="BA627" s="1919"/>
      <c r="BB627" s="1790"/>
      <c r="BC627" s="1146"/>
      <c r="BD627" s="446"/>
      <c r="BE627" s="1938"/>
      <c r="BF627" s="1089"/>
      <c r="BG627" s="20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  <c r="BT627" s="23"/>
      <c r="BU627" s="23"/>
      <c r="BV627" s="23"/>
      <c r="BW627" s="23"/>
      <c r="BX627" s="23"/>
      <c r="BY627" s="23"/>
      <c r="BZ627" s="23"/>
      <c r="CA627" s="23"/>
      <c r="CB627" s="23"/>
      <c r="CC627" s="23"/>
      <c r="CD627" s="23"/>
      <c r="CE627" s="23"/>
      <c r="CF627" s="23"/>
      <c r="CG627" s="23"/>
      <c r="CH627" s="23"/>
      <c r="CI627" s="23"/>
      <c r="CJ627" s="23"/>
      <c r="CK627" s="23"/>
      <c r="CL627" s="23"/>
      <c r="CM627" s="23"/>
      <c r="CN627" s="23"/>
      <c r="CO627" s="23"/>
      <c r="CP627" s="23"/>
      <c r="CQ627" s="23"/>
      <c r="CR627" s="23"/>
      <c r="CS627" s="23"/>
      <c r="CT627" s="23"/>
      <c r="CU627" s="23"/>
      <c r="CV627" s="23"/>
      <c r="CW627" s="23"/>
      <c r="CX627" s="23"/>
      <c r="CY627" s="23"/>
      <c r="CZ627" s="23"/>
      <c r="DA627" s="23"/>
      <c r="DB627" s="23"/>
      <c r="DC627" s="23"/>
      <c r="DD627" s="23"/>
      <c r="DE627" s="23"/>
      <c r="DF627" s="23"/>
      <c r="DG627" s="23"/>
      <c r="DH627" s="23"/>
      <c r="DI627" s="23"/>
      <c r="DJ627" s="23"/>
      <c r="DK627" s="23"/>
      <c r="DL627" s="23"/>
      <c r="DM627" s="23"/>
      <c r="DN627" s="23"/>
      <c r="DO627" s="23"/>
      <c r="DP627" s="23"/>
      <c r="DQ627" s="23"/>
      <c r="DR627" s="23"/>
      <c r="DS627" s="23"/>
      <c r="DT627" s="23"/>
      <c r="DU627" s="23"/>
      <c r="DV627" s="23"/>
      <c r="DW627" s="23"/>
      <c r="DX627" s="23"/>
      <c r="DY627" s="23"/>
      <c r="DZ627" s="23"/>
      <c r="EA627" s="23"/>
      <c r="EB627" s="23"/>
      <c r="EC627" s="23"/>
      <c r="ED627" s="23"/>
      <c r="EE627" s="23"/>
    </row>
    <row r="628" spans="1:135" s="22" customFormat="1" x14ac:dyDescent="0.25">
      <c r="A628" s="20"/>
      <c r="B628" s="16"/>
      <c r="C628" s="446"/>
      <c r="D628" s="446"/>
      <c r="E628" s="1089"/>
      <c r="F628" s="446"/>
      <c r="G628" s="446"/>
      <c r="H628" s="1089"/>
      <c r="I628" s="446"/>
      <c r="J628" s="446"/>
      <c r="K628" s="1089"/>
      <c r="L628" s="446"/>
      <c r="M628" s="446"/>
      <c r="N628" s="1089"/>
      <c r="O628" s="446"/>
      <c r="P628" s="446"/>
      <c r="Q628" s="1089"/>
      <c r="R628" s="446"/>
      <c r="S628" s="446"/>
      <c r="T628" s="1089"/>
      <c r="U628" s="1089"/>
      <c r="V628" s="446"/>
      <c r="W628" s="446"/>
      <c r="X628" s="1089"/>
      <c r="Y628" s="446"/>
      <c r="Z628" s="446"/>
      <c r="AA628" s="1089"/>
      <c r="AB628" s="446"/>
      <c r="AC628" s="1089"/>
      <c r="AD628" s="446"/>
      <c r="AE628" s="1089"/>
      <c r="AF628" s="446"/>
      <c r="AG628" s="1089"/>
      <c r="AH628" s="446"/>
      <c r="AI628" s="446"/>
      <c r="AJ628" s="1089"/>
      <c r="AK628" s="446"/>
      <c r="AL628" s="446"/>
      <c r="AM628" s="1089"/>
      <c r="AN628" s="446"/>
      <c r="AO628" s="446"/>
      <c r="AP628" s="1089"/>
      <c r="AQ628" s="446"/>
      <c r="AR628" s="446"/>
      <c r="AS628" s="1146"/>
      <c r="AT628" s="446"/>
      <c r="AU628" s="446"/>
      <c r="AV628" s="1089"/>
      <c r="AW628" s="1089"/>
      <c r="AX628" s="1146"/>
      <c r="AY628" s="446"/>
      <c r="AZ628" s="1146"/>
      <c r="BA628" s="1919"/>
      <c r="BB628" s="1790"/>
      <c r="BC628" s="1146"/>
      <c r="BD628" s="446"/>
      <c r="BE628" s="1938"/>
      <c r="BF628" s="1089"/>
      <c r="BG628" s="20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  <c r="BS628" s="23"/>
      <c r="BT628" s="23"/>
      <c r="BU628" s="23"/>
      <c r="BV628" s="23"/>
      <c r="BW628" s="23"/>
      <c r="BX628" s="23"/>
      <c r="BY628" s="23"/>
      <c r="BZ628" s="23"/>
      <c r="CA628" s="23"/>
      <c r="CB628" s="23"/>
      <c r="CC628" s="23"/>
      <c r="CD628" s="23"/>
      <c r="CE628" s="23"/>
      <c r="CF628" s="23"/>
      <c r="CG628" s="23"/>
      <c r="CH628" s="23"/>
      <c r="CI628" s="23"/>
      <c r="CJ628" s="23"/>
      <c r="CK628" s="23"/>
      <c r="CL628" s="23"/>
      <c r="CM628" s="23"/>
      <c r="CN628" s="23"/>
      <c r="CO628" s="23"/>
      <c r="CP628" s="23"/>
      <c r="CQ628" s="23"/>
      <c r="CR628" s="23"/>
      <c r="CS628" s="23"/>
      <c r="CT628" s="23"/>
      <c r="CU628" s="23"/>
      <c r="CV628" s="23"/>
      <c r="CW628" s="23"/>
      <c r="CX628" s="23"/>
      <c r="CY628" s="23"/>
      <c r="CZ628" s="23"/>
      <c r="DA628" s="23"/>
      <c r="DB628" s="23"/>
      <c r="DC628" s="23"/>
      <c r="DD628" s="23"/>
      <c r="DE628" s="23"/>
      <c r="DF628" s="23"/>
      <c r="DG628" s="23"/>
      <c r="DH628" s="23"/>
      <c r="DI628" s="23"/>
      <c r="DJ628" s="23"/>
      <c r="DK628" s="23"/>
      <c r="DL628" s="23"/>
      <c r="DM628" s="23"/>
      <c r="DN628" s="23"/>
      <c r="DO628" s="23"/>
      <c r="DP628" s="23"/>
      <c r="DQ628" s="23"/>
      <c r="DR628" s="23"/>
      <c r="DS628" s="23"/>
      <c r="DT628" s="23"/>
      <c r="DU628" s="23"/>
      <c r="DV628" s="23"/>
      <c r="DW628" s="23"/>
      <c r="DX628" s="23"/>
      <c r="DY628" s="23"/>
      <c r="DZ628" s="23"/>
      <c r="EA628" s="23"/>
      <c r="EB628" s="23"/>
      <c r="EC628" s="23"/>
      <c r="ED628" s="23"/>
      <c r="EE628" s="23"/>
    </row>
    <row r="629" spans="1:135" s="22" customFormat="1" x14ac:dyDescent="0.25">
      <c r="A629" s="20"/>
      <c r="B629" s="16"/>
      <c r="C629" s="446"/>
      <c r="D629" s="446"/>
      <c r="E629" s="1089"/>
      <c r="F629" s="446"/>
      <c r="G629" s="446"/>
      <c r="H629" s="1089"/>
      <c r="I629" s="446"/>
      <c r="J629" s="446"/>
      <c r="K629" s="1089"/>
      <c r="L629" s="446"/>
      <c r="M629" s="446"/>
      <c r="N629" s="1089"/>
      <c r="O629" s="446"/>
      <c r="P629" s="446"/>
      <c r="Q629" s="1089"/>
      <c r="R629" s="446"/>
      <c r="S629" s="446"/>
      <c r="T629" s="1089"/>
      <c r="U629" s="1089"/>
      <c r="V629" s="446"/>
      <c r="W629" s="446"/>
      <c r="X629" s="1089"/>
      <c r="Y629" s="446"/>
      <c r="Z629" s="446"/>
      <c r="AA629" s="1089"/>
      <c r="AB629" s="446"/>
      <c r="AC629" s="1089"/>
      <c r="AD629" s="446"/>
      <c r="AE629" s="1089"/>
      <c r="AF629" s="446"/>
      <c r="AG629" s="1089"/>
      <c r="AH629" s="446"/>
      <c r="AI629" s="446"/>
      <c r="AJ629" s="1089"/>
      <c r="AK629" s="446"/>
      <c r="AL629" s="446"/>
      <c r="AM629" s="1089"/>
      <c r="AN629" s="446"/>
      <c r="AO629" s="446"/>
      <c r="AP629" s="1089"/>
      <c r="AQ629" s="446"/>
      <c r="AR629" s="446"/>
      <c r="AS629" s="1146"/>
      <c r="AT629" s="446"/>
      <c r="AU629" s="446"/>
      <c r="AV629" s="1089"/>
      <c r="AW629" s="1089"/>
      <c r="AX629" s="1146"/>
      <c r="AY629" s="446"/>
      <c r="AZ629" s="1146"/>
      <c r="BA629" s="1919"/>
      <c r="BB629" s="1790"/>
      <c r="BC629" s="1146"/>
      <c r="BD629" s="446"/>
      <c r="BE629" s="1938"/>
      <c r="BF629" s="1089"/>
      <c r="BG629" s="20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  <c r="ED629" s="23"/>
      <c r="EE629" s="23"/>
    </row>
    <row r="630" spans="1:135" s="22" customFormat="1" x14ac:dyDescent="0.25">
      <c r="A630" s="20"/>
      <c r="B630" s="16"/>
      <c r="C630" s="446"/>
      <c r="D630" s="446"/>
      <c r="E630" s="1089"/>
      <c r="F630" s="446"/>
      <c r="G630" s="446"/>
      <c r="H630" s="1089"/>
      <c r="I630" s="446"/>
      <c r="J630" s="446"/>
      <c r="K630" s="1089"/>
      <c r="L630" s="446"/>
      <c r="M630" s="446"/>
      <c r="N630" s="1089"/>
      <c r="O630" s="446"/>
      <c r="P630" s="446"/>
      <c r="Q630" s="1089"/>
      <c r="R630" s="446"/>
      <c r="S630" s="446"/>
      <c r="T630" s="1089"/>
      <c r="U630" s="1089"/>
      <c r="V630" s="446"/>
      <c r="W630" s="446"/>
      <c r="X630" s="1089"/>
      <c r="Y630" s="446"/>
      <c r="Z630" s="446"/>
      <c r="AA630" s="1089"/>
      <c r="AB630" s="446"/>
      <c r="AC630" s="1089"/>
      <c r="AD630" s="446"/>
      <c r="AE630" s="1089"/>
      <c r="AF630" s="446"/>
      <c r="AG630" s="1089"/>
      <c r="AH630" s="446"/>
      <c r="AI630" s="446"/>
      <c r="AJ630" s="1089"/>
      <c r="AK630" s="446"/>
      <c r="AL630" s="446"/>
      <c r="AM630" s="1089"/>
      <c r="AN630" s="446"/>
      <c r="AO630" s="446"/>
      <c r="AP630" s="1089"/>
      <c r="AQ630" s="446"/>
      <c r="AR630" s="446"/>
      <c r="AS630" s="1146"/>
      <c r="AT630" s="446"/>
      <c r="AU630" s="446"/>
      <c r="AV630" s="1089"/>
      <c r="AW630" s="1089"/>
      <c r="AX630" s="1146"/>
      <c r="AY630" s="446"/>
      <c r="AZ630" s="1146"/>
      <c r="BA630" s="1919"/>
      <c r="BB630" s="1790"/>
      <c r="BC630" s="1146"/>
      <c r="BD630" s="446"/>
      <c r="BE630" s="1938"/>
      <c r="BF630" s="1089"/>
      <c r="BG630" s="20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  <c r="ED630" s="23"/>
      <c r="EE630" s="23"/>
    </row>
    <row r="631" spans="1:135" s="22" customFormat="1" x14ac:dyDescent="0.25">
      <c r="A631" s="20"/>
      <c r="B631" s="16"/>
      <c r="C631" s="446"/>
      <c r="D631" s="446"/>
      <c r="E631" s="1089"/>
      <c r="F631" s="446"/>
      <c r="G631" s="446"/>
      <c r="H631" s="1089"/>
      <c r="I631" s="446"/>
      <c r="J631" s="446"/>
      <c r="K631" s="1089"/>
      <c r="L631" s="446"/>
      <c r="M631" s="446"/>
      <c r="N631" s="1089"/>
      <c r="O631" s="446"/>
      <c r="P631" s="446"/>
      <c r="Q631" s="1089"/>
      <c r="R631" s="446"/>
      <c r="S631" s="446"/>
      <c r="T631" s="1089"/>
      <c r="U631" s="1089"/>
      <c r="V631" s="446"/>
      <c r="W631" s="446"/>
      <c r="X631" s="1089"/>
      <c r="Y631" s="446"/>
      <c r="Z631" s="446"/>
      <c r="AA631" s="1089"/>
      <c r="AB631" s="446"/>
      <c r="AC631" s="1089"/>
      <c r="AD631" s="446"/>
      <c r="AE631" s="1089"/>
      <c r="AF631" s="446"/>
      <c r="AG631" s="1089"/>
      <c r="AH631" s="446"/>
      <c r="AI631" s="446"/>
      <c r="AJ631" s="1089"/>
      <c r="AK631" s="446"/>
      <c r="AL631" s="446"/>
      <c r="AM631" s="1089"/>
      <c r="AN631" s="446"/>
      <c r="AO631" s="446"/>
      <c r="AP631" s="1089"/>
      <c r="AQ631" s="446"/>
      <c r="AR631" s="446"/>
      <c r="AS631" s="1146"/>
      <c r="AT631" s="446"/>
      <c r="AU631" s="446"/>
      <c r="AV631" s="1089"/>
      <c r="AW631" s="1089"/>
      <c r="AX631" s="1146"/>
      <c r="AY631" s="446"/>
      <c r="AZ631" s="1146"/>
      <c r="BA631" s="1919"/>
      <c r="BB631" s="1790"/>
      <c r="BC631" s="1146"/>
      <c r="BD631" s="446"/>
      <c r="BE631" s="1938"/>
      <c r="BF631" s="1089"/>
      <c r="BG631" s="20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/>
      <c r="ED631" s="23"/>
      <c r="EE631" s="23"/>
    </row>
    <row r="632" spans="1:135" s="22" customFormat="1" x14ac:dyDescent="0.25">
      <c r="A632" s="20"/>
      <c r="B632" s="16"/>
      <c r="C632" s="446"/>
      <c r="D632" s="446"/>
      <c r="E632" s="1089"/>
      <c r="F632" s="446"/>
      <c r="G632" s="446"/>
      <c r="H632" s="1089"/>
      <c r="I632" s="446"/>
      <c r="J632" s="446"/>
      <c r="K632" s="1089"/>
      <c r="L632" s="446"/>
      <c r="M632" s="446"/>
      <c r="N632" s="1089"/>
      <c r="O632" s="446"/>
      <c r="P632" s="446"/>
      <c r="Q632" s="1089"/>
      <c r="R632" s="446"/>
      <c r="S632" s="446"/>
      <c r="T632" s="1089"/>
      <c r="U632" s="1089"/>
      <c r="V632" s="446"/>
      <c r="W632" s="446"/>
      <c r="X632" s="1089"/>
      <c r="Y632" s="446"/>
      <c r="Z632" s="446"/>
      <c r="AA632" s="1089"/>
      <c r="AB632" s="446"/>
      <c r="AC632" s="1089"/>
      <c r="AD632" s="446"/>
      <c r="AE632" s="1089"/>
      <c r="AF632" s="446"/>
      <c r="AG632" s="1089"/>
      <c r="AH632" s="446"/>
      <c r="AI632" s="446"/>
      <c r="AJ632" s="1089"/>
      <c r="AK632" s="446"/>
      <c r="AL632" s="446"/>
      <c r="AM632" s="1089"/>
      <c r="AN632" s="446"/>
      <c r="AO632" s="446"/>
      <c r="AP632" s="1089"/>
      <c r="AQ632" s="446"/>
      <c r="AR632" s="446"/>
      <c r="AS632" s="1146"/>
      <c r="AT632" s="446"/>
      <c r="AU632" s="446"/>
      <c r="AV632" s="1089"/>
      <c r="AW632" s="1089"/>
      <c r="AX632" s="1146"/>
      <c r="AY632" s="446"/>
      <c r="AZ632" s="1146"/>
      <c r="BA632" s="1919"/>
      <c r="BB632" s="1790"/>
      <c r="BC632" s="1146"/>
      <c r="BD632" s="446"/>
      <c r="BE632" s="1938"/>
      <c r="BF632" s="1089"/>
      <c r="BG632" s="20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/>
      <c r="ED632" s="23"/>
      <c r="EE632" s="23"/>
    </row>
    <row r="633" spans="1:135" s="22" customFormat="1" x14ac:dyDescent="0.25">
      <c r="A633" s="20"/>
      <c r="B633" s="16"/>
      <c r="C633" s="446"/>
      <c r="D633" s="446"/>
      <c r="E633" s="1089"/>
      <c r="F633" s="446"/>
      <c r="G633" s="446"/>
      <c r="H633" s="1089"/>
      <c r="I633" s="446"/>
      <c r="J633" s="446"/>
      <c r="K633" s="1089"/>
      <c r="L633" s="446"/>
      <c r="M633" s="446"/>
      <c r="N633" s="1089"/>
      <c r="O633" s="446"/>
      <c r="P633" s="446"/>
      <c r="Q633" s="1089"/>
      <c r="R633" s="446"/>
      <c r="S633" s="446"/>
      <c r="T633" s="1089"/>
      <c r="U633" s="1089"/>
      <c r="V633" s="446"/>
      <c r="W633" s="446"/>
      <c r="X633" s="1089"/>
      <c r="Y633" s="446"/>
      <c r="Z633" s="446"/>
      <c r="AA633" s="1089"/>
      <c r="AB633" s="446"/>
      <c r="AC633" s="1089"/>
      <c r="AD633" s="446"/>
      <c r="AE633" s="1089"/>
      <c r="AF633" s="446"/>
      <c r="AG633" s="1089"/>
      <c r="AH633" s="446"/>
      <c r="AI633" s="446"/>
      <c r="AJ633" s="1089"/>
      <c r="AK633" s="446"/>
      <c r="AL633" s="446"/>
      <c r="AM633" s="1089"/>
      <c r="AN633" s="446"/>
      <c r="AO633" s="446"/>
      <c r="AP633" s="1089"/>
      <c r="AQ633" s="446"/>
      <c r="AR633" s="446"/>
      <c r="AS633" s="1146"/>
      <c r="AT633" s="446"/>
      <c r="AU633" s="446"/>
      <c r="AV633" s="1089"/>
      <c r="AW633" s="1089"/>
      <c r="AX633" s="1146"/>
      <c r="AY633" s="446"/>
      <c r="AZ633" s="1146"/>
      <c r="BA633" s="1919"/>
      <c r="BB633" s="1790"/>
      <c r="BC633" s="1146"/>
      <c r="BD633" s="446"/>
      <c r="BE633" s="1938"/>
      <c r="BF633" s="1089"/>
      <c r="BG633" s="20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  <c r="ED633" s="23"/>
      <c r="EE633" s="23"/>
    </row>
    <row r="634" spans="1:135" s="22" customFormat="1" x14ac:dyDescent="0.25">
      <c r="A634" s="20"/>
      <c r="B634" s="16"/>
      <c r="C634" s="446"/>
      <c r="D634" s="446"/>
      <c r="E634" s="1089"/>
      <c r="F634" s="446"/>
      <c r="G634" s="446"/>
      <c r="H634" s="1089"/>
      <c r="I634" s="446"/>
      <c r="J634" s="446"/>
      <c r="K634" s="1089"/>
      <c r="L634" s="446"/>
      <c r="M634" s="446"/>
      <c r="N634" s="1089"/>
      <c r="O634" s="446"/>
      <c r="P634" s="446"/>
      <c r="Q634" s="1089"/>
      <c r="R634" s="446"/>
      <c r="S634" s="446"/>
      <c r="T634" s="1089"/>
      <c r="U634" s="1089"/>
      <c r="V634" s="446"/>
      <c r="W634" s="446"/>
      <c r="X634" s="1089"/>
      <c r="Y634" s="446"/>
      <c r="Z634" s="446"/>
      <c r="AA634" s="1089"/>
      <c r="AB634" s="446"/>
      <c r="AC634" s="1089"/>
      <c r="AD634" s="446"/>
      <c r="AE634" s="1089"/>
      <c r="AF634" s="446"/>
      <c r="AG634" s="1089"/>
      <c r="AH634" s="446"/>
      <c r="AI634" s="446"/>
      <c r="AJ634" s="1089"/>
      <c r="AK634" s="446"/>
      <c r="AL634" s="446"/>
      <c r="AM634" s="1089"/>
      <c r="AN634" s="446"/>
      <c r="AO634" s="446"/>
      <c r="AP634" s="1089"/>
      <c r="AQ634" s="446"/>
      <c r="AR634" s="446"/>
      <c r="AS634" s="1146"/>
      <c r="AT634" s="446"/>
      <c r="AU634" s="446"/>
      <c r="AV634" s="1089"/>
      <c r="AW634" s="1089"/>
      <c r="AX634" s="1146"/>
      <c r="AY634" s="446"/>
      <c r="AZ634" s="1146"/>
      <c r="BA634" s="1919"/>
      <c r="BB634" s="1790"/>
      <c r="BC634" s="1146"/>
      <c r="BD634" s="446"/>
      <c r="BE634" s="1938"/>
      <c r="BF634" s="1089"/>
      <c r="BG634" s="20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</row>
    <row r="635" spans="1:135" s="22" customFormat="1" x14ac:dyDescent="0.25">
      <c r="A635" s="20"/>
      <c r="B635" s="16"/>
      <c r="C635" s="446"/>
      <c r="D635" s="446"/>
      <c r="E635" s="1089"/>
      <c r="F635" s="446"/>
      <c r="G635" s="446"/>
      <c r="H635" s="1089"/>
      <c r="I635" s="446"/>
      <c r="J635" s="446"/>
      <c r="K635" s="1089"/>
      <c r="L635" s="446"/>
      <c r="M635" s="446"/>
      <c r="N635" s="1089"/>
      <c r="O635" s="446"/>
      <c r="P635" s="446"/>
      <c r="Q635" s="1089"/>
      <c r="R635" s="446"/>
      <c r="S635" s="446"/>
      <c r="T635" s="1089"/>
      <c r="U635" s="1089"/>
      <c r="V635" s="446"/>
      <c r="W635" s="446"/>
      <c r="X635" s="1089"/>
      <c r="Y635" s="446"/>
      <c r="Z635" s="446"/>
      <c r="AA635" s="1089"/>
      <c r="AB635" s="446"/>
      <c r="AC635" s="1089"/>
      <c r="AD635" s="446"/>
      <c r="AE635" s="1089"/>
      <c r="AF635" s="446"/>
      <c r="AG635" s="1089"/>
      <c r="AH635" s="446"/>
      <c r="AI635" s="446"/>
      <c r="AJ635" s="1089"/>
      <c r="AK635" s="446"/>
      <c r="AL635" s="446"/>
      <c r="AM635" s="1089"/>
      <c r="AN635" s="446"/>
      <c r="AO635" s="446"/>
      <c r="AP635" s="1089"/>
      <c r="AQ635" s="446"/>
      <c r="AR635" s="446"/>
      <c r="AS635" s="1146"/>
      <c r="AT635" s="446"/>
      <c r="AU635" s="446"/>
      <c r="AV635" s="1089"/>
      <c r="AW635" s="1089"/>
      <c r="AX635" s="1146"/>
      <c r="AY635" s="446"/>
      <c r="AZ635" s="1146"/>
      <c r="BA635" s="1919"/>
      <c r="BB635" s="1790"/>
      <c r="BC635" s="1146"/>
      <c r="BD635" s="446"/>
      <c r="BE635" s="1938"/>
      <c r="BF635" s="1089"/>
      <c r="BG635" s="20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  <c r="DZ635" s="23"/>
      <c r="EA635" s="23"/>
      <c r="EB635" s="23"/>
      <c r="EC635" s="23"/>
      <c r="ED635" s="23"/>
      <c r="EE635" s="23"/>
    </row>
    <row r="636" spans="1:135" s="22" customFormat="1" x14ac:dyDescent="0.25">
      <c r="A636" s="20"/>
      <c r="B636" s="16"/>
      <c r="C636" s="446"/>
      <c r="D636" s="446"/>
      <c r="E636" s="1089"/>
      <c r="F636" s="446"/>
      <c r="G636" s="446"/>
      <c r="H636" s="1089"/>
      <c r="I636" s="446"/>
      <c r="J636" s="446"/>
      <c r="K636" s="1089"/>
      <c r="L636" s="446"/>
      <c r="M636" s="446"/>
      <c r="N636" s="1089"/>
      <c r="O636" s="446"/>
      <c r="P636" s="446"/>
      <c r="Q636" s="1089"/>
      <c r="R636" s="446"/>
      <c r="S636" s="446"/>
      <c r="T636" s="1089"/>
      <c r="U636" s="1089"/>
      <c r="V636" s="446"/>
      <c r="W636" s="446"/>
      <c r="X636" s="1089"/>
      <c r="Y636" s="446"/>
      <c r="Z636" s="446"/>
      <c r="AA636" s="1089"/>
      <c r="AB636" s="446"/>
      <c r="AC636" s="1089"/>
      <c r="AD636" s="446"/>
      <c r="AE636" s="1089"/>
      <c r="AF636" s="446"/>
      <c r="AG636" s="1089"/>
      <c r="AH636" s="446"/>
      <c r="AI636" s="446"/>
      <c r="AJ636" s="1089"/>
      <c r="AK636" s="446"/>
      <c r="AL636" s="446"/>
      <c r="AM636" s="1089"/>
      <c r="AN636" s="446"/>
      <c r="AO636" s="446"/>
      <c r="AP636" s="1089"/>
      <c r="AQ636" s="446"/>
      <c r="AR636" s="446"/>
      <c r="AS636" s="1146"/>
      <c r="AT636" s="446"/>
      <c r="AU636" s="446"/>
      <c r="AV636" s="1089"/>
      <c r="AW636" s="1089"/>
      <c r="AX636" s="1146"/>
      <c r="AY636" s="446"/>
      <c r="AZ636" s="1146"/>
      <c r="BA636" s="1919"/>
      <c r="BB636" s="1790"/>
      <c r="BC636" s="1146"/>
      <c r="BD636" s="446"/>
      <c r="BE636" s="1938"/>
      <c r="BF636" s="1089"/>
      <c r="BG636" s="20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  <c r="ED636" s="23"/>
      <c r="EE636" s="23"/>
    </row>
    <row r="637" spans="1:135" s="22" customFormat="1" x14ac:dyDescent="0.25">
      <c r="A637" s="20"/>
      <c r="B637" s="16"/>
      <c r="C637" s="446"/>
      <c r="D637" s="446"/>
      <c r="E637" s="1089"/>
      <c r="F637" s="446"/>
      <c r="G637" s="446"/>
      <c r="H637" s="1089"/>
      <c r="I637" s="446"/>
      <c r="J637" s="446"/>
      <c r="K637" s="1089"/>
      <c r="L637" s="446"/>
      <c r="M637" s="446"/>
      <c r="N637" s="1089"/>
      <c r="O637" s="446"/>
      <c r="P637" s="446"/>
      <c r="Q637" s="1089"/>
      <c r="R637" s="446"/>
      <c r="S637" s="446"/>
      <c r="T637" s="1089"/>
      <c r="U637" s="1089"/>
      <c r="V637" s="446"/>
      <c r="W637" s="446"/>
      <c r="X637" s="1089"/>
      <c r="Y637" s="446"/>
      <c r="Z637" s="446"/>
      <c r="AA637" s="1089"/>
      <c r="AB637" s="446"/>
      <c r="AC637" s="1089"/>
      <c r="AD637" s="446"/>
      <c r="AE637" s="1089"/>
      <c r="AF637" s="446"/>
      <c r="AG637" s="1089"/>
      <c r="AH637" s="446"/>
      <c r="AI637" s="446"/>
      <c r="AJ637" s="1089"/>
      <c r="AK637" s="446"/>
      <c r="AL637" s="446"/>
      <c r="AM637" s="1089"/>
      <c r="AN637" s="446"/>
      <c r="AO637" s="446"/>
      <c r="AP637" s="1089"/>
      <c r="AQ637" s="446"/>
      <c r="AR637" s="446"/>
      <c r="AS637" s="1146"/>
      <c r="AT637" s="446"/>
      <c r="AU637" s="446"/>
      <c r="AV637" s="1089"/>
      <c r="AW637" s="1089"/>
      <c r="AX637" s="1146"/>
      <c r="AY637" s="446"/>
      <c r="AZ637" s="1146"/>
      <c r="BA637" s="1919"/>
      <c r="BB637" s="1790"/>
      <c r="BC637" s="1146"/>
      <c r="BD637" s="446"/>
      <c r="BE637" s="1938"/>
      <c r="BF637" s="1089"/>
      <c r="BG637" s="20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  <c r="DB637" s="23"/>
      <c r="DC637" s="23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  <c r="DZ637" s="23"/>
      <c r="EA637" s="23"/>
      <c r="EB637" s="23"/>
      <c r="EC637" s="23"/>
      <c r="ED637" s="23"/>
      <c r="EE637" s="23"/>
    </row>
    <row r="638" spans="1:135" s="22" customFormat="1" x14ac:dyDescent="0.25">
      <c r="A638" s="20"/>
      <c r="B638" s="16"/>
      <c r="C638" s="446"/>
      <c r="D638" s="446"/>
      <c r="E638" s="1089"/>
      <c r="F638" s="446"/>
      <c r="G638" s="446"/>
      <c r="H638" s="1089"/>
      <c r="I638" s="446"/>
      <c r="J638" s="446"/>
      <c r="K638" s="1089"/>
      <c r="L638" s="446"/>
      <c r="M638" s="446"/>
      <c r="N638" s="1089"/>
      <c r="O638" s="446"/>
      <c r="P638" s="446"/>
      <c r="Q638" s="1089"/>
      <c r="R638" s="446"/>
      <c r="S638" s="446"/>
      <c r="T638" s="1089"/>
      <c r="U638" s="1089"/>
      <c r="V638" s="446"/>
      <c r="W638" s="446"/>
      <c r="X638" s="1089"/>
      <c r="Y638" s="446"/>
      <c r="Z638" s="446"/>
      <c r="AA638" s="1089"/>
      <c r="AB638" s="446"/>
      <c r="AC638" s="1089"/>
      <c r="AD638" s="446"/>
      <c r="AE638" s="1089"/>
      <c r="AF638" s="446"/>
      <c r="AG638" s="1089"/>
      <c r="AH638" s="446"/>
      <c r="AI638" s="446"/>
      <c r="AJ638" s="1089"/>
      <c r="AK638" s="446"/>
      <c r="AL638" s="446"/>
      <c r="AM638" s="1089"/>
      <c r="AN638" s="446"/>
      <c r="AO638" s="446"/>
      <c r="AP638" s="1089"/>
      <c r="AQ638" s="446"/>
      <c r="AR638" s="446"/>
      <c r="AS638" s="1146"/>
      <c r="AT638" s="446"/>
      <c r="AU638" s="446"/>
      <c r="AV638" s="1089"/>
      <c r="AW638" s="1089"/>
      <c r="AX638" s="1146"/>
      <c r="AY638" s="446"/>
      <c r="AZ638" s="1146"/>
      <c r="BA638" s="1919"/>
      <c r="BB638" s="1790"/>
      <c r="BC638" s="1146"/>
      <c r="BD638" s="446"/>
      <c r="BE638" s="1938"/>
      <c r="BF638" s="1089"/>
      <c r="BG638" s="20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  <c r="DB638" s="23"/>
      <c r="DC638" s="23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  <c r="DZ638" s="23"/>
      <c r="EA638" s="23"/>
      <c r="EB638" s="23"/>
      <c r="EC638" s="23"/>
      <c r="ED638" s="23"/>
      <c r="EE638" s="23"/>
    </row>
    <row r="639" spans="1:135" s="22" customFormat="1" x14ac:dyDescent="0.25">
      <c r="A639" s="20"/>
      <c r="B639" s="16"/>
      <c r="C639" s="446"/>
      <c r="D639" s="446"/>
      <c r="E639" s="1089"/>
      <c r="F639" s="446"/>
      <c r="G639" s="446"/>
      <c r="H639" s="1089"/>
      <c r="I639" s="446"/>
      <c r="J639" s="446"/>
      <c r="K639" s="1089"/>
      <c r="L639" s="446"/>
      <c r="M639" s="446"/>
      <c r="N639" s="1089"/>
      <c r="O639" s="446"/>
      <c r="P639" s="446"/>
      <c r="Q639" s="1089"/>
      <c r="R639" s="446"/>
      <c r="S639" s="446"/>
      <c r="T639" s="1089"/>
      <c r="U639" s="1089"/>
      <c r="V639" s="446"/>
      <c r="W639" s="446"/>
      <c r="X639" s="1089"/>
      <c r="Y639" s="446"/>
      <c r="Z639" s="446"/>
      <c r="AA639" s="1089"/>
      <c r="AB639" s="446"/>
      <c r="AC639" s="1089"/>
      <c r="AD639" s="446"/>
      <c r="AE639" s="1089"/>
      <c r="AF639" s="446"/>
      <c r="AG639" s="1089"/>
      <c r="AH639" s="446"/>
      <c r="AI639" s="446"/>
      <c r="AJ639" s="1089"/>
      <c r="AK639" s="446"/>
      <c r="AL639" s="446"/>
      <c r="AM639" s="1089"/>
      <c r="AN639" s="446"/>
      <c r="AO639" s="446"/>
      <c r="AP639" s="1089"/>
      <c r="AQ639" s="446"/>
      <c r="AR639" s="446"/>
      <c r="AS639" s="1146"/>
      <c r="AT639" s="446"/>
      <c r="AU639" s="446"/>
      <c r="AV639" s="1089"/>
      <c r="AW639" s="1089"/>
      <c r="AX639" s="1146"/>
      <c r="AY639" s="446"/>
      <c r="AZ639" s="1146"/>
      <c r="BA639" s="1919"/>
      <c r="BB639" s="1790"/>
      <c r="BC639" s="1146"/>
      <c r="BD639" s="446"/>
      <c r="BE639" s="1938"/>
      <c r="BF639" s="1089"/>
      <c r="BG639" s="20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  <c r="BT639" s="23"/>
      <c r="BU639" s="23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3"/>
      <c r="CG639" s="23"/>
      <c r="CH639" s="23"/>
      <c r="CI639" s="23"/>
      <c r="CJ639" s="23"/>
      <c r="CK639" s="23"/>
      <c r="CL639" s="23"/>
      <c r="CM639" s="23"/>
      <c r="CN639" s="23"/>
      <c r="CO639" s="23"/>
      <c r="CP639" s="23"/>
      <c r="CQ639" s="23"/>
      <c r="CR639" s="23"/>
      <c r="CS639" s="23"/>
      <c r="CT639" s="23"/>
      <c r="CU639" s="23"/>
      <c r="CV639" s="23"/>
      <c r="CW639" s="23"/>
      <c r="CX639" s="23"/>
      <c r="CY639" s="23"/>
      <c r="CZ639" s="23"/>
      <c r="DA639" s="23"/>
      <c r="DB639" s="23"/>
      <c r="DC639" s="23"/>
      <c r="DD639" s="23"/>
      <c r="DE639" s="23"/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/>
      <c r="DR639" s="23"/>
      <c r="DS639" s="23"/>
      <c r="DT639" s="23"/>
      <c r="DU639" s="23"/>
      <c r="DV639" s="23"/>
      <c r="DW639" s="23"/>
      <c r="DX639" s="23"/>
      <c r="DY639" s="23"/>
      <c r="DZ639" s="23"/>
      <c r="EA639" s="23"/>
      <c r="EB639" s="23"/>
      <c r="EC639" s="23"/>
      <c r="ED639" s="23"/>
      <c r="EE639" s="23"/>
    </row>
    <row r="640" spans="1:135" s="22" customFormat="1" x14ac:dyDescent="0.25">
      <c r="A640" s="20"/>
      <c r="B640" s="16"/>
      <c r="C640" s="446"/>
      <c r="D640" s="446"/>
      <c r="E640" s="1089"/>
      <c r="F640" s="446"/>
      <c r="G640" s="446"/>
      <c r="H640" s="1089"/>
      <c r="I640" s="446"/>
      <c r="J640" s="446"/>
      <c r="K640" s="1089"/>
      <c r="L640" s="446"/>
      <c r="M640" s="446"/>
      <c r="N640" s="1089"/>
      <c r="O640" s="446"/>
      <c r="P640" s="446"/>
      <c r="Q640" s="1089"/>
      <c r="R640" s="446"/>
      <c r="S640" s="446"/>
      <c r="T640" s="1089"/>
      <c r="U640" s="1089"/>
      <c r="V640" s="446"/>
      <c r="W640" s="446"/>
      <c r="X640" s="1089"/>
      <c r="Y640" s="446"/>
      <c r="Z640" s="446"/>
      <c r="AA640" s="1089"/>
      <c r="AB640" s="446"/>
      <c r="AC640" s="1089"/>
      <c r="AD640" s="446"/>
      <c r="AE640" s="1089"/>
      <c r="AF640" s="446"/>
      <c r="AG640" s="1089"/>
      <c r="AH640" s="446"/>
      <c r="AI640" s="446"/>
      <c r="AJ640" s="1089"/>
      <c r="AK640" s="446"/>
      <c r="AL640" s="446"/>
      <c r="AM640" s="1089"/>
      <c r="AN640" s="446"/>
      <c r="AO640" s="446"/>
      <c r="AP640" s="1089"/>
      <c r="AQ640" s="446"/>
      <c r="AR640" s="446"/>
      <c r="AS640" s="1146"/>
      <c r="AT640" s="446"/>
      <c r="AU640" s="446"/>
      <c r="AV640" s="1089"/>
      <c r="AW640" s="1089"/>
      <c r="AX640" s="1146"/>
      <c r="AY640" s="446"/>
      <c r="AZ640" s="1146"/>
      <c r="BA640" s="1919"/>
      <c r="BB640" s="1790"/>
      <c r="BC640" s="1146"/>
      <c r="BD640" s="446"/>
      <c r="BE640" s="1938"/>
      <c r="BF640" s="1089"/>
      <c r="BG640" s="20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  <c r="BT640" s="23"/>
      <c r="BU640" s="23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3"/>
      <c r="CJ640" s="23"/>
      <c r="CK640" s="23"/>
      <c r="CL640" s="23"/>
      <c r="CM640" s="23"/>
      <c r="CN640" s="23"/>
      <c r="CO640" s="23"/>
      <c r="CP640" s="23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  <c r="DB640" s="23"/>
      <c r="DC640" s="23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23"/>
      <c r="DT640" s="23"/>
      <c r="DU640" s="23"/>
      <c r="DV640" s="23"/>
      <c r="DW640" s="23"/>
      <c r="DX640" s="23"/>
      <c r="DY640" s="23"/>
      <c r="DZ640" s="23"/>
      <c r="EA640" s="23"/>
      <c r="EB640" s="23"/>
      <c r="EC640" s="23"/>
      <c r="ED640" s="23"/>
      <c r="EE640" s="23"/>
    </row>
    <row r="641" spans="1:135" s="22" customFormat="1" x14ac:dyDescent="0.25">
      <c r="A641" s="20"/>
      <c r="B641" s="16"/>
      <c r="C641" s="446"/>
      <c r="D641" s="446"/>
      <c r="E641" s="1089"/>
      <c r="F641" s="446"/>
      <c r="G641" s="446"/>
      <c r="H641" s="1089"/>
      <c r="I641" s="446"/>
      <c r="J641" s="446"/>
      <c r="K641" s="1089"/>
      <c r="L641" s="446"/>
      <c r="M641" s="446"/>
      <c r="N641" s="1089"/>
      <c r="O641" s="446"/>
      <c r="P641" s="446"/>
      <c r="Q641" s="1089"/>
      <c r="R641" s="446"/>
      <c r="S641" s="446"/>
      <c r="T641" s="1089"/>
      <c r="U641" s="1089"/>
      <c r="V641" s="446"/>
      <c r="W641" s="446"/>
      <c r="X641" s="1089"/>
      <c r="Y641" s="446"/>
      <c r="Z641" s="446"/>
      <c r="AA641" s="1089"/>
      <c r="AB641" s="446"/>
      <c r="AC641" s="1089"/>
      <c r="AD641" s="446"/>
      <c r="AE641" s="1089"/>
      <c r="AF641" s="446"/>
      <c r="AG641" s="1089"/>
      <c r="AH641" s="446"/>
      <c r="AI641" s="446"/>
      <c r="AJ641" s="1089"/>
      <c r="AK641" s="446"/>
      <c r="AL641" s="446"/>
      <c r="AM641" s="1089"/>
      <c r="AN641" s="446"/>
      <c r="AO641" s="446"/>
      <c r="AP641" s="1089"/>
      <c r="AQ641" s="446"/>
      <c r="AR641" s="446"/>
      <c r="AS641" s="1146"/>
      <c r="AT641" s="446"/>
      <c r="AU641" s="446"/>
      <c r="AV641" s="1089"/>
      <c r="AW641" s="1089"/>
      <c r="AX641" s="1146"/>
      <c r="AY641" s="446"/>
      <c r="AZ641" s="1146"/>
      <c r="BA641" s="1919"/>
      <c r="BB641" s="1790"/>
      <c r="BC641" s="1146"/>
      <c r="BD641" s="446"/>
      <c r="BE641" s="1938"/>
      <c r="BF641" s="1089"/>
      <c r="BG641" s="20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  <c r="BS641" s="23"/>
      <c r="BT641" s="23"/>
      <c r="BU641" s="23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3"/>
      <c r="CG641" s="23"/>
      <c r="CH641" s="23"/>
      <c r="CI641" s="23"/>
      <c r="CJ641" s="23"/>
      <c r="CK641" s="23"/>
      <c r="CL641" s="23"/>
      <c r="CM641" s="23"/>
      <c r="CN641" s="23"/>
      <c r="CO641" s="23"/>
      <c r="CP641" s="23"/>
      <c r="CQ641" s="23"/>
      <c r="CR641" s="23"/>
      <c r="CS641" s="23"/>
      <c r="CT641" s="23"/>
      <c r="CU641" s="23"/>
      <c r="CV641" s="23"/>
      <c r="CW641" s="23"/>
      <c r="CX641" s="23"/>
      <c r="CY641" s="23"/>
      <c r="CZ641" s="23"/>
      <c r="DA641" s="23"/>
      <c r="DB641" s="23"/>
      <c r="DC641" s="23"/>
      <c r="DD641" s="23"/>
      <c r="DE641" s="23"/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/>
      <c r="DR641" s="23"/>
      <c r="DS641" s="23"/>
      <c r="DT641" s="23"/>
      <c r="DU641" s="23"/>
      <c r="DV641" s="23"/>
      <c r="DW641" s="23"/>
      <c r="DX641" s="23"/>
      <c r="DY641" s="23"/>
      <c r="DZ641" s="23"/>
      <c r="EA641" s="23"/>
      <c r="EB641" s="23"/>
      <c r="EC641" s="23"/>
      <c r="ED641" s="23"/>
      <c r="EE641" s="23"/>
    </row>
    <row r="642" spans="1:135" s="22" customFormat="1" x14ac:dyDescent="0.25">
      <c r="A642" s="20"/>
      <c r="B642" s="16"/>
      <c r="C642" s="446"/>
      <c r="D642" s="446"/>
      <c r="E642" s="1089"/>
      <c r="F642" s="446"/>
      <c r="G642" s="446"/>
      <c r="H642" s="1089"/>
      <c r="I642" s="446"/>
      <c r="J642" s="446"/>
      <c r="K642" s="1089"/>
      <c r="L642" s="446"/>
      <c r="M642" s="446"/>
      <c r="N642" s="1089"/>
      <c r="O642" s="446"/>
      <c r="P642" s="446"/>
      <c r="Q642" s="1089"/>
      <c r="R642" s="446"/>
      <c r="S642" s="446"/>
      <c r="T642" s="1089"/>
      <c r="U642" s="1089"/>
      <c r="V642" s="446"/>
      <c r="W642" s="446"/>
      <c r="X642" s="1089"/>
      <c r="Y642" s="446"/>
      <c r="Z642" s="446"/>
      <c r="AA642" s="1089"/>
      <c r="AB642" s="446"/>
      <c r="AC642" s="1089"/>
      <c r="AD642" s="446"/>
      <c r="AE642" s="1089"/>
      <c r="AF642" s="446"/>
      <c r="AG642" s="1089"/>
      <c r="AH642" s="446"/>
      <c r="AI642" s="446"/>
      <c r="AJ642" s="1089"/>
      <c r="AK642" s="446"/>
      <c r="AL642" s="446"/>
      <c r="AM642" s="1089"/>
      <c r="AN642" s="446"/>
      <c r="AO642" s="446"/>
      <c r="AP642" s="1089"/>
      <c r="AQ642" s="446"/>
      <c r="AR642" s="446"/>
      <c r="AS642" s="1146"/>
      <c r="AT642" s="446"/>
      <c r="AU642" s="446"/>
      <c r="AV642" s="1089"/>
      <c r="AW642" s="1089"/>
      <c r="AX642" s="1146"/>
      <c r="AY642" s="446"/>
      <c r="AZ642" s="1146"/>
      <c r="BA642" s="1919"/>
      <c r="BB642" s="1790"/>
      <c r="BC642" s="1146"/>
      <c r="BD642" s="446"/>
      <c r="BE642" s="1938"/>
      <c r="BF642" s="1089"/>
      <c r="BG642" s="20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  <c r="BS642" s="23"/>
      <c r="BT642" s="23"/>
      <c r="BU642" s="23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23"/>
      <c r="CJ642" s="23"/>
      <c r="CK642" s="23"/>
      <c r="CL642" s="23"/>
      <c r="CM642" s="23"/>
      <c r="CN642" s="23"/>
      <c r="CO642" s="23"/>
      <c r="CP642" s="23"/>
      <c r="CQ642" s="23"/>
      <c r="CR642" s="23"/>
      <c r="CS642" s="23"/>
      <c r="CT642" s="23"/>
      <c r="CU642" s="23"/>
      <c r="CV642" s="23"/>
      <c r="CW642" s="23"/>
      <c r="CX642" s="23"/>
      <c r="CY642" s="23"/>
      <c r="CZ642" s="23"/>
      <c r="DA642" s="23"/>
      <c r="DB642" s="23"/>
      <c r="DC642" s="23"/>
      <c r="DD642" s="23"/>
      <c r="DE642" s="23"/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/>
      <c r="DR642" s="23"/>
      <c r="DS642" s="23"/>
      <c r="DT642" s="23"/>
      <c r="DU642" s="23"/>
      <c r="DV642" s="23"/>
      <c r="DW642" s="23"/>
      <c r="DX642" s="23"/>
      <c r="DY642" s="23"/>
      <c r="DZ642" s="23"/>
      <c r="EA642" s="23"/>
      <c r="EB642" s="23"/>
      <c r="EC642" s="23"/>
      <c r="ED642" s="23"/>
      <c r="EE642" s="23"/>
    </row>
    <row r="643" spans="1:135" s="22" customFormat="1" x14ac:dyDescent="0.25">
      <c r="A643" s="20"/>
      <c r="B643" s="16"/>
      <c r="C643" s="446"/>
      <c r="D643" s="446"/>
      <c r="E643" s="1089"/>
      <c r="F643" s="446"/>
      <c r="G643" s="446"/>
      <c r="H643" s="1089"/>
      <c r="I643" s="446"/>
      <c r="J643" s="446"/>
      <c r="K643" s="1089"/>
      <c r="L643" s="446"/>
      <c r="M643" s="446"/>
      <c r="N643" s="1089"/>
      <c r="O643" s="446"/>
      <c r="P643" s="446"/>
      <c r="Q643" s="1089"/>
      <c r="R643" s="446"/>
      <c r="S643" s="446"/>
      <c r="T643" s="1089"/>
      <c r="U643" s="1089"/>
      <c r="V643" s="446"/>
      <c r="W643" s="446"/>
      <c r="X643" s="1089"/>
      <c r="Y643" s="446"/>
      <c r="Z643" s="446"/>
      <c r="AA643" s="1089"/>
      <c r="AB643" s="446"/>
      <c r="AC643" s="1089"/>
      <c r="AD643" s="446"/>
      <c r="AE643" s="1089"/>
      <c r="AF643" s="446"/>
      <c r="AG643" s="1089"/>
      <c r="AH643" s="446"/>
      <c r="AI643" s="446"/>
      <c r="AJ643" s="1089"/>
      <c r="AK643" s="446"/>
      <c r="AL643" s="446"/>
      <c r="AM643" s="1089"/>
      <c r="AN643" s="446"/>
      <c r="AO643" s="446"/>
      <c r="AP643" s="1089"/>
      <c r="AQ643" s="446"/>
      <c r="AR643" s="446"/>
      <c r="AS643" s="1146"/>
      <c r="AT643" s="446"/>
      <c r="AU643" s="446"/>
      <c r="AV643" s="1089"/>
      <c r="AW643" s="1089"/>
      <c r="AX643" s="1146"/>
      <c r="AY643" s="446"/>
      <c r="AZ643" s="1146"/>
      <c r="BA643" s="1919"/>
      <c r="BB643" s="1790"/>
      <c r="BC643" s="1146"/>
      <c r="BD643" s="446"/>
      <c r="BE643" s="1938"/>
      <c r="BF643" s="1089"/>
      <c r="BG643" s="20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  <c r="BT643" s="23"/>
      <c r="BU643" s="23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23"/>
      <c r="CJ643" s="23"/>
      <c r="CK643" s="23"/>
      <c r="CL643" s="23"/>
      <c r="CM643" s="23"/>
      <c r="CN643" s="23"/>
      <c r="CO643" s="23"/>
      <c r="CP643" s="23"/>
      <c r="CQ643" s="23"/>
      <c r="CR643" s="23"/>
      <c r="CS643" s="23"/>
      <c r="CT643" s="23"/>
      <c r="CU643" s="23"/>
      <c r="CV643" s="23"/>
      <c r="CW643" s="23"/>
      <c r="CX643" s="23"/>
      <c r="CY643" s="23"/>
      <c r="CZ643" s="23"/>
      <c r="DA643" s="23"/>
      <c r="DB643" s="23"/>
      <c r="DC643" s="23"/>
      <c r="DD643" s="23"/>
      <c r="DE643" s="23"/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/>
      <c r="DR643" s="23"/>
      <c r="DS643" s="23"/>
      <c r="DT643" s="23"/>
      <c r="DU643" s="23"/>
      <c r="DV643" s="23"/>
      <c r="DW643" s="23"/>
      <c r="DX643" s="23"/>
      <c r="DY643" s="23"/>
      <c r="DZ643" s="23"/>
      <c r="EA643" s="23"/>
      <c r="EB643" s="23"/>
      <c r="EC643" s="23"/>
      <c r="ED643" s="23"/>
      <c r="EE643" s="23"/>
    </row>
    <row r="644" spans="1:135" s="22" customFormat="1" x14ac:dyDescent="0.25">
      <c r="A644" s="20"/>
      <c r="B644" s="16"/>
      <c r="C644" s="446"/>
      <c r="D644" s="446"/>
      <c r="E644" s="1089"/>
      <c r="F644" s="446"/>
      <c r="G644" s="446"/>
      <c r="H644" s="1089"/>
      <c r="I644" s="446"/>
      <c r="J644" s="446"/>
      <c r="K644" s="1089"/>
      <c r="L644" s="446"/>
      <c r="M644" s="446"/>
      <c r="N644" s="1089"/>
      <c r="O644" s="446"/>
      <c r="P644" s="446"/>
      <c r="Q644" s="1089"/>
      <c r="R644" s="446"/>
      <c r="S644" s="446"/>
      <c r="T644" s="1089"/>
      <c r="U644" s="1089"/>
      <c r="V644" s="446"/>
      <c r="W644" s="446"/>
      <c r="X644" s="1089"/>
      <c r="Y644" s="446"/>
      <c r="Z644" s="446"/>
      <c r="AA644" s="1089"/>
      <c r="AB644" s="446"/>
      <c r="AC644" s="1089"/>
      <c r="AD644" s="446"/>
      <c r="AE644" s="1089"/>
      <c r="AF644" s="446"/>
      <c r="AG644" s="1089"/>
      <c r="AH644" s="446"/>
      <c r="AI644" s="446"/>
      <c r="AJ644" s="1089"/>
      <c r="AK644" s="446"/>
      <c r="AL644" s="446"/>
      <c r="AM644" s="1089"/>
      <c r="AN644" s="446"/>
      <c r="AO644" s="446"/>
      <c r="AP644" s="1089"/>
      <c r="AQ644" s="446"/>
      <c r="AR644" s="446"/>
      <c r="AS644" s="1146"/>
      <c r="AT644" s="446"/>
      <c r="AU644" s="446"/>
      <c r="AV644" s="1089"/>
      <c r="AW644" s="1089"/>
      <c r="AX644" s="1146"/>
      <c r="AY644" s="446"/>
      <c r="AZ644" s="1146"/>
      <c r="BA644" s="1919"/>
      <c r="BB644" s="1790"/>
      <c r="BC644" s="1146"/>
      <c r="BD644" s="446"/>
      <c r="BE644" s="1938"/>
      <c r="BF644" s="1089"/>
      <c r="BG644" s="20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  <c r="DB644" s="23"/>
      <c r="DC644" s="23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23"/>
      <c r="DT644" s="23"/>
      <c r="DU644" s="23"/>
      <c r="DV644" s="23"/>
      <c r="DW644" s="23"/>
      <c r="DX644" s="23"/>
      <c r="DY644" s="23"/>
      <c r="DZ644" s="23"/>
      <c r="EA644" s="23"/>
      <c r="EB644" s="23"/>
      <c r="EC644" s="23"/>
      <c r="ED644" s="23"/>
      <c r="EE644" s="23"/>
    </row>
    <row r="645" spans="1:135" s="22" customFormat="1" x14ac:dyDescent="0.25">
      <c r="A645" s="20"/>
      <c r="B645" s="16"/>
      <c r="C645" s="446"/>
      <c r="D645" s="446"/>
      <c r="E645" s="1089"/>
      <c r="F645" s="446"/>
      <c r="G645" s="446"/>
      <c r="H645" s="1089"/>
      <c r="I645" s="446"/>
      <c r="J645" s="446"/>
      <c r="K645" s="1089"/>
      <c r="L645" s="446"/>
      <c r="M645" s="446"/>
      <c r="N645" s="1089"/>
      <c r="O645" s="446"/>
      <c r="P645" s="446"/>
      <c r="Q645" s="1089"/>
      <c r="R645" s="446"/>
      <c r="S645" s="446"/>
      <c r="T645" s="1089"/>
      <c r="U645" s="1089"/>
      <c r="V645" s="446"/>
      <c r="W645" s="446"/>
      <c r="X645" s="1089"/>
      <c r="Y645" s="446"/>
      <c r="Z645" s="446"/>
      <c r="AA645" s="1089"/>
      <c r="AB645" s="446"/>
      <c r="AC645" s="1089"/>
      <c r="AD645" s="446"/>
      <c r="AE645" s="1089"/>
      <c r="AF645" s="446"/>
      <c r="AG645" s="1089"/>
      <c r="AH645" s="446"/>
      <c r="AI645" s="446"/>
      <c r="AJ645" s="1089"/>
      <c r="AK645" s="446"/>
      <c r="AL645" s="446"/>
      <c r="AM645" s="1089"/>
      <c r="AN645" s="446"/>
      <c r="AO645" s="446"/>
      <c r="AP645" s="1089"/>
      <c r="AQ645" s="446"/>
      <c r="AR645" s="446"/>
      <c r="AS645" s="1146"/>
      <c r="AT645" s="446"/>
      <c r="AU645" s="446"/>
      <c r="AV645" s="1089"/>
      <c r="AW645" s="1089"/>
      <c r="AX645" s="1146"/>
      <c r="AY645" s="446"/>
      <c r="AZ645" s="1146"/>
      <c r="BA645" s="1919"/>
      <c r="BB645" s="1790"/>
      <c r="BC645" s="1146"/>
      <c r="BD645" s="446"/>
      <c r="BE645" s="1938"/>
      <c r="BF645" s="1089"/>
      <c r="BG645" s="20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  <c r="DB645" s="23"/>
      <c r="DC645" s="23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23"/>
      <c r="DT645" s="23"/>
      <c r="DU645" s="23"/>
      <c r="DV645" s="23"/>
      <c r="DW645" s="23"/>
      <c r="DX645" s="23"/>
      <c r="DY645" s="23"/>
      <c r="DZ645" s="23"/>
      <c r="EA645" s="23"/>
      <c r="EB645" s="23"/>
      <c r="EC645" s="23"/>
      <c r="ED645" s="23"/>
      <c r="EE645" s="23"/>
    </row>
    <row r="646" spans="1:135" s="22" customFormat="1" x14ac:dyDescent="0.25">
      <c r="A646" s="20"/>
      <c r="B646" s="16"/>
      <c r="C646" s="446"/>
      <c r="D646" s="446"/>
      <c r="E646" s="1089"/>
      <c r="F646" s="446"/>
      <c r="G646" s="446"/>
      <c r="H646" s="1089"/>
      <c r="I646" s="446"/>
      <c r="J646" s="446"/>
      <c r="K646" s="1089"/>
      <c r="L646" s="446"/>
      <c r="M646" s="446"/>
      <c r="N646" s="1089"/>
      <c r="O646" s="446"/>
      <c r="P646" s="446"/>
      <c r="Q646" s="1089"/>
      <c r="R646" s="446"/>
      <c r="S646" s="446"/>
      <c r="T646" s="1089"/>
      <c r="U646" s="1089"/>
      <c r="V646" s="446"/>
      <c r="W646" s="446"/>
      <c r="X646" s="1089"/>
      <c r="Y646" s="446"/>
      <c r="Z646" s="446"/>
      <c r="AA646" s="1089"/>
      <c r="AB646" s="446"/>
      <c r="AC646" s="1089"/>
      <c r="AD646" s="446"/>
      <c r="AE646" s="1089"/>
      <c r="AF646" s="446"/>
      <c r="AG646" s="1089"/>
      <c r="AH646" s="446"/>
      <c r="AI646" s="446"/>
      <c r="AJ646" s="1089"/>
      <c r="AK646" s="446"/>
      <c r="AL646" s="446"/>
      <c r="AM646" s="1089"/>
      <c r="AN646" s="446"/>
      <c r="AO646" s="446"/>
      <c r="AP646" s="1089"/>
      <c r="AQ646" s="446"/>
      <c r="AR646" s="446"/>
      <c r="AS646" s="1146"/>
      <c r="AT646" s="446"/>
      <c r="AU646" s="446"/>
      <c r="AV646" s="1089"/>
      <c r="AW646" s="1089"/>
      <c r="AX646" s="1146"/>
      <c r="AY646" s="446"/>
      <c r="AZ646" s="1146"/>
      <c r="BA646" s="1919"/>
      <c r="BB646" s="1790"/>
      <c r="BC646" s="1146"/>
      <c r="BD646" s="446"/>
      <c r="BE646" s="1938"/>
      <c r="BF646" s="1089"/>
      <c r="BG646" s="20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  <c r="DB646" s="23"/>
      <c r="DC646" s="23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23"/>
      <c r="DT646" s="23"/>
      <c r="DU646" s="23"/>
      <c r="DV646" s="23"/>
      <c r="DW646" s="23"/>
      <c r="DX646" s="23"/>
      <c r="DY646" s="23"/>
      <c r="DZ646" s="23"/>
      <c r="EA646" s="23"/>
      <c r="EB646" s="23"/>
      <c r="EC646" s="23"/>
      <c r="ED646" s="23"/>
      <c r="EE646" s="23"/>
    </row>
    <row r="647" spans="1:135" s="22" customFormat="1" x14ac:dyDescent="0.25">
      <c r="A647" s="20"/>
      <c r="B647" s="16"/>
      <c r="C647" s="446"/>
      <c r="D647" s="446"/>
      <c r="E647" s="1089"/>
      <c r="F647" s="446"/>
      <c r="G647" s="446"/>
      <c r="H647" s="1089"/>
      <c r="I647" s="446"/>
      <c r="J647" s="446"/>
      <c r="K647" s="1089"/>
      <c r="L647" s="446"/>
      <c r="M647" s="446"/>
      <c r="N647" s="1089"/>
      <c r="O647" s="446"/>
      <c r="P647" s="446"/>
      <c r="Q647" s="1089"/>
      <c r="R647" s="446"/>
      <c r="S647" s="446"/>
      <c r="T647" s="1089"/>
      <c r="U647" s="1089"/>
      <c r="V647" s="446"/>
      <c r="W647" s="446"/>
      <c r="X647" s="1089"/>
      <c r="Y647" s="446"/>
      <c r="Z647" s="446"/>
      <c r="AA647" s="1089"/>
      <c r="AB647" s="446"/>
      <c r="AC647" s="1089"/>
      <c r="AD647" s="446"/>
      <c r="AE647" s="1089"/>
      <c r="AF647" s="446"/>
      <c r="AG647" s="1089"/>
      <c r="AH647" s="446"/>
      <c r="AI647" s="446"/>
      <c r="AJ647" s="1089"/>
      <c r="AK647" s="446"/>
      <c r="AL647" s="446"/>
      <c r="AM647" s="1089"/>
      <c r="AN647" s="446"/>
      <c r="AO647" s="446"/>
      <c r="AP647" s="1089"/>
      <c r="AQ647" s="446"/>
      <c r="AR647" s="446"/>
      <c r="AS647" s="1146"/>
      <c r="AT647" s="446"/>
      <c r="AU647" s="446"/>
      <c r="AV647" s="1089"/>
      <c r="AW647" s="1089"/>
      <c r="AX647" s="1146"/>
      <c r="AY647" s="446"/>
      <c r="AZ647" s="1146"/>
      <c r="BA647" s="1919"/>
      <c r="BB647" s="1790"/>
      <c r="BC647" s="1146"/>
      <c r="BD647" s="446"/>
      <c r="BE647" s="1938"/>
      <c r="BF647" s="1089"/>
      <c r="BG647" s="20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  <c r="DB647" s="23"/>
      <c r="DC647" s="23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23"/>
      <c r="DT647" s="23"/>
      <c r="DU647" s="23"/>
      <c r="DV647" s="23"/>
      <c r="DW647" s="23"/>
      <c r="DX647" s="23"/>
      <c r="DY647" s="23"/>
      <c r="DZ647" s="23"/>
      <c r="EA647" s="23"/>
      <c r="EB647" s="23"/>
      <c r="EC647" s="23"/>
      <c r="ED647" s="23"/>
      <c r="EE647" s="23"/>
    </row>
    <row r="648" spans="1:135" s="22" customFormat="1" x14ac:dyDescent="0.25">
      <c r="A648" s="20"/>
      <c r="B648" s="16"/>
      <c r="C648" s="446"/>
      <c r="D648" s="446"/>
      <c r="E648" s="1089"/>
      <c r="F648" s="446"/>
      <c r="G648" s="446"/>
      <c r="H648" s="1089"/>
      <c r="I648" s="446"/>
      <c r="J648" s="446"/>
      <c r="K648" s="1089"/>
      <c r="L648" s="446"/>
      <c r="M648" s="446"/>
      <c r="N648" s="1089"/>
      <c r="O648" s="446"/>
      <c r="P648" s="446"/>
      <c r="Q648" s="1089"/>
      <c r="R648" s="446"/>
      <c r="S648" s="446"/>
      <c r="T648" s="1089"/>
      <c r="U648" s="1089"/>
      <c r="V648" s="446"/>
      <c r="W648" s="446"/>
      <c r="X648" s="1089"/>
      <c r="Y648" s="446"/>
      <c r="Z648" s="446"/>
      <c r="AA648" s="1089"/>
      <c r="AB648" s="446"/>
      <c r="AC648" s="1089"/>
      <c r="AD648" s="446"/>
      <c r="AE648" s="1089"/>
      <c r="AF648" s="446"/>
      <c r="AG648" s="1089"/>
      <c r="AH648" s="446"/>
      <c r="AI648" s="446"/>
      <c r="AJ648" s="1089"/>
      <c r="AK648" s="446"/>
      <c r="AL648" s="446"/>
      <c r="AM648" s="1089"/>
      <c r="AN648" s="446"/>
      <c r="AO648" s="446"/>
      <c r="AP648" s="1089"/>
      <c r="AQ648" s="446"/>
      <c r="AR648" s="446"/>
      <c r="AS648" s="1146"/>
      <c r="AT648" s="446"/>
      <c r="AU648" s="446"/>
      <c r="AV648" s="1089"/>
      <c r="AW648" s="1089"/>
      <c r="AX648" s="1146"/>
      <c r="AY648" s="446"/>
      <c r="AZ648" s="1146"/>
      <c r="BA648" s="1919"/>
      <c r="BB648" s="1790"/>
      <c r="BC648" s="1146"/>
      <c r="BD648" s="446"/>
      <c r="BE648" s="1938"/>
      <c r="BF648" s="1089"/>
      <c r="BG648" s="20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  <c r="DZ648" s="23"/>
      <c r="EA648" s="23"/>
      <c r="EB648" s="23"/>
      <c r="EC648" s="23"/>
      <c r="ED648" s="23"/>
      <c r="EE648" s="23"/>
    </row>
    <row r="649" spans="1:135" s="22" customFormat="1" x14ac:dyDescent="0.25">
      <c r="A649" s="20"/>
      <c r="B649" s="16"/>
      <c r="C649" s="446"/>
      <c r="D649" s="446"/>
      <c r="E649" s="1089"/>
      <c r="F649" s="446"/>
      <c r="G649" s="446"/>
      <c r="H649" s="1089"/>
      <c r="I649" s="446"/>
      <c r="J649" s="446"/>
      <c r="K649" s="1089"/>
      <c r="L649" s="446"/>
      <c r="M649" s="446"/>
      <c r="N649" s="1089"/>
      <c r="O649" s="446"/>
      <c r="P649" s="446"/>
      <c r="Q649" s="1089"/>
      <c r="R649" s="446"/>
      <c r="S649" s="446"/>
      <c r="T649" s="1089"/>
      <c r="U649" s="1089"/>
      <c r="V649" s="446"/>
      <c r="W649" s="446"/>
      <c r="X649" s="1089"/>
      <c r="Y649" s="446"/>
      <c r="Z649" s="446"/>
      <c r="AA649" s="1089"/>
      <c r="AB649" s="446"/>
      <c r="AC649" s="1089"/>
      <c r="AD649" s="446"/>
      <c r="AE649" s="1089"/>
      <c r="AF649" s="446"/>
      <c r="AG649" s="1089"/>
      <c r="AH649" s="446"/>
      <c r="AI649" s="446"/>
      <c r="AJ649" s="1089"/>
      <c r="AK649" s="446"/>
      <c r="AL649" s="446"/>
      <c r="AM649" s="1089"/>
      <c r="AN649" s="446"/>
      <c r="AO649" s="446"/>
      <c r="AP649" s="1089"/>
      <c r="AQ649" s="446"/>
      <c r="AR649" s="446"/>
      <c r="AS649" s="1146"/>
      <c r="AT649" s="446"/>
      <c r="AU649" s="446"/>
      <c r="AV649" s="1089"/>
      <c r="AW649" s="1089"/>
      <c r="AX649" s="1146"/>
      <c r="AY649" s="446"/>
      <c r="AZ649" s="1146"/>
      <c r="BA649" s="1919"/>
      <c r="BB649" s="1790"/>
      <c r="BC649" s="1146"/>
      <c r="BD649" s="446"/>
      <c r="BE649" s="1938"/>
      <c r="BF649" s="1089"/>
      <c r="BG649" s="20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  <c r="DB649" s="23"/>
      <c r="DC649" s="23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23"/>
      <c r="DT649" s="23"/>
      <c r="DU649" s="23"/>
      <c r="DV649" s="23"/>
      <c r="DW649" s="23"/>
      <c r="DX649" s="23"/>
      <c r="DY649" s="23"/>
      <c r="DZ649" s="23"/>
      <c r="EA649" s="23"/>
      <c r="EB649" s="23"/>
      <c r="EC649" s="23"/>
      <c r="ED649" s="23"/>
      <c r="EE649" s="23"/>
    </row>
    <row r="650" spans="1:135" s="22" customFormat="1" x14ac:dyDescent="0.25">
      <c r="A650" s="20"/>
      <c r="B650" s="16"/>
      <c r="C650" s="446"/>
      <c r="D650" s="446"/>
      <c r="E650" s="1089"/>
      <c r="F650" s="446"/>
      <c r="G650" s="446"/>
      <c r="H650" s="1089"/>
      <c r="I650" s="446"/>
      <c r="J650" s="446"/>
      <c r="K650" s="1089"/>
      <c r="L650" s="446"/>
      <c r="M650" s="446"/>
      <c r="N650" s="1089"/>
      <c r="O650" s="446"/>
      <c r="P650" s="446"/>
      <c r="Q650" s="1089"/>
      <c r="R650" s="446"/>
      <c r="S650" s="446"/>
      <c r="T650" s="1089"/>
      <c r="U650" s="1089"/>
      <c r="V650" s="446"/>
      <c r="W650" s="446"/>
      <c r="X650" s="1089"/>
      <c r="Y650" s="446"/>
      <c r="Z650" s="446"/>
      <c r="AA650" s="1089"/>
      <c r="AB650" s="446"/>
      <c r="AC650" s="1089"/>
      <c r="AD650" s="446"/>
      <c r="AE650" s="1089"/>
      <c r="AF650" s="446"/>
      <c r="AG650" s="1089"/>
      <c r="AH650" s="446"/>
      <c r="AI650" s="446"/>
      <c r="AJ650" s="1089"/>
      <c r="AK650" s="446"/>
      <c r="AL650" s="446"/>
      <c r="AM650" s="1089"/>
      <c r="AN650" s="446"/>
      <c r="AO650" s="446"/>
      <c r="AP650" s="1089"/>
      <c r="AQ650" s="446"/>
      <c r="AR650" s="446"/>
      <c r="AS650" s="1146"/>
      <c r="AT650" s="446"/>
      <c r="AU650" s="446"/>
      <c r="AV650" s="1089"/>
      <c r="AW650" s="1089"/>
      <c r="AX650" s="1146"/>
      <c r="AY650" s="446"/>
      <c r="AZ650" s="1146"/>
      <c r="BA650" s="1919"/>
      <c r="BB650" s="1790"/>
      <c r="BC650" s="1146"/>
      <c r="BD650" s="446"/>
      <c r="BE650" s="1938"/>
      <c r="BF650" s="1089"/>
      <c r="BG650" s="20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  <c r="DB650" s="23"/>
      <c r="DC650" s="23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23"/>
      <c r="DT650" s="23"/>
      <c r="DU650" s="23"/>
      <c r="DV650" s="23"/>
      <c r="DW650" s="23"/>
      <c r="DX650" s="23"/>
      <c r="DY650" s="23"/>
      <c r="DZ650" s="23"/>
      <c r="EA650" s="23"/>
      <c r="EB650" s="23"/>
      <c r="EC650" s="23"/>
      <c r="ED650" s="23"/>
      <c r="EE650" s="23"/>
    </row>
    <row r="651" spans="1:135" s="22" customFormat="1" x14ac:dyDescent="0.25">
      <c r="A651" s="20"/>
      <c r="B651" s="16"/>
      <c r="C651" s="446"/>
      <c r="D651" s="446"/>
      <c r="E651" s="1089"/>
      <c r="F651" s="446"/>
      <c r="G651" s="446"/>
      <c r="H651" s="1089"/>
      <c r="I651" s="446"/>
      <c r="J651" s="446"/>
      <c r="K651" s="1089"/>
      <c r="L651" s="446"/>
      <c r="M651" s="446"/>
      <c r="N651" s="1089"/>
      <c r="O651" s="446"/>
      <c r="P651" s="446"/>
      <c r="Q651" s="1089"/>
      <c r="R651" s="446"/>
      <c r="S651" s="446"/>
      <c r="T651" s="1089"/>
      <c r="U651" s="1089"/>
      <c r="V651" s="446"/>
      <c r="W651" s="446"/>
      <c r="X651" s="1089"/>
      <c r="Y651" s="446"/>
      <c r="Z651" s="446"/>
      <c r="AA651" s="1089"/>
      <c r="AB651" s="446"/>
      <c r="AC651" s="1089"/>
      <c r="AD651" s="446"/>
      <c r="AE651" s="1089"/>
      <c r="AF651" s="446"/>
      <c r="AG651" s="1089"/>
      <c r="AH651" s="446"/>
      <c r="AI651" s="446"/>
      <c r="AJ651" s="1089"/>
      <c r="AK651" s="446"/>
      <c r="AL651" s="446"/>
      <c r="AM651" s="1089"/>
      <c r="AN651" s="446"/>
      <c r="AO651" s="446"/>
      <c r="AP651" s="1089"/>
      <c r="AQ651" s="446"/>
      <c r="AR651" s="446"/>
      <c r="AS651" s="1146"/>
      <c r="AT651" s="446"/>
      <c r="AU651" s="446"/>
      <c r="AV651" s="1089"/>
      <c r="AW651" s="1089"/>
      <c r="AX651" s="1146"/>
      <c r="AY651" s="446"/>
      <c r="AZ651" s="1146"/>
      <c r="BA651" s="1919"/>
      <c r="BB651" s="1790"/>
      <c r="BC651" s="1146"/>
      <c r="BD651" s="446"/>
      <c r="BE651" s="1938"/>
      <c r="BF651" s="1089"/>
      <c r="BG651" s="20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  <c r="DZ651" s="23"/>
      <c r="EA651" s="23"/>
      <c r="EB651" s="23"/>
      <c r="EC651" s="23"/>
      <c r="ED651" s="23"/>
      <c r="EE651" s="23"/>
    </row>
    <row r="652" spans="1:135" s="22" customFormat="1" x14ac:dyDescent="0.25">
      <c r="A652" s="20"/>
      <c r="B652" s="16"/>
      <c r="C652" s="446"/>
      <c r="D652" s="446"/>
      <c r="E652" s="1089"/>
      <c r="F652" s="446"/>
      <c r="G652" s="446"/>
      <c r="H652" s="1089"/>
      <c r="I652" s="446"/>
      <c r="J652" s="446"/>
      <c r="K652" s="1089"/>
      <c r="L652" s="446"/>
      <c r="M652" s="446"/>
      <c r="N652" s="1089"/>
      <c r="O652" s="446"/>
      <c r="P652" s="446"/>
      <c r="Q652" s="1089"/>
      <c r="R652" s="446"/>
      <c r="S652" s="446"/>
      <c r="T652" s="1089"/>
      <c r="U652" s="1089"/>
      <c r="V652" s="446"/>
      <c r="W652" s="446"/>
      <c r="X652" s="1089"/>
      <c r="Y652" s="446"/>
      <c r="Z652" s="446"/>
      <c r="AA652" s="1089"/>
      <c r="AB652" s="446"/>
      <c r="AC652" s="1089"/>
      <c r="AD652" s="446"/>
      <c r="AE652" s="1089"/>
      <c r="AF652" s="446"/>
      <c r="AG652" s="1089"/>
      <c r="AH652" s="446"/>
      <c r="AI652" s="446"/>
      <c r="AJ652" s="1089"/>
      <c r="AK652" s="446"/>
      <c r="AL652" s="446"/>
      <c r="AM652" s="1089"/>
      <c r="AN652" s="446"/>
      <c r="AO652" s="446"/>
      <c r="AP652" s="1089"/>
      <c r="AQ652" s="446"/>
      <c r="AR652" s="446"/>
      <c r="AS652" s="1146"/>
      <c r="AT652" s="446"/>
      <c r="AU652" s="446"/>
      <c r="AV652" s="1089"/>
      <c r="AW652" s="1089"/>
      <c r="AX652" s="1146"/>
      <c r="AY652" s="446"/>
      <c r="AZ652" s="1146"/>
      <c r="BA652" s="1919"/>
      <c r="BB652" s="1790"/>
      <c r="BC652" s="1146"/>
      <c r="BD652" s="446"/>
      <c r="BE652" s="1938"/>
      <c r="BF652" s="1089"/>
      <c r="BG652" s="20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</row>
    <row r="653" spans="1:135" s="22" customFormat="1" x14ac:dyDescent="0.25">
      <c r="A653" s="20"/>
      <c r="B653" s="16"/>
      <c r="C653" s="446"/>
      <c r="D653" s="446"/>
      <c r="E653" s="1089"/>
      <c r="F653" s="446"/>
      <c r="G653" s="446"/>
      <c r="H653" s="1089"/>
      <c r="I653" s="446"/>
      <c r="J653" s="446"/>
      <c r="K653" s="1089"/>
      <c r="L653" s="446"/>
      <c r="M653" s="446"/>
      <c r="N653" s="1089"/>
      <c r="O653" s="446"/>
      <c r="P653" s="446"/>
      <c r="Q653" s="1089"/>
      <c r="R653" s="446"/>
      <c r="S653" s="446"/>
      <c r="T653" s="1089"/>
      <c r="U653" s="1089"/>
      <c r="V653" s="446"/>
      <c r="W653" s="446"/>
      <c r="X653" s="1089"/>
      <c r="Y653" s="446"/>
      <c r="Z653" s="446"/>
      <c r="AA653" s="1089"/>
      <c r="AB653" s="446"/>
      <c r="AC653" s="1089"/>
      <c r="AD653" s="446"/>
      <c r="AE653" s="1089"/>
      <c r="AF653" s="446"/>
      <c r="AG653" s="1089"/>
      <c r="AH653" s="446"/>
      <c r="AI653" s="446"/>
      <c r="AJ653" s="1089"/>
      <c r="AK653" s="446"/>
      <c r="AL653" s="446"/>
      <c r="AM653" s="1089"/>
      <c r="AN653" s="446"/>
      <c r="AO653" s="446"/>
      <c r="AP653" s="1089"/>
      <c r="AQ653" s="446"/>
      <c r="AR653" s="446"/>
      <c r="AS653" s="1146"/>
      <c r="AT653" s="446"/>
      <c r="AU653" s="446"/>
      <c r="AV653" s="1089"/>
      <c r="AW653" s="1089"/>
      <c r="AX653" s="1146"/>
      <c r="AY653" s="446"/>
      <c r="AZ653" s="1146"/>
      <c r="BA653" s="1919"/>
      <c r="BB653" s="1790"/>
      <c r="BC653" s="1146"/>
      <c r="BD653" s="446"/>
      <c r="BE653" s="1938"/>
      <c r="BF653" s="1089"/>
      <c r="BG653" s="20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  <c r="ED653" s="23"/>
      <c r="EE653" s="23"/>
    </row>
    <row r="654" spans="1:135" s="22" customFormat="1" x14ac:dyDescent="0.25">
      <c r="A654" s="20"/>
      <c r="B654" s="16"/>
      <c r="C654" s="446"/>
      <c r="D654" s="446"/>
      <c r="E654" s="1089"/>
      <c r="F654" s="446"/>
      <c r="G654" s="446"/>
      <c r="H654" s="1089"/>
      <c r="I654" s="446"/>
      <c r="J654" s="446"/>
      <c r="K654" s="1089"/>
      <c r="L654" s="446"/>
      <c r="M654" s="446"/>
      <c r="N654" s="1089"/>
      <c r="O654" s="446"/>
      <c r="P654" s="446"/>
      <c r="Q654" s="1089"/>
      <c r="R654" s="446"/>
      <c r="S654" s="446"/>
      <c r="T654" s="1089"/>
      <c r="U654" s="1089"/>
      <c r="V654" s="446"/>
      <c r="W654" s="446"/>
      <c r="X654" s="1089"/>
      <c r="Y654" s="446"/>
      <c r="Z654" s="446"/>
      <c r="AA654" s="1089"/>
      <c r="AB654" s="446"/>
      <c r="AC654" s="1089"/>
      <c r="AD654" s="446"/>
      <c r="AE654" s="1089"/>
      <c r="AF654" s="446"/>
      <c r="AG654" s="1089"/>
      <c r="AH654" s="446"/>
      <c r="AI654" s="446"/>
      <c r="AJ654" s="1089"/>
      <c r="AK654" s="446"/>
      <c r="AL654" s="446"/>
      <c r="AM654" s="1089"/>
      <c r="AN654" s="446"/>
      <c r="AO654" s="446"/>
      <c r="AP654" s="1089"/>
      <c r="AQ654" s="446"/>
      <c r="AR654" s="446"/>
      <c r="AS654" s="1146"/>
      <c r="AT654" s="446"/>
      <c r="AU654" s="446"/>
      <c r="AV654" s="1089"/>
      <c r="AW654" s="1089"/>
      <c r="AX654" s="1146"/>
      <c r="AY654" s="446"/>
      <c r="AZ654" s="1146"/>
      <c r="BA654" s="1919"/>
      <c r="BB654" s="1790"/>
      <c r="BC654" s="1146"/>
      <c r="BD654" s="446"/>
      <c r="BE654" s="1938"/>
      <c r="BF654" s="1089"/>
      <c r="BG654" s="20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  <c r="DZ654" s="23"/>
      <c r="EA654" s="23"/>
      <c r="EB654" s="23"/>
      <c r="EC654" s="23"/>
      <c r="ED654" s="23"/>
      <c r="EE654" s="23"/>
    </row>
    <row r="655" spans="1:135" s="22" customFormat="1" x14ac:dyDescent="0.25">
      <c r="A655" s="20"/>
      <c r="B655" s="16"/>
      <c r="C655" s="446"/>
      <c r="D655" s="446"/>
      <c r="E655" s="1089"/>
      <c r="F655" s="446"/>
      <c r="G655" s="446"/>
      <c r="H655" s="1089"/>
      <c r="I655" s="446"/>
      <c r="J655" s="446"/>
      <c r="K655" s="1089"/>
      <c r="L655" s="446"/>
      <c r="M655" s="446"/>
      <c r="N655" s="1089"/>
      <c r="O655" s="446"/>
      <c r="P655" s="446"/>
      <c r="Q655" s="1089"/>
      <c r="R655" s="446"/>
      <c r="S655" s="446"/>
      <c r="T655" s="1089"/>
      <c r="U655" s="1089"/>
      <c r="V655" s="446"/>
      <c r="W655" s="446"/>
      <c r="X655" s="1089"/>
      <c r="Y655" s="446"/>
      <c r="Z655" s="446"/>
      <c r="AA655" s="1089"/>
      <c r="AB655" s="446"/>
      <c r="AC655" s="1089"/>
      <c r="AD655" s="446"/>
      <c r="AE655" s="1089"/>
      <c r="AF655" s="446"/>
      <c r="AG655" s="1089"/>
      <c r="AH655" s="446"/>
      <c r="AI655" s="446"/>
      <c r="AJ655" s="1089"/>
      <c r="AK655" s="446"/>
      <c r="AL655" s="446"/>
      <c r="AM655" s="1089"/>
      <c r="AN655" s="446"/>
      <c r="AO655" s="446"/>
      <c r="AP655" s="1089"/>
      <c r="AQ655" s="446"/>
      <c r="AR655" s="446"/>
      <c r="AS655" s="1146"/>
      <c r="AT655" s="446"/>
      <c r="AU655" s="446"/>
      <c r="AV655" s="1089"/>
      <c r="AW655" s="1089"/>
      <c r="AX655" s="1146"/>
      <c r="AY655" s="446"/>
      <c r="AZ655" s="1146"/>
      <c r="BA655" s="1919"/>
      <c r="BB655" s="1790"/>
      <c r="BC655" s="1146"/>
      <c r="BD655" s="446"/>
      <c r="BE655" s="1938"/>
      <c r="BF655" s="1089"/>
      <c r="BG655" s="20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  <c r="DZ655" s="23"/>
      <c r="EA655" s="23"/>
      <c r="EB655" s="23"/>
      <c r="EC655" s="23"/>
      <c r="ED655" s="23"/>
      <c r="EE655" s="23"/>
    </row>
    <row r="656" spans="1:135" s="22" customFormat="1" x14ac:dyDescent="0.25">
      <c r="A656" s="20"/>
      <c r="B656" s="16"/>
      <c r="C656" s="446"/>
      <c r="D656" s="446"/>
      <c r="E656" s="1089"/>
      <c r="F656" s="446"/>
      <c r="G656" s="446"/>
      <c r="H656" s="1089"/>
      <c r="I656" s="446"/>
      <c r="J656" s="446"/>
      <c r="K656" s="1089"/>
      <c r="L656" s="446"/>
      <c r="M656" s="446"/>
      <c r="N656" s="1089"/>
      <c r="O656" s="446"/>
      <c r="P656" s="446"/>
      <c r="Q656" s="1089"/>
      <c r="R656" s="446"/>
      <c r="S656" s="446"/>
      <c r="T656" s="1089"/>
      <c r="U656" s="1089"/>
      <c r="V656" s="446"/>
      <c r="W656" s="446"/>
      <c r="X656" s="1089"/>
      <c r="Y656" s="446"/>
      <c r="Z656" s="446"/>
      <c r="AA656" s="1089"/>
      <c r="AB656" s="446"/>
      <c r="AC656" s="1089"/>
      <c r="AD656" s="446"/>
      <c r="AE656" s="1089"/>
      <c r="AF656" s="446"/>
      <c r="AG656" s="1089"/>
      <c r="AH656" s="446"/>
      <c r="AI656" s="446"/>
      <c r="AJ656" s="1089"/>
      <c r="AK656" s="446"/>
      <c r="AL656" s="446"/>
      <c r="AM656" s="1089"/>
      <c r="AN656" s="446"/>
      <c r="AO656" s="446"/>
      <c r="AP656" s="1089"/>
      <c r="AQ656" s="446"/>
      <c r="AR656" s="446"/>
      <c r="AS656" s="1146"/>
      <c r="AT656" s="446"/>
      <c r="AU656" s="446"/>
      <c r="AV656" s="1089"/>
      <c r="AW656" s="1089"/>
      <c r="AX656" s="1146"/>
      <c r="AY656" s="446"/>
      <c r="AZ656" s="1146"/>
      <c r="BA656" s="1919"/>
      <c r="BB656" s="1790"/>
      <c r="BC656" s="1146"/>
      <c r="BD656" s="446"/>
      <c r="BE656" s="1938"/>
      <c r="BF656" s="1089"/>
      <c r="BG656" s="20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23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  <c r="DB656" s="23"/>
      <c r="DC656" s="23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23"/>
      <c r="DT656" s="23"/>
      <c r="DU656" s="23"/>
      <c r="DV656" s="23"/>
      <c r="DW656" s="23"/>
      <c r="DX656" s="23"/>
      <c r="DY656" s="23"/>
      <c r="DZ656" s="23"/>
      <c r="EA656" s="23"/>
      <c r="EB656" s="23"/>
      <c r="EC656" s="23"/>
      <c r="ED656" s="23"/>
      <c r="EE656" s="23"/>
    </row>
    <row r="657" spans="1:135" s="22" customFormat="1" x14ac:dyDescent="0.25">
      <c r="A657" s="20"/>
      <c r="B657" s="16"/>
      <c r="C657" s="446"/>
      <c r="D657" s="446"/>
      <c r="E657" s="1089"/>
      <c r="F657" s="446"/>
      <c r="G657" s="446"/>
      <c r="H657" s="1089"/>
      <c r="I657" s="446"/>
      <c r="J657" s="446"/>
      <c r="K657" s="1089"/>
      <c r="L657" s="446"/>
      <c r="M657" s="446"/>
      <c r="N657" s="1089"/>
      <c r="O657" s="446"/>
      <c r="P657" s="446"/>
      <c r="Q657" s="1089"/>
      <c r="R657" s="446"/>
      <c r="S657" s="446"/>
      <c r="T657" s="1089"/>
      <c r="U657" s="1089"/>
      <c r="V657" s="446"/>
      <c r="W657" s="446"/>
      <c r="X657" s="1089"/>
      <c r="Y657" s="446"/>
      <c r="Z657" s="446"/>
      <c r="AA657" s="1089"/>
      <c r="AB657" s="446"/>
      <c r="AC657" s="1089"/>
      <c r="AD657" s="446"/>
      <c r="AE657" s="1089"/>
      <c r="AF657" s="446"/>
      <c r="AG657" s="1089"/>
      <c r="AH657" s="446"/>
      <c r="AI657" s="446"/>
      <c r="AJ657" s="1089"/>
      <c r="AK657" s="446"/>
      <c r="AL657" s="446"/>
      <c r="AM657" s="1089"/>
      <c r="AN657" s="446"/>
      <c r="AO657" s="446"/>
      <c r="AP657" s="1089"/>
      <c r="AQ657" s="446"/>
      <c r="AR657" s="446"/>
      <c r="AS657" s="1146"/>
      <c r="AT657" s="446"/>
      <c r="AU657" s="446"/>
      <c r="AV657" s="1089"/>
      <c r="AW657" s="1089"/>
      <c r="AX657" s="1146"/>
      <c r="AY657" s="446"/>
      <c r="AZ657" s="1146"/>
      <c r="BA657" s="1919"/>
      <c r="BB657" s="1790"/>
      <c r="BC657" s="1146"/>
      <c r="BD657" s="446"/>
      <c r="BE657" s="1938"/>
      <c r="BF657" s="1089"/>
      <c r="BG657" s="20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  <c r="DB657" s="23"/>
      <c r="DC657" s="23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23"/>
      <c r="DT657" s="23"/>
      <c r="DU657" s="23"/>
      <c r="DV657" s="23"/>
      <c r="DW657" s="23"/>
      <c r="DX657" s="23"/>
      <c r="DY657" s="23"/>
      <c r="DZ657" s="23"/>
      <c r="EA657" s="23"/>
      <c r="EB657" s="23"/>
      <c r="EC657" s="23"/>
      <c r="ED657" s="23"/>
      <c r="EE657" s="23"/>
    </row>
    <row r="658" spans="1:135" s="22" customFormat="1" x14ac:dyDescent="0.25">
      <c r="A658" s="20"/>
      <c r="B658" s="16"/>
      <c r="C658" s="446"/>
      <c r="D658" s="446"/>
      <c r="E658" s="1089"/>
      <c r="F658" s="446"/>
      <c r="G658" s="446"/>
      <c r="H658" s="1089"/>
      <c r="I658" s="446"/>
      <c r="J658" s="446"/>
      <c r="K658" s="1089"/>
      <c r="L658" s="446"/>
      <c r="M658" s="446"/>
      <c r="N658" s="1089"/>
      <c r="O658" s="446"/>
      <c r="P658" s="446"/>
      <c r="Q658" s="1089"/>
      <c r="R658" s="446"/>
      <c r="S658" s="446"/>
      <c r="T658" s="1089"/>
      <c r="U658" s="1089"/>
      <c r="V658" s="446"/>
      <c r="W658" s="446"/>
      <c r="X658" s="1089"/>
      <c r="Y658" s="446"/>
      <c r="Z658" s="446"/>
      <c r="AA658" s="1089"/>
      <c r="AB658" s="446"/>
      <c r="AC658" s="1089"/>
      <c r="AD658" s="446"/>
      <c r="AE658" s="1089"/>
      <c r="AF658" s="446"/>
      <c r="AG658" s="1089"/>
      <c r="AH658" s="446"/>
      <c r="AI658" s="446"/>
      <c r="AJ658" s="1089"/>
      <c r="AK658" s="446"/>
      <c r="AL658" s="446"/>
      <c r="AM658" s="1089"/>
      <c r="AN658" s="446"/>
      <c r="AO658" s="446"/>
      <c r="AP658" s="1089"/>
      <c r="AQ658" s="446"/>
      <c r="AR658" s="446"/>
      <c r="AS658" s="1146"/>
      <c r="AT658" s="446"/>
      <c r="AU658" s="446"/>
      <c r="AV658" s="1089"/>
      <c r="AW658" s="1089"/>
      <c r="AX658" s="1146"/>
      <c r="AY658" s="446"/>
      <c r="AZ658" s="1146"/>
      <c r="BA658" s="1919"/>
      <c r="BB658" s="1790"/>
      <c r="BC658" s="1146"/>
      <c r="BD658" s="446"/>
      <c r="BE658" s="1938"/>
      <c r="BF658" s="1089"/>
      <c r="BG658" s="20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  <c r="DB658" s="23"/>
      <c r="DC658" s="23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23"/>
      <c r="DT658" s="23"/>
      <c r="DU658" s="23"/>
      <c r="DV658" s="23"/>
      <c r="DW658" s="23"/>
      <c r="DX658" s="23"/>
      <c r="DY658" s="23"/>
      <c r="DZ658" s="23"/>
      <c r="EA658" s="23"/>
      <c r="EB658" s="23"/>
      <c r="EC658" s="23"/>
      <c r="ED658" s="23"/>
      <c r="EE658" s="23"/>
    </row>
    <row r="659" spans="1:135" s="22" customFormat="1" x14ac:dyDescent="0.25">
      <c r="A659" s="20"/>
      <c r="B659" s="16"/>
      <c r="C659" s="446"/>
      <c r="D659" s="446"/>
      <c r="E659" s="1089"/>
      <c r="F659" s="446"/>
      <c r="G659" s="446"/>
      <c r="H659" s="1089"/>
      <c r="I659" s="446"/>
      <c r="J659" s="446"/>
      <c r="K659" s="1089"/>
      <c r="L659" s="446"/>
      <c r="M659" s="446"/>
      <c r="N659" s="1089"/>
      <c r="O659" s="446"/>
      <c r="P659" s="446"/>
      <c r="Q659" s="1089"/>
      <c r="R659" s="446"/>
      <c r="S659" s="446"/>
      <c r="T659" s="1089"/>
      <c r="U659" s="1089"/>
      <c r="V659" s="446"/>
      <c r="W659" s="446"/>
      <c r="X659" s="1089"/>
      <c r="Y659" s="446"/>
      <c r="Z659" s="446"/>
      <c r="AA659" s="1089"/>
      <c r="AB659" s="446"/>
      <c r="AC659" s="1089"/>
      <c r="AD659" s="446"/>
      <c r="AE659" s="1089"/>
      <c r="AF659" s="446"/>
      <c r="AG659" s="1089"/>
      <c r="AH659" s="446"/>
      <c r="AI659" s="446"/>
      <c r="AJ659" s="1089"/>
      <c r="AK659" s="446"/>
      <c r="AL659" s="446"/>
      <c r="AM659" s="1089"/>
      <c r="AN659" s="446"/>
      <c r="AO659" s="446"/>
      <c r="AP659" s="1089"/>
      <c r="AQ659" s="446"/>
      <c r="AR659" s="446"/>
      <c r="AS659" s="1146"/>
      <c r="AT659" s="446"/>
      <c r="AU659" s="446"/>
      <c r="AV659" s="1089"/>
      <c r="AW659" s="1089"/>
      <c r="AX659" s="1146"/>
      <c r="AY659" s="446"/>
      <c r="AZ659" s="1146"/>
      <c r="BA659" s="1919"/>
      <c r="BB659" s="1790"/>
      <c r="BC659" s="1146"/>
      <c r="BD659" s="446"/>
      <c r="BE659" s="1938"/>
      <c r="BF659" s="1089"/>
      <c r="BG659" s="20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  <c r="DB659" s="23"/>
      <c r="DC659" s="23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23"/>
      <c r="DT659" s="23"/>
      <c r="DU659" s="23"/>
      <c r="DV659" s="23"/>
      <c r="DW659" s="23"/>
      <c r="DX659" s="23"/>
      <c r="DY659" s="23"/>
      <c r="DZ659" s="23"/>
      <c r="EA659" s="23"/>
      <c r="EB659" s="23"/>
      <c r="EC659" s="23"/>
      <c r="ED659" s="23"/>
      <c r="EE659" s="23"/>
    </row>
    <row r="660" spans="1:135" s="22" customFormat="1" x14ac:dyDescent="0.25">
      <c r="A660" s="20"/>
      <c r="B660" s="16"/>
      <c r="C660" s="446"/>
      <c r="D660" s="446"/>
      <c r="E660" s="1089"/>
      <c r="F660" s="446"/>
      <c r="G660" s="446"/>
      <c r="H660" s="1089"/>
      <c r="I660" s="446"/>
      <c r="J660" s="446"/>
      <c r="K660" s="1089"/>
      <c r="L660" s="446"/>
      <c r="M660" s="446"/>
      <c r="N660" s="1089"/>
      <c r="O660" s="446"/>
      <c r="P660" s="446"/>
      <c r="Q660" s="1089"/>
      <c r="R660" s="446"/>
      <c r="S660" s="446"/>
      <c r="T660" s="1089"/>
      <c r="U660" s="1089"/>
      <c r="V660" s="446"/>
      <c r="W660" s="446"/>
      <c r="X660" s="1089"/>
      <c r="Y660" s="446"/>
      <c r="Z660" s="446"/>
      <c r="AA660" s="1089"/>
      <c r="AB660" s="446"/>
      <c r="AC660" s="1089"/>
      <c r="AD660" s="446"/>
      <c r="AE660" s="1089"/>
      <c r="AF660" s="446"/>
      <c r="AG660" s="1089"/>
      <c r="AH660" s="446"/>
      <c r="AI660" s="446"/>
      <c r="AJ660" s="1089"/>
      <c r="AK660" s="446"/>
      <c r="AL660" s="446"/>
      <c r="AM660" s="1089"/>
      <c r="AN660" s="446"/>
      <c r="AO660" s="446"/>
      <c r="AP660" s="1089"/>
      <c r="AQ660" s="446"/>
      <c r="AR660" s="446"/>
      <c r="AS660" s="1146"/>
      <c r="AT660" s="446"/>
      <c r="AU660" s="446"/>
      <c r="AV660" s="1089"/>
      <c r="AW660" s="1089"/>
      <c r="AX660" s="1146"/>
      <c r="AY660" s="446"/>
      <c r="AZ660" s="1146"/>
      <c r="BA660" s="1919"/>
      <c r="BB660" s="1790"/>
      <c r="BC660" s="1146"/>
      <c r="BD660" s="446"/>
      <c r="BE660" s="1938"/>
      <c r="BF660" s="1089"/>
      <c r="BG660" s="20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  <c r="DB660" s="23"/>
      <c r="DC660" s="23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23"/>
      <c r="DT660" s="23"/>
      <c r="DU660" s="23"/>
      <c r="DV660" s="23"/>
      <c r="DW660" s="23"/>
      <c r="DX660" s="23"/>
      <c r="DY660" s="23"/>
      <c r="DZ660" s="23"/>
      <c r="EA660" s="23"/>
      <c r="EB660" s="23"/>
      <c r="EC660" s="23"/>
      <c r="ED660" s="23"/>
      <c r="EE660" s="23"/>
    </row>
    <row r="661" spans="1:135" s="22" customFormat="1" x14ac:dyDescent="0.25">
      <c r="A661" s="20"/>
      <c r="B661" s="16"/>
      <c r="C661" s="446"/>
      <c r="D661" s="446"/>
      <c r="E661" s="1089"/>
      <c r="F661" s="446"/>
      <c r="G661" s="446"/>
      <c r="H661" s="1089"/>
      <c r="I661" s="446"/>
      <c r="J661" s="446"/>
      <c r="K661" s="1089"/>
      <c r="L661" s="446"/>
      <c r="M661" s="446"/>
      <c r="N661" s="1089"/>
      <c r="O661" s="446"/>
      <c r="P661" s="446"/>
      <c r="Q661" s="1089"/>
      <c r="R661" s="446"/>
      <c r="S661" s="446"/>
      <c r="T661" s="1089"/>
      <c r="U661" s="1089"/>
      <c r="V661" s="446"/>
      <c r="W661" s="446"/>
      <c r="X661" s="1089"/>
      <c r="Y661" s="446"/>
      <c r="Z661" s="446"/>
      <c r="AA661" s="1089"/>
      <c r="AB661" s="446"/>
      <c r="AC661" s="1089"/>
      <c r="AD661" s="446"/>
      <c r="AE661" s="1089"/>
      <c r="AF661" s="446"/>
      <c r="AG661" s="1089"/>
      <c r="AH661" s="446"/>
      <c r="AI661" s="446"/>
      <c r="AJ661" s="1089"/>
      <c r="AK661" s="446"/>
      <c r="AL661" s="446"/>
      <c r="AM661" s="1089"/>
      <c r="AN661" s="446"/>
      <c r="AO661" s="446"/>
      <c r="AP661" s="1089"/>
      <c r="AQ661" s="446"/>
      <c r="AR661" s="446"/>
      <c r="AS661" s="1146"/>
      <c r="AT661" s="446"/>
      <c r="AU661" s="446"/>
      <c r="AV661" s="1089"/>
      <c r="AW661" s="1089"/>
      <c r="AX661" s="1146"/>
      <c r="AY661" s="446"/>
      <c r="AZ661" s="1146"/>
      <c r="BA661" s="1919"/>
      <c r="BB661" s="1790"/>
      <c r="BC661" s="1146"/>
      <c r="BD661" s="446"/>
      <c r="BE661" s="1938"/>
      <c r="BF661" s="1089"/>
      <c r="BG661" s="20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  <c r="DZ661" s="23"/>
      <c r="EA661" s="23"/>
      <c r="EB661" s="23"/>
      <c r="EC661" s="23"/>
      <c r="ED661" s="23"/>
      <c r="EE661" s="23"/>
    </row>
    <row r="662" spans="1:135" s="22" customFormat="1" x14ac:dyDescent="0.25">
      <c r="A662" s="20"/>
      <c r="B662" s="16"/>
      <c r="C662" s="446"/>
      <c r="D662" s="446"/>
      <c r="E662" s="1089"/>
      <c r="F662" s="446"/>
      <c r="G662" s="446"/>
      <c r="H662" s="1089"/>
      <c r="I662" s="446"/>
      <c r="J662" s="446"/>
      <c r="K662" s="1089"/>
      <c r="L662" s="446"/>
      <c r="M662" s="446"/>
      <c r="N662" s="1089"/>
      <c r="O662" s="446"/>
      <c r="P662" s="446"/>
      <c r="Q662" s="1089"/>
      <c r="R662" s="446"/>
      <c r="S662" s="446"/>
      <c r="T662" s="1089"/>
      <c r="U662" s="1089"/>
      <c r="V662" s="446"/>
      <c r="W662" s="446"/>
      <c r="X662" s="1089"/>
      <c r="Y662" s="446"/>
      <c r="Z662" s="446"/>
      <c r="AA662" s="1089"/>
      <c r="AB662" s="446"/>
      <c r="AC662" s="1089"/>
      <c r="AD662" s="446"/>
      <c r="AE662" s="1089"/>
      <c r="AF662" s="446"/>
      <c r="AG662" s="1089"/>
      <c r="AH662" s="446"/>
      <c r="AI662" s="446"/>
      <c r="AJ662" s="1089"/>
      <c r="AK662" s="446"/>
      <c r="AL662" s="446"/>
      <c r="AM662" s="1089"/>
      <c r="AN662" s="446"/>
      <c r="AO662" s="446"/>
      <c r="AP662" s="1089"/>
      <c r="AQ662" s="446"/>
      <c r="AR662" s="446"/>
      <c r="AS662" s="1146"/>
      <c r="AT662" s="446"/>
      <c r="AU662" s="446"/>
      <c r="AV662" s="1089"/>
      <c r="AW662" s="1089"/>
      <c r="AX662" s="1146"/>
      <c r="AY662" s="446"/>
      <c r="AZ662" s="1146"/>
      <c r="BA662" s="1919"/>
      <c r="BB662" s="1790"/>
      <c r="BC662" s="1146"/>
      <c r="BD662" s="446"/>
      <c r="BE662" s="1938"/>
      <c r="BF662" s="1089"/>
      <c r="BG662" s="20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  <c r="DB662" s="23"/>
      <c r="DC662" s="23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23"/>
      <c r="DT662" s="23"/>
      <c r="DU662" s="23"/>
      <c r="DV662" s="23"/>
      <c r="DW662" s="23"/>
      <c r="DX662" s="23"/>
      <c r="DY662" s="23"/>
      <c r="DZ662" s="23"/>
      <c r="EA662" s="23"/>
      <c r="EB662" s="23"/>
      <c r="EC662" s="23"/>
      <c r="ED662" s="23"/>
      <c r="EE662" s="23"/>
    </row>
    <row r="663" spans="1:135" s="22" customFormat="1" x14ac:dyDescent="0.25">
      <c r="A663" s="20"/>
      <c r="B663" s="16"/>
      <c r="C663" s="446"/>
      <c r="D663" s="446"/>
      <c r="E663" s="1089"/>
      <c r="F663" s="446"/>
      <c r="G663" s="446"/>
      <c r="H663" s="1089"/>
      <c r="I663" s="446"/>
      <c r="J663" s="446"/>
      <c r="K663" s="1089"/>
      <c r="L663" s="446"/>
      <c r="M663" s="446"/>
      <c r="N663" s="1089"/>
      <c r="O663" s="446"/>
      <c r="P663" s="446"/>
      <c r="Q663" s="1089"/>
      <c r="R663" s="446"/>
      <c r="S663" s="446"/>
      <c r="T663" s="1089"/>
      <c r="U663" s="1089"/>
      <c r="V663" s="446"/>
      <c r="W663" s="446"/>
      <c r="X663" s="1089"/>
      <c r="Y663" s="446"/>
      <c r="Z663" s="446"/>
      <c r="AA663" s="1089"/>
      <c r="AB663" s="446"/>
      <c r="AC663" s="1089"/>
      <c r="AD663" s="446"/>
      <c r="AE663" s="1089"/>
      <c r="AF663" s="446"/>
      <c r="AG663" s="1089"/>
      <c r="AH663" s="446"/>
      <c r="AI663" s="446"/>
      <c r="AJ663" s="1089"/>
      <c r="AK663" s="446"/>
      <c r="AL663" s="446"/>
      <c r="AM663" s="1089"/>
      <c r="AN663" s="446"/>
      <c r="AO663" s="446"/>
      <c r="AP663" s="1089"/>
      <c r="AQ663" s="446"/>
      <c r="AR663" s="446"/>
      <c r="AS663" s="1146"/>
      <c r="AT663" s="446"/>
      <c r="AU663" s="446"/>
      <c r="AV663" s="1089"/>
      <c r="AW663" s="1089"/>
      <c r="AX663" s="1146"/>
      <c r="AY663" s="446"/>
      <c r="AZ663" s="1146"/>
      <c r="BA663" s="1919"/>
      <c r="BB663" s="1790"/>
      <c r="BC663" s="1146"/>
      <c r="BD663" s="446"/>
      <c r="BE663" s="1938"/>
      <c r="BF663" s="1089"/>
      <c r="BG663" s="20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  <c r="DZ663" s="23"/>
      <c r="EA663" s="23"/>
      <c r="EB663" s="23"/>
      <c r="EC663" s="23"/>
      <c r="ED663" s="23"/>
      <c r="EE663" s="23"/>
    </row>
    <row r="664" spans="1:135" s="22" customFormat="1" x14ac:dyDescent="0.25">
      <c r="A664" s="20"/>
      <c r="B664" s="16"/>
      <c r="C664" s="446"/>
      <c r="D664" s="446"/>
      <c r="E664" s="1089"/>
      <c r="F664" s="446"/>
      <c r="G664" s="446"/>
      <c r="H664" s="1089"/>
      <c r="I664" s="446"/>
      <c r="J664" s="446"/>
      <c r="K664" s="1089"/>
      <c r="L664" s="446"/>
      <c r="M664" s="446"/>
      <c r="N664" s="1089"/>
      <c r="O664" s="446"/>
      <c r="P664" s="446"/>
      <c r="Q664" s="1089"/>
      <c r="R664" s="446"/>
      <c r="S664" s="446"/>
      <c r="T664" s="1089"/>
      <c r="U664" s="1089"/>
      <c r="V664" s="446"/>
      <c r="W664" s="446"/>
      <c r="X664" s="1089"/>
      <c r="Y664" s="446"/>
      <c r="Z664" s="446"/>
      <c r="AA664" s="1089"/>
      <c r="AB664" s="446"/>
      <c r="AC664" s="1089"/>
      <c r="AD664" s="446"/>
      <c r="AE664" s="1089"/>
      <c r="AF664" s="446"/>
      <c r="AG664" s="1089"/>
      <c r="AH664" s="446"/>
      <c r="AI664" s="446"/>
      <c r="AJ664" s="1089"/>
      <c r="AK664" s="446"/>
      <c r="AL664" s="446"/>
      <c r="AM664" s="1089"/>
      <c r="AN664" s="446"/>
      <c r="AO664" s="446"/>
      <c r="AP664" s="1089"/>
      <c r="AQ664" s="446"/>
      <c r="AR664" s="446"/>
      <c r="AS664" s="1146"/>
      <c r="AT664" s="446"/>
      <c r="AU664" s="446"/>
      <c r="AV664" s="1089"/>
      <c r="AW664" s="1089"/>
      <c r="AX664" s="1146"/>
      <c r="AY664" s="446"/>
      <c r="AZ664" s="1146"/>
      <c r="BA664" s="1919"/>
      <c r="BB664" s="1790"/>
      <c r="BC664" s="1146"/>
      <c r="BD664" s="446"/>
      <c r="BE664" s="1938"/>
      <c r="BF664" s="1089"/>
      <c r="BG664" s="20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  <c r="DB664" s="23"/>
      <c r="DC664" s="23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23"/>
      <c r="DT664" s="23"/>
      <c r="DU664" s="23"/>
      <c r="DV664" s="23"/>
      <c r="DW664" s="23"/>
      <c r="DX664" s="23"/>
      <c r="DY664" s="23"/>
      <c r="DZ664" s="23"/>
      <c r="EA664" s="23"/>
      <c r="EB664" s="23"/>
      <c r="EC664" s="23"/>
      <c r="ED664" s="23"/>
      <c r="EE664" s="23"/>
    </row>
    <row r="665" spans="1:135" s="22" customFormat="1" x14ac:dyDescent="0.25">
      <c r="A665" s="20"/>
      <c r="B665" s="16"/>
      <c r="C665" s="446"/>
      <c r="D665" s="446"/>
      <c r="E665" s="1089"/>
      <c r="F665" s="446"/>
      <c r="G665" s="446"/>
      <c r="H665" s="1089"/>
      <c r="I665" s="446"/>
      <c r="J665" s="446"/>
      <c r="K665" s="1089"/>
      <c r="L665" s="446"/>
      <c r="M665" s="446"/>
      <c r="N665" s="1089"/>
      <c r="O665" s="446"/>
      <c r="P665" s="446"/>
      <c r="Q665" s="1089"/>
      <c r="R665" s="446"/>
      <c r="S665" s="446"/>
      <c r="T665" s="1089"/>
      <c r="U665" s="1089"/>
      <c r="V665" s="446"/>
      <c r="W665" s="446"/>
      <c r="X665" s="1089"/>
      <c r="Y665" s="446"/>
      <c r="Z665" s="446"/>
      <c r="AA665" s="1089"/>
      <c r="AB665" s="446"/>
      <c r="AC665" s="1089"/>
      <c r="AD665" s="446"/>
      <c r="AE665" s="1089"/>
      <c r="AF665" s="446"/>
      <c r="AG665" s="1089"/>
      <c r="AH665" s="446"/>
      <c r="AI665" s="446"/>
      <c r="AJ665" s="1089"/>
      <c r="AK665" s="446"/>
      <c r="AL665" s="446"/>
      <c r="AM665" s="1089"/>
      <c r="AN665" s="446"/>
      <c r="AO665" s="446"/>
      <c r="AP665" s="1089"/>
      <c r="AQ665" s="446"/>
      <c r="AR665" s="446"/>
      <c r="AS665" s="1146"/>
      <c r="AT665" s="446"/>
      <c r="AU665" s="446"/>
      <c r="AV665" s="1089"/>
      <c r="AW665" s="1089"/>
      <c r="AX665" s="1146"/>
      <c r="AY665" s="446"/>
      <c r="AZ665" s="1146"/>
      <c r="BA665" s="1919"/>
      <c r="BB665" s="1790"/>
      <c r="BC665" s="1146"/>
      <c r="BD665" s="446"/>
      <c r="BE665" s="1938"/>
      <c r="BF665" s="1089"/>
      <c r="BG665" s="20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  <c r="ED665" s="23"/>
      <c r="EE665" s="23"/>
    </row>
    <row r="666" spans="1:135" s="22" customFormat="1" x14ac:dyDescent="0.25">
      <c r="A666" s="20"/>
      <c r="B666" s="16"/>
      <c r="C666" s="446"/>
      <c r="D666" s="446"/>
      <c r="E666" s="1089"/>
      <c r="F666" s="446"/>
      <c r="G666" s="446"/>
      <c r="H666" s="1089"/>
      <c r="I666" s="446"/>
      <c r="J666" s="446"/>
      <c r="K666" s="1089"/>
      <c r="L666" s="446"/>
      <c r="M666" s="446"/>
      <c r="N666" s="1089"/>
      <c r="O666" s="446"/>
      <c r="P666" s="446"/>
      <c r="Q666" s="1089"/>
      <c r="R666" s="446"/>
      <c r="S666" s="446"/>
      <c r="T666" s="1089"/>
      <c r="U666" s="1089"/>
      <c r="V666" s="446"/>
      <c r="W666" s="446"/>
      <c r="X666" s="1089"/>
      <c r="Y666" s="446"/>
      <c r="Z666" s="446"/>
      <c r="AA666" s="1089"/>
      <c r="AB666" s="446"/>
      <c r="AC666" s="1089"/>
      <c r="AD666" s="446"/>
      <c r="AE666" s="1089"/>
      <c r="AF666" s="446"/>
      <c r="AG666" s="1089"/>
      <c r="AH666" s="446"/>
      <c r="AI666" s="446"/>
      <c r="AJ666" s="1089"/>
      <c r="AK666" s="446"/>
      <c r="AL666" s="446"/>
      <c r="AM666" s="1089"/>
      <c r="AN666" s="446"/>
      <c r="AO666" s="446"/>
      <c r="AP666" s="1089"/>
      <c r="AQ666" s="446"/>
      <c r="AR666" s="446"/>
      <c r="AS666" s="1146"/>
      <c r="AT666" s="446"/>
      <c r="AU666" s="446"/>
      <c r="AV666" s="1089"/>
      <c r="AW666" s="1089"/>
      <c r="AX666" s="1146"/>
      <c r="AY666" s="446"/>
      <c r="AZ666" s="1146"/>
      <c r="BA666" s="1919"/>
      <c r="BB666" s="1790"/>
      <c r="BC666" s="1146"/>
      <c r="BD666" s="446"/>
      <c r="BE666" s="1938"/>
      <c r="BF666" s="1089"/>
      <c r="BG666" s="20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  <c r="DB666" s="23"/>
      <c r="DC666" s="23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23"/>
      <c r="DT666" s="23"/>
      <c r="DU666" s="23"/>
      <c r="DV666" s="23"/>
      <c r="DW666" s="23"/>
      <c r="DX666" s="23"/>
      <c r="DY666" s="23"/>
      <c r="DZ666" s="23"/>
      <c r="EA666" s="23"/>
      <c r="EB666" s="23"/>
      <c r="EC666" s="23"/>
      <c r="ED666" s="23"/>
      <c r="EE666" s="23"/>
    </row>
    <row r="667" spans="1:135" s="22" customFormat="1" x14ac:dyDescent="0.25">
      <c r="A667" s="20"/>
      <c r="B667" s="16"/>
      <c r="C667" s="446"/>
      <c r="D667" s="446"/>
      <c r="E667" s="1089"/>
      <c r="F667" s="446"/>
      <c r="G667" s="446"/>
      <c r="H667" s="1089"/>
      <c r="I667" s="446"/>
      <c r="J667" s="446"/>
      <c r="K667" s="1089"/>
      <c r="L667" s="446"/>
      <c r="M667" s="446"/>
      <c r="N667" s="1089"/>
      <c r="O667" s="446"/>
      <c r="P667" s="446"/>
      <c r="Q667" s="1089"/>
      <c r="R667" s="446"/>
      <c r="S667" s="446"/>
      <c r="T667" s="1089"/>
      <c r="U667" s="1089"/>
      <c r="V667" s="446"/>
      <c r="W667" s="446"/>
      <c r="X667" s="1089"/>
      <c r="Y667" s="446"/>
      <c r="Z667" s="446"/>
      <c r="AA667" s="1089"/>
      <c r="AB667" s="446"/>
      <c r="AC667" s="1089"/>
      <c r="AD667" s="446"/>
      <c r="AE667" s="1089"/>
      <c r="AF667" s="446"/>
      <c r="AG667" s="1089"/>
      <c r="AH667" s="446"/>
      <c r="AI667" s="446"/>
      <c r="AJ667" s="1089"/>
      <c r="AK667" s="446"/>
      <c r="AL667" s="446"/>
      <c r="AM667" s="1089"/>
      <c r="AN667" s="446"/>
      <c r="AO667" s="446"/>
      <c r="AP667" s="1089"/>
      <c r="AQ667" s="446"/>
      <c r="AR667" s="446"/>
      <c r="AS667" s="1146"/>
      <c r="AT667" s="446"/>
      <c r="AU667" s="446"/>
      <c r="AV667" s="1089"/>
      <c r="AW667" s="1089"/>
      <c r="AX667" s="1146"/>
      <c r="AY667" s="446"/>
      <c r="AZ667" s="1146"/>
      <c r="BA667" s="1919"/>
      <c r="BB667" s="1790"/>
      <c r="BC667" s="1146"/>
      <c r="BD667" s="446"/>
      <c r="BE667" s="1938"/>
      <c r="BF667" s="1089"/>
      <c r="BG667" s="20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  <c r="DB667" s="23"/>
      <c r="DC667" s="23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23"/>
      <c r="DT667" s="23"/>
      <c r="DU667" s="23"/>
      <c r="DV667" s="23"/>
      <c r="DW667" s="23"/>
      <c r="DX667" s="23"/>
      <c r="DY667" s="23"/>
      <c r="DZ667" s="23"/>
      <c r="EA667" s="23"/>
      <c r="EB667" s="23"/>
      <c r="EC667" s="23"/>
      <c r="ED667" s="23"/>
      <c r="EE667" s="23"/>
    </row>
    <row r="668" spans="1:135" s="22" customFormat="1" x14ac:dyDescent="0.25">
      <c r="A668" s="20"/>
      <c r="B668" s="16"/>
      <c r="C668" s="446"/>
      <c r="D668" s="446"/>
      <c r="E668" s="1089"/>
      <c r="F668" s="446"/>
      <c r="G668" s="446"/>
      <c r="H668" s="1089"/>
      <c r="I668" s="446"/>
      <c r="J668" s="446"/>
      <c r="K668" s="1089"/>
      <c r="L668" s="446"/>
      <c r="M668" s="446"/>
      <c r="N668" s="1089"/>
      <c r="O668" s="446"/>
      <c r="P668" s="446"/>
      <c r="Q668" s="1089"/>
      <c r="R668" s="446"/>
      <c r="S668" s="446"/>
      <c r="T668" s="1089"/>
      <c r="U668" s="1089"/>
      <c r="V668" s="446"/>
      <c r="W668" s="446"/>
      <c r="X668" s="1089"/>
      <c r="Y668" s="446"/>
      <c r="Z668" s="446"/>
      <c r="AA668" s="1089"/>
      <c r="AB668" s="446"/>
      <c r="AC668" s="1089"/>
      <c r="AD668" s="446"/>
      <c r="AE668" s="1089"/>
      <c r="AF668" s="446"/>
      <c r="AG668" s="1089"/>
      <c r="AH668" s="446"/>
      <c r="AI668" s="446"/>
      <c r="AJ668" s="1089"/>
      <c r="AK668" s="446"/>
      <c r="AL668" s="446"/>
      <c r="AM668" s="1089"/>
      <c r="AN668" s="446"/>
      <c r="AO668" s="446"/>
      <c r="AP668" s="1089"/>
      <c r="AQ668" s="446"/>
      <c r="AR668" s="446"/>
      <c r="AS668" s="1146"/>
      <c r="AT668" s="446"/>
      <c r="AU668" s="446"/>
      <c r="AV668" s="1089"/>
      <c r="AW668" s="1089"/>
      <c r="AX668" s="1146"/>
      <c r="AY668" s="446"/>
      <c r="AZ668" s="1146"/>
      <c r="BA668" s="1919"/>
      <c r="BB668" s="1790"/>
      <c r="BC668" s="1146"/>
      <c r="BD668" s="446"/>
      <c r="BE668" s="1938"/>
      <c r="BF668" s="1089"/>
      <c r="BG668" s="20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  <c r="DB668" s="23"/>
      <c r="DC668" s="23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23"/>
      <c r="DT668" s="23"/>
      <c r="DU668" s="23"/>
      <c r="DV668" s="23"/>
      <c r="DW668" s="23"/>
      <c r="DX668" s="23"/>
      <c r="DY668" s="23"/>
      <c r="DZ668" s="23"/>
      <c r="EA668" s="23"/>
      <c r="EB668" s="23"/>
      <c r="EC668" s="23"/>
      <c r="ED668" s="23"/>
      <c r="EE668" s="23"/>
    </row>
    <row r="669" spans="1:135" s="22" customFormat="1" x14ac:dyDescent="0.25">
      <c r="A669" s="20"/>
      <c r="B669" s="16"/>
      <c r="C669" s="446"/>
      <c r="D669" s="446"/>
      <c r="E669" s="1089"/>
      <c r="F669" s="446"/>
      <c r="G669" s="446"/>
      <c r="H669" s="1089"/>
      <c r="I669" s="446"/>
      <c r="J669" s="446"/>
      <c r="K669" s="1089"/>
      <c r="L669" s="446"/>
      <c r="M669" s="446"/>
      <c r="N669" s="1089"/>
      <c r="O669" s="446"/>
      <c r="P669" s="446"/>
      <c r="Q669" s="1089"/>
      <c r="R669" s="446"/>
      <c r="S669" s="446"/>
      <c r="T669" s="1089"/>
      <c r="U669" s="1089"/>
      <c r="V669" s="446"/>
      <c r="W669" s="446"/>
      <c r="X669" s="1089"/>
      <c r="Y669" s="446"/>
      <c r="Z669" s="446"/>
      <c r="AA669" s="1089"/>
      <c r="AB669" s="446"/>
      <c r="AC669" s="1089"/>
      <c r="AD669" s="446"/>
      <c r="AE669" s="1089"/>
      <c r="AF669" s="446"/>
      <c r="AG669" s="1089"/>
      <c r="AH669" s="446"/>
      <c r="AI669" s="446"/>
      <c r="AJ669" s="1089"/>
      <c r="AK669" s="446"/>
      <c r="AL669" s="446"/>
      <c r="AM669" s="1089"/>
      <c r="AN669" s="446"/>
      <c r="AO669" s="446"/>
      <c r="AP669" s="1089"/>
      <c r="AQ669" s="446"/>
      <c r="AR669" s="446"/>
      <c r="AS669" s="1146"/>
      <c r="AT669" s="446"/>
      <c r="AU669" s="446"/>
      <c r="AV669" s="1089"/>
      <c r="AW669" s="1089"/>
      <c r="AX669" s="1146"/>
      <c r="AY669" s="446"/>
      <c r="AZ669" s="1146"/>
      <c r="BA669" s="1919"/>
      <c r="BB669" s="1790"/>
      <c r="BC669" s="1146"/>
      <c r="BD669" s="446"/>
      <c r="BE669" s="1938"/>
      <c r="BF669" s="1089"/>
      <c r="BG669" s="20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  <c r="DB669" s="23"/>
      <c r="DC669" s="23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23"/>
      <c r="DT669" s="23"/>
      <c r="DU669" s="23"/>
      <c r="DV669" s="23"/>
      <c r="DW669" s="23"/>
      <c r="DX669" s="23"/>
      <c r="DY669" s="23"/>
      <c r="DZ669" s="23"/>
      <c r="EA669" s="23"/>
      <c r="EB669" s="23"/>
      <c r="EC669" s="23"/>
      <c r="ED669" s="23"/>
      <c r="EE669" s="23"/>
    </row>
    <row r="670" spans="1:135" s="22" customFormat="1" x14ac:dyDescent="0.25">
      <c r="A670" s="20"/>
      <c r="B670" s="16"/>
      <c r="C670" s="446"/>
      <c r="D670" s="446"/>
      <c r="E670" s="1089"/>
      <c r="F670" s="446"/>
      <c r="G670" s="446"/>
      <c r="H670" s="1089"/>
      <c r="I670" s="446"/>
      <c r="J670" s="446"/>
      <c r="K670" s="1089"/>
      <c r="L670" s="446"/>
      <c r="M670" s="446"/>
      <c r="N670" s="1089"/>
      <c r="O670" s="446"/>
      <c r="P670" s="446"/>
      <c r="Q670" s="1089"/>
      <c r="R670" s="446"/>
      <c r="S670" s="446"/>
      <c r="T670" s="1089"/>
      <c r="U670" s="1089"/>
      <c r="V670" s="446"/>
      <c r="W670" s="446"/>
      <c r="X670" s="1089"/>
      <c r="Y670" s="446"/>
      <c r="Z670" s="446"/>
      <c r="AA670" s="1089"/>
      <c r="AB670" s="446"/>
      <c r="AC670" s="1089"/>
      <c r="AD670" s="446"/>
      <c r="AE670" s="1089"/>
      <c r="AF670" s="446"/>
      <c r="AG670" s="1089"/>
      <c r="AH670" s="446"/>
      <c r="AI670" s="446"/>
      <c r="AJ670" s="1089"/>
      <c r="AK670" s="446"/>
      <c r="AL670" s="446"/>
      <c r="AM670" s="1089"/>
      <c r="AN670" s="446"/>
      <c r="AO670" s="446"/>
      <c r="AP670" s="1089"/>
      <c r="AQ670" s="446"/>
      <c r="AR670" s="446"/>
      <c r="AS670" s="1146"/>
      <c r="AT670" s="446"/>
      <c r="AU670" s="446"/>
      <c r="AV670" s="1089"/>
      <c r="AW670" s="1089"/>
      <c r="AX670" s="1146"/>
      <c r="AY670" s="446"/>
      <c r="AZ670" s="1146"/>
      <c r="BA670" s="1919"/>
      <c r="BB670" s="1790"/>
      <c r="BC670" s="1146"/>
      <c r="BD670" s="446"/>
      <c r="BE670" s="1938"/>
      <c r="BF670" s="1089"/>
      <c r="BG670" s="20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  <c r="BT670" s="23"/>
      <c r="BU670" s="23"/>
      <c r="BV670" s="23"/>
      <c r="BW670" s="23"/>
      <c r="BX670" s="23"/>
      <c r="BY670" s="23"/>
      <c r="BZ670" s="23"/>
      <c r="CA670" s="23"/>
      <c r="CB670" s="23"/>
      <c r="CC670" s="23"/>
      <c r="CD670" s="23"/>
      <c r="CE670" s="23"/>
      <c r="CF670" s="23"/>
      <c r="CG670" s="23"/>
      <c r="CH670" s="23"/>
      <c r="CI670" s="23"/>
      <c r="CJ670" s="23"/>
      <c r="CK670" s="23"/>
      <c r="CL670" s="23"/>
      <c r="CM670" s="23"/>
      <c r="CN670" s="23"/>
      <c r="CO670" s="23"/>
      <c r="CP670" s="23"/>
      <c r="CQ670" s="23"/>
      <c r="CR670" s="23"/>
      <c r="CS670" s="23"/>
      <c r="CT670" s="23"/>
      <c r="CU670" s="23"/>
      <c r="CV670" s="23"/>
      <c r="CW670" s="23"/>
      <c r="CX670" s="23"/>
      <c r="CY670" s="23"/>
      <c r="CZ670" s="23"/>
      <c r="DA670" s="23"/>
      <c r="DB670" s="23"/>
      <c r="DC670" s="23"/>
      <c r="DD670" s="23"/>
      <c r="DE670" s="23"/>
      <c r="DF670" s="23"/>
      <c r="DG670" s="23"/>
      <c r="DH670" s="23"/>
      <c r="DI670" s="23"/>
      <c r="DJ670" s="23"/>
      <c r="DK670" s="23"/>
      <c r="DL670" s="23"/>
      <c r="DM670" s="23"/>
      <c r="DN670" s="23"/>
      <c r="DO670" s="23"/>
      <c r="DP670" s="23"/>
      <c r="DQ670" s="23"/>
      <c r="DR670" s="23"/>
      <c r="DS670" s="23"/>
      <c r="DT670" s="23"/>
      <c r="DU670" s="23"/>
      <c r="DV670" s="23"/>
      <c r="DW670" s="23"/>
      <c r="DX670" s="23"/>
      <c r="DY670" s="23"/>
      <c r="DZ670" s="23"/>
      <c r="EA670" s="23"/>
      <c r="EB670" s="23"/>
      <c r="EC670" s="23"/>
      <c r="ED670" s="23"/>
      <c r="EE670" s="23"/>
    </row>
    <row r="671" spans="1:135" s="22" customFormat="1" x14ac:dyDescent="0.25">
      <c r="A671" s="20"/>
      <c r="B671" s="16"/>
      <c r="C671" s="446"/>
      <c r="D671" s="446"/>
      <c r="E671" s="1089"/>
      <c r="F671" s="446"/>
      <c r="G671" s="446"/>
      <c r="H671" s="1089"/>
      <c r="I671" s="446"/>
      <c r="J671" s="446"/>
      <c r="K671" s="1089"/>
      <c r="L671" s="446"/>
      <c r="M671" s="446"/>
      <c r="N671" s="1089"/>
      <c r="O671" s="446"/>
      <c r="P671" s="446"/>
      <c r="Q671" s="1089"/>
      <c r="R671" s="446"/>
      <c r="S671" s="446"/>
      <c r="T671" s="1089"/>
      <c r="U671" s="1089"/>
      <c r="V671" s="446"/>
      <c r="W671" s="446"/>
      <c r="X671" s="1089"/>
      <c r="Y671" s="446"/>
      <c r="Z671" s="446"/>
      <c r="AA671" s="1089"/>
      <c r="AB671" s="446"/>
      <c r="AC671" s="1089"/>
      <c r="AD671" s="446"/>
      <c r="AE671" s="1089"/>
      <c r="AF671" s="446"/>
      <c r="AG671" s="1089"/>
      <c r="AH671" s="446"/>
      <c r="AI671" s="446"/>
      <c r="AJ671" s="1089"/>
      <c r="AK671" s="446"/>
      <c r="AL671" s="446"/>
      <c r="AM671" s="1089"/>
      <c r="AN671" s="446"/>
      <c r="AO671" s="446"/>
      <c r="AP671" s="1089"/>
      <c r="AQ671" s="446"/>
      <c r="AR671" s="446"/>
      <c r="AS671" s="1146"/>
      <c r="AT671" s="446"/>
      <c r="AU671" s="446"/>
      <c r="AV671" s="1089"/>
      <c r="AW671" s="1089"/>
      <c r="AX671" s="1146"/>
      <c r="AY671" s="446"/>
      <c r="AZ671" s="1146"/>
      <c r="BA671" s="1919"/>
      <c r="BB671" s="1790"/>
      <c r="BC671" s="1146"/>
      <c r="BD671" s="446"/>
      <c r="BE671" s="1938"/>
      <c r="BF671" s="1089"/>
      <c r="BG671" s="20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  <c r="CX671" s="23"/>
      <c r="CY671" s="23"/>
      <c r="CZ671" s="23"/>
      <c r="DA671" s="23"/>
      <c r="DB671" s="23"/>
      <c r="DC671" s="23"/>
      <c r="DD671" s="23"/>
      <c r="DE671" s="23"/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/>
      <c r="DR671" s="23"/>
      <c r="DS671" s="23"/>
      <c r="DT671" s="23"/>
      <c r="DU671" s="23"/>
      <c r="DV671" s="23"/>
      <c r="DW671" s="23"/>
      <c r="DX671" s="23"/>
      <c r="DY671" s="23"/>
      <c r="DZ671" s="23"/>
      <c r="EA671" s="23"/>
      <c r="EB671" s="23"/>
      <c r="EC671" s="23"/>
      <c r="ED671" s="23"/>
      <c r="EE671" s="23"/>
    </row>
    <row r="672" spans="1:135" s="22" customFormat="1" x14ac:dyDescent="0.25">
      <c r="A672" s="20"/>
      <c r="B672" s="16"/>
      <c r="C672" s="446"/>
      <c r="D672" s="446"/>
      <c r="E672" s="1089"/>
      <c r="F672" s="446"/>
      <c r="G672" s="446"/>
      <c r="H672" s="1089"/>
      <c r="I672" s="446"/>
      <c r="J672" s="446"/>
      <c r="K672" s="1089"/>
      <c r="L672" s="446"/>
      <c r="M672" s="446"/>
      <c r="N672" s="1089"/>
      <c r="O672" s="446"/>
      <c r="P672" s="446"/>
      <c r="Q672" s="1089"/>
      <c r="R672" s="446"/>
      <c r="S672" s="446"/>
      <c r="T672" s="1089"/>
      <c r="U672" s="1089"/>
      <c r="V672" s="446"/>
      <c r="W672" s="446"/>
      <c r="X672" s="1089"/>
      <c r="Y672" s="446"/>
      <c r="Z672" s="446"/>
      <c r="AA672" s="1089"/>
      <c r="AB672" s="446"/>
      <c r="AC672" s="1089"/>
      <c r="AD672" s="446"/>
      <c r="AE672" s="1089"/>
      <c r="AF672" s="446"/>
      <c r="AG672" s="1089"/>
      <c r="AH672" s="446"/>
      <c r="AI672" s="446"/>
      <c r="AJ672" s="1089"/>
      <c r="AK672" s="446"/>
      <c r="AL672" s="446"/>
      <c r="AM672" s="1089"/>
      <c r="AN672" s="446"/>
      <c r="AO672" s="446"/>
      <c r="AP672" s="1089"/>
      <c r="AQ672" s="446"/>
      <c r="AR672" s="446"/>
      <c r="AS672" s="1146"/>
      <c r="AT672" s="446"/>
      <c r="AU672" s="446"/>
      <c r="AV672" s="1089"/>
      <c r="AW672" s="1089"/>
      <c r="AX672" s="1146"/>
      <c r="AY672" s="446"/>
      <c r="AZ672" s="1146"/>
      <c r="BA672" s="1919"/>
      <c r="BB672" s="1790"/>
      <c r="BC672" s="1146"/>
      <c r="BD672" s="446"/>
      <c r="BE672" s="1938"/>
      <c r="BF672" s="1089"/>
      <c r="BG672" s="20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  <c r="DB672" s="23"/>
      <c r="DC672" s="23"/>
      <c r="DD672" s="23"/>
      <c r="DE672" s="23"/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/>
      <c r="DR672" s="23"/>
      <c r="DS672" s="23"/>
      <c r="DT672" s="23"/>
      <c r="DU672" s="23"/>
      <c r="DV672" s="23"/>
      <c r="DW672" s="23"/>
      <c r="DX672" s="23"/>
      <c r="DY672" s="23"/>
      <c r="DZ672" s="23"/>
      <c r="EA672" s="23"/>
      <c r="EB672" s="23"/>
      <c r="EC672" s="23"/>
      <c r="ED672" s="23"/>
      <c r="EE672" s="23"/>
    </row>
    <row r="673" spans="1:135" s="22" customFormat="1" x14ac:dyDescent="0.25">
      <c r="A673" s="20"/>
      <c r="B673" s="16"/>
      <c r="C673" s="446"/>
      <c r="D673" s="446"/>
      <c r="E673" s="1089"/>
      <c r="F673" s="446"/>
      <c r="G673" s="446"/>
      <c r="H673" s="1089"/>
      <c r="I673" s="446"/>
      <c r="J673" s="446"/>
      <c r="K673" s="1089"/>
      <c r="L673" s="446"/>
      <c r="M673" s="446"/>
      <c r="N673" s="1089"/>
      <c r="O673" s="446"/>
      <c r="P673" s="446"/>
      <c r="Q673" s="1089"/>
      <c r="R673" s="446"/>
      <c r="S673" s="446"/>
      <c r="T673" s="1089"/>
      <c r="U673" s="1089"/>
      <c r="V673" s="446"/>
      <c r="W673" s="446"/>
      <c r="X673" s="1089"/>
      <c r="Y673" s="446"/>
      <c r="Z673" s="446"/>
      <c r="AA673" s="1089"/>
      <c r="AB673" s="446"/>
      <c r="AC673" s="1089"/>
      <c r="AD673" s="446"/>
      <c r="AE673" s="1089"/>
      <c r="AF673" s="446"/>
      <c r="AG673" s="1089"/>
      <c r="AH673" s="446"/>
      <c r="AI673" s="446"/>
      <c r="AJ673" s="1089"/>
      <c r="AK673" s="446"/>
      <c r="AL673" s="446"/>
      <c r="AM673" s="1089"/>
      <c r="AN673" s="446"/>
      <c r="AO673" s="446"/>
      <c r="AP673" s="1089"/>
      <c r="AQ673" s="446"/>
      <c r="AR673" s="446"/>
      <c r="AS673" s="1146"/>
      <c r="AT673" s="446"/>
      <c r="AU673" s="446"/>
      <c r="AV673" s="1089"/>
      <c r="AW673" s="1089"/>
      <c r="AX673" s="1146"/>
      <c r="AY673" s="446"/>
      <c r="AZ673" s="1146"/>
      <c r="BA673" s="1919"/>
      <c r="BB673" s="1790"/>
      <c r="BC673" s="1146"/>
      <c r="BD673" s="446"/>
      <c r="BE673" s="1938"/>
      <c r="BF673" s="1089"/>
      <c r="BG673" s="20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  <c r="DB673" s="23"/>
      <c r="DC673" s="23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23"/>
      <c r="DT673" s="23"/>
      <c r="DU673" s="23"/>
      <c r="DV673" s="23"/>
      <c r="DW673" s="23"/>
      <c r="DX673" s="23"/>
      <c r="DY673" s="23"/>
      <c r="DZ673" s="23"/>
      <c r="EA673" s="23"/>
      <c r="EB673" s="23"/>
      <c r="EC673" s="23"/>
      <c r="ED673" s="23"/>
      <c r="EE673" s="23"/>
    </row>
    <row r="674" spans="1:135" s="22" customFormat="1" x14ac:dyDescent="0.25">
      <c r="A674" s="20"/>
      <c r="B674" s="16"/>
      <c r="C674" s="446"/>
      <c r="D674" s="446"/>
      <c r="E674" s="1089"/>
      <c r="F674" s="446"/>
      <c r="G674" s="446"/>
      <c r="H674" s="1089"/>
      <c r="I674" s="446"/>
      <c r="J674" s="446"/>
      <c r="K674" s="1089"/>
      <c r="L674" s="446"/>
      <c r="M674" s="446"/>
      <c r="N674" s="1089"/>
      <c r="O674" s="446"/>
      <c r="P674" s="446"/>
      <c r="Q674" s="1089"/>
      <c r="R674" s="446"/>
      <c r="S674" s="446"/>
      <c r="T674" s="1089"/>
      <c r="U674" s="1089"/>
      <c r="V674" s="446"/>
      <c r="W674" s="446"/>
      <c r="X674" s="1089"/>
      <c r="Y674" s="446"/>
      <c r="Z674" s="446"/>
      <c r="AA674" s="1089"/>
      <c r="AB674" s="446"/>
      <c r="AC674" s="1089"/>
      <c r="AD674" s="446"/>
      <c r="AE674" s="1089"/>
      <c r="AF674" s="446"/>
      <c r="AG674" s="1089"/>
      <c r="AH674" s="446"/>
      <c r="AI674" s="446"/>
      <c r="AJ674" s="1089"/>
      <c r="AK674" s="446"/>
      <c r="AL674" s="446"/>
      <c r="AM674" s="1089"/>
      <c r="AN674" s="446"/>
      <c r="AO674" s="446"/>
      <c r="AP674" s="1089"/>
      <c r="AQ674" s="446"/>
      <c r="AR674" s="446"/>
      <c r="AS674" s="1146"/>
      <c r="AT674" s="446"/>
      <c r="AU674" s="446"/>
      <c r="AV674" s="1089"/>
      <c r="AW674" s="1089"/>
      <c r="AX674" s="1146"/>
      <c r="AY674" s="446"/>
      <c r="AZ674" s="1146"/>
      <c r="BA674" s="1919"/>
      <c r="BB674" s="1790"/>
      <c r="BC674" s="1146"/>
      <c r="BD674" s="446"/>
      <c r="BE674" s="1938"/>
      <c r="BF674" s="1089"/>
      <c r="BG674" s="20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  <c r="DZ674" s="23"/>
      <c r="EA674" s="23"/>
      <c r="EB674" s="23"/>
      <c r="EC674" s="23"/>
      <c r="ED674" s="23"/>
      <c r="EE674" s="23"/>
    </row>
    <row r="675" spans="1:135" s="22" customFormat="1" x14ac:dyDescent="0.25">
      <c r="A675" s="20"/>
      <c r="B675" s="16"/>
      <c r="C675" s="446"/>
      <c r="D675" s="446"/>
      <c r="E675" s="1089"/>
      <c r="F675" s="446"/>
      <c r="G675" s="446"/>
      <c r="H675" s="1089"/>
      <c r="I675" s="446"/>
      <c r="J675" s="446"/>
      <c r="K675" s="1089"/>
      <c r="L675" s="446"/>
      <c r="M675" s="446"/>
      <c r="N675" s="1089"/>
      <c r="O675" s="446"/>
      <c r="P675" s="446"/>
      <c r="Q675" s="1089"/>
      <c r="R675" s="446"/>
      <c r="S675" s="446"/>
      <c r="T675" s="1089"/>
      <c r="U675" s="1089"/>
      <c r="V675" s="446"/>
      <c r="W675" s="446"/>
      <c r="X675" s="1089"/>
      <c r="Y675" s="446"/>
      <c r="Z675" s="446"/>
      <c r="AA675" s="1089"/>
      <c r="AB675" s="446"/>
      <c r="AC675" s="1089"/>
      <c r="AD675" s="446"/>
      <c r="AE675" s="1089"/>
      <c r="AF675" s="446"/>
      <c r="AG675" s="1089"/>
      <c r="AH675" s="446"/>
      <c r="AI675" s="446"/>
      <c r="AJ675" s="1089"/>
      <c r="AK675" s="446"/>
      <c r="AL675" s="446"/>
      <c r="AM675" s="1089"/>
      <c r="AN675" s="446"/>
      <c r="AO675" s="446"/>
      <c r="AP675" s="1089"/>
      <c r="AQ675" s="446"/>
      <c r="AR675" s="446"/>
      <c r="AS675" s="1146"/>
      <c r="AT675" s="446"/>
      <c r="AU675" s="446"/>
      <c r="AV675" s="1089"/>
      <c r="AW675" s="1089"/>
      <c r="AX675" s="1146"/>
      <c r="AY675" s="446"/>
      <c r="AZ675" s="1146"/>
      <c r="BA675" s="1919"/>
      <c r="BB675" s="1790"/>
      <c r="BC675" s="1146"/>
      <c r="BD675" s="446"/>
      <c r="BE675" s="1938"/>
      <c r="BF675" s="1089"/>
      <c r="BG675" s="20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  <c r="DB675" s="23"/>
      <c r="DC675" s="23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23"/>
      <c r="DT675" s="23"/>
      <c r="DU675" s="23"/>
      <c r="DV675" s="23"/>
      <c r="DW675" s="23"/>
      <c r="DX675" s="23"/>
      <c r="DY675" s="23"/>
      <c r="DZ675" s="23"/>
      <c r="EA675" s="23"/>
      <c r="EB675" s="23"/>
      <c r="EC675" s="23"/>
      <c r="ED675" s="23"/>
      <c r="EE675" s="23"/>
    </row>
    <row r="676" spans="1:135" s="22" customFormat="1" x14ac:dyDescent="0.25">
      <c r="A676" s="20"/>
      <c r="B676" s="16"/>
      <c r="C676" s="446"/>
      <c r="D676" s="446"/>
      <c r="E676" s="1089"/>
      <c r="F676" s="446"/>
      <c r="G676" s="446"/>
      <c r="H676" s="1089"/>
      <c r="I676" s="446"/>
      <c r="J676" s="446"/>
      <c r="K676" s="1089"/>
      <c r="L676" s="446"/>
      <c r="M676" s="446"/>
      <c r="N676" s="1089"/>
      <c r="O676" s="446"/>
      <c r="P676" s="446"/>
      <c r="Q676" s="1089"/>
      <c r="R676" s="446"/>
      <c r="S676" s="446"/>
      <c r="T676" s="1089"/>
      <c r="U676" s="1089"/>
      <c r="V676" s="446"/>
      <c r="W676" s="446"/>
      <c r="X676" s="1089"/>
      <c r="Y676" s="446"/>
      <c r="Z676" s="446"/>
      <c r="AA676" s="1089"/>
      <c r="AB676" s="446"/>
      <c r="AC676" s="1089"/>
      <c r="AD676" s="446"/>
      <c r="AE676" s="1089"/>
      <c r="AF676" s="446"/>
      <c r="AG676" s="1089"/>
      <c r="AH676" s="446"/>
      <c r="AI676" s="446"/>
      <c r="AJ676" s="1089"/>
      <c r="AK676" s="446"/>
      <c r="AL676" s="446"/>
      <c r="AM676" s="1089"/>
      <c r="AN676" s="446"/>
      <c r="AO676" s="446"/>
      <c r="AP676" s="1089"/>
      <c r="AQ676" s="446"/>
      <c r="AR676" s="446"/>
      <c r="AS676" s="1146"/>
      <c r="AT676" s="446"/>
      <c r="AU676" s="446"/>
      <c r="AV676" s="1089"/>
      <c r="AW676" s="1089"/>
      <c r="AX676" s="1146"/>
      <c r="AY676" s="446"/>
      <c r="AZ676" s="1146"/>
      <c r="BA676" s="1919"/>
      <c r="BB676" s="1790"/>
      <c r="BC676" s="1146"/>
      <c r="BD676" s="446"/>
      <c r="BE676" s="1938"/>
      <c r="BF676" s="1089"/>
      <c r="BG676" s="20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  <c r="DB676" s="23"/>
      <c r="DC676" s="23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23"/>
      <c r="DT676" s="23"/>
      <c r="DU676" s="23"/>
      <c r="DV676" s="23"/>
      <c r="DW676" s="23"/>
      <c r="DX676" s="23"/>
      <c r="DY676" s="23"/>
      <c r="DZ676" s="23"/>
      <c r="EA676" s="23"/>
      <c r="EB676" s="23"/>
      <c r="EC676" s="23"/>
      <c r="ED676" s="23"/>
      <c r="EE676" s="23"/>
    </row>
    <row r="677" spans="1:135" s="22" customFormat="1" x14ac:dyDescent="0.25">
      <c r="A677" s="20"/>
      <c r="B677" s="16"/>
      <c r="C677" s="446"/>
      <c r="D677" s="446"/>
      <c r="E677" s="1089"/>
      <c r="F677" s="446"/>
      <c r="G677" s="446"/>
      <c r="H677" s="1089"/>
      <c r="I677" s="446"/>
      <c r="J677" s="446"/>
      <c r="K677" s="1089"/>
      <c r="L677" s="446"/>
      <c r="M677" s="446"/>
      <c r="N677" s="1089"/>
      <c r="O677" s="446"/>
      <c r="P677" s="446"/>
      <c r="Q677" s="1089"/>
      <c r="R677" s="446"/>
      <c r="S677" s="446"/>
      <c r="T677" s="1089"/>
      <c r="U677" s="1089"/>
      <c r="V677" s="446"/>
      <c r="W677" s="446"/>
      <c r="X677" s="1089"/>
      <c r="Y677" s="446"/>
      <c r="Z677" s="446"/>
      <c r="AA677" s="1089"/>
      <c r="AB677" s="446"/>
      <c r="AC677" s="1089"/>
      <c r="AD677" s="446"/>
      <c r="AE677" s="1089"/>
      <c r="AF677" s="446"/>
      <c r="AG677" s="1089"/>
      <c r="AH677" s="446"/>
      <c r="AI677" s="446"/>
      <c r="AJ677" s="1089"/>
      <c r="AK677" s="446"/>
      <c r="AL677" s="446"/>
      <c r="AM677" s="1089"/>
      <c r="AN677" s="446"/>
      <c r="AO677" s="446"/>
      <c r="AP677" s="1089"/>
      <c r="AQ677" s="446"/>
      <c r="AR677" s="446"/>
      <c r="AS677" s="1146"/>
      <c r="AT677" s="446"/>
      <c r="AU677" s="446"/>
      <c r="AV677" s="1089"/>
      <c r="AW677" s="1089"/>
      <c r="AX677" s="1146"/>
      <c r="AY677" s="446"/>
      <c r="AZ677" s="1146"/>
      <c r="BA677" s="1919"/>
      <c r="BB677" s="1790"/>
      <c r="BC677" s="1146"/>
      <c r="BD677" s="446"/>
      <c r="BE677" s="1938"/>
      <c r="BF677" s="1089"/>
      <c r="BG677" s="20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  <c r="DB677" s="23"/>
      <c r="DC677" s="23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23"/>
      <c r="DT677" s="23"/>
      <c r="DU677" s="23"/>
      <c r="DV677" s="23"/>
      <c r="DW677" s="23"/>
      <c r="DX677" s="23"/>
      <c r="DY677" s="23"/>
      <c r="DZ677" s="23"/>
      <c r="EA677" s="23"/>
      <c r="EB677" s="23"/>
      <c r="EC677" s="23"/>
      <c r="ED677" s="23"/>
      <c r="EE677" s="23"/>
    </row>
    <row r="678" spans="1:135" s="22" customFormat="1" x14ac:dyDescent="0.25">
      <c r="A678" s="20"/>
      <c r="B678" s="16"/>
      <c r="C678" s="446"/>
      <c r="D678" s="446"/>
      <c r="E678" s="1089"/>
      <c r="F678" s="446"/>
      <c r="G678" s="446"/>
      <c r="H678" s="1089"/>
      <c r="I678" s="446"/>
      <c r="J678" s="446"/>
      <c r="K678" s="1089"/>
      <c r="L678" s="446"/>
      <c r="M678" s="446"/>
      <c r="N678" s="1089"/>
      <c r="O678" s="446"/>
      <c r="P678" s="446"/>
      <c r="Q678" s="1089"/>
      <c r="R678" s="446"/>
      <c r="S678" s="446"/>
      <c r="T678" s="1089"/>
      <c r="U678" s="1089"/>
      <c r="V678" s="446"/>
      <c r="W678" s="446"/>
      <c r="X678" s="1089"/>
      <c r="Y678" s="446"/>
      <c r="Z678" s="446"/>
      <c r="AA678" s="1089"/>
      <c r="AB678" s="446"/>
      <c r="AC678" s="1089"/>
      <c r="AD678" s="446"/>
      <c r="AE678" s="1089"/>
      <c r="AF678" s="446"/>
      <c r="AG678" s="1089"/>
      <c r="AH678" s="446"/>
      <c r="AI678" s="446"/>
      <c r="AJ678" s="1089"/>
      <c r="AK678" s="446"/>
      <c r="AL678" s="446"/>
      <c r="AM678" s="1089"/>
      <c r="AN678" s="446"/>
      <c r="AO678" s="446"/>
      <c r="AP678" s="1089"/>
      <c r="AQ678" s="446"/>
      <c r="AR678" s="446"/>
      <c r="AS678" s="1146"/>
      <c r="AT678" s="446"/>
      <c r="AU678" s="446"/>
      <c r="AV678" s="1089"/>
      <c r="AW678" s="1089"/>
      <c r="AX678" s="1146"/>
      <c r="AY678" s="446"/>
      <c r="AZ678" s="1146"/>
      <c r="BA678" s="1919"/>
      <c r="BB678" s="1790"/>
      <c r="BC678" s="1146"/>
      <c r="BD678" s="446"/>
      <c r="BE678" s="1938"/>
      <c r="BF678" s="1089"/>
      <c r="BG678" s="20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  <c r="DB678" s="23"/>
      <c r="DC678" s="23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23"/>
      <c r="DT678" s="23"/>
      <c r="DU678" s="23"/>
      <c r="DV678" s="23"/>
      <c r="DW678" s="23"/>
      <c r="DX678" s="23"/>
      <c r="DY678" s="23"/>
      <c r="DZ678" s="23"/>
      <c r="EA678" s="23"/>
      <c r="EB678" s="23"/>
      <c r="EC678" s="23"/>
      <c r="ED678" s="23"/>
      <c r="EE678" s="23"/>
    </row>
    <row r="679" spans="1:135" s="22" customFormat="1" x14ac:dyDescent="0.25">
      <c r="A679" s="20"/>
      <c r="B679" s="16"/>
      <c r="C679" s="446"/>
      <c r="D679" s="446"/>
      <c r="E679" s="1089"/>
      <c r="F679" s="446"/>
      <c r="G679" s="446"/>
      <c r="H679" s="1089"/>
      <c r="I679" s="446"/>
      <c r="J679" s="446"/>
      <c r="K679" s="1089"/>
      <c r="L679" s="446"/>
      <c r="M679" s="446"/>
      <c r="N679" s="1089"/>
      <c r="O679" s="446"/>
      <c r="P679" s="446"/>
      <c r="Q679" s="1089"/>
      <c r="R679" s="446"/>
      <c r="S679" s="446"/>
      <c r="T679" s="1089"/>
      <c r="U679" s="1089"/>
      <c r="V679" s="446"/>
      <c r="W679" s="446"/>
      <c r="X679" s="1089"/>
      <c r="Y679" s="446"/>
      <c r="Z679" s="446"/>
      <c r="AA679" s="1089"/>
      <c r="AB679" s="446"/>
      <c r="AC679" s="1089"/>
      <c r="AD679" s="446"/>
      <c r="AE679" s="1089"/>
      <c r="AF679" s="446"/>
      <c r="AG679" s="1089"/>
      <c r="AH679" s="446"/>
      <c r="AI679" s="446"/>
      <c r="AJ679" s="1089"/>
      <c r="AK679" s="446"/>
      <c r="AL679" s="446"/>
      <c r="AM679" s="1089"/>
      <c r="AN679" s="446"/>
      <c r="AO679" s="446"/>
      <c r="AP679" s="1089"/>
      <c r="AQ679" s="446"/>
      <c r="AR679" s="446"/>
      <c r="AS679" s="1146"/>
      <c r="AT679" s="446"/>
      <c r="AU679" s="446"/>
      <c r="AV679" s="1089"/>
      <c r="AW679" s="1089"/>
      <c r="AX679" s="1146"/>
      <c r="AY679" s="446"/>
      <c r="AZ679" s="1146"/>
      <c r="BA679" s="1919"/>
      <c r="BB679" s="1790"/>
      <c r="BC679" s="1146"/>
      <c r="BD679" s="446"/>
      <c r="BE679" s="1938"/>
      <c r="BF679" s="1089"/>
      <c r="BG679" s="20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  <c r="DB679" s="23"/>
      <c r="DC679" s="23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23"/>
      <c r="DT679" s="23"/>
      <c r="DU679" s="23"/>
      <c r="DV679" s="23"/>
      <c r="DW679" s="23"/>
      <c r="DX679" s="23"/>
      <c r="DY679" s="23"/>
      <c r="DZ679" s="23"/>
      <c r="EA679" s="23"/>
      <c r="EB679" s="23"/>
      <c r="EC679" s="23"/>
      <c r="ED679" s="23"/>
      <c r="EE679" s="23"/>
    </row>
    <row r="680" spans="1:135" s="22" customFormat="1" x14ac:dyDescent="0.25">
      <c r="A680" s="20"/>
      <c r="B680" s="16"/>
      <c r="C680" s="446"/>
      <c r="D680" s="446"/>
      <c r="E680" s="1089"/>
      <c r="F680" s="446"/>
      <c r="G680" s="446"/>
      <c r="H680" s="1089"/>
      <c r="I680" s="446"/>
      <c r="J680" s="446"/>
      <c r="K680" s="1089"/>
      <c r="L680" s="446"/>
      <c r="M680" s="446"/>
      <c r="N680" s="1089"/>
      <c r="O680" s="446"/>
      <c r="P680" s="446"/>
      <c r="Q680" s="1089"/>
      <c r="R680" s="446"/>
      <c r="S680" s="446"/>
      <c r="T680" s="1089"/>
      <c r="U680" s="1089"/>
      <c r="V680" s="446"/>
      <c r="W680" s="446"/>
      <c r="X680" s="1089"/>
      <c r="Y680" s="446"/>
      <c r="Z680" s="446"/>
      <c r="AA680" s="1089"/>
      <c r="AB680" s="446"/>
      <c r="AC680" s="1089"/>
      <c r="AD680" s="446"/>
      <c r="AE680" s="1089"/>
      <c r="AF680" s="446"/>
      <c r="AG680" s="1089"/>
      <c r="AH680" s="446"/>
      <c r="AI680" s="446"/>
      <c r="AJ680" s="1089"/>
      <c r="AK680" s="446"/>
      <c r="AL680" s="446"/>
      <c r="AM680" s="1089"/>
      <c r="AN680" s="446"/>
      <c r="AO680" s="446"/>
      <c r="AP680" s="1089"/>
      <c r="AQ680" s="446"/>
      <c r="AR680" s="446"/>
      <c r="AS680" s="1146"/>
      <c r="AT680" s="446"/>
      <c r="AU680" s="446"/>
      <c r="AV680" s="1089"/>
      <c r="AW680" s="1089"/>
      <c r="AX680" s="1146"/>
      <c r="AY680" s="446"/>
      <c r="AZ680" s="1146"/>
      <c r="BA680" s="1919"/>
      <c r="BB680" s="1790"/>
      <c r="BC680" s="1146"/>
      <c r="BD680" s="446"/>
      <c r="BE680" s="1938"/>
      <c r="BF680" s="1089"/>
      <c r="BG680" s="20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  <c r="DB680" s="23"/>
      <c r="DC680" s="23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23"/>
      <c r="DT680" s="23"/>
      <c r="DU680" s="23"/>
      <c r="DV680" s="23"/>
      <c r="DW680" s="23"/>
      <c r="DX680" s="23"/>
      <c r="DY680" s="23"/>
      <c r="DZ680" s="23"/>
      <c r="EA680" s="23"/>
      <c r="EB680" s="23"/>
      <c r="EC680" s="23"/>
      <c r="ED680" s="23"/>
      <c r="EE680" s="23"/>
    </row>
    <row r="681" spans="1:135" s="22" customFormat="1" x14ac:dyDescent="0.25">
      <c r="A681" s="20"/>
      <c r="B681" s="16"/>
      <c r="C681" s="446"/>
      <c r="D681" s="446"/>
      <c r="E681" s="1089"/>
      <c r="F681" s="446"/>
      <c r="G681" s="446"/>
      <c r="H681" s="1089"/>
      <c r="I681" s="446"/>
      <c r="J681" s="446"/>
      <c r="K681" s="1089"/>
      <c r="L681" s="446"/>
      <c r="M681" s="446"/>
      <c r="N681" s="1089"/>
      <c r="O681" s="446"/>
      <c r="P681" s="446"/>
      <c r="Q681" s="1089"/>
      <c r="R681" s="446"/>
      <c r="S681" s="446"/>
      <c r="T681" s="1089"/>
      <c r="U681" s="1089"/>
      <c r="V681" s="446"/>
      <c r="W681" s="446"/>
      <c r="X681" s="1089"/>
      <c r="Y681" s="446"/>
      <c r="Z681" s="446"/>
      <c r="AA681" s="1089"/>
      <c r="AB681" s="446"/>
      <c r="AC681" s="1089"/>
      <c r="AD681" s="446"/>
      <c r="AE681" s="1089"/>
      <c r="AF681" s="446"/>
      <c r="AG681" s="1089"/>
      <c r="AH681" s="446"/>
      <c r="AI681" s="446"/>
      <c r="AJ681" s="1089"/>
      <c r="AK681" s="446"/>
      <c r="AL681" s="446"/>
      <c r="AM681" s="1089"/>
      <c r="AN681" s="446"/>
      <c r="AO681" s="446"/>
      <c r="AP681" s="1089"/>
      <c r="AQ681" s="446"/>
      <c r="AR681" s="446"/>
      <c r="AS681" s="1146"/>
      <c r="AT681" s="446"/>
      <c r="AU681" s="446"/>
      <c r="AV681" s="1089"/>
      <c r="AW681" s="1089"/>
      <c r="AX681" s="1146"/>
      <c r="AY681" s="446"/>
      <c r="AZ681" s="1146"/>
      <c r="BA681" s="1919"/>
      <c r="BB681" s="1790"/>
      <c r="BC681" s="1146"/>
      <c r="BD681" s="446"/>
      <c r="BE681" s="1938"/>
      <c r="BF681" s="1089"/>
      <c r="BG681" s="20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  <c r="CM681" s="23"/>
      <c r="CN681" s="23"/>
      <c r="CO681" s="23"/>
      <c r="CP681" s="23"/>
      <c r="CQ681" s="23"/>
      <c r="CR681" s="23"/>
      <c r="CS681" s="23"/>
      <c r="CT681" s="23"/>
      <c r="CU681" s="23"/>
      <c r="CV681" s="23"/>
      <c r="CW681" s="23"/>
      <c r="CX681" s="23"/>
      <c r="CY681" s="23"/>
      <c r="CZ681" s="23"/>
      <c r="DA681" s="23"/>
      <c r="DB681" s="23"/>
      <c r="DC681" s="23"/>
      <c r="DD681" s="23"/>
      <c r="DE681" s="23"/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/>
      <c r="DR681" s="23"/>
      <c r="DS681" s="23"/>
      <c r="DT681" s="23"/>
      <c r="DU681" s="23"/>
      <c r="DV681" s="23"/>
      <c r="DW681" s="23"/>
      <c r="DX681" s="23"/>
      <c r="DY681" s="23"/>
      <c r="DZ681" s="23"/>
      <c r="EA681" s="23"/>
      <c r="EB681" s="23"/>
      <c r="EC681" s="23"/>
      <c r="ED681" s="23"/>
      <c r="EE681" s="23"/>
    </row>
    <row r="682" spans="1:135" s="22" customFormat="1" x14ac:dyDescent="0.25">
      <c r="A682" s="20"/>
      <c r="B682" s="16"/>
      <c r="C682" s="446"/>
      <c r="D682" s="446"/>
      <c r="E682" s="1089"/>
      <c r="F682" s="446"/>
      <c r="G682" s="446"/>
      <c r="H682" s="1089"/>
      <c r="I682" s="446"/>
      <c r="J682" s="446"/>
      <c r="K682" s="1089"/>
      <c r="L682" s="446"/>
      <c r="M682" s="446"/>
      <c r="N682" s="1089"/>
      <c r="O682" s="446"/>
      <c r="P682" s="446"/>
      <c r="Q682" s="1089"/>
      <c r="R682" s="446"/>
      <c r="S682" s="446"/>
      <c r="T682" s="1089"/>
      <c r="U682" s="1089"/>
      <c r="V682" s="446"/>
      <c r="W682" s="446"/>
      <c r="X682" s="1089"/>
      <c r="Y682" s="446"/>
      <c r="Z682" s="446"/>
      <c r="AA682" s="1089"/>
      <c r="AB682" s="446"/>
      <c r="AC682" s="1089"/>
      <c r="AD682" s="446"/>
      <c r="AE682" s="1089"/>
      <c r="AF682" s="446"/>
      <c r="AG682" s="1089"/>
      <c r="AH682" s="446"/>
      <c r="AI682" s="446"/>
      <c r="AJ682" s="1089"/>
      <c r="AK682" s="446"/>
      <c r="AL682" s="446"/>
      <c r="AM682" s="1089"/>
      <c r="AN682" s="446"/>
      <c r="AO682" s="446"/>
      <c r="AP682" s="1089"/>
      <c r="AQ682" s="446"/>
      <c r="AR682" s="446"/>
      <c r="AS682" s="1146"/>
      <c r="AT682" s="446"/>
      <c r="AU682" s="446"/>
      <c r="AV682" s="1089"/>
      <c r="AW682" s="1089"/>
      <c r="AX682" s="1146"/>
      <c r="AY682" s="446"/>
      <c r="AZ682" s="1146"/>
      <c r="BA682" s="1919"/>
      <c r="BB682" s="1790"/>
      <c r="BC682" s="1146"/>
      <c r="BD682" s="446"/>
      <c r="BE682" s="1938"/>
      <c r="BF682" s="1089"/>
      <c r="BG682" s="20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  <c r="DB682" s="23"/>
      <c r="DC682" s="23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23"/>
      <c r="DT682" s="23"/>
      <c r="DU682" s="23"/>
      <c r="DV682" s="23"/>
      <c r="DW682" s="23"/>
      <c r="DX682" s="23"/>
      <c r="DY682" s="23"/>
      <c r="DZ682" s="23"/>
      <c r="EA682" s="23"/>
      <c r="EB682" s="23"/>
      <c r="EC682" s="23"/>
      <c r="ED682" s="23"/>
      <c r="EE682" s="23"/>
    </row>
    <row r="683" spans="1:135" s="22" customFormat="1" x14ac:dyDescent="0.25">
      <c r="A683" s="20"/>
      <c r="B683" s="16"/>
      <c r="C683" s="446"/>
      <c r="D683" s="446"/>
      <c r="E683" s="1089"/>
      <c r="F683" s="446"/>
      <c r="G683" s="446"/>
      <c r="H683" s="1089"/>
      <c r="I683" s="446"/>
      <c r="J683" s="446"/>
      <c r="K683" s="1089"/>
      <c r="L683" s="446"/>
      <c r="M683" s="446"/>
      <c r="N683" s="1089"/>
      <c r="O683" s="446"/>
      <c r="P683" s="446"/>
      <c r="Q683" s="1089"/>
      <c r="R683" s="446"/>
      <c r="S683" s="446"/>
      <c r="T683" s="1089"/>
      <c r="U683" s="1089"/>
      <c r="V683" s="446"/>
      <c r="W683" s="446"/>
      <c r="X683" s="1089"/>
      <c r="Y683" s="446"/>
      <c r="Z683" s="446"/>
      <c r="AA683" s="1089"/>
      <c r="AB683" s="446"/>
      <c r="AC683" s="1089"/>
      <c r="AD683" s="446"/>
      <c r="AE683" s="1089"/>
      <c r="AF683" s="446"/>
      <c r="AG683" s="1089"/>
      <c r="AH683" s="446"/>
      <c r="AI683" s="446"/>
      <c r="AJ683" s="1089"/>
      <c r="AK683" s="446"/>
      <c r="AL683" s="446"/>
      <c r="AM683" s="1089"/>
      <c r="AN683" s="446"/>
      <c r="AO683" s="446"/>
      <c r="AP683" s="1089"/>
      <c r="AQ683" s="446"/>
      <c r="AR683" s="446"/>
      <c r="AS683" s="1146"/>
      <c r="AT683" s="446"/>
      <c r="AU683" s="446"/>
      <c r="AV683" s="1089"/>
      <c r="AW683" s="1089"/>
      <c r="AX683" s="1146"/>
      <c r="AY683" s="446"/>
      <c r="AZ683" s="1146"/>
      <c r="BA683" s="1919"/>
      <c r="BB683" s="1790"/>
      <c r="BC683" s="1146"/>
      <c r="BD683" s="446"/>
      <c r="BE683" s="1938"/>
      <c r="BF683" s="1089"/>
      <c r="BG683" s="20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  <c r="BT683" s="23"/>
      <c r="BU683" s="23"/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  <c r="CM683" s="23"/>
      <c r="CN683" s="23"/>
      <c r="CO683" s="23"/>
      <c r="CP683" s="23"/>
      <c r="CQ683" s="23"/>
      <c r="CR683" s="23"/>
      <c r="CS683" s="23"/>
      <c r="CT683" s="23"/>
      <c r="CU683" s="23"/>
      <c r="CV683" s="23"/>
      <c r="CW683" s="23"/>
      <c r="CX683" s="23"/>
      <c r="CY683" s="23"/>
      <c r="CZ683" s="23"/>
      <c r="DA683" s="23"/>
      <c r="DB683" s="23"/>
      <c r="DC683" s="23"/>
      <c r="DD683" s="23"/>
      <c r="DE683" s="23"/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/>
      <c r="DR683" s="23"/>
      <c r="DS683" s="23"/>
      <c r="DT683" s="23"/>
      <c r="DU683" s="23"/>
      <c r="DV683" s="23"/>
      <c r="DW683" s="23"/>
      <c r="DX683" s="23"/>
      <c r="DY683" s="23"/>
      <c r="DZ683" s="23"/>
      <c r="EA683" s="23"/>
      <c r="EB683" s="23"/>
      <c r="EC683" s="23"/>
      <c r="ED683" s="23"/>
      <c r="EE683" s="23"/>
    </row>
    <row r="684" spans="1:135" s="22" customFormat="1" x14ac:dyDescent="0.25">
      <c r="A684" s="20"/>
      <c r="B684" s="16"/>
      <c r="C684" s="446"/>
      <c r="D684" s="446"/>
      <c r="E684" s="1089"/>
      <c r="F684" s="446"/>
      <c r="G684" s="446"/>
      <c r="H684" s="1089"/>
      <c r="I684" s="446"/>
      <c r="J684" s="446"/>
      <c r="K684" s="1089"/>
      <c r="L684" s="446"/>
      <c r="M684" s="446"/>
      <c r="N684" s="1089"/>
      <c r="O684" s="446"/>
      <c r="P684" s="446"/>
      <c r="Q684" s="1089"/>
      <c r="R684" s="446"/>
      <c r="S684" s="446"/>
      <c r="T684" s="1089"/>
      <c r="U684" s="1089"/>
      <c r="V684" s="446"/>
      <c r="W684" s="446"/>
      <c r="X684" s="1089"/>
      <c r="Y684" s="446"/>
      <c r="Z684" s="446"/>
      <c r="AA684" s="1089"/>
      <c r="AB684" s="446"/>
      <c r="AC684" s="1089"/>
      <c r="AD684" s="446"/>
      <c r="AE684" s="1089"/>
      <c r="AF684" s="446"/>
      <c r="AG684" s="1089"/>
      <c r="AH684" s="446"/>
      <c r="AI684" s="446"/>
      <c r="AJ684" s="1089"/>
      <c r="AK684" s="446"/>
      <c r="AL684" s="446"/>
      <c r="AM684" s="1089"/>
      <c r="AN684" s="446"/>
      <c r="AO684" s="446"/>
      <c r="AP684" s="1089"/>
      <c r="AQ684" s="446"/>
      <c r="AR684" s="446"/>
      <c r="AS684" s="1146"/>
      <c r="AT684" s="446"/>
      <c r="AU684" s="446"/>
      <c r="AV684" s="1089"/>
      <c r="AW684" s="1089"/>
      <c r="AX684" s="1146"/>
      <c r="AY684" s="446"/>
      <c r="AZ684" s="1146"/>
      <c r="BA684" s="1919"/>
      <c r="BB684" s="1790"/>
      <c r="BC684" s="1146"/>
      <c r="BD684" s="446"/>
      <c r="BE684" s="1938"/>
      <c r="BF684" s="1089"/>
      <c r="BG684" s="20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  <c r="BS684" s="23"/>
      <c r="BT684" s="23"/>
      <c r="BU684" s="23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3"/>
      <c r="CG684" s="23"/>
      <c r="CH684" s="23"/>
      <c r="CI684" s="23"/>
      <c r="CJ684" s="23"/>
      <c r="CK684" s="23"/>
      <c r="CL684" s="23"/>
      <c r="CM684" s="23"/>
      <c r="CN684" s="23"/>
      <c r="CO684" s="23"/>
      <c r="CP684" s="23"/>
      <c r="CQ684" s="23"/>
      <c r="CR684" s="23"/>
      <c r="CS684" s="23"/>
      <c r="CT684" s="23"/>
      <c r="CU684" s="23"/>
      <c r="CV684" s="23"/>
      <c r="CW684" s="23"/>
      <c r="CX684" s="23"/>
      <c r="CY684" s="23"/>
      <c r="CZ684" s="23"/>
      <c r="DA684" s="23"/>
      <c r="DB684" s="23"/>
      <c r="DC684" s="23"/>
      <c r="DD684" s="23"/>
      <c r="DE684" s="23"/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/>
      <c r="DR684" s="23"/>
      <c r="DS684" s="23"/>
      <c r="DT684" s="23"/>
      <c r="DU684" s="23"/>
      <c r="DV684" s="23"/>
      <c r="DW684" s="23"/>
      <c r="DX684" s="23"/>
      <c r="DY684" s="23"/>
      <c r="DZ684" s="23"/>
      <c r="EA684" s="23"/>
      <c r="EB684" s="23"/>
      <c r="EC684" s="23"/>
      <c r="ED684" s="23"/>
      <c r="EE684" s="23"/>
    </row>
    <row r="685" spans="1:135" s="22" customFormat="1" x14ac:dyDescent="0.25">
      <c r="A685" s="20"/>
      <c r="B685" s="16"/>
      <c r="C685" s="446"/>
      <c r="D685" s="446"/>
      <c r="E685" s="1089"/>
      <c r="F685" s="446"/>
      <c r="G685" s="446"/>
      <c r="H685" s="1089"/>
      <c r="I685" s="446"/>
      <c r="J685" s="446"/>
      <c r="K685" s="1089"/>
      <c r="L685" s="446"/>
      <c r="M685" s="446"/>
      <c r="N685" s="1089"/>
      <c r="O685" s="446"/>
      <c r="P685" s="446"/>
      <c r="Q685" s="1089"/>
      <c r="R685" s="446"/>
      <c r="S685" s="446"/>
      <c r="T685" s="1089"/>
      <c r="U685" s="1089"/>
      <c r="V685" s="446"/>
      <c r="W685" s="446"/>
      <c r="X685" s="1089"/>
      <c r="Y685" s="446"/>
      <c r="Z685" s="446"/>
      <c r="AA685" s="1089"/>
      <c r="AB685" s="446"/>
      <c r="AC685" s="1089"/>
      <c r="AD685" s="446"/>
      <c r="AE685" s="1089"/>
      <c r="AF685" s="446"/>
      <c r="AG685" s="1089"/>
      <c r="AH685" s="446"/>
      <c r="AI685" s="446"/>
      <c r="AJ685" s="1089"/>
      <c r="AK685" s="446"/>
      <c r="AL685" s="446"/>
      <c r="AM685" s="1089"/>
      <c r="AN685" s="446"/>
      <c r="AO685" s="446"/>
      <c r="AP685" s="1089"/>
      <c r="AQ685" s="446"/>
      <c r="AR685" s="446"/>
      <c r="AS685" s="1146"/>
      <c r="AT685" s="446"/>
      <c r="AU685" s="446"/>
      <c r="AV685" s="1089"/>
      <c r="AW685" s="1089"/>
      <c r="AX685" s="1146"/>
      <c r="AY685" s="446"/>
      <c r="AZ685" s="1146"/>
      <c r="BA685" s="1919"/>
      <c r="BB685" s="1790"/>
      <c r="BC685" s="1146"/>
      <c r="BD685" s="446"/>
      <c r="BE685" s="1938"/>
      <c r="BF685" s="1089"/>
      <c r="BG685" s="20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  <c r="BS685" s="23"/>
      <c r="BT685" s="23"/>
      <c r="BU685" s="23"/>
      <c r="BV685" s="23"/>
      <c r="BW685" s="23"/>
      <c r="BX685" s="23"/>
      <c r="BY685" s="23"/>
      <c r="BZ685" s="23"/>
      <c r="CA685" s="23"/>
      <c r="CB685" s="23"/>
      <c r="CC685" s="23"/>
      <c r="CD685" s="23"/>
      <c r="CE685" s="23"/>
      <c r="CF685" s="23"/>
      <c r="CG685" s="23"/>
      <c r="CH685" s="23"/>
      <c r="CI685" s="23"/>
      <c r="CJ685" s="23"/>
      <c r="CK685" s="23"/>
      <c r="CL685" s="23"/>
      <c r="CM685" s="23"/>
      <c r="CN685" s="23"/>
      <c r="CO685" s="23"/>
      <c r="CP685" s="23"/>
      <c r="CQ685" s="23"/>
      <c r="CR685" s="23"/>
      <c r="CS685" s="23"/>
      <c r="CT685" s="23"/>
      <c r="CU685" s="23"/>
      <c r="CV685" s="23"/>
      <c r="CW685" s="23"/>
      <c r="CX685" s="23"/>
      <c r="CY685" s="23"/>
      <c r="CZ685" s="23"/>
      <c r="DA685" s="23"/>
      <c r="DB685" s="23"/>
      <c r="DC685" s="23"/>
      <c r="DD685" s="23"/>
      <c r="DE685" s="23"/>
      <c r="DF685" s="23"/>
      <c r="DG685" s="23"/>
      <c r="DH685" s="23"/>
      <c r="DI685" s="23"/>
      <c r="DJ685" s="23"/>
      <c r="DK685" s="23"/>
      <c r="DL685" s="23"/>
      <c r="DM685" s="23"/>
      <c r="DN685" s="23"/>
      <c r="DO685" s="23"/>
      <c r="DP685" s="23"/>
      <c r="DQ685" s="23"/>
      <c r="DR685" s="23"/>
      <c r="DS685" s="23"/>
      <c r="DT685" s="23"/>
      <c r="DU685" s="23"/>
      <c r="DV685" s="23"/>
      <c r="DW685" s="23"/>
      <c r="DX685" s="23"/>
      <c r="DY685" s="23"/>
      <c r="DZ685" s="23"/>
      <c r="EA685" s="23"/>
      <c r="EB685" s="23"/>
      <c r="EC685" s="23"/>
      <c r="ED685" s="23"/>
      <c r="EE685" s="23"/>
    </row>
    <row r="686" spans="1:135" s="22" customFormat="1" x14ac:dyDescent="0.25">
      <c r="A686" s="20"/>
      <c r="B686" s="16"/>
      <c r="C686" s="446"/>
      <c r="D686" s="446"/>
      <c r="E686" s="1089"/>
      <c r="F686" s="446"/>
      <c r="G686" s="446"/>
      <c r="H686" s="1089"/>
      <c r="I686" s="446"/>
      <c r="J686" s="446"/>
      <c r="K686" s="1089"/>
      <c r="L686" s="446"/>
      <c r="M686" s="446"/>
      <c r="N686" s="1089"/>
      <c r="O686" s="446"/>
      <c r="P686" s="446"/>
      <c r="Q686" s="1089"/>
      <c r="R686" s="446"/>
      <c r="S686" s="446"/>
      <c r="T686" s="1089"/>
      <c r="U686" s="1089"/>
      <c r="V686" s="446"/>
      <c r="W686" s="446"/>
      <c r="X686" s="1089"/>
      <c r="Y686" s="446"/>
      <c r="Z686" s="446"/>
      <c r="AA686" s="1089"/>
      <c r="AB686" s="446"/>
      <c r="AC686" s="1089"/>
      <c r="AD686" s="446"/>
      <c r="AE686" s="1089"/>
      <c r="AF686" s="446"/>
      <c r="AG686" s="1089"/>
      <c r="AH686" s="446"/>
      <c r="AI686" s="446"/>
      <c r="AJ686" s="1089"/>
      <c r="AK686" s="446"/>
      <c r="AL686" s="446"/>
      <c r="AM686" s="1089"/>
      <c r="AN686" s="446"/>
      <c r="AO686" s="446"/>
      <c r="AP686" s="1089"/>
      <c r="AQ686" s="446"/>
      <c r="AR686" s="446"/>
      <c r="AS686" s="1146"/>
      <c r="AT686" s="446"/>
      <c r="AU686" s="446"/>
      <c r="AV686" s="1089"/>
      <c r="AW686" s="1089"/>
      <c r="AX686" s="1146"/>
      <c r="AY686" s="446"/>
      <c r="AZ686" s="1146"/>
      <c r="BA686" s="1919"/>
      <c r="BB686" s="1790"/>
      <c r="BC686" s="1146"/>
      <c r="BD686" s="446"/>
      <c r="BE686" s="1938"/>
      <c r="BF686" s="1089"/>
      <c r="BG686" s="20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  <c r="BT686" s="23"/>
      <c r="BU686" s="23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3"/>
      <c r="CG686" s="23"/>
      <c r="CH686" s="23"/>
      <c r="CI686" s="23"/>
      <c r="CJ686" s="23"/>
      <c r="CK686" s="23"/>
      <c r="CL686" s="23"/>
      <c r="CM686" s="23"/>
      <c r="CN686" s="23"/>
      <c r="CO686" s="23"/>
      <c r="CP686" s="23"/>
      <c r="CQ686" s="23"/>
      <c r="CR686" s="23"/>
      <c r="CS686" s="23"/>
      <c r="CT686" s="23"/>
      <c r="CU686" s="23"/>
      <c r="CV686" s="23"/>
      <c r="CW686" s="23"/>
      <c r="CX686" s="23"/>
      <c r="CY686" s="23"/>
      <c r="CZ686" s="23"/>
      <c r="DA686" s="23"/>
      <c r="DB686" s="23"/>
      <c r="DC686" s="23"/>
      <c r="DD686" s="23"/>
      <c r="DE686" s="23"/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/>
      <c r="DR686" s="23"/>
      <c r="DS686" s="23"/>
      <c r="DT686" s="23"/>
      <c r="DU686" s="23"/>
      <c r="DV686" s="23"/>
      <c r="DW686" s="23"/>
      <c r="DX686" s="23"/>
      <c r="DY686" s="23"/>
      <c r="DZ686" s="23"/>
      <c r="EA686" s="23"/>
      <c r="EB686" s="23"/>
      <c r="EC686" s="23"/>
      <c r="ED686" s="23"/>
      <c r="EE686" s="23"/>
    </row>
    <row r="687" spans="1:135" s="22" customFormat="1" x14ac:dyDescent="0.25">
      <c r="A687" s="20"/>
      <c r="B687" s="16"/>
      <c r="C687" s="446"/>
      <c r="D687" s="446"/>
      <c r="E687" s="1089"/>
      <c r="F687" s="446"/>
      <c r="G687" s="446"/>
      <c r="H687" s="1089"/>
      <c r="I687" s="446"/>
      <c r="J687" s="446"/>
      <c r="K687" s="1089"/>
      <c r="L687" s="446"/>
      <c r="M687" s="446"/>
      <c r="N687" s="1089"/>
      <c r="O687" s="446"/>
      <c r="P687" s="446"/>
      <c r="Q687" s="1089"/>
      <c r="R687" s="446"/>
      <c r="S687" s="446"/>
      <c r="T687" s="1089"/>
      <c r="U687" s="1089"/>
      <c r="V687" s="446"/>
      <c r="W687" s="446"/>
      <c r="X687" s="1089"/>
      <c r="Y687" s="446"/>
      <c r="Z687" s="446"/>
      <c r="AA687" s="1089"/>
      <c r="AB687" s="446"/>
      <c r="AC687" s="1089"/>
      <c r="AD687" s="446"/>
      <c r="AE687" s="1089"/>
      <c r="AF687" s="446"/>
      <c r="AG687" s="1089"/>
      <c r="AH687" s="446"/>
      <c r="AI687" s="446"/>
      <c r="AJ687" s="1089"/>
      <c r="AK687" s="446"/>
      <c r="AL687" s="446"/>
      <c r="AM687" s="1089"/>
      <c r="AN687" s="446"/>
      <c r="AO687" s="446"/>
      <c r="AP687" s="1089"/>
      <c r="AQ687" s="446"/>
      <c r="AR687" s="446"/>
      <c r="AS687" s="1146"/>
      <c r="AT687" s="446"/>
      <c r="AU687" s="446"/>
      <c r="AV687" s="1089"/>
      <c r="AW687" s="1089"/>
      <c r="AX687" s="1146"/>
      <c r="AY687" s="446"/>
      <c r="AZ687" s="1146"/>
      <c r="BA687" s="1919"/>
      <c r="BB687" s="1790"/>
      <c r="BC687" s="1146"/>
      <c r="BD687" s="446"/>
      <c r="BE687" s="1938"/>
      <c r="BF687" s="1089"/>
      <c r="BG687" s="20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  <c r="DB687" s="23"/>
      <c r="DC687" s="23"/>
      <c r="DD687" s="23"/>
      <c r="DE687" s="23"/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/>
      <c r="DR687" s="23"/>
      <c r="DS687" s="23"/>
      <c r="DT687" s="23"/>
      <c r="DU687" s="23"/>
      <c r="DV687" s="23"/>
      <c r="DW687" s="23"/>
      <c r="DX687" s="23"/>
      <c r="DY687" s="23"/>
      <c r="DZ687" s="23"/>
      <c r="EA687" s="23"/>
      <c r="EB687" s="23"/>
      <c r="EC687" s="23"/>
      <c r="ED687" s="23"/>
      <c r="EE687" s="23"/>
    </row>
    <row r="688" spans="1:135" s="22" customFormat="1" x14ac:dyDescent="0.25">
      <c r="A688" s="20"/>
      <c r="B688" s="16"/>
      <c r="C688" s="446"/>
      <c r="D688" s="446"/>
      <c r="E688" s="1089"/>
      <c r="F688" s="446"/>
      <c r="G688" s="446"/>
      <c r="H688" s="1089"/>
      <c r="I688" s="446"/>
      <c r="J688" s="446"/>
      <c r="K688" s="1089"/>
      <c r="L688" s="446"/>
      <c r="M688" s="446"/>
      <c r="N688" s="1089"/>
      <c r="O688" s="446"/>
      <c r="P688" s="446"/>
      <c r="Q688" s="1089"/>
      <c r="R688" s="446"/>
      <c r="S688" s="446"/>
      <c r="T688" s="1089"/>
      <c r="U688" s="1089"/>
      <c r="V688" s="446"/>
      <c r="W688" s="446"/>
      <c r="X688" s="1089"/>
      <c r="Y688" s="446"/>
      <c r="Z688" s="446"/>
      <c r="AA688" s="1089"/>
      <c r="AB688" s="446"/>
      <c r="AC688" s="1089"/>
      <c r="AD688" s="446"/>
      <c r="AE688" s="1089"/>
      <c r="AF688" s="446"/>
      <c r="AG688" s="1089"/>
      <c r="AH688" s="446"/>
      <c r="AI688" s="446"/>
      <c r="AJ688" s="1089"/>
      <c r="AK688" s="446"/>
      <c r="AL688" s="446"/>
      <c r="AM688" s="1089"/>
      <c r="AN688" s="446"/>
      <c r="AO688" s="446"/>
      <c r="AP688" s="1089"/>
      <c r="AQ688" s="446"/>
      <c r="AR688" s="446"/>
      <c r="AS688" s="1146"/>
      <c r="AT688" s="446"/>
      <c r="AU688" s="446"/>
      <c r="AV688" s="1089"/>
      <c r="AW688" s="1089"/>
      <c r="AX688" s="1146"/>
      <c r="AY688" s="446"/>
      <c r="AZ688" s="1146"/>
      <c r="BA688" s="1919"/>
      <c r="BB688" s="1790"/>
      <c r="BC688" s="1146"/>
      <c r="BD688" s="446"/>
      <c r="BE688" s="1938"/>
      <c r="BF688" s="1089"/>
      <c r="BG688" s="20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  <c r="BS688" s="23"/>
      <c r="BT688" s="23"/>
      <c r="BU688" s="23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3"/>
      <c r="CG688" s="23"/>
      <c r="CH688" s="23"/>
      <c r="CI688" s="23"/>
      <c r="CJ688" s="23"/>
      <c r="CK688" s="23"/>
      <c r="CL688" s="23"/>
      <c r="CM688" s="23"/>
      <c r="CN688" s="23"/>
      <c r="CO688" s="23"/>
      <c r="CP688" s="23"/>
      <c r="CQ688" s="23"/>
      <c r="CR688" s="23"/>
      <c r="CS688" s="23"/>
      <c r="CT688" s="23"/>
      <c r="CU688" s="23"/>
      <c r="CV688" s="23"/>
      <c r="CW688" s="23"/>
      <c r="CX688" s="23"/>
      <c r="CY688" s="23"/>
      <c r="CZ688" s="23"/>
      <c r="DA688" s="23"/>
      <c r="DB688" s="23"/>
      <c r="DC688" s="23"/>
      <c r="DD688" s="23"/>
      <c r="DE688" s="23"/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/>
      <c r="DR688" s="23"/>
      <c r="DS688" s="23"/>
      <c r="DT688" s="23"/>
      <c r="DU688" s="23"/>
      <c r="DV688" s="23"/>
      <c r="DW688" s="23"/>
      <c r="DX688" s="23"/>
      <c r="DY688" s="23"/>
      <c r="DZ688" s="23"/>
      <c r="EA688" s="23"/>
      <c r="EB688" s="23"/>
      <c r="EC688" s="23"/>
      <c r="ED688" s="23"/>
      <c r="EE688" s="23"/>
    </row>
    <row r="689" spans="1:135" s="22" customFormat="1" x14ac:dyDescent="0.25">
      <c r="A689" s="20"/>
      <c r="B689" s="16"/>
      <c r="C689" s="446"/>
      <c r="D689" s="446"/>
      <c r="E689" s="1089"/>
      <c r="F689" s="446"/>
      <c r="G689" s="446"/>
      <c r="H689" s="1089"/>
      <c r="I689" s="446"/>
      <c r="J689" s="446"/>
      <c r="K689" s="1089"/>
      <c r="L689" s="446"/>
      <c r="M689" s="446"/>
      <c r="N689" s="1089"/>
      <c r="O689" s="446"/>
      <c r="P689" s="446"/>
      <c r="Q689" s="1089"/>
      <c r="R689" s="446"/>
      <c r="S689" s="446"/>
      <c r="T689" s="1089"/>
      <c r="U689" s="1089"/>
      <c r="V689" s="446"/>
      <c r="W689" s="446"/>
      <c r="X689" s="1089"/>
      <c r="Y689" s="446"/>
      <c r="Z689" s="446"/>
      <c r="AA689" s="1089"/>
      <c r="AB689" s="446"/>
      <c r="AC689" s="1089"/>
      <c r="AD689" s="446"/>
      <c r="AE689" s="1089"/>
      <c r="AF689" s="446"/>
      <c r="AG689" s="1089"/>
      <c r="AH689" s="446"/>
      <c r="AI689" s="446"/>
      <c r="AJ689" s="1089"/>
      <c r="AK689" s="446"/>
      <c r="AL689" s="446"/>
      <c r="AM689" s="1089"/>
      <c r="AN689" s="446"/>
      <c r="AO689" s="446"/>
      <c r="AP689" s="1089"/>
      <c r="AQ689" s="446"/>
      <c r="AR689" s="446"/>
      <c r="AS689" s="1146"/>
      <c r="AT689" s="446"/>
      <c r="AU689" s="446"/>
      <c r="AV689" s="1089"/>
      <c r="AW689" s="1089"/>
      <c r="AX689" s="1146"/>
      <c r="AY689" s="446"/>
      <c r="AZ689" s="1146"/>
      <c r="BA689" s="1919"/>
      <c r="BB689" s="1790"/>
      <c r="BC689" s="1146"/>
      <c r="BD689" s="446"/>
      <c r="BE689" s="1938"/>
      <c r="BF689" s="1089"/>
      <c r="BG689" s="20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  <c r="BS689" s="23"/>
      <c r="BT689" s="23"/>
      <c r="BU689" s="23"/>
      <c r="BV689" s="23"/>
      <c r="BW689" s="23"/>
      <c r="BX689" s="23"/>
      <c r="BY689" s="23"/>
      <c r="BZ689" s="23"/>
      <c r="CA689" s="23"/>
      <c r="CB689" s="23"/>
      <c r="CC689" s="23"/>
      <c r="CD689" s="23"/>
      <c r="CE689" s="23"/>
      <c r="CF689" s="23"/>
      <c r="CG689" s="23"/>
      <c r="CH689" s="23"/>
      <c r="CI689" s="23"/>
      <c r="CJ689" s="23"/>
      <c r="CK689" s="23"/>
      <c r="CL689" s="23"/>
      <c r="CM689" s="23"/>
      <c r="CN689" s="23"/>
      <c r="CO689" s="23"/>
      <c r="CP689" s="23"/>
      <c r="CQ689" s="23"/>
      <c r="CR689" s="23"/>
      <c r="CS689" s="23"/>
      <c r="CT689" s="23"/>
      <c r="CU689" s="23"/>
      <c r="CV689" s="23"/>
      <c r="CW689" s="23"/>
      <c r="CX689" s="23"/>
      <c r="CY689" s="23"/>
      <c r="CZ689" s="23"/>
      <c r="DA689" s="23"/>
      <c r="DB689" s="23"/>
      <c r="DC689" s="23"/>
      <c r="DD689" s="23"/>
      <c r="DE689" s="23"/>
      <c r="DF689" s="23"/>
      <c r="DG689" s="23"/>
      <c r="DH689" s="23"/>
      <c r="DI689" s="23"/>
      <c r="DJ689" s="23"/>
      <c r="DK689" s="23"/>
      <c r="DL689" s="23"/>
      <c r="DM689" s="23"/>
      <c r="DN689" s="23"/>
      <c r="DO689" s="23"/>
      <c r="DP689" s="23"/>
      <c r="DQ689" s="23"/>
      <c r="DR689" s="23"/>
      <c r="DS689" s="23"/>
      <c r="DT689" s="23"/>
      <c r="DU689" s="23"/>
      <c r="DV689" s="23"/>
      <c r="DW689" s="23"/>
      <c r="DX689" s="23"/>
      <c r="DY689" s="23"/>
      <c r="DZ689" s="23"/>
      <c r="EA689" s="23"/>
      <c r="EB689" s="23"/>
      <c r="EC689" s="23"/>
      <c r="ED689" s="23"/>
      <c r="EE689" s="23"/>
    </row>
    <row r="690" spans="1:135" s="22" customFormat="1" x14ac:dyDescent="0.25">
      <c r="A690" s="20"/>
      <c r="B690" s="16"/>
      <c r="C690" s="446"/>
      <c r="D690" s="446"/>
      <c r="E690" s="1089"/>
      <c r="F690" s="446"/>
      <c r="G690" s="446"/>
      <c r="H690" s="1089"/>
      <c r="I690" s="446"/>
      <c r="J690" s="446"/>
      <c r="K690" s="1089"/>
      <c r="L690" s="446"/>
      <c r="M690" s="446"/>
      <c r="N690" s="1089"/>
      <c r="O690" s="446"/>
      <c r="P690" s="446"/>
      <c r="Q690" s="1089"/>
      <c r="R690" s="446"/>
      <c r="S690" s="446"/>
      <c r="T690" s="1089"/>
      <c r="U690" s="1089"/>
      <c r="V690" s="446"/>
      <c r="W690" s="446"/>
      <c r="X690" s="1089"/>
      <c r="Y690" s="446"/>
      <c r="Z690" s="446"/>
      <c r="AA690" s="1089"/>
      <c r="AB690" s="446"/>
      <c r="AC690" s="1089"/>
      <c r="AD690" s="446"/>
      <c r="AE690" s="1089"/>
      <c r="AF690" s="446"/>
      <c r="AG690" s="1089"/>
      <c r="AH690" s="446"/>
      <c r="AI690" s="446"/>
      <c r="AJ690" s="1089"/>
      <c r="AK690" s="446"/>
      <c r="AL690" s="446"/>
      <c r="AM690" s="1089"/>
      <c r="AN690" s="446"/>
      <c r="AO690" s="446"/>
      <c r="AP690" s="1089"/>
      <c r="AQ690" s="446"/>
      <c r="AR690" s="446"/>
      <c r="AS690" s="1146"/>
      <c r="AT690" s="446"/>
      <c r="AU690" s="446"/>
      <c r="AV690" s="1089"/>
      <c r="AW690" s="1089"/>
      <c r="AX690" s="1146"/>
      <c r="AY690" s="446"/>
      <c r="AZ690" s="1146"/>
      <c r="BA690" s="1919"/>
      <c r="BB690" s="1790"/>
      <c r="BC690" s="1146"/>
      <c r="BD690" s="446"/>
      <c r="BE690" s="1938"/>
      <c r="BF690" s="1089"/>
      <c r="BG690" s="20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  <c r="BT690" s="23"/>
      <c r="BU690" s="23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3"/>
      <c r="CG690" s="23"/>
      <c r="CH690" s="23"/>
      <c r="CI690" s="23"/>
      <c r="CJ690" s="23"/>
      <c r="CK690" s="23"/>
      <c r="CL690" s="23"/>
      <c r="CM690" s="23"/>
      <c r="CN690" s="23"/>
      <c r="CO690" s="23"/>
      <c r="CP690" s="23"/>
      <c r="CQ690" s="23"/>
      <c r="CR690" s="23"/>
      <c r="CS690" s="23"/>
      <c r="CT690" s="23"/>
      <c r="CU690" s="23"/>
      <c r="CV690" s="23"/>
      <c r="CW690" s="23"/>
      <c r="CX690" s="23"/>
      <c r="CY690" s="23"/>
      <c r="CZ690" s="23"/>
      <c r="DA690" s="23"/>
      <c r="DB690" s="23"/>
      <c r="DC690" s="23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23"/>
      <c r="DT690" s="23"/>
      <c r="DU690" s="23"/>
      <c r="DV690" s="23"/>
      <c r="DW690" s="23"/>
      <c r="DX690" s="23"/>
      <c r="DY690" s="23"/>
      <c r="DZ690" s="23"/>
      <c r="EA690" s="23"/>
      <c r="EB690" s="23"/>
      <c r="EC690" s="23"/>
      <c r="ED690" s="23"/>
      <c r="EE690" s="23"/>
    </row>
    <row r="691" spans="1:135" s="22" customFormat="1" x14ac:dyDescent="0.25">
      <c r="A691" s="20"/>
      <c r="B691" s="16"/>
      <c r="C691" s="446"/>
      <c r="D691" s="446"/>
      <c r="E691" s="1089"/>
      <c r="F691" s="446"/>
      <c r="G691" s="446"/>
      <c r="H691" s="1089"/>
      <c r="I691" s="446"/>
      <c r="J691" s="446"/>
      <c r="K691" s="1089"/>
      <c r="L691" s="446"/>
      <c r="M691" s="446"/>
      <c r="N691" s="1089"/>
      <c r="O691" s="446"/>
      <c r="P691" s="446"/>
      <c r="Q691" s="1089"/>
      <c r="R691" s="446"/>
      <c r="S691" s="446"/>
      <c r="T691" s="1089"/>
      <c r="U691" s="1089"/>
      <c r="V691" s="446"/>
      <c r="W691" s="446"/>
      <c r="X691" s="1089"/>
      <c r="Y691" s="446"/>
      <c r="Z691" s="446"/>
      <c r="AA691" s="1089"/>
      <c r="AB691" s="446"/>
      <c r="AC691" s="1089"/>
      <c r="AD691" s="446"/>
      <c r="AE691" s="1089"/>
      <c r="AF691" s="446"/>
      <c r="AG691" s="1089"/>
      <c r="AH691" s="446"/>
      <c r="AI691" s="446"/>
      <c r="AJ691" s="1089"/>
      <c r="AK691" s="446"/>
      <c r="AL691" s="446"/>
      <c r="AM691" s="1089"/>
      <c r="AN691" s="446"/>
      <c r="AO691" s="446"/>
      <c r="AP691" s="1089"/>
      <c r="AQ691" s="446"/>
      <c r="AR691" s="446"/>
      <c r="AS691" s="1146"/>
      <c r="AT691" s="446"/>
      <c r="AU691" s="446"/>
      <c r="AV691" s="1089"/>
      <c r="AW691" s="1089"/>
      <c r="AX691" s="1146"/>
      <c r="AY691" s="446"/>
      <c r="AZ691" s="1146"/>
      <c r="BA691" s="1919"/>
      <c r="BB691" s="1790"/>
      <c r="BC691" s="1146"/>
      <c r="BD691" s="446"/>
      <c r="BE691" s="1938"/>
      <c r="BF691" s="1089"/>
      <c r="BG691" s="20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  <c r="BT691" s="23"/>
      <c r="BU691" s="23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3"/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  <c r="DB691" s="23"/>
      <c r="DC691" s="23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23"/>
      <c r="DT691" s="23"/>
      <c r="DU691" s="23"/>
      <c r="DV691" s="23"/>
      <c r="DW691" s="23"/>
      <c r="DX691" s="23"/>
      <c r="DY691" s="23"/>
      <c r="DZ691" s="23"/>
      <c r="EA691" s="23"/>
      <c r="EB691" s="23"/>
      <c r="EC691" s="23"/>
      <c r="ED691" s="23"/>
      <c r="EE691" s="23"/>
    </row>
    <row r="692" spans="1:135" s="22" customFormat="1" x14ac:dyDescent="0.25">
      <c r="A692" s="20"/>
      <c r="B692" s="16"/>
      <c r="C692" s="446"/>
      <c r="D692" s="446"/>
      <c r="E692" s="1089"/>
      <c r="F692" s="446"/>
      <c r="G692" s="446"/>
      <c r="H692" s="1089"/>
      <c r="I692" s="446"/>
      <c r="J692" s="446"/>
      <c r="K692" s="1089"/>
      <c r="L692" s="446"/>
      <c r="M692" s="446"/>
      <c r="N692" s="1089"/>
      <c r="O692" s="446"/>
      <c r="P692" s="446"/>
      <c r="Q692" s="1089"/>
      <c r="R692" s="446"/>
      <c r="S692" s="446"/>
      <c r="T692" s="1089"/>
      <c r="U692" s="1089"/>
      <c r="V692" s="446"/>
      <c r="W692" s="446"/>
      <c r="X692" s="1089"/>
      <c r="Y692" s="446"/>
      <c r="Z692" s="446"/>
      <c r="AA692" s="1089"/>
      <c r="AB692" s="446"/>
      <c r="AC692" s="1089"/>
      <c r="AD692" s="446"/>
      <c r="AE692" s="1089"/>
      <c r="AF692" s="446"/>
      <c r="AG692" s="1089"/>
      <c r="AH692" s="446"/>
      <c r="AI692" s="446"/>
      <c r="AJ692" s="1089"/>
      <c r="AK692" s="446"/>
      <c r="AL692" s="446"/>
      <c r="AM692" s="1089"/>
      <c r="AN692" s="446"/>
      <c r="AO692" s="446"/>
      <c r="AP692" s="1089"/>
      <c r="AQ692" s="446"/>
      <c r="AR692" s="446"/>
      <c r="AS692" s="1146"/>
      <c r="AT692" s="446"/>
      <c r="AU692" s="446"/>
      <c r="AV692" s="1089"/>
      <c r="AW692" s="1089"/>
      <c r="AX692" s="1146"/>
      <c r="AY692" s="446"/>
      <c r="AZ692" s="1146"/>
      <c r="BA692" s="1919"/>
      <c r="BB692" s="1790"/>
      <c r="BC692" s="1146"/>
      <c r="BD692" s="446"/>
      <c r="BE692" s="1938"/>
      <c r="BF692" s="1089"/>
      <c r="BG692" s="20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  <c r="CM692" s="23"/>
      <c r="CN692" s="23"/>
      <c r="CO692" s="23"/>
      <c r="CP692" s="23"/>
      <c r="CQ692" s="23"/>
      <c r="CR692" s="23"/>
      <c r="CS692" s="23"/>
      <c r="CT692" s="23"/>
      <c r="CU692" s="23"/>
      <c r="CV692" s="23"/>
      <c r="CW692" s="23"/>
      <c r="CX692" s="23"/>
      <c r="CY692" s="23"/>
      <c r="CZ692" s="23"/>
      <c r="DA692" s="23"/>
      <c r="DB692" s="23"/>
      <c r="DC692" s="23"/>
      <c r="DD692" s="23"/>
      <c r="DE692" s="23"/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23"/>
      <c r="DT692" s="23"/>
      <c r="DU692" s="23"/>
      <c r="DV692" s="23"/>
      <c r="DW692" s="23"/>
      <c r="DX692" s="23"/>
      <c r="DY692" s="23"/>
      <c r="DZ692" s="23"/>
      <c r="EA692" s="23"/>
      <c r="EB692" s="23"/>
      <c r="EC692" s="23"/>
      <c r="ED692" s="23"/>
      <c r="EE692" s="23"/>
    </row>
    <row r="693" spans="1:135" s="22" customFormat="1" x14ac:dyDescent="0.25">
      <c r="A693" s="20"/>
      <c r="B693" s="16"/>
      <c r="C693" s="446"/>
      <c r="D693" s="446"/>
      <c r="E693" s="1089"/>
      <c r="F693" s="446"/>
      <c r="G693" s="446"/>
      <c r="H693" s="1089"/>
      <c r="I693" s="446"/>
      <c r="J693" s="446"/>
      <c r="K693" s="1089"/>
      <c r="L693" s="446"/>
      <c r="M693" s="446"/>
      <c r="N693" s="1089"/>
      <c r="O693" s="446"/>
      <c r="P693" s="446"/>
      <c r="Q693" s="1089"/>
      <c r="R693" s="446"/>
      <c r="S693" s="446"/>
      <c r="T693" s="1089"/>
      <c r="U693" s="1089"/>
      <c r="V693" s="446"/>
      <c r="W693" s="446"/>
      <c r="X693" s="1089"/>
      <c r="Y693" s="446"/>
      <c r="Z693" s="446"/>
      <c r="AA693" s="1089"/>
      <c r="AB693" s="446"/>
      <c r="AC693" s="1089"/>
      <c r="AD693" s="446"/>
      <c r="AE693" s="1089"/>
      <c r="AF693" s="446"/>
      <c r="AG693" s="1089"/>
      <c r="AH693" s="446"/>
      <c r="AI693" s="446"/>
      <c r="AJ693" s="1089"/>
      <c r="AK693" s="446"/>
      <c r="AL693" s="446"/>
      <c r="AM693" s="1089"/>
      <c r="AN693" s="446"/>
      <c r="AO693" s="446"/>
      <c r="AP693" s="1089"/>
      <c r="AQ693" s="446"/>
      <c r="AR693" s="446"/>
      <c r="AS693" s="1146"/>
      <c r="AT693" s="446"/>
      <c r="AU693" s="446"/>
      <c r="AV693" s="1089"/>
      <c r="AW693" s="1089"/>
      <c r="AX693" s="1146"/>
      <c r="AY693" s="446"/>
      <c r="AZ693" s="1146"/>
      <c r="BA693" s="1919"/>
      <c r="BB693" s="1790"/>
      <c r="BC693" s="1146"/>
      <c r="BD693" s="446"/>
      <c r="BE693" s="1938"/>
      <c r="BF693" s="1089"/>
      <c r="BG693" s="20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  <c r="BS693" s="23"/>
      <c r="BT693" s="23"/>
      <c r="BU693" s="23"/>
      <c r="BV693" s="23"/>
      <c r="BW693" s="23"/>
      <c r="BX693" s="23"/>
      <c r="BY693" s="23"/>
      <c r="BZ693" s="23"/>
      <c r="CA693" s="23"/>
      <c r="CB693" s="23"/>
      <c r="CC693" s="23"/>
      <c r="CD693" s="23"/>
      <c r="CE693" s="23"/>
      <c r="CF693" s="23"/>
      <c r="CG693" s="23"/>
      <c r="CH693" s="23"/>
      <c r="CI693" s="23"/>
      <c r="CJ693" s="23"/>
      <c r="CK693" s="23"/>
      <c r="CL693" s="23"/>
      <c r="CM693" s="23"/>
      <c r="CN693" s="23"/>
      <c r="CO693" s="23"/>
      <c r="CP693" s="23"/>
      <c r="CQ693" s="23"/>
      <c r="CR693" s="23"/>
      <c r="CS693" s="23"/>
      <c r="CT693" s="23"/>
      <c r="CU693" s="23"/>
      <c r="CV693" s="23"/>
      <c r="CW693" s="23"/>
      <c r="CX693" s="23"/>
      <c r="CY693" s="23"/>
      <c r="CZ693" s="23"/>
      <c r="DA693" s="23"/>
      <c r="DB693" s="23"/>
      <c r="DC693" s="23"/>
      <c r="DD693" s="23"/>
      <c r="DE693" s="23"/>
      <c r="DF693" s="23"/>
      <c r="DG693" s="23"/>
      <c r="DH693" s="23"/>
      <c r="DI693" s="23"/>
      <c r="DJ693" s="23"/>
      <c r="DK693" s="23"/>
      <c r="DL693" s="23"/>
      <c r="DM693" s="23"/>
      <c r="DN693" s="23"/>
      <c r="DO693" s="23"/>
      <c r="DP693" s="23"/>
      <c r="DQ693" s="23"/>
      <c r="DR693" s="23"/>
      <c r="DS693" s="23"/>
      <c r="DT693" s="23"/>
      <c r="DU693" s="23"/>
      <c r="DV693" s="23"/>
      <c r="DW693" s="23"/>
      <c r="DX693" s="23"/>
      <c r="DY693" s="23"/>
      <c r="DZ693" s="23"/>
      <c r="EA693" s="23"/>
      <c r="EB693" s="23"/>
      <c r="EC693" s="23"/>
      <c r="ED693" s="23"/>
      <c r="EE693" s="23"/>
    </row>
    <row r="694" spans="1:135" s="22" customFormat="1" x14ac:dyDescent="0.25">
      <c r="A694" s="20"/>
      <c r="B694" s="16"/>
      <c r="C694" s="446"/>
      <c r="D694" s="446"/>
      <c r="E694" s="1089"/>
      <c r="F694" s="446"/>
      <c r="G694" s="446"/>
      <c r="H694" s="1089"/>
      <c r="I694" s="446"/>
      <c r="J694" s="446"/>
      <c r="K694" s="1089"/>
      <c r="L694" s="446"/>
      <c r="M694" s="446"/>
      <c r="N694" s="1089"/>
      <c r="O694" s="446"/>
      <c r="P694" s="446"/>
      <c r="Q694" s="1089"/>
      <c r="R694" s="446"/>
      <c r="S694" s="446"/>
      <c r="T694" s="1089"/>
      <c r="U694" s="1089"/>
      <c r="V694" s="446"/>
      <c r="W694" s="446"/>
      <c r="X694" s="1089"/>
      <c r="Y694" s="446"/>
      <c r="Z694" s="446"/>
      <c r="AA694" s="1089"/>
      <c r="AB694" s="446"/>
      <c r="AC694" s="1089"/>
      <c r="AD694" s="446"/>
      <c r="AE694" s="1089"/>
      <c r="AF694" s="446"/>
      <c r="AG694" s="1089"/>
      <c r="AH694" s="446"/>
      <c r="AI694" s="446"/>
      <c r="AJ694" s="1089"/>
      <c r="AK694" s="446"/>
      <c r="AL694" s="446"/>
      <c r="AM694" s="1089"/>
      <c r="AN694" s="446"/>
      <c r="AO694" s="446"/>
      <c r="AP694" s="1089"/>
      <c r="AQ694" s="446"/>
      <c r="AR694" s="446"/>
      <c r="AS694" s="1146"/>
      <c r="AT694" s="446"/>
      <c r="AU694" s="446"/>
      <c r="AV694" s="1089"/>
      <c r="AW694" s="1089"/>
      <c r="AX694" s="1146"/>
      <c r="AY694" s="446"/>
      <c r="AZ694" s="1146"/>
      <c r="BA694" s="1919"/>
      <c r="BB694" s="1790"/>
      <c r="BC694" s="1146"/>
      <c r="BD694" s="446"/>
      <c r="BE694" s="1938"/>
      <c r="BF694" s="1089"/>
      <c r="BG694" s="20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  <c r="BT694" s="23"/>
      <c r="BU694" s="23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3"/>
      <c r="CG694" s="23"/>
      <c r="CH694" s="23"/>
      <c r="CI694" s="23"/>
      <c r="CJ694" s="23"/>
      <c r="CK694" s="23"/>
      <c r="CL694" s="23"/>
      <c r="CM694" s="23"/>
      <c r="CN694" s="23"/>
      <c r="CO694" s="23"/>
      <c r="CP694" s="23"/>
      <c r="CQ694" s="23"/>
      <c r="CR694" s="23"/>
      <c r="CS694" s="23"/>
      <c r="CT694" s="23"/>
      <c r="CU694" s="23"/>
      <c r="CV694" s="23"/>
      <c r="CW694" s="23"/>
      <c r="CX694" s="23"/>
      <c r="CY694" s="23"/>
      <c r="CZ694" s="23"/>
      <c r="DA694" s="23"/>
      <c r="DB694" s="23"/>
      <c r="DC694" s="23"/>
      <c r="DD694" s="23"/>
      <c r="DE694" s="23"/>
      <c r="DF694" s="23"/>
      <c r="DG694" s="23"/>
      <c r="DH694" s="23"/>
      <c r="DI694" s="23"/>
      <c r="DJ694" s="23"/>
      <c r="DK694" s="23"/>
      <c r="DL694" s="23"/>
      <c r="DM694" s="23"/>
      <c r="DN694" s="23"/>
      <c r="DO694" s="23"/>
      <c r="DP694" s="23"/>
      <c r="DQ694" s="23"/>
      <c r="DR694" s="23"/>
      <c r="DS694" s="23"/>
      <c r="DT694" s="23"/>
      <c r="DU694" s="23"/>
      <c r="DV694" s="23"/>
      <c r="DW694" s="23"/>
      <c r="DX694" s="23"/>
      <c r="DY694" s="23"/>
      <c r="DZ694" s="23"/>
      <c r="EA694" s="23"/>
      <c r="EB694" s="23"/>
      <c r="EC694" s="23"/>
      <c r="ED694" s="23"/>
      <c r="EE694" s="23"/>
    </row>
    <row r="695" spans="1:135" s="22" customFormat="1" x14ac:dyDescent="0.25">
      <c r="A695" s="20"/>
      <c r="B695" s="16"/>
      <c r="C695" s="446"/>
      <c r="D695" s="446"/>
      <c r="E695" s="1089"/>
      <c r="F695" s="446"/>
      <c r="G695" s="446"/>
      <c r="H695" s="1089"/>
      <c r="I695" s="446"/>
      <c r="J695" s="446"/>
      <c r="K695" s="1089"/>
      <c r="L695" s="446"/>
      <c r="M695" s="446"/>
      <c r="N695" s="1089"/>
      <c r="O695" s="446"/>
      <c r="P695" s="446"/>
      <c r="Q695" s="1089"/>
      <c r="R695" s="446"/>
      <c r="S695" s="446"/>
      <c r="T695" s="1089"/>
      <c r="U695" s="1089"/>
      <c r="V695" s="446"/>
      <c r="W695" s="446"/>
      <c r="X695" s="1089"/>
      <c r="Y695" s="446"/>
      <c r="Z695" s="446"/>
      <c r="AA695" s="1089"/>
      <c r="AB695" s="446"/>
      <c r="AC695" s="1089"/>
      <c r="AD695" s="446"/>
      <c r="AE695" s="1089"/>
      <c r="AF695" s="446"/>
      <c r="AG695" s="1089"/>
      <c r="AH695" s="446"/>
      <c r="AI695" s="446"/>
      <c r="AJ695" s="1089"/>
      <c r="AK695" s="446"/>
      <c r="AL695" s="446"/>
      <c r="AM695" s="1089"/>
      <c r="AN695" s="446"/>
      <c r="AO695" s="446"/>
      <c r="AP695" s="1089"/>
      <c r="AQ695" s="446"/>
      <c r="AR695" s="446"/>
      <c r="AS695" s="1146"/>
      <c r="AT695" s="446"/>
      <c r="AU695" s="446"/>
      <c r="AV695" s="1089"/>
      <c r="AW695" s="1089"/>
      <c r="AX695" s="1146"/>
      <c r="AY695" s="446"/>
      <c r="AZ695" s="1146"/>
      <c r="BA695" s="1919"/>
      <c r="BB695" s="1790"/>
      <c r="BC695" s="1146"/>
      <c r="BD695" s="446"/>
      <c r="BE695" s="1938"/>
      <c r="BF695" s="1089"/>
      <c r="BG695" s="20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  <c r="BT695" s="23"/>
      <c r="BU695" s="23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3"/>
      <c r="CG695" s="23"/>
      <c r="CH695" s="23"/>
      <c r="CI695" s="23"/>
      <c r="CJ695" s="23"/>
      <c r="CK695" s="23"/>
      <c r="CL695" s="23"/>
      <c r="CM695" s="23"/>
      <c r="CN695" s="23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  <c r="DB695" s="23"/>
      <c r="DC695" s="23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23"/>
      <c r="DT695" s="23"/>
      <c r="DU695" s="23"/>
      <c r="DV695" s="23"/>
      <c r="DW695" s="23"/>
      <c r="DX695" s="23"/>
      <c r="DY695" s="23"/>
      <c r="DZ695" s="23"/>
      <c r="EA695" s="23"/>
      <c r="EB695" s="23"/>
      <c r="EC695" s="23"/>
      <c r="ED695" s="23"/>
      <c r="EE695" s="23"/>
    </row>
    <row r="696" spans="1:135" s="22" customFormat="1" x14ac:dyDescent="0.25">
      <c r="A696" s="20"/>
      <c r="B696" s="16"/>
      <c r="C696" s="446"/>
      <c r="D696" s="446"/>
      <c r="E696" s="1089"/>
      <c r="F696" s="446"/>
      <c r="G696" s="446"/>
      <c r="H696" s="1089"/>
      <c r="I696" s="446"/>
      <c r="J696" s="446"/>
      <c r="K696" s="1089"/>
      <c r="L696" s="446"/>
      <c r="M696" s="446"/>
      <c r="N696" s="1089"/>
      <c r="O696" s="446"/>
      <c r="P696" s="446"/>
      <c r="Q696" s="1089"/>
      <c r="R696" s="446"/>
      <c r="S696" s="446"/>
      <c r="T696" s="1089"/>
      <c r="U696" s="1089"/>
      <c r="V696" s="446"/>
      <c r="W696" s="446"/>
      <c r="X696" s="1089"/>
      <c r="Y696" s="446"/>
      <c r="Z696" s="446"/>
      <c r="AA696" s="1089"/>
      <c r="AB696" s="446"/>
      <c r="AC696" s="1089"/>
      <c r="AD696" s="446"/>
      <c r="AE696" s="1089"/>
      <c r="AF696" s="446"/>
      <c r="AG696" s="1089"/>
      <c r="AH696" s="446"/>
      <c r="AI696" s="446"/>
      <c r="AJ696" s="1089"/>
      <c r="AK696" s="446"/>
      <c r="AL696" s="446"/>
      <c r="AM696" s="1089"/>
      <c r="AN696" s="446"/>
      <c r="AO696" s="446"/>
      <c r="AP696" s="1089"/>
      <c r="AQ696" s="446"/>
      <c r="AR696" s="446"/>
      <c r="AS696" s="1146"/>
      <c r="AT696" s="446"/>
      <c r="AU696" s="446"/>
      <c r="AV696" s="1089"/>
      <c r="AW696" s="1089"/>
      <c r="AX696" s="1146"/>
      <c r="AY696" s="446"/>
      <c r="AZ696" s="1146"/>
      <c r="BA696" s="1919"/>
      <c r="BB696" s="1790"/>
      <c r="BC696" s="1146"/>
      <c r="BD696" s="446"/>
      <c r="BE696" s="1938"/>
      <c r="BF696" s="1089"/>
      <c r="BG696" s="20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  <c r="BS696" s="23"/>
      <c r="BT696" s="23"/>
      <c r="BU696" s="23"/>
      <c r="BV696" s="23"/>
      <c r="BW696" s="23"/>
      <c r="BX696" s="23"/>
      <c r="BY696" s="23"/>
      <c r="BZ696" s="23"/>
      <c r="CA696" s="23"/>
      <c r="CB696" s="23"/>
      <c r="CC696" s="23"/>
      <c r="CD696" s="23"/>
      <c r="CE696" s="23"/>
      <c r="CF696" s="23"/>
      <c r="CG696" s="23"/>
      <c r="CH696" s="23"/>
      <c r="CI696" s="23"/>
      <c r="CJ696" s="23"/>
      <c r="CK696" s="23"/>
      <c r="CL696" s="23"/>
      <c r="CM696" s="23"/>
      <c r="CN696" s="23"/>
      <c r="CO696" s="23"/>
      <c r="CP696" s="23"/>
      <c r="CQ696" s="23"/>
      <c r="CR696" s="23"/>
      <c r="CS696" s="23"/>
      <c r="CT696" s="23"/>
      <c r="CU696" s="23"/>
      <c r="CV696" s="23"/>
      <c r="CW696" s="23"/>
      <c r="CX696" s="23"/>
      <c r="CY696" s="23"/>
      <c r="CZ696" s="23"/>
      <c r="DA696" s="23"/>
      <c r="DB696" s="23"/>
      <c r="DC696" s="23"/>
      <c r="DD696" s="23"/>
      <c r="DE696" s="23"/>
      <c r="DF696" s="23"/>
      <c r="DG696" s="23"/>
      <c r="DH696" s="23"/>
      <c r="DI696" s="23"/>
      <c r="DJ696" s="23"/>
      <c r="DK696" s="23"/>
      <c r="DL696" s="23"/>
      <c r="DM696" s="23"/>
      <c r="DN696" s="23"/>
      <c r="DO696" s="23"/>
      <c r="DP696" s="23"/>
      <c r="DQ696" s="23"/>
      <c r="DR696" s="23"/>
      <c r="DS696" s="23"/>
      <c r="DT696" s="23"/>
      <c r="DU696" s="23"/>
      <c r="DV696" s="23"/>
      <c r="DW696" s="23"/>
      <c r="DX696" s="23"/>
      <c r="DY696" s="23"/>
      <c r="DZ696" s="23"/>
      <c r="EA696" s="23"/>
      <c r="EB696" s="23"/>
      <c r="EC696" s="23"/>
      <c r="ED696" s="23"/>
      <c r="EE696" s="23"/>
    </row>
    <row r="697" spans="1:135" s="22" customFormat="1" x14ac:dyDescent="0.25">
      <c r="A697" s="20"/>
      <c r="B697" s="16"/>
      <c r="C697" s="446"/>
      <c r="D697" s="446"/>
      <c r="E697" s="1089"/>
      <c r="F697" s="446"/>
      <c r="G697" s="446"/>
      <c r="H697" s="1089"/>
      <c r="I697" s="446"/>
      <c r="J697" s="446"/>
      <c r="K697" s="1089"/>
      <c r="L697" s="446"/>
      <c r="M697" s="446"/>
      <c r="N697" s="1089"/>
      <c r="O697" s="446"/>
      <c r="P697" s="446"/>
      <c r="Q697" s="1089"/>
      <c r="R697" s="446"/>
      <c r="S697" s="446"/>
      <c r="T697" s="1089"/>
      <c r="U697" s="1089"/>
      <c r="V697" s="446"/>
      <c r="W697" s="446"/>
      <c r="X697" s="1089"/>
      <c r="Y697" s="446"/>
      <c r="Z697" s="446"/>
      <c r="AA697" s="1089"/>
      <c r="AB697" s="446"/>
      <c r="AC697" s="1089"/>
      <c r="AD697" s="446"/>
      <c r="AE697" s="1089"/>
      <c r="AF697" s="446"/>
      <c r="AG697" s="1089"/>
      <c r="AH697" s="446"/>
      <c r="AI697" s="446"/>
      <c r="AJ697" s="1089"/>
      <c r="AK697" s="446"/>
      <c r="AL697" s="446"/>
      <c r="AM697" s="1089"/>
      <c r="AN697" s="446"/>
      <c r="AO697" s="446"/>
      <c r="AP697" s="1089"/>
      <c r="AQ697" s="446"/>
      <c r="AR697" s="446"/>
      <c r="AS697" s="1146"/>
      <c r="AT697" s="446"/>
      <c r="AU697" s="446"/>
      <c r="AV697" s="1089"/>
      <c r="AW697" s="1089"/>
      <c r="AX697" s="1146"/>
      <c r="AY697" s="446"/>
      <c r="AZ697" s="1146"/>
      <c r="BA697" s="1919"/>
      <c r="BB697" s="1790"/>
      <c r="BC697" s="1146"/>
      <c r="BD697" s="446"/>
      <c r="BE697" s="1938"/>
      <c r="BF697" s="1089"/>
      <c r="BG697" s="20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23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  <c r="DB697" s="23"/>
      <c r="DC697" s="23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/>
      <c r="DR697" s="23"/>
      <c r="DS697" s="23"/>
      <c r="DT697" s="23"/>
      <c r="DU697" s="23"/>
      <c r="DV697" s="23"/>
      <c r="DW697" s="23"/>
      <c r="DX697" s="23"/>
      <c r="DY697" s="23"/>
      <c r="DZ697" s="23"/>
      <c r="EA697" s="23"/>
      <c r="EB697" s="23"/>
      <c r="EC697" s="23"/>
      <c r="ED697" s="23"/>
      <c r="EE697" s="23"/>
    </row>
    <row r="698" spans="1:135" s="22" customFormat="1" x14ac:dyDescent="0.25">
      <c r="A698" s="20"/>
      <c r="B698" s="16"/>
      <c r="C698" s="446"/>
      <c r="D698" s="446"/>
      <c r="E698" s="1089"/>
      <c r="F698" s="446"/>
      <c r="G698" s="446"/>
      <c r="H698" s="1089"/>
      <c r="I698" s="446"/>
      <c r="J698" s="446"/>
      <c r="K698" s="1089"/>
      <c r="L698" s="446"/>
      <c r="M698" s="446"/>
      <c r="N698" s="1089"/>
      <c r="O698" s="446"/>
      <c r="P698" s="446"/>
      <c r="Q698" s="1089"/>
      <c r="R698" s="446"/>
      <c r="S698" s="446"/>
      <c r="T698" s="1089"/>
      <c r="U698" s="1089"/>
      <c r="V698" s="446"/>
      <c r="W698" s="446"/>
      <c r="X698" s="1089"/>
      <c r="Y698" s="446"/>
      <c r="Z698" s="446"/>
      <c r="AA698" s="1089"/>
      <c r="AB698" s="446"/>
      <c r="AC698" s="1089"/>
      <c r="AD698" s="446"/>
      <c r="AE698" s="1089"/>
      <c r="AF698" s="446"/>
      <c r="AG698" s="1089"/>
      <c r="AH698" s="446"/>
      <c r="AI698" s="446"/>
      <c r="AJ698" s="1089"/>
      <c r="AK698" s="446"/>
      <c r="AL698" s="446"/>
      <c r="AM698" s="1089"/>
      <c r="AN698" s="446"/>
      <c r="AO698" s="446"/>
      <c r="AP698" s="1089"/>
      <c r="AQ698" s="446"/>
      <c r="AR698" s="446"/>
      <c r="AS698" s="1146"/>
      <c r="AT698" s="446"/>
      <c r="AU698" s="446"/>
      <c r="AV698" s="1089"/>
      <c r="AW698" s="1089"/>
      <c r="AX698" s="1146"/>
      <c r="AY698" s="446"/>
      <c r="AZ698" s="1146"/>
      <c r="BA698" s="1919"/>
      <c r="BB698" s="1790"/>
      <c r="BC698" s="1146"/>
      <c r="BD698" s="446"/>
      <c r="BE698" s="1938"/>
      <c r="BF698" s="1089"/>
      <c r="BG698" s="20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  <c r="CM698" s="23"/>
      <c r="CN698" s="23"/>
      <c r="CO698" s="23"/>
      <c r="CP698" s="23"/>
      <c r="CQ698" s="23"/>
      <c r="CR698" s="23"/>
      <c r="CS698" s="23"/>
      <c r="CT698" s="23"/>
      <c r="CU698" s="23"/>
      <c r="CV698" s="23"/>
      <c r="CW698" s="23"/>
      <c r="CX698" s="23"/>
      <c r="CY698" s="23"/>
      <c r="CZ698" s="23"/>
      <c r="DA698" s="23"/>
      <c r="DB698" s="23"/>
      <c r="DC698" s="23"/>
      <c r="DD698" s="23"/>
      <c r="DE698" s="23"/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/>
      <c r="DR698" s="23"/>
      <c r="DS698" s="23"/>
      <c r="DT698" s="23"/>
      <c r="DU698" s="23"/>
      <c r="DV698" s="23"/>
      <c r="DW698" s="23"/>
      <c r="DX698" s="23"/>
      <c r="DY698" s="23"/>
      <c r="DZ698" s="23"/>
      <c r="EA698" s="23"/>
      <c r="EB698" s="23"/>
      <c r="EC698" s="23"/>
      <c r="ED698" s="23"/>
      <c r="EE698" s="23"/>
    </row>
    <row r="699" spans="1:135" s="22" customFormat="1" x14ac:dyDescent="0.25">
      <c r="A699" s="20"/>
      <c r="B699" s="16"/>
      <c r="C699" s="446"/>
      <c r="D699" s="446"/>
      <c r="E699" s="1089"/>
      <c r="F699" s="446"/>
      <c r="G699" s="446"/>
      <c r="H699" s="1089"/>
      <c r="I699" s="446"/>
      <c r="J699" s="446"/>
      <c r="K699" s="1089"/>
      <c r="L699" s="446"/>
      <c r="M699" s="446"/>
      <c r="N699" s="1089"/>
      <c r="O699" s="446"/>
      <c r="P699" s="446"/>
      <c r="Q699" s="1089"/>
      <c r="R699" s="446"/>
      <c r="S699" s="446"/>
      <c r="T699" s="1089"/>
      <c r="U699" s="1089"/>
      <c r="V699" s="446"/>
      <c r="W699" s="446"/>
      <c r="X699" s="1089"/>
      <c r="Y699" s="446"/>
      <c r="Z699" s="446"/>
      <c r="AA699" s="1089"/>
      <c r="AB699" s="446"/>
      <c r="AC699" s="1089"/>
      <c r="AD699" s="446"/>
      <c r="AE699" s="1089"/>
      <c r="AF699" s="446"/>
      <c r="AG699" s="1089"/>
      <c r="AH699" s="446"/>
      <c r="AI699" s="446"/>
      <c r="AJ699" s="1089"/>
      <c r="AK699" s="446"/>
      <c r="AL699" s="446"/>
      <c r="AM699" s="1089"/>
      <c r="AN699" s="446"/>
      <c r="AO699" s="446"/>
      <c r="AP699" s="1089"/>
      <c r="AQ699" s="446"/>
      <c r="AR699" s="446"/>
      <c r="AS699" s="1146"/>
      <c r="AT699" s="446"/>
      <c r="AU699" s="446"/>
      <c r="AV699" s="1089"/>
      <c r="AW699" s="1089"/>
      <c r="AX699" s="1146"/>
      <c r="AY699" s="446"/>
      <c r="AZ699" s="1146"/>
      <c r="BA699" s="1919"/>
      <c r="BB699" s="1790"/>
      <c r="BC699" s="1146"/>
      <c r="BD699" s="446"/>
      <c r="BE699" s="1938"/>
      <c r="BF699" s="1089"/>
      <c r="BG699" s="20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  <c r="DZ699" s="23"/>
      <c r="EA699" s="23"/>
      <c r="EB699" s="23"/>
      <c r="EC699" s="23"/>
      <c r="ED699" s="23"/>
      <c r="EE699" s="23"/>
    </row>
    <row r="700" spans="1:135" s="22" customFormat="1" x14ac:dyDescent="0.25">
      <c r="A700" s="20"/>
      <c r="B700" s="16"/>
      <c r="C700" s="446"/>
      <c r="D700" s="446"/>
      <c r="E700" s="1089"/>
      <c r="F700" s="446"/>
      <c r="G700" s="446"/>
      <c r="H700" s="1089"/>
      <c r="I700" s="446"/>
      <c r="J700" s="446"/>
      <c r="K700" s="1089"/>
      <c r="L700" s="446"/>
      <c r="M700" s="446"/>
      <c r="N700" s="1089"/>
      <c r="O700" s="446"/>
      <c r="P700" s="446"/>
      <c r="Q700" s="1089"/>
      <c r="R700" s="446"/>
      <c r="S700" s="446"/>
      <c r="T700" s="1089"/>
      <c r="U700" s="1089"/>
      <c r="V700" s="446"/>
      <c r="W700" s="446"/>
      <c r="X700" s="1089"/>
      <c r="Y700" s="446"/>
      <c r="Z700" s="446"/>
      <c r="AA700" s="1089"/>
      <c r="AB700" s="446"/>
      <c r="AC700" s="1089"/>
      <c r="AD700" s="446"/>
      <c r="AE700" s="1089"/>
      <c r="AF700" s="446"/>
      <c r="AG700" s="1089"/>
      <c r="AH700" s="446"/>
      <c r="AI700" s="446"/>
      <c r="AJ700" s="1089"/>
      <c r="AK700" s="446"/>
      <c r="AL700" s="446"/>
      <c r="AM700" s="1089"/>
      <c r="AN700" s="446"/>
      <c r="AO700" s="446"/>
      <c r="AP700" s="1089"/>
      <c r="AQ700" s="446"/>
      <c r="AR700" s="446"/>
      <c r="AS700" s="1146"/>
      <c r="AT700" s="446"/>
      <c r="AU700" s="446"/>
      <c r="AV700" s="1089"/>
      <c r="AW700" s="1089"/>
      <c r="AX700" s="1146"/>
      <c r="AY700" s="446"/>
      <c r="AZ700" s="1146"/>
      <c r="BA700" s="1919"/>
      <c r="BB700" s="1790"/>
      <c r="BC700" s="1146"/>
      <c r="BD700" s="446"/>
      <c r="BE700" s="1938"/>
      <c r="BF700" s="1089"/>
      <c r="BG700" s="20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3"/>
      <c r="CG700" s="23"/>
      <c r="CH700" s="23"/>
      <c r="CI700" s="23"/>
      <c r="CJ700" s="23"/>
      <c r="CK700" s="23"/>
      <c r="CL700" s="23"/>
      <c r="CM700" s="23"/>
      <c r="CN700" s="23"/>
      <c r="CO700" s="23"/>
      <c r="CP700" s="23"/>
      <c r="CQ700" s="23"/>
      <c r="CR700" s="23"/>
      <c r="CS700" s="23"/>
      <c r="CT700" s="23"/>
      <c r="CU700" s="23"/>
      <c r="CV700" s="23"/>
      <c r="CW700" s="23"/>
      <c r="CX700" s="23"/>
      <c r="CY700" s="23"/>
      <c r="CZ700" s="23"/>
      <c r="DA700" s="23"/>
      <c r="DB700" s="23"/>
      <c r="DC700" s="23"/>
      <c r="DD700" s="23"/>
      <c r="DE700" s="23"/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/>
      <c r="DR700" s="23"/>
      <c r="DS700" s="23"/>
      <c r="DT700" s="23"/>
      <c r="DU700" s="23"/>
      <c r="DV700" s="23"/>
      <c r="DW700" s="23"/>
      <c r="DX700" s="23"/>
      <c r="DY700" s="23"/>
      <c r="DZ700" s="23"/>
      <c r="EA700" s="23"/>
      <c r="EB700" s="23"/>
      <c r="EC700" s="23"/>
      <c r="ED700" s="23"/>
      <c r="EE700" s="23"/>
    </row>
    <row r="701" spans="1:135" s="22" customFormat="1" x14ac:dyDescent="0.25">
      <c r="A701" s="20"/>
      <c r="B701" s="16"/>
      <c r="C701" s="446"/>
      <c r="D701" s="446"/>
      <c r="E701" s="1089"/>
      <c r="F701" s="446"/>
      <c r="G701" s="446"/>
      <c r="H701" s="1089"/>
      <c r="I701" s="446"/>
      <c r="J701" s="446"/>
      <c r="K701" s="1089"/>
      <c r="L701" s="446"/>
      <c r="M701" s="446"/>
      <c r="N701" s="1089"/>
      <c r="O701" s="446"/>
      <c r="P701" s="446"/>
      <c r="Q701" s="1089"/>
      <c r="R701" s="446"/>
      <c r="S701" s="446"/>
      <c r="T701" s="1089"/>
      <c r="U701" s="1089"/>
      <c r="V701" s="446"/>
      <c r="W701" s="446"/>
      <c r="X701" s="1089"/>
      <c r="Y701" s="446"/>
      <c r="Z701" s="446"/>
      <c r="AA701" s="1089"/>
      <c r="AB701" s="446"/>
      <c r="AC701" s="1089"/>
      <c r="AD701" s="446"/>
      <c r="AE701" s="1089"/>
      <c r="AF701" s="446"/>
      <c r="AG701" s="1089"/>
      <c r="AH701" s="446"/>
      <c r="AI701" s="446"/>
      <c r="AJ701" s="1089"/>
      <c r="AK701" s="446"/>
      <c r="AL701" s="446"/>
      <c r="AM701" s="1089"/>
      <c r="AN701" s="446"/>
      <c r="AO701" s="446"/>
      <c r="AP701" s="1089"/>
      <c r="AQ701" s="446"/>
      <c r="AR701" s="446"/>
      <c r="AS701" s="1146"/>
      <c r="AT701" s="446"/>
      <c r="AU701" s="446"/>
      <c r="AV701" s="1089"/>
      <c r="AW701" s="1089"/>
      <c r="AX701" s="1146"/>
      <c r="AY701" s="446"/>
      <c r="AZ701" s="1146"/>
      <c r="BA701" s="1919"/>
      <c r="BB701" s="1790"/>
      <c r="BC701" s="1146"/>
      <c r="BD701" s="446"/>
      <c r="BE701" s="1938"/>
      <c r="BF701" s="1089"/>
      <c r="BG701" s="20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3"/>
      <c r="CG701" s="23"/>
      <c r="CH701" s="23"/>
      <c r="CI701" s="23"/>
      <c r="CJ701" s="23"/>
      <c r="CK701" s="23"/>
      <c r="CL701" s="23"/>
      <c r="CM701" s="23"/>
      <c r="CN701" s="23"/>
      <c r="CO701" s="23"/>
      <c r="CP701" s="23"/>
      <c r="CQ701" s="23"/>
      <c r="CR701" s="23"/>
      <c r="CS701" s="23"/>
      <c r="CT701" s="23"/>
      <c r="CU701" s="23"/>
      <c r="CV701" s="23"/>
      <c r="CW701" s="23"/>
      <c r="CX701" s="23"/>
      <c r="CY701" s="23"/>
      <c r="CZ701" s="23"/>
      <c r="DA701" s="23"/>
      <c r="DB701" s="23"/>
      <c r="DC701" s="23"/>
      <c r="DD701" s="23"/>
      <c r="DE701" s="23"/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/>
      <c r="DR701" s="23"/>
      <c r="DS701" s="23"/>
      <c r="DT701" s="23"/>
      <c r="DU701" s="23"/>
      <c r="DV701" s="23"/>
      <c r="DW701" s="23"/>
      <c r="DX701" s="23"/>
      <c r="DY701" s="23"/>
      <c r="DZ701" s="23"/>
      <c r="EA701" s="23"/>
      <c r="EB701" s="23"/>
      <c r="EC701" s="23"/>
      <c r="ED701" s="23"/>
      <c r="EE701" s="23"/>
    </row>
    <row r="702" spans="1:135" s="22" customFormat="1" x14ac:dyDescent="0.25">
      <c r="A702" s="20"/>
      <c r="B702" s="16"/>
      <c r="C702" s="446"/>
      <c r="D702" s="446"/>
      <c r="E702" s="1089"/>
      <c r="F702" s="446"/>
      <c r="G702" s="446"/>
      <c r="H702" s="1089"/>
      <c r="I702" s="446"/>
      <c r="J702" s="446"/>
      <c r="K702" s="1089"/>
      <c r="L702" s="446"/>
      <c r="M702" s="446"/>
      <c r="N702" s="1089"/>
      <c r="O702" s="446"/>
      <c r="P702" s="446"/>
      <c r="Q702" s="1089"/>
      <c r="R702" s="446"/>
      <c r="S702" s="446"/>
      <c r="T702" s="1089"/>
      <c r="U702" s="1089"/>
      <c r="V702" s="446"/>
      <c r="W702" s="446"/>
      <c r="X702" s="1089"/>
      <c r="Y702" s="446"/>
      <c r="Z702" s="446"/>
      <c r="AA702" s="1089"/>
      <c r="AB702" s="446"/>
      <c r="AC702" s="1089"/>
      <c r="AD702" s="446"/>
      <c r="AE702" s="1089"/>
      <c r="AF702" s="446"/>
      <c r="AG702" s="1089"/>
      <c r="AH702" s="446"/>
      <c r="AI702" s="446"/>
      <c r="AJ702" s="1089"/>
      <c r="AK702" s="446"/>
      <c r="AL702" s="446"/>
      <c r="AM702" s="1089"/>
      <c r="AN702" s="446"/>
      <c r="AO702" s="446"/>
      <c r="AP702" s="1089"/>
      <c r="AQ702" s="446"/>
      <c r="AR702" s="446"/>
      <c r="AS702" s="1146"/>
      <c r="AT702" s="446"/>
      <c r="AU702" s="446"/>
      <c r="AV702" s="1089"/>
      <c r="AW702" s="1089"/>
      <c r="AX702" s="1146"/>
      <c r="AY702" s="446"/>
      <c r="AZ702" s="1146"/>
      <c r="BA702" s="1919"/>
      <c r="BB702" s="1790"/>
      <c r="BC702" s="1146"/>
      <c r="BD702" s="446"/>
      <c r="BE702" s="1938"/>
      <c r="BF702" s="1089"/>
      <c r="BG702" s="20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</row>
    <row r="703" spans="1:135" s="22" customFormat="1" x14ac:dyDescent="0.25">
      <c r="A703" s="20"/>
      <c r="B703" s="16"/>
      <c r="C703" s="446"/>
      <c r="D703" s="446"/>
      <c r="E703" s="1089"/>
      <c r="F703" s="446"/>
      <c r="G703" s="446"/>
      <c r="H703" s="1089"/>
      <c r="I703" s="446"/>
      <c r="J703" s="446"/>
      <c r="K703" s="1089"/>
      <c r="L703" s="446"/>
      <c r="M703" s="446"/>
      <c r="N703" s="1089"/>
      <c r="O703" s="446"/>
      <c r="P703" s="446"/>
      <c r="Q703" s="1089"/>
      <c r="R703" s="446"/>
      <c r="S703" s="446"/>
      <c r="T703" s="1089"/>
      <c r="U703" s="1089"/>
      <c r="V703" s="446"/>
      <c r="W703" s="446"/>
      <c r="X703" s="1089"/>
      <c r="Y703" s="446"/>
      <c r="Z703" s="446"/>
      <c r="AA703" s="1089"/>
      <c r="AB703" s="446"/>
      <c r="AC703" s="1089"/>
      <c r="AD703" s="446"/>
      <c r="AE703" s="1089"/>
      <c r="AF703" s="446"/>
      <c r="AG703" s="1089"/>
      <c r="AH703" s="446"/>
      <c r="AI703" s="446"/>
      <c r="AJ703" s="1089"/>
      <c r="AK703" s="446"/>
      <c r="AL703" s="446"/>
      <c r="AM703" s="1089"/>
      <c r="AN703" s="446"/>
      <c r="AO703" s="446"/>
      <c r="AP703" s="1089"/>
      <c r="AQ703" s="446"/>
      <c r="AR703" s="446"/>
      <c r="AS703" s="1146"/>
      <c r="AT703" s="446"/>
      <c r="AU703" s="446"/>
      <c r="AV703" s="1089"/>
      <c r="AW703" s="1089"/>
      <c r="AX703" s="1146"/>
      <c r="AY703" s="446"/>
      <c r="AZ703" s="1146"/>
      <c r="BA703" s="1919"/>
      <c r="BB703" s="1790"/>
      <c r="BC703" s="1146"/>
      <c r="BD703" s="446"/>
      <c r="BE703" s="1938"/>
      <c r="BF703" s="1089"/>
      <c r="BG703" s="20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  <c r="CM703" s="23"/>
      <c r="CN703" s="23"/>
      <c r="CO703" s="23"/>
      <c r="CP703" s="23"/>
      <c r="CQ703" s="23"/>
      <c r="CR703" s="23"/>
      <c r="CS703" s="23"/>
      <c r="CT703" s="23"/>
      <c r="CU703" s="23"/>
      <c r="CV703" s="23"/>
      <c r="CW703" s="23"/>
      <c r="CX703" s="23"/>
      <c r="CY703" s="23"/>
      <c r="CZ703" s="23"/>
      <c r="DA703" s="23"/>
      <c r="DB703" s="23"/>
      <c r="DC703" s="23"/>
      <c r="DD703" s="23"/>
      <c r="DE703" s="23"/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/>
      <c r="DR703" s="23"/>
      <c r="DS703" s="23"/>
      <c r="DT703" s="23"/>
      <c r="DU703" s="23"/>
      <c r="DV703" s="23"/>
      <c r="DW703" s="23"/>
      <c r="DX703" s="23"/>
      <c r="DY703" s="23"/>
      <c r="DZ703" s="23"/>
      <c r="EA703" s="23"/>
      <c r="EB703" s="23"/>
      <c r="EC703" s="23"/>
      <c r="ED703" s="23"/>
      <c r="EE703" s="23"/>
    </row>
    <row r="704" spans="1:135" s="22" customFormat="1" x14ac:dyDescent="0.25">
      <c r="A704" s="20"/>
      <c r="B704" s="16"/>
      <c r="C704" s="446"/>
      <c r="D704" s="446"/>
      <c r="E704" s="1089"/>
      <c r="F704" s="446"/>
      <c r="G704" s="446"/>
      <c r="H704" s="1089"/>
      <c r="I704" s="446"/>
      <c r="J704" s="446"/>
      <c r="K704" s="1089"/>
      <c r="L704" s="446"/>
      <c r="M704" s="446"/>
      <c r="N704" s="1089"/>
      <c r="O704" s="446"/>
      <c r="P704" s="446"/>
      <c r="Q704" s="1089"/>
      <c r="R704" s="446"/>
      <c r="S704" s="446"/>
      <c r="T704" s="1089"/>
      <c r="U704" s="1089"/>
      <c r="V704" s="446"/>
      <c r="W704" s="446"/>
      <c r="X704" s="1089"/>
      <c r="Y704" s="446"/>
      <c r="Z704" s="446"/>
      <c r="AA704" s="1089"/>
      <c r="AB704" s="446"/>
      <c r="AC704" s="1089"/>
      <c r="AD704" s="446"/>
      <c r="AE704" s="1089"/>
      <c r="AF704" s="446"/>
      <c r="AG704" s="1089"/>
      <c r="AH704" s="446"/>
      <c r="AI704" s="446"/>
      <c r="AJ704" s="1089"/>
      <c r="AK704" s="446"/>
      <c r="AL704" s="446"/>
      <c r="AM704" s="1089"/>
      <c r="AN704" s="446"/>
      <c r="AO704" s="446"/>
      <c r="AP704" s="1089"/>
      <c r="AQ704" s="446"/>
      <c r="AR704" s="446"/>
      <c r="AS704" s="1146"/>
      <c r="AT704" s="446"/>
      <c r="AU704" s="446"/>
      <c r="AV704" s="1089"/>
      <c r="AW704" s="1089"/>
      <c r="AX704" s="1146"/>
      <c r="AY704" s="446"/>
      <c r="AZ704" s="1146"/>
      <c r="BA704" s="1919"/>
      <c r="BB704" s="1790"/>
      <c r="BC704" s="1146"/>
      <c r="BD704" s="446"/>
      <c r="BE704" s="1938"/>
      <c r="BF704" s="1089"/>
      <c r="BG704" s="20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/>
      <c r="CS704" s="23"/>
      <c r="CT704" s="23"/>
      <c r="CU704" s="23"/>
      <c r="CV704" s="23"/>
      <c r="CW704" s="23"/>
      <c r="CX704" s="23"/>
      <c r="CY704" s="23"/>
      <c r="CZ704" s="23"/>
      <c r="DA704" s="23"/>
      <c r="DB704" s="23"/>
      <c r="DC704" s="23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23"/>
      <c r="DT704" s="23"/>
      <c r="DU704" s="23"/>
      <c r="DV704" s="23"/>
      <c r="DW704" s="23"/>
      <c r="DX704" s="23"/>
      <c r="DY704" s="23"/>
      <c r="DZ704" s="23"/>
      <c r="EA704" s="23"/>
      <c r="EB704" s="23"/>
      <c r="EC704" s="23"/>
      <c r="ED704" s="23"/>
      <c r="EE704" s="23"/>
    </row>
    <row r="705" spans="1:135" s="22" customFormat="1" x14ac:dyDescent="0.25">
      <c r="A705" s="20"/>
      <c r="B705" s="16"/>
      <c r="C705" s="446"/>
      <c r="D705" s="446"/>
      <c r="E705" s="1089"/>
      <c r="F705" s="446"/>
      <c r="G705" s="446"/>
      <c r="H705" s="1089"/>
      <c r="I705" s="446"/>
      <c r="J705" s="446"/>
      <c r="K705" s="1089"/>
      <c r="L705" s="446"/>
      <c r="M705" s="446"/>
      <c r="N705" s="1089"/>
      <c r="O705" s="446"/>
      <c r="P705" s="446"/>
      <c r="Q705" s="1089"/>
      <c r="R705" s="446"/>
      <c r="S705" s="446"/>
      <c r="T705" s="1089"/>
      <c r="U705" s="1089"/>
      <c r="V705" s="446"/>
      <c r="W705" s="446"/>
      <c r="X705" s="1089"/>
      <c r="Y705" s="446"/>
      <c r="Z705" s="446"/>
      <c r="AA705" s="1089"/>
      <c r="AB705" s="446"/>
      <c r="AC705" s="1089"/>
      <c r="AD705" s="446"/>
      <c r="AE705" s="1089"/>
      <c r="AF705" s="446"/>
      <c r="AG705" s="1089"/>
      <c r="AH705" s="446"/>
      <c r="AI705" s="446"/>
      <c r="AJ705" s="1089"/>
      <c r="AK705" s="446"/>
      <c r="AL705" s="446"/>
      <c r="AM705" s="1089"/>
      <c r="AN705" s="446"/>
      <c r="AO705" s="446"/>
      <c r="AP705" s="1089"/>
      <c r="AQ705" s="446"/>
      <c r="AR705" s="446"/>
      <c r="AS705" s="1146"/>
      <c r="AT705" s="446"/>
      <c r="AU705" s="446"/>
      <c r="AV705" s="1089"/>
      <c r="AW705" s="1089"/>
      <c r="AX705" s="1146"/>
      <c r="AY705" s="446"/>
      <c r="AZ705" s="1146"/>
      <c r="BA705" s="1919"/>
      <c r="BB705" s="1790"/>
      <c r="BC705" s="1146"/>
      <c r="BD705" s="446"/>
      <c r="BE705" s="1938"/>
      <c r="BF705" s="1089"/>
      <c r="BG705" s="20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  <c r="BS705" s="23"/>
      <c r="BT705" s="23"/>
      <c r="BU705" s="23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3"/>
      <c r="CG705" s="23"/>
      <c r="CH705" s="23"/>
      <c r="CI705" s="23"/>
      <c r="CJ705" s="23"/>
      <c r="CK705" s="23"/>
      <c r="CL705" s="23"/>
      <c r="CM705" s="23"/>
      <c r="CN705" s="23"/>
      <c r="CO705" s="23"/>
      <c r="CP705" s="23"/>
      <c r="CQ705" s="23"/>
      <c r="CR705" s="23"/>
      <c r="CS705" s="23"/>
      <c r="CT705" s="23"/>
      <c r="CU705" s="23"/>
      <c r="CV705" s="23"/>
      <c r="CW705" s="23"/>
      <c r="CX705" s="23"/>
      <c r="CY705" s="23"/>
      <c r="CZ705" s="23"/>
      <c r="DA705" s="23"/>
      <c r="DB705" s="23"/>
      <c r="DC705" s="23"/>
      <c r="DD705" s="23"/>
      <c r="DE705" s="23"/>
      <c r="DF705" s="23"/>
      <c r="DG705" s="23"/>
      <c r="DH705" s="23"/>
      <c r="DI705" s="23"/>
      <c r="DJ705" s="23"/>
      <c r="DK705" s="23"/>
      <c r="DL705" s="23"/>
      <c r="DM705" s="23"/>
      <c r="DN705" s="23"/>
      <c r="DO705" s="23"/>
      <c r="DP705" s="23"/>
      <c r="DQ705" s="23"/>
      <c r="DR705" s="23"/>
      <c r="DS705" s="23"/>
      <c r="DT705" s="23"/>
      <c r="DU705" s="23"/>
      <c r="DV705" s="23"/>
      <c r="DW705" s="23"/>
      <c r="DX705" s="23"/>
      <c r="DY705" s="23"/>
      <c r="DZ705" s="23"/>
      <c r="EA705" s="23"/>
      <c r="EB705" s="23"/>
      <c r="EC705" s="23"/>
      <c r="ED705" s="23"/>
      <c r="EE705" s="23"/>
    </row>
    <row r="706" spans="1:135" s="22" customFormat="1" x14ac:dyDescent="0.25">
      <c r="A706" s="20"/>
      <c r="B706" s="16"/>
      <c r="C706" s="446"/>
      <c r="D706" s="446"/>
      <c r="E706" s="1089"/>
      <c r="F706" s="446"/>
      <c r="G706" s="446"/>
      <c r="H706" s="1089"/>
      <c r="I706" s="446"/>
      <c r="J706" s="446"/>
      <c r="K706" s="1089"/>
      <c r="L706" s="446"/>
      <c r="M706" s="446"/>
      <c r="N706" s="1089"/>
      <c r="O706" s="446"/>
      <c r="P706" s="446"/>
      <c r="Q706" s="1089"/>
      <c r="R706" s="446"/>
      <c r="S706" s="446"/>
      <c r="T706" s="1089"/>
      <c r="U706" s="1089"/>
      <c r="V706" s="446"/>
      <c r="W706" s="446"/>
      <c r="X706" s="1089"/>
      <c r="Y706" s="446"/>
      <c r="Z706" s="446"/>
      <c r="AA706" s="1089"/>
      <c r="AB706" s="446"/>
      <c r="AC706" s="1089"/>
      <c r="AD706" s="446"/>
      <c r="AE706" s="1089"/>
      <c r="AF706" s="446"/>
      <c r="AG706" s="1089"/>
      <c r="AH706" s="446"/>
      <c r="AI706" s="446"/>
      <c r="AJ706" s="1089"/>
      <c r="AK706" s="446"/>
      <c r="AL706" s="446"/>
      <c r="AM706" s="1089"/>
      <c r="AN706" s="446"/>
      <c r="AO706" s="446"/>
      <c r="AP706" s="1089"/>
      <c r="AQ706" s="446"/>
      <c r="AR706" s="446"/>
      <c r="AS706" s="1146"/>
      <c r="AT706" s="446"/>
      <c r="AU706" s="446"/>
      <c r="AV706" s="1089"/>
      <c r="AW706" s="1089"/>
      <c r="AX706" s="1146"/>
      <c r="AY706" s="446"/>
      <c r="AZ706" s="1146"/>
      <c r="BA706" s="1919"/>
      <c r="BB706" s="1790"/>
      <c r="BC706" s="1146"/>
      <c r="BD706" s="446"/>
      <c r="BE706" s="1938"/>
      <c r="BF706" s="1089"/>
      <c r="BG706" s="20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  <c r="BS706" s="23"/>
      <c r="BT706" s="23"/>
      <c r="BU706" s="23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3"/>
      <c r="CG706" s="23"/>
      <c r="CH706" s="23"/>
      <c r="CI706" s="23"/>
      <c r="CJ706" s="23"/>
      <c r="CK706" s="23"/>
      <c r="CL706" s="23"/>
      <c r="CM706" s="23"/>
      <c r="CN706" s="23"/>
      <c r="CO706" s="23"/>
      <c r="CP706" s="23"/>
      <c r="CQ706" s="23"/>
      <c r="CR706" s="23"/>
      <c r="CS706" s="23"/>
      <c r="CT706" s="23"/>
      <c r="CU706" s="23"/>
      <c r="CV706" s="23"/>
      <c r="CW706" s="23"/>
      <c r="CX706" s="23"/>
      <c r="CY706" s="23"/>
      <c r="CZ706" s="23"/>
      <c r="DA706" s="23"/>
      <c r="DB706" s="23"/>
      <c r="DC706" s="23"/>
      <c r="DD706" s="23"/>
      <c r="DE706" s="23"/>
      <c r="DF706" s="23"/>
      <c r="DG706" s="23"/>
      <c r="DH706" s="23"/>
      <c r="DI706" s="23"/>
      <c r="DJ706" s="23"/>
      <c r="DK706" s="23"/>
      <c r="DL706" s="23"/>
      <c r="DM706" s="23"/>
      <c r="DN706" s="23"/>
      <c r="DO706" s="23"/>
      <c r="DP706" s="23"/>
      <c r="DQ706" s="23"/>
      <c r="DR706" s="23"/>
      <c r="DS706" s="23"/>
      <c r="DT706" s="23"/>
      <c r="DU706" s="23"/>
      <c r="DV706" s="23"/>
      <c r="DW706" s="23"/>
      <c r="DX706" s="23"/>
      <c r="DY706" s="23"/>
      <c r="DZ706" s="23"/>
      <c r="EA706" s="23"/>
      <c r="EB706" s="23"/>
      <c r="EC706" s="23"/>
      <c r="ED706" s="23"/>
      <c r="EE706" s="23"/>
    </row>
    <row r="707" spans="1:135" s="22" customFormat="1" x14ac:dyDescent="0.25">
      <c r="A707" s="20"/>
      <c r="B707" s="16"/>
      <c r="C707" s="446"/>
      <c r="D707" s="446"/>
      <c r="E707" s="1089"/>
      <c r="F707" s="446"/>
      <c r="G707" s="446"/>
      <c r="H707" s="1089"/>
      <c r="I707" s="446"/>
      <c r="J707" s="446"/>
      <c r="K707" s="1089"/>
      <c r="L707" s="446"/>
      <c r="M707" s="446"/>
      <c r="N707" s="1089"/>
      <c r="O707" s="446"/>
      <c r="P707" s="446"/>
      <c r="Q707" s="1089"/>
      <c r="R707" s="446"/>
      <c r="S707" s="446"/>
      <c r="T707" s="1089"/>
      <c r="U707" s="1089"/>
      <c r="V707" s="446"/>
      <c r="W707" s="446"/>
      <c r="X707" s="1089"/>
      <c r="Y707" s="446"/>
      <c r="Z707" s="446"/>
      <c r="AA707" s="1089"/>
      <c r="AB707" s="446"/>
      <c r="AC707" s="1089"/>
      <c r="AD707" s="446"/>
      <c r="AE707" s="1089"/>
      <c r="AF707" s="446"/>
      <c r="AG707" s="1089"/>
      <c r="AH707" s="446"/>
      <c r="AI707" s="446"/>
      <c r="AJ707" s="1089"/>
      <c r="AK707" s="446"/>
      <c r="AL707" s="446"/>
      <c r="AM707" s="1089"/>
      <c r="AN707" s="446"/>
      <c r="AO707" s="446"/>
      <c r="AP707" s="1089"/>
      <c r="AQ707" s="446"/>
      <c r="AR707" s="446"/>
      <c r="AS707" s="1146"/>
      <c r="AT707" s="446"/>
      <c r="AU707" s="446"/>
      <c r="AV707" s="1089"/>
      <c r="AW707" s="1089"/>
      <c r="AX707" s="1146"/>
      <c r="AY707" s="446"/>
      <c r="AZ707" s="1146"/>
      <c r="BA707" s="1919"/>
      <c r="BB707" s="1790"/>
      <c r="BC707" s="1146"/>
      <c r="BD707" s="446"/>
      <c r="BE707" s="1938"/>
      <c r="BF707" s="1089"/>
      <c r="BG707" s="20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  <c r="CJ707" s="23"/>
      <c r="CK707" s="23"/>
      <c r="CL707" s="23"/>
      <c r="CM707" s="23"/>
      <c r="CN707" s="23"/>
      <c r="CO707" s="23"/>
      <c r="CP707" s="23"/>
      <c r="CQ707" s="23"/>
      <c r="CR707" s="23"/>
      <c r="CS707" s="23"/>
      <c r="CT707" s="23"/>
      <c r="CU707" s="23"/>
      <c r="CV707" s="23"/>
      <c r="CW707" s="23"/>
      <c r="CX707" s="23"/>
      <c r="CY707" s="23"/>
      <c r="CZ707" s="23"/>
      <c r="DA707" s="23"/>
      <c r="DB707" s="23"/>
      <c r="DC707" s="23"/>
      <c r="DD707" s="23"/>
      <c r="DE707" s="23"/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23"/>
      <c r="DT707" s="23"/>
      <c r="DU707" s="23"/>
      <c r="DV707" s="23"/>
      <c r="DW707" s="23"/>
      <c r="DX707" s="23"/>
      <c r="DY707" s="23"/>
      <c r="DZ707" s="23"/>
      <c r="EA707" s="23"/>
      <c r="EB707" s="23"/>
      <c r="EC707" s="23"/>
      <c r="ED707" s="23"/>
      <c r="EE707" s="23"/>
    </row>
    <row r="708" spans="1:135" s="22" customFormat="1" x14ac:dyDescent="0.25">
      <c r="A708" s="20"/>
      <c r="B708" s="16"/>
      <c r="C708" s="446"/>
      <c r="D708" s="446"/>
      <c r="E708" s="1089"/>
      <c r="F708" s="446"/>
      <c r="G708" s="446"/>
      <c r="H708" s="1089"/>
      <c r="I708" s="446"/>
      <c r="J708" s="446"/>
      <c r="K708" s="1089"/>
      <c r="L708" s="446"/>
      <c r="M708" s="446"/>
      <c r="N708" s="1089"/>
      <c r="O708" s="446"/>
      <c r="P708" s="446"/>
      <c r="Q708" s="1089"/>
      <c r="R708" s="446"/>
      <c r="S708" s="446"/>
      <c r="T708" s="1089"/>
      <c r="U708" s="1089"/>
      <c r="V708" s="446"/>
      <c r="W708" s="446"/>
      <c r="X708" s="1089"/>
      <c r="Y708" s="446"/>
      <c r="Z708" s="446"/>
      <c r="AA708" s="1089"/>
      <c r="AB708" s="446"/>
      <c r="AC708" s="1089"/>
      <c r="AD708" s="446"/>
      <c r="AE708" s="1089"/>
      <c r="AF708" s="446"/>
      <c r="AG708" s="1089"/>
      <c r="AH708" s="446"/>
      <c r="AI708" s="446"/>
      <c r="AJ708" s="1089"/>
      <c r="AK708" s="446"/>
      <c r="AL708" s="446"/>
      <c r="AM708" s="1089"/>
      <c r="AN708" s="446"/>
      <c r="AO708" s="446"/>
      <c r="AP708" s="1089"/>
      <c r="AQ708" s="446"/>
      <c r="AR708" s="446"/>
      <c r="AS708" s="1146"/>
      <c r="AT708" s="446"/>
      <c r="AU708" s="446"/>
      <c r="AV708" s="1089"/>
      <c r="AW708" s="1089"/>
      <c r="AX708" s="1146"/>
      <c r="AY708" s="446"/>
      <c r="AZ708" s="1146"/>
      <c r="BA708" s="1919"/>
      <c r="BB708" s="1790"/>
      <c r="BC708" s="1146"/>
      <c r="BD708" s="446"/>
      <c r="BE708" s="1938"/>
      <c r="BF708" s="1089"/>
      <c r="BG708" s="20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  <c r="CM708" s="23"/>
      <c r="CN708" s="23"/>
      <c r="CO708" s="23"/>
      <c r="CP708" s="23"/>
      <c r="CQ708" s="23"/>
      <c r="CR708" s="23"/>
      <c r="CS708" s="23"/>
      <c r="CT708" s="23"/>
      <c r="CU708" s="23"/>
      <c r="CV708" s="23"/>
      <c r="CW708" s="23"/>
      <c r="CX708" s="23"/>
      <c r="CY708" s="23"/>
      <c r="CZ708" s="23"/>
      <c r="DA708" s="23"/>
      <c r="DB708" s="23"/>
      <c r="DC708" s="23"/>
      <c r="DD708" s="23"/>
      <c r="DE708" s="23"/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/>
      <c r="DR708" s="23"/>
      <c r="DS708" s="23"/>
      <c r="DT708" s="23"/>
      <c r="DU708" s="23"/>
      <c r="DV708" s="23"/>
      <c r="DW708" s="23"/>
      <c r="DX708" s="23"/>
      <c r="DY708" s="23"/>
      <c r="DZ708" s="23"/>
      <c r="EA708" s="23"/>
      <c r="EB708" s="23"/>
      <c r="EC708" s="23"/>
      <c r="ED708" s="23"/>
      <c r="EE708" s="23"/>
    </row>
    <row r="709" spans="1:135" s="22" customFormat="1" x14ac:dyDescent="0.25">
      <c r="A709" s="20"/>
      <c r="B709" s="16"/>
      <c r="C709" s="446"/>
      <c r="D709" s="446"/>
      <c r="E709" s="1089"/>
      <c r="F709" s="446"/>
      <c r="G709" s="446"/>
      <c r="H709" s="1089"/>
      <c r="I709" s="446"/>
      <c r="J709" s="446"/>
      <c r="K709" s="1089"/>
      <c r="L709" s="446"/>
      <c r="M709" s="446"/>
      <c r="N709" s="1089"/>
      <c r="O709" s="446"/>
      <c r="P709" s="446"/>
      <c r="Q709" s="1089"/>
      <c r="R709" s="446"/>
      <c r="S709" s="446"/>
      <c r="T709" s="1089"/>
      <c r="U709" s="1089"/>
      <c r="V709" s="446"/>
      <c r="W709" s="446"/>
      <c r="X709" s="1089"/>
      <c r="Y709" s="446"/>
      <c r="Z709" s="446"/>
      <c r="AA709" s="1089"/>
      <c r="AB709" s="446"/>
      <c r="AC709" s="1089"/>
      <c r="AD709" s="446"/>
      <c r="AE709" s="1089"/>
      <c r="AF709" s="446"/>
      <c r="AG709" s="1089"/>
      <c r="AH709" s="446"/>
      <c r="AI709" s="446"/>
      <c r="AJ709" s="1089"/>
      <c r="AK709" s="446"/>
      <c r="AL709" s="446"/>
      <c r="AM709" s="1089"/>
      <c r="AN709" s="446"/>
      <c r="AO709" s="446"/>
      <c r="AP709" s="1089"/>
      <c r="AQ709" s="446"/>
      <c r="AR709" s="446"/>
      <c r="AS709" s="1146"/>
      <c r="AT709" s="446"/>
      <c r="AU709" s="446"/>
      <c r="AV709" s="1089"/>
      <c r="AW709" s="1089"/>
      <c r="AX709" s="1146"/>
      <c r="AY709" s="446"/>
      <c r="AZ709" s="1146"/>
      <c r="BA709" s="1919"/>
      <c r="BB709" s="1790"/>
      <c r="BC709" s="1146"/>
      <c r="BD709" s="446"/>
      <c r="BE709" s="1938"/>
      <c r="BF709" s="1089"/>
      <c r="BG709" s="20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  <c r="BU709" s="23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3"/>
      <c r="CG709" s="23"/>
      <c r="CH709" s="23"/>
      <c r="CI709" s="23"/>
      <c r="CJ709" s="23"/>
      <c r="CK709" s="23"/>
      <c r="CL709" s="23"/>
      <c r="CM709" s="23"/>
      <c r="CN709" s="23"/>
      <c r="CO709" s="23"/>
      <c r="CP709" s="23"/>
      <c r="CQ709" s="23"/>
      <c r="CR709" s="23"/>
      <c r="CS709" s="23"/>
      <c r="CT709" s="23"/>
      <c r="CU709" s="23"/>
      <c r="CV709" s="23"/>
      <c r="CW709" s="23"/>
      <c r="CX709" s="23"/>
      <c r="CY709" s="23"/>
      <c r="CZ709" s="23"/>
      <c r="DA709" s="23"/>
      <c r="DB709" s="23"/>
      <c r="DC709" s="23"/>
      <c r="DD709" s="23"/>
      <c r="DE709" s="23"/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/>
      <c r="DR709" s="23"/>
      <c r="DS709" s="23"/>
      <c r="DT709" s="23"/>
      <c r="DU709" s="23"/>
      <c r="DV709" s="23"/>
      <c r="DW709" s="23"/>
      <c r="DX709" s="23"/>
      <c r="DY709" s="23"/>
      <c r="DZ709" s="23"/>
      <c r="EA709" s="23"/>
      <c r="EB709" s="23"/>
      <c r="EC709" s="23"/>
      <c r="ED709" s="23"/>
      <c r="EE709" s="23"/>
    </row>
    <row r="710" spans="1:135" s="22" customFormat="1" x14ac:dyDescent="0.25">
      <c r="A710" s="20"/>
      <c r="B710" s="16"/>
      <c r="C710" s="446"/>
      <c r="D710" s="446"/>
      <c r="E710" s="1089"/>
      <c r="F710" s="446"/>
      <c r="G710" s="446"/>
      <c r="H710" s="1089"/>
      <c r="I710" s="446"/>
      <c r="J710" s="446"/>
      <c r="K710" s="1089"/>
      <c r="L710" s="446"/>
      <c r="M710" s="446"/>
      <c r="N710" s="1089"/>
      <c r="O710" s="446"/>
      <c r="P710" s="446"/>
      <c r="Q710" s="1089"/>
      <c r="R710" s="446"/>
      <c r="S710" s="446"/>
      <c r="T710" s="1089"/>
      <c r="U710" s="1089"/>
      <c r="V710" s="446"/>
      <c r="W710" s="446"/>
      <c r="X710" s="1089"/>
      <c r="Y710" s="446"/>
      <c r="Z710" s="446"/>
      <c r="AA710" s="1089"/>
      <c r="AB710" s="446"/>
      <c r="AC710" s="1089"/>
      <c r="AD710" s="446"/>
      <c r="AE710" s="1089"/>
      <c r="AF710" s="446"/>
      <c r="AG710" s="1089"/>
      <c r="AH710" s="446"/>
      <c r="AI710" s="446"/>
      <c r="AJ710" s="1089"/>
      <c r="AK710" s="446"/>
      <c r="AL710" s="446"/>
      <c r="AM710" s="1089"/>
      <c r="AN710" s="446"/>
      <c r="AO710" s="446"/>
      <c r="AP710" s="1089"/>
      <c r="AQ710" s="446"/>
      <c r="AR710" s="446"/>
      <c r="AS710" s="1146"/>
      <c r="AT710" s="446"/>
      <c r="AU710" s="446"/>
      <c r="AV710" s="1089"/>
      <c r="AW710" s="1089"/>
      <c r="AX710" s="1146"/>
      <c r="AY710" s="446"/>
      <c r="AZ710" s="1146"/>
      <c r="BA710" s="1919"/>
      <c r="BB710" s="1790"/>
      <c r="BC710" s="1146"/>
      <c r="BD710" s="446"/>
      <c r="BE710" s="1938"/>
      <c r="BF710" s="1089"/>
      <c r="BG710" s="20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</row>
    <row r="711" spans="1:135" s="22" customFormat="1" x14ac:dyDescent="0.25">
      <c r="A711" s="20"/>
      <c r="B711" s="16"/>
      <c r="C711" s="446"/>
      <c r="D711" s="446"/>
      <c r="E711" s="1089"/>
      <c r="F711" s="446"/>
      <c r="G711" s="446"/>
      <c r="H711" s="1089"/>
      <c r="I711" s="446"/>
      <c r="J711" s="446"/>
      <c r="K711" s="1089"/>
      <c r="L711" s="446"/>
      <c r="M711" s="446"/>
      <c r="N711" s="1089"/>
      <c r="O711" s="446"/>
      <c r="P711" s="446"/>
      <c r="Q711" s="1089"/>
      <c r="R711" s="446"/>
      <c r="S711" s="446"/>
      <c r="T711" s="1089"/>
      <c r="U711" s="1089"/>
      <c r="V711" s="446"/>
      <c r="W711" s="446"/>
      <c r="X711" s="1089"/>
      <c r="Y711" s="446"/>
      <c r="Z711" s="446"/>
      <c r="AA711" s="1089"/>
      <c r="AB711" s="446"/>
      <c r="AC711" s="1089"/>
      <c r="AD711" s="446"/>
      <c r="AE711" s="1089"/>
      <c r="AF711" s="446"/>
      <c r="AG711" s="1089"/>
      <c r="AH711" s="446"/>
      <c r="AI711" s="446"/>
      <c r="AJ711" s="1089"/>
      <c r="AK711" s="446"/>
      <c r="AL711" s="446"/>
      <c r="AM711" s="1089"/>
      <c r="AN711" s="446"/>
      <c r="AO711" s="446"/>
      <c r="AP711" s="1089"/>
      <c r="AQ711" s="446"/>
      <c r="AR711" s="446"/>
      <c r="AS711" s="1146"/>
      <c r="AT711" s="446"/>
      <c r="AU711" s="446"/>
      <c r="AV711" s="1089"/>
      <c r="AW711" s="1089"/>
      <c r="AX711" s="1146"/>
      <c r="AY711" s="446"/>
      <c r="AZ711" s="1146"/>
      <c r="BA711" s="1919"/>
      <c r="BB711" s="1790"/>
      <c r="BC711" s="1146"/>
      <c r="BD711" s="446"/>
      <c r="BE711" s="1938"/>
      <c r="BF711" s="1089"/>
      <c r="BG711" s="20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23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/>
      <c r="CS711" s="23"/>
      <c r="CT711" s="23"/>
      <c r="CU711" s="23"/>
      <c r="CV711" s="23"/>
      <c r="CW711" s="23"/>
      <c r="CX711" s="23"/>
      <c r="CY711" s="23"/>
      <c r="CZ711" s="23"/>
      <c r="DA711" s="23"/>
      <c r="DB711" s="23"/>
      <c r="DC711" s="23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23"/>
      <c r="DT711" s="23"/>
      <c r="DU711" s="23"/>
      <c r="DV711" s="23"/>
      <c r="DW711" s="23"/>
      <c r="DX711" s="23"/>
      <c r="DY711" s="23"/>
      <c r="DZ711" s="23"/>
      <c r="EA711" s="23"/>
      <c r="EB711" s="23"/>
      <c r="EC711" s="23"/>
      <c r="ED711" s="23"/>
      <c r="EE711" s="23"/>
    </row>
    <row r="712" spans="1:135" s="22" customFormat="1" x14ac:dyDescent="0.25">
      <c r="A712" s="20"/>
      <c r="B712" s="16"/>
      <c r="C712" s="446"/>
      <c r="D712" s="446"/>
      <c r="E712" s="1089"/>
      <c r="F712" s="446"/>
      <c r="G712" s="446"/>
      <c r="H712" s="1089"/>
      <c r="I712" s="446"/>
      <c r="J712" s="446"/>
      <c r="K712" s="1089"/>
      <c r="L712" s="446"/>
      <c r="M712" s="446"/>
      <c r="N712" s="1089"/>
      <c r="O712" s="446"/>
      <c r="P712" s="446"/>
      <c r="Q712" s="1089"/>
      <c r="R712" s="446"/>
      <c r="S712" s="446"/>
      <c r="T712" s="1089"/>
      <c r="U712" s="1089"/>
      <c r="V712" s="446"/>
      <c r="W712" s="446"/>
      <c r="X712" s="1089"/>
      <c r="Y712" s="446"/>
      <c r="Z712" s="446"/>
      <c r="AA712" s="1089"/>
      <c r="AB712" s="446"/>
      <c r="AC712" s="1089"/>
      <c r="AD712" s="446"/>
      <c r="AE712" s="1089"/>
      <c r="AF712" s="446"/>
      <c r="AG712" s="1089"/>
      <c r="AH712" s="446"/>
      <c r="AI712" s="446"/>
      <c r="AJ712" s="1089"/>
      <c r="AK712" s="446"/>
      <c r="AL712" s="446"/>
      <c r="AM712" s="1089"/>
      <c r="AN712" s="446"/>
      <c r="AO712" s="446"/>
      <c r="AP712" s="1089"/>
      <c r="AQ712" s="446"/>
      <c r="AR712" s="446"/>
      <c r="AS712" s="1146"/>
      <c r="AT712" s="446"/>
      <c r="AU712" s="446"/>
      <c r="AV712" s="1089"/>
      <c r="AW712" s="1089"/>
      <c r="AX712" s="1146"/>
      <c r="AY712" s="446"/>
      <c r="AZ712" s="1146"/>
      <c r="BA712" s="1919"/>
      <c r="BB712" s="1790"/>
      <c r="BC712" s="1146"/>
      <c r="BD712" s="446"/>
      <c r="BE712" s="1938"/>
      <c r="BF712" s="1089"/>
      <c r="BG712" s="20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  <c r="BU712" s="23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3"/>
      <c r="CG712" s="23"/>
      <c r="CH712" s="23"/>
      <c r="CI712" s="23"/>
      <c r="CJ712" s="23"/>
      <c r="CK712" s="23"/>
      <c r="CL712" s="23"/>
      <c r="CM712" s="23"/>
      <c r="CN712" s="23"/>
      <c r="CO712" s="23"/>
      <c r="CP712" s="23"/>
      <c r="CQ712" s="23"/>
      <c r="CR712" s="23"/>
      <c r="CS712" s="23"/>
      <c r="CT712" s="23"/>
      <c r="CU712" s="23"/>
      <c r="CV712" s="23"/>
      <c r="CW712" s="23"/>
      <c r="CX712" s="23"/>
      <c r="CY712" s="23"/>
      <c r="CZ712" s="23"/>
      <c r="DA712" s="23"/>
      <c r="DB712" s="23"/>
      <c r="DC712" s="23"/>
      <c r="DD712" s="23"/>
      <c r="DE712" s="23"/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/>
      <c r="DR712" s="23"/>
      <c r="DS712" s="23"/>
      <c r="DT712" s="23"/>
      <c r="DU712" s="23"/>
      <c r="DV712" s="23"/>
      <c r="DW712" s="23"/>
      <c r="DX712" s="23"/>
      <c r="DY712" s="23"/>
      <c r="DZ712" s="23"/>
      <c r="EA712" s="23"/>
      <c r="EB712" s="23"/>
      <c r="EC712" s="23"/>
      <c r="ED712" s="23"/>
      <c r="EE712" s="23"/>
    </row>
    <row r="713" spans="1:135" s="22" customFormat="1" x14ac:dyDescent="0.25">
      <c r="A713" s="20"/>
      <c r="B713" s="16"/>
      <c r="C713" s="446"/>
      <c r="D713" s="446"/>
      <c r="E713" s="1089"/>
      <c r="F713" s="446"/>
      <c r="G713" s="446"/>
      <c r="H713" s="1089"/>
      <c r="I713" s="446"/>
      <c r="J713" s="446"/>
      <c r="K713" s="1089"/>
      <c r="L713" s="446"/>
      <c r="M713" s="446"/>
      <c r="N713" s="1089"/>
      <c r="O713" s="446"/>
      <c r="P713" s="446"/>
      <c r="Q713" s="1089"/>
      <c r="R713" s="446"/>
      <c r="S713" s="446"/>
      <c r="T713" s="1089"/>
      <c r="U713" s="1089"/>
      <c r="V713" s="446"/>
      <c r="W713" s="446"/>
      <c r="X713" s="1089"/>
      <c r="Y713" s="446"/>
      <c r="Z713" s="446"/>
      <c r="AA713" s="1089"/>
      <c r="AB713" s="446"/>
      <c r="AC713" s="1089"/>
      <c r="AD713" s="446"/>
      <c r="AE713" s="1089"/>
      <c r="AF713" s="446"/>
      <c r="AG713" s="1089"/>
      <c r="AH713" s="446"/>
      <c r="AI713" s="446"/>
      <c r="AJ713" s="1089"/>
      <c r="AK713" s="446"/>
      <c r="AL713" s="446"/>
      <c r="AM713" s="1089"/>
      <c r="AN713" s="446"/>
      <c r="AO713" s="446"/>
      <c r="AP713" s="1089"/>
      <c r="AQ713" s="446"/>
      <c r="AR713" s="446"/>
      <c r="AS713" s="1146"/>
      <c r="AT713" s="446"/>
      <c r="AU713" s="446"/>
      <c r="AV713" s="1089"/>
      <c r="AW713" s="1089"/>
      <c r="AX713" s="1146"/>
      <c r="AY713" s="446"/>
      <c r="AZ713" s="1146"/>
      <c r="BA713" s="1919"/>
      <c r="BB713" s="1790"/>
      <c r="BC713" s="1146"/>
      <c r="BD713" s="446"/>
      <c r="BE713" s="1938"/>
      <c r="BF713" s="1089"/>
      <c r="BG713" s="20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  <c r="BU713" s="23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3"/>
      <c r="CG713" s="23"/>
      <c r="CH713" s="23"/>
      <c r="CI713" s="23"/>
      <c r="CJ713" s="23"/>
      <c r="CK713" s="23"/>
      <c r="CL713" s="23"/>
      <c r="CM713" s="23"/>
      <c r="CN713" s="23"/>
      <c r="CO713" s="23"/>
      <c r="CP713" s="23"/>
      <c r="CQ713" s="23"/>
      <c r="CR713" s="23"/>
      <c r="CS713" s="23"/>
      <c r="CT713" s="23"/>
      <c r="CU713" s="23"/>
      <c r="CV713" s="23"/>
      <c r="CW713" s="23"/>
      <c r="CX713" s="23"/>
      <c r="CY713" s="23"/>
      <c r="CZ713" s="23"/>
      <c r="DA713" s="23"/>
      <c r="DB713" s="23"/>
      <c r="DC713" s="23"/>
      <c r="DD713" s="23"/>
      <c r="DE713" s="23"/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/>
      <c r="DR713" s="23"/>
      <c r="DS713" s="23"/>
      <c r="DT713" s="23"/>
      <c r="DU713" s="23"/>
      <c r="DV713" s="23"/>
      <c r="DW713" s="23"/>
      <c r="DX713" s="23"/>
      <c r="DY713" s="23"/>
      <c r="DZ713" s="23"/>
      <c r="EA713" s="23"/>
      <c r="EB713" s="23"/>
      <c r="EC713" s="23"/>
      <c r="ED713" s="23"/>
      <c r="EE713" s="23"/>
    </row>
    <row r="714" spans="1:135" s="22" customFormat="1" x14ac:dyDescent="0.25">
      <c r="A714" s="20"/>
      <c r="B714" s="16"/>
      <c r="C714" s="446"/>
      <c r="D714" s="446"/>
      <c r="E714" s="1089"/>
      <c r="F714" s="446"/>
      <c r="G714" s="446"/>
      <c r="H714" s="1089"/>
      <c r="I714" s="446"/>
      <c r="J714" s="446"/>
      <c r="K714" s="1089"/>
      <c r="L714" s="446"/>
      <c r="M714" s="446"/>
      <c r="N714" s="1089"/>
      <c r="O714" s="446"/>
      <c r="P714" s="446"/>
      <c r="Q714" s="1089"/>
      <c r="R714" s="446"/>
      <c r="S714" s="446"/>
      <c r="T714" s="1089"/>
      <c r="U714" s="1089"/>
      <c r="V714" s="446"/>
      <c r="W714" s="446"/>
      <c r="X714" s="1089"/>
      <c r="Y714" s="446"/>
      <c r="Z714" s="446"/>
      <c r="AA714" s="1089"/>
      <c r="AB714" s="446"/>
      <c r="AC714" s="1089"/>
      <c r="AD714" s="446"/>
      <c r="AE714" s="1089"/>
      <c r="AF714" s="446"/>
      <c r="AG714" s="1089"/>
      <c r="AH714" s="446"/>
      <c r="AI714" s="446"/>
      <c r="AJ714" s="1089"/>
      <c r="AK714" s="446"/>
      <c r="AL714" s="446"/>
      <c r="AM714" s="1089"/>
      <c r="AN714" s="446"/>
      <c r="AO714" s="446"/>
      <c r="AP714" s="1089"/>
      <c r="AQ714" s="446"/>
      <c r="AR714" s="446"/>
      <c r="AS714" s="1146"/>
      <c r="AT714" s="446"/>
      <c r="AU714" s="446"/>
      <c r="AV714" s="1089"/>
      <c r="AW714" s="1089"/>
      <c r="AX714" s="1146"/>
      <c r="AY714" s="446"/>
      <c r="AZ714" s="1146"/>
      <c r="BA714" s="1919"/>
      <c r="BB714" s="1790"/>
      <c r="BC714" s="1146"/>
      <c r="BD714" s="446"/>
      <c r="BE714" s="1938"/>
      <c r="BF714" s="1089"/>
      <c r="BG714" s="20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  <c r="BU714" s="23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3"/>
      <c r="CG714" s="23"/>
      <c r="CH714" s="23"/>
      <c r="CI714" s="23"/>
      <c r="CJ714" s="23"/>
      <c r="CK714" s="23"/>
      <c r="CL714" s="23"/>
      <c r="CM714" s="23"/>
      <c r="CN714" s="23"/>
      <c r="CO714" s="23"/>
      <c r="CP714" s="23"/>
      <c r="CQ714" s="23"/>
      <c r="CR714" s="23"/>
      <c r="CS714" s="23"/>
      <c r="CT714" s="23"/>
      <c r="CU714" s="23"/>
      <c r="CV714" s="23"/>
      <c r="CW714" s="23"/>
      <c r="CX714" s="23"/>
      <c r="CY714" s="23"/>
      <c r="CZ714" s="23"/>
      <c r="DA714" s="23"/>
      <c r="DB714" s="23"/>
      <c r="DC714" s="23"/>
      <c r="DD714" s="23"/>
      <c r="DE714" s="23"/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/>
      <c r="DR714" s="23"/>
      <c r="DS714" s="23"/>
      <c r="DT714" s="23"/>
      <c r="DU714" s="23"/>
      <c r="DV714" s="23"/>
      <c r="DW714" s="23"/>
      <c r="DX714" s="23"/>
      <c r="DY714" s="23"/>
      <c r="DZ714" s="23"/>
      <c r="EA714" s="23"/>
      <c r="EB714" s="23"/>
      <c r="EC714" s="23"/>
      <c r="ED714" s="23"/>
      <c r="EE714" s="23"/>
    </row>
    <row r="715" spans="1:135" s="22" customFormat="1" x14ac:dyDescent="0.25">
      <c r="A715" s="20"/>
      <c r="B715" s="16"/>
      <c r="C715" s="446"/>
      <c r="D715" s="446"/>
      <c r="E715" s="1089"/>
      <c r="F715" s="446"/>
      <c r="G715" s="446"/>
      <c r="H715" s="1089"/>
      <c r="I715" s="446"/>
      <c r="J715" s="446"/>
      <c r="K715" s="1089"/>
      <c r="L715" s="446"/>
      <c r="M715" s="446"/>
      <c r="N715" s="1089"/>
      <c r="O715" s="446"/>
      <c r="P715" s="446"/>
      <c r="Q715" s="1089"/>
      <c r="R715" s="446"/>
      <c r="S715" s="446"/>
      <c r="T715" s="1089"/>
      <c r="U715" s="1089"/>
      <c r="V715" s="446"/>
      <c r="W715" s="446"/>
      <c r="X715" s="1089"/>
      <c r="Y715" s="446"/>
      <c r="Z715" s="446"/>
      <c r="AA715" s="1089"/>
      <c r="AB715" s="446"/>
      <c r="AC715" s="1089"/>
      <c r="AD715" s="446"/>
      <c r="AE715" s="1089"/>
      <c r="AF715" s="446"/>
      <c r="AG715" s="1089"/>
      <c r="AH715" s="446"/>
      <c r="AI715" s="446"/>
      <c r="AJ715" s="1089"/>
      <c r="AK715" s="446"/>
      <c r="AL715" s="446"/>
      <c r="AM715" s="1089"/>
      <c r="AN715" s="446"/>
      <c r="AO715" s="446"/>
      <c r="AP715" s="1089"/>
      <c r="AQ715" s="446"/>
      <c r="AR715" s="446"/>
      <c r="AS715" s="1146"/>
      <c r="AT715" s="446"/>
      <c r="AU715" s="446"/>
      <c r="AV715" s="1089"/>
      <c r="AW715" s="1089"/>
      <c r="AX715" s="1146"/>
      <c r="AY715" s="446"/>
      <c r="AZ715" s="1146"/>
      <c r="BA715" s="1919"/>
      <c r="BB715" s="1790"/>
      <c r="BC715" s="1146"/>
      <c r="BD715" s="446"/>
      <c r="BE715" s="1938"/>
      <c r="BF715" s="1089"/>
      <c r="BG715" s="20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/>
      <c r="ED715" s="23"/>
      <c r="EE715" s="23"/>
    </row>
    <row r="716" spans="1:135" s="22" customFormat="1" x14ac:dyDescent="0.25">
      <c r="A716" s="20"/>
      <c r="B716" s="16"/>
      <c r="C716" s="446"/>
      <c r="D716" s="446"/>
      <c r="E716" s="1089"/>
      <c r="F716" s="446"/>
      <c r="G716" s="446"/>
      <c r="H716" s="1089"/>
      <c r="I716" s="446"/>
      <c r="J716" s="446"/>
      <c r="K716" s="1089"/>
      <c r="L716" s="446"/>
      <c r="M716" s="446"/>
      <c r="N716" s="1089"/>
      <c r="O716" s="446"/>
      <c r="P716" s="446"/>
      <c r="Q716" s="1089"/>
      <c r="R716" s="446"/>
      <c r="S716" s="446"/>
      <c r="T716" s="1089"/>
      <c r="U716" s="1089"/>
      <c r="V716" s="446"/>
      <c r="W716" s="446"/>
      <c r="X716" s="1089"/>
      <c r="Y716" s="446"/>
      <c r="Z716" s="446"/>
      <c r="AA716" s="1089"/>
      <c r="AB716" s="446"/>
      <c r="AC716" s="1089"/>
      <c r="AD716" s="446"/>
      <c r="AE716" s="1089"/>
      <c r="AF716" s="446"/>
      <c r="AG716" s="1089"/>
      <c r="AH716" s="446"/>
      <c r="AI716" s="446"/>
      <c r="AJ716" s="1089"/>
      <c r="AK716" s="446"/>
      <c r="AL716" s="446"/>
      <c r="AM716" s="1089"/>
      <c r="AN716" s="446"/>
      <c r="AO716" s="446"/>
      <c r="AP716" s="1089"/>
      <c r="AQ716" s="446"/>
      <c r="AR716" s="446"/>
      <c r="AS716" s="1146"/>
      <c r="AT716" s="446"/>
      <c r="AU716" s="446"/>
      <c r="AV716" s="1089"/>
      <c r="AW716" s="1089"/>
      <c r="AX716" s="1146"/>
      <c r="AY716" s="446"/>
      <c r="AZ716" s="1146"/>
      <c r="BA716" s="1919"/>
      <c r="BB716" s="1790"/>
      <c r="BC716" s="1146"/>
      <c r="BD716" s="446"/>
      <c r="BE716" s="1938"/>
      <c r="BF716" s="1089"/>
      <c r="BG716" s="20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  <c r="DZ716" s="23"/>
      <c r="EA716" s="23"/>
      <c r="EB716" s="23"/>
      <c r="EC716" s="23"/>
      <c r="ED716" s="23"/>
      <c r="EE716" s="23"/>
    </row>
    <row r="717" spans="1:135" s="22" customFormat="1" x14ac:dyDescent="0.25">
      <c r="A717" s="20"/>
      <c r="B717" s="16"/>
      <c r="C717" s="446"/>
      <c r="D717" s="446"/>
      <c r="E717" s="1089"/>
      <c r="F717" s="446"/>
      <c r="G717" s="446"/>
      <c r="H717" s="1089"/>
      <c r="I717" s="446"/>
      <c r="J717" s="446"/>
      <c r="K717" s="1089"/>
      <c r="L717" s="446"/>
      <c r="M717" s="446"/>
      <c r="N717" s="1089"/>
      <c r="O717" s="446"/>
      <c r="P717" s="446"/>
      <c r="Q717" s="1089"/>
      <c r="R717" s="446"/>
      <c r="S717" s="446"/>
      <c r="T717" s="1089"/>
      <c r="U717" s="1089"/>
      <c r="V717" s="446"/>
      <c r="W717" s="446"/>
      <c r="X717" s="1089"/>
      <c r="Y717" s="446"/>
      <c r="Z717" s="446"/>
      <c r="AA717" s="1089"/>
      <c r="AB717" s="446"/>
      <c r="AC717" s="1089"/>
      <c r="AD717" s="446"/>
      <c r="AE717" s="1089"/>
      <c r="AF717" s="446"/>
      <c r="AG717" s="1089"/>
      <c r="AH717" s="446"/>
      <c r="AI717" s="446"/>
      <c r="AJ717" s="1089"/>
      <c r="AK717" s="446"/>
      <c r="AL717" s="446"/>
      <c r="AM717" s="1089"/>
      <c r="AN717" s="446"/>
      <c r="AO717" s="446"/>
      <c r="AP717" s="1089"/>
      <c r="AQ717" s="446"/>
      <c r="AR717" s="446"/>
      <c r="AS717" s="1146"/>
      <c r="AT717" s="446"/>
      <c r="AU717" s="446"/>
      <c r="AV717" s="1089"/>
      <c r="AW717" s="1089"/>
      <c r="AX717" s="1146"/>
      <c r="AY717" s="446"/>
      <c r="AZ717" s="1146"/>
      <c r="BA717" s="1919"/>
      <c r="BB717" s="1790"/>
      <c r="BC717" s="1146"/>
      <c r="BD717" s="446"/>
      <c r="BE717" s="1938"/>
      <c r="BF717" s="1089"/>
      <c r="BG717" s="20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  <c r="BS717" s="23"/>
      <c r="BT717" s="23"/>
      <c r="BU717" s="23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3"/>
      <c r="CG717" s="23"/>
      <c r="CH717" s="23"/>
      <c r="CI717" s="23"/>
      <c r="CJ717" s="23"/>
      <c r="CK717" s="23"/>
      <c r="CL717" s="23"/>
      <c r="CM717" s="23"/>
      <c r="CN717" s="23"/>
      <c r="CO717" s="23"/>
      <c r="CP717" s="23"/>
      <c r="CQ717" s="23"/>
      <c r="CR717" s="23"/>
      <c r="CS717" s="23"/>
      <c r="CT717" s="23"/>
      <c r="CU717" s="23"/>
      <c r="CV717" s="23"/>
      <c r="CW717" s="23"/>
      <c r="CX717" s="23"/>
      <c r="CY717" s="23"/>
      <c r="CZ717" s="23"/>
      <c r="DA717" s="23"/>
      <c r="DB717" s="23"/>
      <c r="DC717" s="23"/>
      <c r="DD717" s="23"/>
      <c r="DE717" s="23"/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/>
      <c r="DR717" s="23"/>
      <c r="DS717" s="23"/>
      <c r="DT717" s="23"/>
      <c r="DU717" s="23"/>
      <c r="DV717" s="23"/>
      <c r="DW717" s="23"/>
      <c r="DX717" s="23"/>
      <c r="DY717" s="23"/>
      <c r="DZ717" s="23"/>
      <c r="EA717" s="23"/>
      <c r="EB717" s="23"/>
      <c r="EC717" s="23"/>
      <c r="ED717" s="23"/>
      <c r="EE717" s="23"/>
    </row>
    <row r="718" spans="1:135" s="22" customFormat="1" x14ac:dyDescent="0.25">
      <c r="A718" s="20"/>
      <c r="B718" s="16"/>
      <c r="C718" s="446"/>
      <c r="D718" s="446"/>
      <c r="E718" s="1089"/>
      <c r="F718" s="446"/>
      <c r="G718" s="446"/>
      <c r="H718" s="1089"/>
      <c r="I718" s="446"/>
      <c r="J718" s="446"/>
      <c r="K718" s="1089"/>
      <c r="L718" s="446"/>
      <c r="M718" s="446"/>
      <c r="N718" s="1089"/>
      <c r="O718" s="446"/>
      <c r="P718" s="446"/>
      <c r="Q718" s="1089"/>
      <c r="R718" s="446"/>
      <c r="S718" s="446"/>
      <c r="T718" s="1089"/>
      <c r="U718" s="1089"/>
      <c r="V718" s="446"/>
      <c r="W718" s="446"/>
      <c r="X718" s="1089"/>
      <c r="Y718" s="446"/>
      <c r="Z718" s="446"/>
      <c r="AA718" s="1089"/>
      <c r="AB718" s="446"/>
      <c r="AC718" s="1089"/>
      <c r="AD718" s="446"/>
      <c r="AE718" s="1089"/>
      <c r="AF718" s="446"/>
      <c r="AG718" s="1089"/>
      <c r="AH718" s="446"/>
      <c r="AI718" s="446"/>
      <c r="AJ718" s="1089"/>
      <c r="AK718" s="446"/>
      <c r="AL718" s="446"/>
      <c r="AM718" s="1089"/>
      <c r="AN718" s="446"/>
      <c r="AO718" s="446"/>
      <c r="AP718" s="1089"/>
      <c r="AQ718" s="446"/>
      <c r="AR718" s="446"/>
      <c r="AS718" s="1146"/>
      <c r="AT718" s="446"/>
      <c r="AU718" s="446"/>
      <c r="AV718" s="1089"/>
      <c r="AW718" s="1089"/>
      <c r="AX718" s="1146"/>
      <c r="AY718" s="446"/>
      <c r="AZ718" s="1146"/>
      <c r="BA718" s="1919"/>
      <c r="BB718" s="1790"/>
      <c r="BC718" s="1146"/>
      <c r="BD718" s="446"/>
      <c r="BE718" s="1938"/>
      <c r="BF718" s="1089"/>
      <c r="BG718" s="20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  <c r="BS718" s="23"/>
      <c r="BT718" s="23"/>
      <c r="BU718" s="23"/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3"/>
      <c r="CG718" s="23"/>
      <c r="CH718" s="23"/>
      <c r="CI718" s="23"/>
      <c r="CJ718" s="23"/>
      <c r="CK718" s="23"/>
      <c r="CL718" s="23"/>
      <c r="CM718" s="23"/>
      <c r="CN718" s="23"/>
      <c r="CO718" s="23"/>
      <c r="CP718" s="23"/>
      <c r="CQ718" s="23"/>
      <c r="CR718" s="23"/>
      <c r="CS718" s="23"/>
      <c r="CT718" s="23"/>
      <c r="CU718" s="23"/>
      <c r="CV718" s="23"/>
      <c r="CW718" s="23"/>
      <c r="CX718" s="23"/>
      <c r="CY718" s="23"/>
      <c r="CZ718" s="23"/>
      <c r="DA718" s="23"/>
      <c r="DB718" s="23"/>
      <c r="DC718" s="23"/>
      <c r="DD718" s="23"/>
      <c r="DE718" s="23"/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/>
      <c r="DR718" s="23"/>
      <c r="DS718" s="23"/>
      <c r="DT718" s="23"/>
      <c r="DU718" s="23"/>
      <c r="DV718" s="23"/>
      <c r="DW718" s="23"/>
      <c r="DX718" s="23"/>
      <c r="DY718" s="23"/>
      <c r="DZ718" s="23"/>
      <c r="EA718" s="23"/>
      <c r="EB718" s="23"/>
      <c r="EC718" s="23"/>
      <c r="ED718" s="23"/>
      <c r="EE718" s="23"/>
    </row>
    <row r="719" spans="1:135" s="22" customFormat="1" x14ac:dyDescent="0.25">
      <c r="A719" s="20"/>
      <c r="B719" s="16"/>
      <c r="C719" s="446"/>
      <c r="D719" s="446"/>
      <c r="E719" s="1089"/>
      <c r="F719" s="446"/>
      <c r="G719" s="446"/>
      <c r="H719" s="1089"/>
      <c r="I719" s="446"/>
      <c r="J719" s="446"/>
      <c r="K719" s="1089"/>
      <c r="L719" s="446"/>
      <c r="M719" s="446"/>
      <c r="N719" s="1089"/>
      <c r="O719" s="446"/>
      <c r="P719" s="446"/>
      <c r="Q719" s="1089"/>
      <c r="R719" s="446"/>
      <c r="S719" s="446"/>
      <c r="T719" s="1089"/>
      <c r="U719" s="1089"/>
      <c r="V719" s="446"/>
      <c r="W719" s="446"/>
      <c r="X719" s="1089"/>
      <c r="Y719" s="446"/>
      <c r="Z719" s="446"/>
      <c r="AA719" s="1089"/>
      <c r="AB719" s="446"/>
      <c r="AC719" s="1089"/>
      <c r="AD719" s="446"/>
      <c r="AE719" s="1089"/>
      <c r="AF719" s="446"/>
      <c r="AG719" s="1089"/>
      <c r="AH719" s="446"/>
      <c r="AI719" s="446"/>
      <c r="AJ719" s="1089"/>
      <c r="AK719" s="446"/>
      <c r="AL719" s="446"/>
      <c r="AM719" s="1089"/>
      <c r="AN719" s="446"/>
      <c r="AO719" s="446"/>
      <c r="AP719" s="1089"/>
      <c r="AQ719" s="446"/>
      <c r="AR719" s="446"/>
      <c r="AS719" s="1146"/>
      <c r="AT719" s="446"/>
      <c r="AU719" s="446"/>
      <c r="AV719" s="1089"/>
      <c r="AW719" s="1089"/>
      <c r="AX719" s="1146"/>
      <c r="AY719" s="446"/>
      <c r="AZ719" s="1146"/>
      <c r="BA719" s="1919"/>
      <c r="BB719" s="1790"/>
      <c r="BC719" s="1146"/>
      <c r="BD719" s="446"/>
      <c r="BE719" s="1938"/>
      <c r="BF719" s="1089"/>
      <c r="BG719" s="20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  <c r="DZ719" s="23"/>
      <c r="EA719" s="23"/>
      <c r="EB719" s="23"/>
      <c r="EC719" s="23"/>
      <c r="ED719" s="23"/>
      <c r="EE719" s="23"/>
    </row>
    <row r="720" spans="1:135" s="22" customFormat="1" x14ac:dyDescent="0.25">
      <c r="A720" s="20"/>
      <c r="B720" s="16"/>
      <c r="C720" s="446"/>
      <c r="D720" s="446"/>
      <c r="E720" s="1089"/>
      <c r="F720" s="446"/>
      <c r="G720" s="446"/>
      <c r="H720" s="1089"/>
      <c r="I720" s="446"/>
      <c r="J720" s="446"/>
      <c r="K720" s="1089"/>
      <c r="L720" s="446"/>
      <c r="M720" s="446"/>
      <c r="N720" s="1089"/>
      <c r="O720" s="446"/>
      <c r="P720" s="446"/>
      <c r="Q720" s="1089"/>
      <c r="R720" s="446"/>
      <c r="S720" s="446"/>
      <c r="T720" s="1089"/>
      <c r="U720" s="1089"/>
      <c r="V720" s="446"/>
      <c r="W720" s="446"/>
      <c r="X720" s="1089"/>
      <c r="Y720" s="446"/>
      <c r="Z720" s="446"/>
      <c r="AA720" s="1089"/>
      <c r="AB720" s="446"/>
      <c r="AC720" s="1089"/>
      <c r="AD720" s="446"/>
      <c r="AE720" s="1089"/>
      <c r="AF720" s="446"/>
      <c r="AG720" s="1089"/>
      <c r="AH720" s="446"/>
      <c r="AI720" s="446"/>
      <c r="AJ720" s="1089"/>
      <c r="AK720" s="446"/>
      <c r="AL720" s="446"/>
      <c r="AM720" s="1089"/>
      <c r="AN720" s="446"/>
      <c r="AO720" s="446"/>
      <c r="AP720" s="1089"/>
      <c r="AQ720" s="446"/>
      <c r="AR720" s="446"/>
      <c r="AS720" s="1146"/>
      <c r="AT720" s="446"/>
      <c r="AU720" s="446"/>
      <c r="AV720" s="1089"/>
      <c r="AW720" s="1089"/>
      <c r="AX720" s="1146"/>
      <c r="AY720" s="446"/>
      <c r="AZ720" s="1146"/>
      <c r="BA720" s="1919"/>
      <c r="BB720" s="1790"/>
      <c r="BC720" s="1146"/>
      <c r="BD720" s="446"/>
      <c r="BE720" s="1938"/>
      <c r="BF720" s="1089"/>
      <c r="BG720" s="20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/>
      <c r="CS720" s="23"/>
      <c r="CT720" s="23"/>
      <c r="CU720" s="23"/>
      <c r="CV720" s="23"/>
      <c r="CW720" s="23"/>
      <c r="CX720" s="23"/>
      <c r="CY720" s="23"/>
      <c r="CZ720" s="23"/>
      <c r="DA720" s="23"/>
      <c r="DB720" s="23"/>
      <c r="DC720" s="23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23"/>
      <c r="DT720" s="23"/>
      <c r="DU720" s="23"/>
      <c r="DV720" s="23"/>
      <c r="DW720" s="23"/>
      <c r="DX720" s="23"/>
      <c r="DY720" s="23"/>
      <c r="DZ720" s="23"/>
      <c r="EA720" s="23"/>
      <c r="EB720" s="23"/>
      <c r="EC720" s="23"/>
      <c r="ED720" s="23"/>
      <c r="EE720" s="23"/>
    </row>
    <row r="721" spans="1:135" s="22" customFormat="1" x14ac:dyDescent="0.25">
      <c r="A721" s="20"/>
      <c r="B721" s="16"/>
      <c r="C721" s="446"/>
      <c r="D721" s="446"/>
      <c r="E721" s="1089"/>
      <c r="F721" s="446"/>
      <c r="G721" s="446"/>
      <c r="H721" s="1089"/>
      <c r="I721" s="446"/>
      <c r="J721" s="446"/>
      <c r="K721" s="1089"/>
      <c r="L721" s="446"/>
      <c r="M721" s="446"/>
      <c r="N721" s="1089"/>
      <c r="O721" s="446"/>
      <c r="P721" s="446"/>
      <c r="Q721" s="1089"/>
      <c r="R721" s="446"/>
      <c r="S721" s="446"/>
      <c r="T721" s="1089"/>
      <c r="U721" s="1089"/>
      <c r="V721" s="446"/>
      <c r="W721" s="446"/>
      <c r="X721" s="1089"/>
      <c r="Y721" s="446"/>
      <c r="Z721" s="446"/>
      <c r="AA721" s="1089"/>
      <c r="AB721" s="446"/>
      <c r="AC721" s="1089"/>
      <c r="AD721" s="446"/>
      <c r="AE721" s="1089"/>
      <c r="AF721" s="446"/>
      <c r="AG721" s="1089"/>
      <c r="AH721" s="446"/>
      <c r="AI721" s="446"/>
      <c r="AJ721" s="1089"/>
      <c r="AK721" s="446"/>
      <c r="AL721" s="446"/>
      <c r="AM721" s="1089"/>
      <c r="AN721" s="446"/>
      <c r="AO721" s="446"/>
      <c r="AP721" s="1089"/>
      <c r="AQ721" s="446"/>
      <c r="AR721" s="446"/>
      <c r="AS721" s="1146"/>
      <c r="AT721" s="446"/>
      <c r="AU721" s="446"/>
      <c r="AV721" s="1089"/>
      <c r="AW721" s="1089"/>
      <c r="AX721" s="1146"/>
      <c r="AY721" s="446"/>
      <c r="AZ721" s="1146"/>
      <c r="BA721" s="1919"/>
      <c r="BB721" s="1790"/>
      <c r="BC721" s="1146"/>
      <c r="BD721" s="446"/>
      <c r="BE721" s="1938"/>
      <c r="BF721" s="1089"/>
      <c r="BG721" s="20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  <c r="CM721" s="23"/>
      <c r="CN721" s="23"/>
      <c r="CO721" s="23"/>
      <c r="CP721" s="23"/>
      <c r="CQ721" s="23"/>
      <c r="CR721" s="23"/>
      <c r="CS721" s="23"/>
      <c r="CT721" s="23"/>
      <c r="CU721" s="23"/>
      <c r="CV721" s="23"/>
      <c r="CW721" s="23"/>
      <c r="CX721" s="23"/>
      <c r="CY721" s="23"/>
      <c r="CZ721" s="23"/>
      <c r="DA721" s="23"/>
      <c r="DB721" s="23"/>
      <c r="DC721" s="23"/>
      <c r="DD721" s="23"/>
      <c r="DE721" s="23"/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/>
      <c r="DR721" s="23"/>
      <c r="DS721" s="23"/>
      <c r="DT721" s="23"/>
      <c r="DU721" s="23"/>
      <c r="DV721" s="23"/>
      <c r="DW721" s="23"/>
      <c r="DX721" s="23"/>
      <c r="DY721" s="23"/>
      <c r="DZ721" s="23"/>
      <c r="EA721" s="23"/>
      <c r="EB721" s="23"/>
      <c r="EC721" s="23"/>
      <c r="ED721" s="23"/>
      <c r="EE721" s="23"/>
    </row>
    <row r="722" spans="1:135" s="22" customFormat="1" x14ac:dyDescent="0.25">
      <c r="A722" s="20"/>
      <c r="B722" s="16"/>
      <c r="C722" s="446"/>
      <c r="D722" s="446"/>
      <c r="E722" s="1089"/>
      <c r="F722" s="446"/>
      <c r="G722" s="446"/>
      <c r="H722" s="1089"/>
      <c r="I722" s="446"/>
      <c r="J722" s="446"/>
      <c r="K722" s="1089"/>
      <c r="L722" s="446"/>
      <c r="M722" s="446"/>
      <c r="N722" s="1089"/>
      <c r="O722" s="446"/>
      <c r="P722" s="446"/>
      <c r="Q722" s="1089"/>
      <c r="R722" s="446"/>
      <c r="S722" s="446"/>
      <c r="T722" s="1089"/>
      <c r="U722" s="1089"/>
      <c r="V722" s="446"/>
      <c r="W722" s="446"/>
      <c r="X722" s="1089"/>
      <c r="Y722" s="446"/>
      <c r="Z722" s="446"/>
      <c r="AA722" s="1089"/>
      <c r="AB722" s="446"/>
      <c r="AC722" s="1089"/>
      <c r="AD722" s="446"/>
      <c r="AE722" s="1089"/>
      <c r="AF722" s="446"/>
      <c r="AG722" s="1089"/>
      <c r="AH722" s="446"/>
      <c r="AI722" s="446"/>
      <c r="AJ722" s="1089"/>
      <c r="AK722" s="446"/>
      <c r="AL722" s="446"/>
      <c r="AM722" s="1089"/>
      <c r="AN722" s="446"/>
      <c r="AO722" s="446"/>
      <c r="AP722" s="1089"/>
      <c r="AQ722" s="446"/>
      <c r="AR722" s="446"/>
      <c r="AS722" s="1146"/>
      <c r="AT722" s="446"/>
      <c r="AU722" s="446"/>
      <c r="AV722" s="1089"/>
      <c r="AW722" s="1089"/>
      <c r="AX722" s="1146"/>
      <c r="AY722" s="446"/>
      <c r="AZ722" s="1146"/>
      <c r="BA722" s="1919"/>
      <c r="BB722" s="1790"/>
      <c r="BC722" s="1146"/>
      <c r="BD722" s="446"/>
      <c r="BE722" s="1938"/>
      <c r="BF722" s="1089"/>
      <c r="BG722" s="20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  <c r="BS722" s="23"/>
      <c r="BT722" s="23"/>
      <c r="BU722" s="23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3"/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/>
      <c r="CR722" s="23"/>
      <c r="CS722" s="23"/>
      <c r="CT722" s="23"/>
      <c r="CU722" s="23"/>
      <c r="CV722" s="23"/>
      <c r="CW722" s="23"/>
      <c r="CX722" s="23"/>
      <c r="CY722" s="23"/>
      <c r="CZ722" s="23"/>
      <c r="DA722" s="23"/>
      <c r="DB722" s="23"/>
      <c r="DC722" s="23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3"/>
      <c r="DZ722" s="23"/>
      <c r="EA722" s="23"/>
      <c r="EB722" s="23"/>
      <c r="EC722" s="23"/>
      <c r="ED722" s="23"/>
      <c r="EE722" s="23"/>
    </row>
    <row r="723" spans="1:135" s="22" customFormat="1" x14ac:dyDescent="0.25">
      <c r="A723" s="20"/>
      <c r="B723" s="16"/>
      <c r="C723" s="446"/>
      <c r="D723" s="446"/>
      <c r="E723" s="1089"/>
      <c r="F723" s="446"/>
      <c r="G723" s="446"/>
      <c r="H723" s="1089"/>
      <c r="I723" s="446"/>
      <c r="J723" s="446"/>
      <c r="K723" s="1089"/>
      <c r="L723" s="446"/>
      <c r="M723" s="446"/>
      <c r="N723" s="1089"/>
      <c r="O723" s="446"/>
      <c r="P723" s="446"/>
      <c r="Q723" s="1089"/>
      <c r="R723" s="446"/>
      <c r="S723" s="446"/>
      <c r="T723" s="1089"/>
      <c r="U723" s="1089"/>
      <c r="V723" s="446"/>
      <c r="W723" s="446"/>
      <c r="X723" s="1089"/>
      <c r="Y723" s="446"/>
      <c r="Z723" s="446"/>
      <c r="AA723" s="1089"/>
      <c r="AB723" s="446"/>
      <c r="AC723" s="1089"/>
      <c r="AD723" s="446"/>
      <c r="AE723" s="1089"/>
      <c r="AF723" s="446"/>
      <c r="AG723" s="1089"/>
      <c r="AH723" s="446"/>
      <c r="AI723" s="446"/>
      <c r="AJ723" s="1089"/>
      <c r="AK723" s="446"/>
      <c r="AL723" s="446"/>
      <c r="AM723" s="1089"/>
      <c r="AN723" s="446"/>
      <c r="AO723" s="446"/>
      <c r="AP723" s="1089"/>
      <c r="AQ723" s="446"/>
      <c r="AR723" s="446"/>
      <c r="AS723" s="1146"/>
      <c r="AT723" s="446"/>
      <c r="AU723" s="446"/>
      <c r="AV723" s="1089"/>
      <c r="AW723" s="1089"/>
      <c r="AX723" s="1146"/>
      <c r="AY723" s="446"/>
      <c r="AZ723" s="1146"/>
      <c r="BA723" s="1919"/>
      <c r="BB723" s="1790"/>
      <c r="BC723" s="1146"/>
      <c r="BD723" s="446"/>
      <c r="BE723" s="1938"/>
      <c r="BF723" s="1089"/>
      <c r="BG723" s="20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  <c r="BS723" s="23"/>
      <c r="BT723" s="23"/>
      <c r="BU723" s="23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3"/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/>
      <c r="CS723" s="23"/>
      <c r="CT723" s="23"/>
      <c r="CU723" s="23"/>
      <c r="CV723" s="23"/>
      <c r="CW723" s="23"/>
      <c r="CX723" s="23"/>
      <c r="CY723" s="23"/>
      <c r="CZ723" s="23"/>
      <c r="DA723" s="23"/>
      <c r="DB723" s="23"/>
      <c r="DC723" s="23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23"/>
      <c r="DT723" s="23"/>
      <c r="DU723" s="23"/>
      <c r="DV723" s="23"/>
      <c r="DW723" s="23"/>
      <c r="DX723" s="23"/>
      <c r="DY723" s="23"/>
      <c r="DZ723" s="23"/>
      <c r="EA723" s="23"/>
      <c r="EB723" s="23"/>
      <c r="EC723" s="23"/>
      <c r="ED723" s="23"/>
      <c r="EE723" s="23"/>
    </row>
    <row r="724" spans="1:135" s="22" customFormat="1" x14ac:dyDescent="0.25">
      <c r="A724" s="20"/>
      <c r="B724" s="16"/>
      <c r="C724" s="446"/>
      <c r="D724" s="446"/>
      <c r="E724" s="1089"/>
      <c r="F724" s="446"/>
      <c r="G724" s="446"/>
      <c r="H724" s="1089"/>
      <c r="I724" s="446"/>
      <c r="J724" s="446"/>
      <c r="K724" s="1089"/>
      <c r="L724" s="446"/>
      <c r="M724" s="446"/>
      <c r="N724" s="1089"/>
      <c r="O724" s="446"/>
      <c r="P724" s="446"/>
      <c r="Q724" s="1089"/>
      <c r="R724" s="446"/>
      <c r="S724" s="446"/>
      <c r="T724" s="1089"/>
      <c r="U724" s="1089"/>
      <c r="V724" s="446"/>
      <c r="W724" s="446"/>
      <c r="X724" s="1089"/>
      <c r="Y724" s="446"/>
      <c r="Z724" s="446"/>
      <c r="AA724" s="1089"/>
      <c r="AB724" s="446"/>
      <c r="AC724" s="1089"/>
      <c r="AD724" s="446"/>
      <c r="AE724" s="1089"/>
      <c r="AF724" s="446"/>
      <c r="AG724" s="1089"/>
      <c r="AH724" s="446"/>
      <c r="AI724" s="446"/>
      <c r="AJ724" s="1089"/>
      <c r="AK724" s="446"/>
      <c r="AL724" s="446"/>
      <c r="AM724" s="1089"/>
      <c r="AN724" s="446"/>
      <c r="AO724" s="446"/>
      <c r="AP724" s="1089"/>
      <c r="AQ724" s="446"/>
      <c r="AR724" s="446"/>
      <c r="AS724" s="1146"/>
      <c r="AT724" s="446"/>
      <c r="AU724" s="446"/>
      <c r="AV724" s="1089"/>
      <c r="AW724" s="1089"/>
      <c r="AX724" s="1146"/>
      <c r="AY724" s="446"/>
      <c r="AZ724" s="1146"/>
      <c r="BA724" s="1919"/>
      <c r="BB724" s="1790"/>
      <c r="BC724" s="1146"/>
      <c r="BD724" s="446"/>
      <c r="BE724" s="1938"/>
      <c r="BF724" s="1089"/>
      <c r="BG724" s="20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/>
      <c r="CR724" s="23"/>
      <c r="CS724" s="23"/>
      <c r="CT724" s="23"/>
      <c r="CU724" s="23"/>
      <c r="CV724" s="23"/>
      <c r="CW724" s="23"/>
      <c r="CX724" s="23"/>
      <c r="CY724" s="23"/>
      <c r="CZ724" s="23"/>
      <c r="DA724" s="23"/>
      <c r="DB724" s="23"/>
      <c r="DC724" s="23"/>
      <c r="DD724" s="23"/>
      <c r="DE724" s="23"/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/>
      <c r="DR724" s="23"/>
      <c r="DS724" s="23"/>
      <c r="DT724" s="23"/>
      <c r="DU724" s="23"/>
      <c r="DV724" s="23"/>
      <c r="DW724" s="23"/>
      <c r="DX724" s="23"/>
      <c r="DY724" s="23"/>
      <c r="DZ724" s="23"/>
      <c r="EA724" s="23"/>
      <c r="EB724" s="23"/>
      <c r="EC724" s="23"/>
      <c r="ED724" s="23"/>
      <c r="EE724" s="23"/>
    </row>
    <row r="725" spans="1:135" s="22" customFormat="1" x14ac:dyDescent="0.25">
      <c r="A725" s="20"/>
      <c r="B725" s="16"/>
      <c r="C725" s="446"/>
      <c r="D725" s="446"/>
      <c r="E725" s="1089"/>
      <c r="F725" s="446"/>
      <c r="G725" s="446"/>
      <c r="H725" s="1089"/>
      <c r="I725" s="446"/>
      <c r="J725" s="446"/>
      <c r="K725" s="1089"/>
      <c r="L725" s="446"/>
      <c r="M725" s="446"/>
      <c r="N725" s="1089"/>
      <c r="O725" s="446"/>
      <c r="P725" s="446"/>
      <c r="Q725" s="1089"/>
      <c r="R725" s="446"/>
      <c r="S725" s="446"/>
      <c r="T725" s="1089"/>
      <c r="U725" s="1089"/>
      <c r="V725" s="446"/>
      <c r="W725" s="446"/>
      <c r="X725" s="1089"/>
      <c r="Y725" s="446"/>
      <c r="Z725" s="446"/>
      <c r="AA725" s="1089"/>
      <c r="AB725" s="446"/>
      <c r="AC725" s="1089"/>
      <c r="AD725" s="446"/>
      <c r="AE725" s="1089"/>
      <c r="AF725" s="446"/>
      <c r="AG725" s="1089"/>
      <c r="AH725" s="446"/>
      <c r="AI725" s="446"/>
      <c r="AJ725" s="1089"/>
      <c r="AK725" s="446"/>
      <c r="AL725" s="446"/>
      <c r="AM725" s="1089"/>
      <c r="AN725" s="446"/>
      <c r="AO725" s="446"/>
      <c r="AP725" s="1089"/>
      <c r="AQ725" s="446"/>
      <c r="AR725" s="446"/>
      <c r="AS725" s="1146"/>
      <c r="AT725" s="446"/>
      <c r="AU725" s="446"/>
      <c r="AV725" s="1089"/>
      <c r="AW725" s="1089"/>
      <c r="AX725" s="1146"/>
      <c r="AY725" s="446"/>
      <c r="AZ725" s="1146"/>
      <c r="BA725" s="1919"/>
      <c r="BB725" s="1790"/>
      <c r="BC725" s="1146"/>
      <c r="BD725" s="446"/>
      <c r="BE725" s="1938"/>
      <c r="BF725" s="1089"/>
      <c r="BG725" s="20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  <c r="BS725" s="23"/>
      <c r="BT725" s="23"/>
      <c r="BU725" s="23"/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3"/>
      <c r="CG725" s="23"/>
      <c r="CH725" s="23"/>
      <c r="CI725" s="23"/>
      <c r="CJ725" s="23"/>
      <c r="CK725" s="23"/>
      <c r="CL725" s="23"/>
      <c r="CM725" s="23"/>
      <c r="CN725" s="23"/>
      <c r="CO725" s="23"/>
      <c r="CP725" s="23"/>
      <c r="CQ725" s="23"/>
      <c r="CR725" s="23"/>
      <c r="CS725" s="23"/>
      <c r="CT725" s="23"/>
      <c r="CU725" s="23"/>
      <c r="CV725" s="23"/>
      <c r="CW725" s="23"/>
      <c r="CX725" s="23"/>
      <c r="CY725" s="23"/>
      <c r="CZ725" s="23"/>
      <c r="DA725" s="23"/>
      <c r="DB725" s="23"/>
      <c r="DC725" s="23"/>
      <c r="DD725" s="23"/>
      <c r="DE725" s="23"/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23"/>
      <c r="DT725" s="23"/>
      <c r="DU725" s="23"/>
      <c r="DV725" s="23"/>
      <c r="DW725" s="23"/>
      <c r="DX725" s="23"/>
      <c r="DY725" s="23"/>
      <c r="DZ725" s="23"/>
      <c r="EA725" s="23"/>
      <c r="EB725" s="23"/>
      <c r="EC725" s="23"/>
      <c r="ED725" s="23"/>
      <c r="EE725" s="23"/>
    </row>
    <row r="726" spans="1:135" s="22" customFormat="1" x14ac:dyDescent="0.25">
      <c r="A726" s="20"/>
      <c r="B726" s="16"/>
      <c r="C726" s="446"/>
      <c r="D726" s="446"/>
      <c r="E726" s="1089"/>
      <c r="F726" s="446"/>
      <c r="G726" s="446"/>
      <c r="H726" s="1089"/>
      <c r="I726" s="446"/>
      <c r="J726" s="446"/>
      <c r="K726" s="1089"/>
      <c r="L726" s="446"/>
      <c r="M726" s="446"/>
      <c r="N726" s="1089"/>
      <c r="O726" s="446"/>
      <c r="P726" s="446"/>
      <c r="Q726" s="1089"/>
      <c r="R726" s="446"/>
      <c r="S726" s="446"/>
      <c r="T726" s="1089"/>
      <c r="U726" s="1089"/>
      <c r="V726" s="446"/>
      <c r="W726" s="446"/>
      <c r="X726" s="1089"/>
      <c r="Y726" s="446"/>
      <c r="Z726" s="446"/>
      <c r="AA726" s="1089"/>
      <c r="AB726" s="446"/>
      <c r="AC726" s="1089"/>
      <c r="AD726" s="446"/>
      <c r="AE726" s="1089"/>
      <c r="AF726" s="446"/>
      <c r="AG726" s="1089"/>
      <c r="AH726" s="446"/>
      <c r="AI726" s="446"/>
      <c r="AJ726" s="1089"/>
      <c r="AK726" s="446"/>
      <c r="AL726" s="446"/>
      <c r="AM726" s="1089"/>
      <c r="AN726" s="446"/>
      <c r="AO726" s="446"/>
      <c r="AP726" s="1089"/>
      <c r="AQ726" s="446"/>
      <c r="AR726" s="446"/>
      <c r="AS726" s="1146"/>
      <c r="AT726" s="446"/>
      <c r="AU726" s="446"/>
      <c r="AV726" s="1089"/>
      <c r="AW726" s="1089"/>
      <c r="AX726" s="1146"/>
      <c r="AY726" s="446"/>
      <c r="AZ726" s="1146"/>
      <c r="BA726" s="1919"/>
      <c r="BB726" s="1790"/>
      <c r="BC726" s="1146"/>
      <c r="BD726" s="446"/>
      <c r="BE726" s="1938"/>
      <c r="BF726" s="1089"/>
      <c r="BG726" s="20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  <c r="BS726" s="23"/>
      <c r="BT726" s="23"/>
      <c r="BU726" s="23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3"/>
      <c r="CG726" s="23"/>
      <c r="CH726" s="23"/>
      <c r="CI726" s="23"/>
      <c r="CJ726" s="23"/>
      <c r="CK726" s="23"/>
      <c r="CL726" s="23"/>
      <c r="CM726" s="23"/>
      <c r="CN726" s="23"/>
      <c r="CO726" s="23"/>
      <c r="CP726" s="23"/>
      <c r="CQ726" s="23"/>
      <c r="CR726" s="23"/>
      <c r="CS726" s="23"/>
      <c r="CT726" s="23"/>
      <c r="CU726" s="23"/>
      <c r="CV726" s="23"/>
      <c r="CW726" s="23"/>
      <c r="CX726" s="23"/>
      <c r="CY726" s="23"/>
      <c r="CZ726" s="23"/>
      <c r="DA726" s="23"/>
      <c r="DB726" s="23"/>
      <c r="DC726" s="23"/>
      <c r="DD726" s="23"/>
      <c r="DE726" s="23"/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23"/>
      <c r="DT726" s="23"/>
      <c r="DU726" s="23"/>
      <c r="DV726" s="23"/>
      <c r="DW726" s="23"/>
      <c r="DX726" s="23"/>
      <c r="DY726" s="23"/>
      <c r="DZ726" s="23"/>
      <c r="EA726" s="23"/>
      <c r="EB726" s="23"/>
      <c r="EC726" s="23"/>
      <c r="ED726" s="23"/>
      <c r="EE726" s="23"/>
    </row>
    <row r="727" spans="1:135" s="22" customFormat="1" x14ac:dyDescent="0.25">
      <c r="A727" s="20"/>
      <c r="B727" s="16"/>
      <c r="C727" s="446"/>
      <c r="D727" s="446"/>
      <c r="E727" s="1089"/>
      <c r="F727" s="446"/>
      <c r="G727" s="446"/>
      <c r="H727" s="1089"/>
      <c r="I727" s="446"/>
      <c r="J727" s="446"/>
      <c r="K727" s="1089"/>
      <c r="L727" s="446"/>
      <c r="M727" s="446"/>
      <c r="N727" s="1089"/>
      <c r="O727" s="446"/>
      <c r="P727" s="446"/>
      <c r="Q727" s="1089"/>
      <c r="R727" s="446"/>
      <c r="S727" s="446"/>
      <c r="T727" s="1089"/>
      <c r="U727" s="1089"/>
      <c r="V727" s="446"/>
      <c r="W727" s="446"/>
      <c r="X727" s="1089"/>
      <c r="Y727" s="446"/>
      <c r="Z727" s="446"/>
      <c r="AA727" s="1089"/>
      <c r="AB727" s="446"/>
      <c r="AC727" s="1089"/>
      <c r="AD727" s="446"/>
      <c r="AE727" s="1089"/>
      <c r="AF727" s="446"/>
      <c r="AG727" s="1089"/>
      <c r="AH727" s="446"/>
      <c r="AI727" s="446"/>
      <c r="AJ727" s="1089"/>
      <c r="AK727" s="446"/>
      <c r="AL727" s="446"/>
      <c r="AM727" s="1089"/>
      <c r="AN727" s="446"/>
      <c r="AO727" s="446"/>
      <c r="AP727" s="1089"/>
      <c r="AQ727" s="446"/>
      <c r="AR727" s="446"/>
      <c r="AS727" s="1146"/>
      <c r="AT727" s="446"/>
      <c r="AU727" s="446"/>
      <c r="AV727" s="1089"/>
      <c r="AW727" s="1089"/>
      <c r="AX727" s="1146"/>
      <c r="AY727" s="446"/>
      <c r="AZ727" s="1146"/>
      <c r="BA727" s="1919"/>
      <c r="BB727" s="1790"/>
      <c r="BC727" s="1146"/>
      <c r="BD727" s="446"/>
      <c r="BE727" s="1938"/>
      <c r="BF727" s="1089"/>
      <c r="BG727" s="20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  <c r="BS727" s="23"/>
      <c r="BT727" s="23"/>
      <c r="BU727" s="23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3"/>
      <c r="CG727" s="23"/>
      <c r="CH727" s="23"/>
      <c r="CI727" s="23"/>
      <c r="CJ727" s="23"/>
      <c r="CK727" s="23"/>
      <c r="CL727" s="23"/>
      <c r="CM727" s="23"/>
      <c r="CN727" s="23"/>
      <c r="CO727" s="23"/>
      <c r="CP727" s="23"/>
      <c r="CQ727" s="23"/>
      <c r="CR727" s="23"/>
      <c r="CS727" s="23"/>
      <c r="CT727" s="23"/>
      <c r="CU727" s="23"/>
      <c r="CV727" s="23"/>
      <c r="CW727" s="23"/>
      <c r="CX727" s="23"/>
      <c r="CY727" s="23"/>
      <c r="CZ727" s="23"/>
      <c r="DA727" s="23"/>
      <c r="DB727" s="23"/>
      <c r="DC727" s="23"/>
      <c r="DD727" s="23"/>
      <c r="DE727" s="23"/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/>
      <c r="DR727" s="23"/>
      <c r="DS727" s="23"/>
      <c r="DT727" s="23"/>
      <c r="DU727" s="23"/>
      <c r="DV727" s="23"/>
      <c r="DW727" s="23"/>
      <c r="DX727" s="23"/>
      <c r="DY727" s="23"/>
      <c r="DZ727" s="23"/>
      <c r="EA727" s="23"/>
      <c r="EB727" s="23"/>
      <c r="EC727" s="23"/>
      <c r="ED727" s="23"/>
      <c r="EE727" s="23"/>
    </row>
    <row r="728" spans="1:135" s="22" customFormat="1" x14ac:dyDescent="0.25">
      <c r="A728" s="20"/>
      <c r="B728" s="16"/>
      <c r="C728" s="446"/>
      <c r="D728" s="446"/>
      <c r="E728" s="1089"/>
      <c r="F728" s="446"/>
      <c r="G728" s="446"/>
      <c r="H728" s="1089"/>
      <c r="I728" s="446"/>
      <c r="J728" s="446"/>
      <c r="K728" s="1089"/>
      <c r="L728" s="446"/>
      <c r="M728" s="446"/>
      <c r="N728" s="1089"/>
      <c r="O728" s="446"/>
      <c r="P728" s="446"/>
      <c r="Q728" s="1089"/>
      <c r="R728" s="446"/>
      <c r="S728" s="446"/>
      <c r="T728" s="1089"/>
      <c r="U728" s="1089"/>
      <c r="V728" s="446"/>
      <c r="W728" s="446"/>
      <c r="X728" s="1089"/>
      <c r="Y728" s="446"/>
      <c r="Z728" s="446"/>
      <c r="AA728" s="1089"/>
      <c r="AB728" s="446"/>
      <c r="AC728" s="1089"/>
      <c r="AD728" s="446"/>
      <c r="AE728" s="1089"/>
      <c r="AF728" s="446"/>
      <c r="AG728" s="1089"/>
      <c r="AH728" s="446"/>
      <c r="AI728" s="446"/>
      <c r="AJ728" s="1089"/>
      <c r="AK728" s="446"/>
      <c r="AL728" s="446"/>
      <c r="AM728" s="1089"/>
      <c r="AN728" s="446"/>
      <c r="AO728" s="446"/>
      <c r="AP728" s="1089"/>
      <c r="AQ728" s="446"/>
      <c r="AR728" s="446"/>
      <c r="AS728" s="1146"/>
      <c r="AT728" s="446"/>
      <c r="AU728" s="446"/>
      <c r="AV728" s="1089"/>
      <c r="AW728" s="1089"/>
      <c r="AX728" s="1146"/>
      <c r="AY728" s="446"/>
      <c r="AZ728" s="1146"/>
      <c r="BA728" s="1919"/>
      <c r="BB728" s="1790"/>
      <c r="BC728" s="1146"/>
      <c r="BD728" s="446"/>
      <c r="BE728" s="1938"/>
      <c r="BF728" s="1089"/>
      <c r="BG728" s="20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  <c r="BS728" s="23"/>
      <c r="BT728" s="23"/>
      <c r="BU728" s="23"/>
      <c r="BV728" s="23"/>
      <c r="BW728" s="23"/>
      <c r="BX728" s="23"/>
      <c r="BY728" s="23"/>
      <c r="BZ728" s="23"/>
      <c r="CA728" s="23"/>
      <c r="CB728" s="23"/>
      <c r="CC728" s="23"/>
      <c r="CD728" s="23"/>
      <c r="CE728" s="23"/>
      <c r="CF728" s="23"/>
      <c r="CG728" s="23"/>
      <c r="CH728" s="23"/>
      <c r="CI728" s="23"/>
      <c r="CJ728" s="23"/>
      <c r="CK728" s="23"/>
      <c r="CL728" s="23"/>
      <c r="CM728" s="23"/>
      <c r="CN728" s="23"/>
      <c r="CO728" s="23"/>
      <c r="CP728" s="23"/>
      <c r="CQ728" s="23"/>
      <c r="CR728" s="23"/>
      <c r="CS728" s="23"/>
      <c r="CT728" s="23"/>
      <c r="CU728" s="23"/>
      <c r="CV728" s="23"/>
      <c r="CW728" s="23"/>
      <c r="CX728" s="23"/>
      <c r="CY728" s="23"/>
      <c r="CZ728" s="23"/>
      <c r="DA728" s="23"/>
      <c r="DB728" s="23"/>
      <c r="DC728" s="23"/>
      <c r="DD728" s="23"/>
      <c r="DE728" s="23"/>
      <c r="DF728" s="23"/>
      <c r="DG728" s="23"/>
      <c r="DH728" s="23"/>
      <c r="DI728" s="23"/>
      <c r="DJ728" s="23"/>
      <c r="DK728" s="23"/>
      <c r="DL728" s="23"/>
      <c r="DM728" s="23"/>
      <c r="DN728" s="23"/>
      <c r="DO728" s="23"/>
      <c r="DP728" s="23"/>
      <c r="DQ728" s="23"/>
      <c r="DR728" s="23"/>
      <c r="DS728" s="23"/>
      <c r="DT728" s="23"/>
      <c r="DU728" s="23"/>
      <c r="DV728" s="23"/>
      <c r="DW728" s="23"/>
      <c r="DX728" s="23"/>
      <c r="DY728" s="23"/>
      <c r="DZ728" s="23"/>
      <c r="EA728" s="23"/>
      <c r="EB728" s="23"/>
      <c r="EC728" s="23"/>
      <c r="ED728" s="23"/>
      <c r="EE728" s="23"/>
    </row>
    <row r="729" spans="1:135" s="22" customFormat="1" x14ac:dyDescent="0.25">
      <c r="A729" s="20"/>
      <c r="B729" s="16"/>
      <c r="C729" s="446"/>
      <c r="D729" s="446"/>
      <c r="E729" s="1089"/>
      <c r="F729" s="446"/>
      <c r="G729" s="446"/>
      <c r="H729" s="1089"/>
      <c r="I729" s="446"/>
      <c r="J729" s="446"/>
      <c r="K729" s="1089"/>
      <c r="L729" s="446"/>
      <c r="M729" s="446"/>
      <c r="N729" s="1089"/>
      <c r="O729" s="446"/>
      <c r="P729" s="446"/>
      <c r="Q729" s="1089"/>
      <c r="R729" s="446"/>
      <c r="S729" s="446"/>
      <c r="T729" s="1089"/>
      <c r="U729" s="1089"/>
      <c r="V729" s="446"/>
      <c r="W729" s="446"/>
      <c r="X729" s="1089"/>
      <c r="Y729" s="446"/>
      <c r="Z729" s="446"/>
      <c r="AA729" s="1089"/>
      <c r="AB729" s="446"/>
      <c r="AC729" s="1089"/>
      <c r="AD729" s="446"/>
      <c r="AE729" s="1089"/>
      <c r="AF729" s="446"/>
      <c r="AG729" s="1089"/>
      <c r="AH729" s="446"/>
      <c r="AI729" s="446"/>
      <c r="AJ729" s="1089"/>
      <c r="AK729" s="446"/>
      <c r="AL729" s="446"/>
      <c r="AM729" s="1089"/>
      <c r="AN729" s="446"/>
      <c r="AO729" s="446"/>
      <c r="AP729" s="1089"/>
      <c r="AQ729" s="446"/>
      <c r="AR729" s="446"/>
      <c r="AS729" s="1146"/>
      <c r="AT729" s="446"/>
      <c r="AU729" s="446"/>
      <c r="AV729" s="1089"/>
      <c r="AW729" s="1089"/>
      <c r="AX729" s="1146"/>
      <c r="AY729" s="446"/>
      <c r="AZ729" s="1146"/>
      <c r="BA729" s="1919"/>
      <c r="BB729" s="1790"/>
      <c r="BC729" s="1146"/>
      <c r="BD729" s="446"/>
      <c r="BE729" s="1938"/>
      <c r="BF729" s="1089"/>
      <c r="BG729" s="20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  <c r="BS729" s="23"/>
      <c r="BT729" s="23"/>
      <c r="BU729" s="23"/>
      <c r="BV729" s="23"/>
      <c r="BW729" s="23"/>
      <c r="BX729" s="23"/>
      <c r="BY729" s="23"/>
      <c r="BZ729" s="23"/>
      <c r="CA729" s="23"/>
      <c r="CB729" s="23"/>
      <c r="CC729" s="23"/>
      <c r="CD729" s="23"/>
      <c r="CE729" s="23"/>
      <c r="CF729" s="23"/>
      <c r="CG729" s="23"/>
      <c r="CH729" s="23"/>
      <c r="CI729" s="23"/>
      <c r="CJ729" s="23"/>
      <c r="CK729" s="23"/>
      <c r="CL729" s="23"/>
      <c r="CM729" s="23"/>
      <c r="CN729" s="23"/>
      <c r="CO729" s="23"/>
      <c r="CP729" s="23"/>
      <c r="CQ729" s="23"/>
      <c r="CR729" s="23"/>
      <c r="CS729" s="23"/>
      <c r="CT729" s="23"/>
      <c r="CU729" s="23"/>
      <c r="CV729" s="23"/>
      <c r="CW729" s="23"/>
      <c r="CX729" s="23"/>
      <c r="CY729" s="23"/>
      <c r="CZ729" s="23"/>
      <c r="DA729" s="23"/>
      <c r="DB729" s="23"/>
      <c r="DC729" s="23"/>
      <c r="DD729" s="23"/>
      <c r="DE729" s="23"/>
      <c r="DF729" s="23"/>
      <c r="DG729" s="23"/>
      <c r="DH729" s="23"/>
      <c r="DI729" s="23"/>
      <c r="DJ729" s="23"/>
      <c r="DK729" s="23"/>
      <c r="DL729" s="23"/>
      <c r="DM729" s="23"/>
      <c r="DN729" s="23"/>
      <c r="DO729" s="23"/>
      <c r="DP729" s="23"/>
      <c r="DQ729" s="23"/>
      <c r="DR729" s="23"/>
      <c r="DS729" s="23"/>
      <c r="DT729" s="23"/>
      <c r="DU729" s="23"/>
      <c r="DV729" s="23"/>
      <c r="DW729" s="23"/>
      <c r="DX729" s="23"/>
      <c r="DY729" s="23"/>
      <c r="DZ729" s="23"/>
      <c r="EA729" s="23"/>
      <c r="EB729" s="23"/>
      <c r="EC729" s="23"/>
      <c r="ED729" s="23"/>
      <c r="EE729" s="23"/>
    </row>
    <row r="730" spans="1:135" s="22" customFormat="1" x14ac:dyDescent="0.25">
      <c r="A730" s="20"/>
      <c r="B730" s="16"/>
      <c r="C730" s="446"/>
      <c r="D730" s="446"/>
      <c r="E730" s="1089"/>
      <c r="F730" s="446"/>
      <c r="G730" s="446"/>
      <c r="H730" s="1089"/>
      <c r="I730" s="446"/>
      <c r="J730" s="446"/>
      <c r="K730" s="1089"/>
      <c r="L730" s="446"/>
      <c r="M730" s="446"/>
      <c r="N730" s="1089"/>
      <c r="O730" s="446"/>
      <c r="P730" s="446"/>
      <c r="Q730" s="1089"/>
      <c r="R730" s="446"/>
      <c r="S730" s="446"/>
      <c r="T730" s="1089"/>
      <c r="U730" s="1089"/>
      <c r="V730" s="446"/>
      <c r="W730" s="446"/>
      <c r="X730" s="1089"/>
      <c r="Y730" s="446"/>
      <c r="Z730" s="446"/>
      <c r="AA730" s="1089"/>
      <c r="AB730" s="446"/>
      <c r="AC730" s="1089"/>
      <c r="AD730" s="446"/>
      <c r="AE730" s="1089"/>
      <c r="AF730" s="446"/>
      <c r="AG730" s="1089"/>
      <c r="AH730" s="446"/>
      <c r="AI730" s="446"/>
      <c r="AJ730" s="1089"/>
      <c r="AK730" s="446"/>
      <c r="AL730" s="446"/>
      <c r="AM730" s="1089"/>
      <c r="AN730" s="446"/>
      <c r="AO730" s="446"/>
      <c r="AP730" s="1089"/>
      <c r="AQ730" s="446"/>
      <c r="AR730" s="446"/>
      <c r="AS730" s="1146"/>
      <c r="AT730" s="446"/>
      <c r="AU730" s="446"/>
      <c r="AV730" s="1089"/>
      <c r="AW730" s="1089"/>
      <c r="AX730" s="1146"/>
      <c r="AY730" s="446"/>
      <c r="AZ730" s="1146"/>
      <c r="BA730" s="1919"/>
      <c r="BB730" s="1790"/>
      <c r="BC730" s="1146"/>
      <c r="BD730" s="446"/>
      <c r="BE730" s="1938"/>
      <c r="BF730" s="1089"/>
      <c r="BG730" s="20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  <c r="BS730" s="23"/>
      <c r="BT730" s="23"/>
      <c r="BU730" s="23"/>
      <c r="BV730" s="23"/>
      <c r="BW730" s="23"/>
      <c r="BX730" s="23"/>
      <c r="BY730" s="23"/>
      <c r="BZ730" s="23"/>
      <c r="CA730" s="23"/>
      <c r="CB730" s="23"/>
      <c r="CC730" s="23"/>
      <c r="CD730" s="23"/>
      <c r="CE730" s="23"/>
      <c r="CF730" s="23"/>
      <c r="CG730" s="23"/>
      <c r="CH730" s="23"/>
      <c r="CI730" s="23"/>
      <c r="CJ730" s="23"/>
      <c r="CK730" s="23"/>
      <c r="CL730" s="23"/>
      <c r="CM730" s="23"/>
      <c r="CN730" s="23"/>
      <c r="CO730" s="23"/>
      <c r="CP730" s="23"/>
      <c r="CQ730" s="23"/>
      <c r="CR730" s="23"/>
      <c r="CS730" s="23"/>
      <c r="CT730" s="23"/>
      <c r="CU730" s="23"/>
      <c r="CV730" s="23"/>
      <c r="CW730" s="23"/>
      <c r="CX730" s="23"/>
      <c r="CY730" s="23"/>
      <c r="CZ730" s="23"/>
      <c r="DA730" s="23"/>
      <c r="DB730" s="23"/>
      <c r="DC730" s="23"/>
      <c r="DD730" s="23"/>
      <c r="DE730" s="23"/>
      <c r="DF730" s="23"/>
      <c r="DG730" s="23"/>
      <c r="DH730" s="23"/>
      <c r="DI730" s="23"/>
      <c r="DJ730" s="23"/>
      <c r="DK730" s="23"/>
      <c r="DL730" s="23"/>
      <c r="DM730" s="23"/>
      <c r="DN730" s="23"/>
      <c r="DO730" s="23"/>
      <c r="DP730" s="23"/>
      <c r="DQ730" s="23"/>
      <c r="DR730" s="23"/>
      <c r="DS730" s="23"/>
      <c r="DT730" s="23"/>
      <c r="DU730" s="23"/>
      <c r="DV730" s="23"/>
      <c r="DW730" s="23"/>
      <c r="DX730" s="23"/>
      <c r="DY730" s="23"/>
      <c r="DZ730" s="23"/>
      <c r="EA730" s="23"/>
      <c r="EB730" s="23"/>
      <c r="EC730" s="23"/>
      <c r="ED730" s="23"/>
      <c r="EE730" s="23"/>
    </row>
    <row r="731" spans="1:135" s="22" customFormat="1" x14ac:dyDescent="0.25">
      <c r="A731" s="20"/>
      <c r="B731" s="16"/>
      <c r="C731" s="446"/>
      <c r="D731" s="446"/>
      <c r="E731" s="1089"/>
      <c r="F731" s="446"/>
      <c r="G731" s="446"/>
      <c r="H731" s="1089"/>
      <c r="I731" s="446"/>
      <c r="J731" s="446"/>
      <c r="K731" s="1089"/>
      <c r="L731" s="446"/>
      <c r="M731" s="446"/>
      <c r="N731" s="1089"/>
      <c r="O731" s="446"/>
      <c r="P731" s="446"/>
      <c r="Q731" s="1089"/>
      <c r="R731" s="446"/>
      <c r="S731" s="446"/>
      <c r="T731" s="1089"/>
      <c r="U731" s="1089"/>
      <c r="V731" s="446"/>
      <c r="W731" s="446"/>
      <c r="X731" s="1089"/>
      <c r="Y731" s="446"/>
      <c r="Z731" s="446"/>
      <c r="AA731" s="1089"/>
      <c r="AB731" s="446"/>
      <c r="AC731" s="1089"/>
      <c r="AD731" s="446"/>
      <c r="AE731" s="1089"/>
      <c r="AF731" s="446"/>
      <c r="AG731" s="1089"/>
      <c r="AH731" s="446"/>
      <c r="AI731" s="446"/>
      <c r="AJ731" s="1089"/>
      <c r="AK731" s="446"/>
      <c r="AL731" s="446"/>
      <c r="AM731" s="1089"/>
      <c r="AN731" s="446"/>
      <c r="AO731" s="446"/>
      <c r="AP731" s="1089"/>
      <c r="AQ731" s="446"/>
      <c r="AR731" s="446"/>
      <c r="AS731" s="1146"/>
      <c r="AT731" s="446"/>
      <c r="AU731" s="446"/>
      <c r="AV731" s="1089"/>
      <c r="AW731" s="1089"/>
      <c r="AX731" s="1146"/>
      <c r="AY731" s="446"/>
      <c r="AZ731" s="1146"/>
      <c r="BA731" s="1919"/>
      <c r="BB731" s="1790"/>
      <c r="BC731" s="1146"/>
      <c r="BD731" s="446"/>
      <c r="BE731" s="1938"/>
      <c r="BF731" s="1089"/>
      <c r="BG731" s="20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</row>
    <row r="732" spans="1:135" s="22" customFormat="1" x14ac:dyDescent="0.25">
      <c r="A732" s="20"/>
      <c r="B732" s="16"/>
      <c r="C732" s="446"/>
      <c r="D732" s="446"/>
      <c r="E732" s="1089"/>
      <c r="F732" s="446"/>
      <c r="G732" s="446"/>
      <c r="H732" s="1089"/>
      <c r="I732" s="446"/>
      <c r="J732" s="446"/>
      <c r="K732" s="1089"/>
      <c r="L732" s="446"/>
      <c r="M732" s="446"/>
      <c r="N732" s="1089"/>
      <c r="O732" s="446"/>
      <c r="P732" s="446"/>
      <c r="Q732" s="1089"/>
      <c r="R732" s="446"/>
      <c r="S732" s="446"/>
      <c r="T732" s="1089"/>
      <c r="U732" s="1089"/>
      <c r="V732" s="446"/>
      <c r="W732" s="446"/>
      <c r="X732" s="1089"/>
      <c r="Y732" s="446"/>
      <c r="Z732" s="446"/>
      <c r="AA732" s="1089"/>
      <c r="AB732" s="446"/>
      <c r="AC732" s="1089"/>
      <c r="AD732" s="446"/>
      <c r="AE732" s="1089"/>
      <c r="AF732" s="446"/>
      <c r="AG732" s="1089"/>
      <c r="AH732" s="446"/>
      <c r="AI732" s="446"/>
      <c r="AJ732" s="1089"/>
      <c r="AK732" s="446"/>
      <c r="AL732" s="446"/>
      <c r="AM732" s="1089"/>
      <c r="AN732" s="446"/>
      <c r="AO732" s="446"/>
      <c r="AP732" s="1089"/>
      <c r="AQ732" s="446"/>
      <c r="AR732" s="446"/>
      <c r="AS732" s="1146"/>
      <c r="AT732" s="446"/>
      <c r="AU732" s="446"/>
      <c r="AV732" s="1089"/>
      <c r="AW732" s="1089"/>
      <c r="AX732" s="1146"/>
      <c r="AY732" s="446"/>
      <c r="AZ732" s="1146"/>
      <c r="BA732" s="1919"/>
      <c r="BB732" s="1790"/>
      <c r="BC732" s="1146"/>
      <c r="BD732" s="446"/>
      <c r="BE732" s="1938"/>
      <c r="BF732" s="1089"/>
      <c r="BG732" s="20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  <c r="BS732" s="23"/>
      <c r="BT732" s="23"/>
      <c r="BU732" s="23"/>
      <c r="BV732" s="23"/>
      <c r="BW732" s="23"/>
      <c r="BX732" s="23"/>
      <c r="BY732" s="23"/>
      <c r="BZ732" s="23"/>
      <c r="CA732" s="23"/>
      <c r="CB732" s="23"/>
      <c r="CC732" s="23"/>
      <c r="CD732" s="23"/>
      <c r="CE732" s="23"/>
      <c r="CF732" s="23"/>
      <c r="CG732" s="23"/>
      <c r="CH732" s="23"/>
      <c r="CI732" s="23"/>
      <c r="CJ732" s="23"/>
      <c r="CK732" s="23"/>
      <c r="CL732" s="23"/>
      <c r="CM732" s="23"/>
      <c r="CN732" s="23"/>
      <c r="CO732" s="23"/>
      <c r="CP732" s="23"/>
      <c r="CQ732" s="23"/>
      <c r="CR732" s="23"/>
      <c r="CS732" s="23"/>
      <c r="CT732" s="23"/>
      <c r="CU732" s="23"/>
      <c r="CV732" s="23"/>
      <c r="CW732" s="23"/>
      <c r="CX732" s="23"/>
      <c r="CY732" s="23"/>
      <c r="CZ732" s="23"/>
      <c r="DA732" s="23"/>
      <c r="DB732" s="23"/>
      <c r="DC732" s="23"/>
      <c r="DD732" s="23"/>
      <c r="DE732" s="23"/>
      <c r="DF732" s="23"/>
      <c r="DG732" s="23"/>
      <c r="DH732" s="23"/>
      <c r="DI732" s="23"/>
      <c r="DJ732" s="23"/>
      <c r="DK732" s="23"/>
      <c r="DL732" s="23"/>
      <c r="DM732" s="23"/>
      <c r="DN732" s="23"/>
      <c r="DO732" s="23"/>
      <c r="DP732" s="23"/>
      <c r="DQ732" s="23"/>
      <c r="DR732" s="23"/>
      <c r="DS732" s="23"/>
      <c r="DT732" s="23"/>
      <c r="DU732" s="23"/>
      <c r="DV732" s="23"/>
      <c r="DW732" s="23"/>
      <c r="DX732" s="23"/>
      <c r="DY732" s="23"/>
      <c r="DZ732" s="23"/>
      <c r="EA732" s="23"/>
      <c r="EB732" s="23"/>
      <c r="EC732" s="23"/>
      <c r="ED732" s="23"/>
      <c r="EE732" s="23"/>
    </row>
    <row r="733" spans="1:135" s="22" customFormat="1" x14ac:dyDescent="0.25">
      <c r="A733" s="20"/>
      <c r="B733" s="16"/>
      <c r="C733" s="446"/>
      <c r="D733" s="446"/>
      <c r="E733" s="1089"/>
      <c r="F733" s="446"/>
      <c r="G733" s="446"/>
      <c r="H733" s="1089"/>
      <c r="I733" s="446"/>
      <c r="J733" s="446"/>
      <c r="K733" s="1089"/>
      <c r="L733" s="446"/>
      <c r="M733" s="446"/>
      <c r="N733" s="1089"/>
      <c r="O733" s="446"/>
      <c r="P733" s="446"/>
      <c r="Q733" s="1089"/>
      <c r="R733" s="446"/>
      <c r="S733" s="446"/>
      <c r="T733" s="1089"/>
      <c r="U733" s="1089"/>
      <c r="V733" s="446"/>
      <c r="W733" s="446"/>
      <c r="X733" s="1089"/>
      <c r="Y733" s="446"/>
      <c r="Z733" s="446"/>
      <c r="AA733" s="1089"/>
      <c r="AB733" s="446"/>
      <c r="AC733" s="1089"/>
      <c r="AD733" s="446"/>
      <c r="AE733" s="1089"/>
      <c r="AF733" s="446"/>
      <c r="AG733" s="1089"/>
      <c r="AH733" s="446"/>
      <c r="AI733" s="446"/>
      <c r="AJ733" s="1089"/>
      <c r="AK733" s="446"/>
      <c r="AL733" s="446"/>
      <c r="AM733" s="1089"/>
      <c r="AN733" s="446"/>
      <c r="AO733" s="446"/>
      <c r="AP733" s="1089"/>
      <c r="AQ733" s="446"/>
      <c r="AR733" s="446"/>
      <c r="AS733" s="1146"/>
      <c r="AT733" s="446"/>
      <c r="AU733" s="446"/>
      <c r="AV733" s="1089"/>
      <c r="AW733" s="1089"/>
      <c r="AX733" s="1146"/>
      <c r="AY733" s="446"/>
      <c r="AZ733" s="1146"/>
      <c r="BA733" s="1919"/>
      <c r="BB733" s="1790"/>
      <c r="BC733" s="1146"/>
      <c r="BD733" s="446"/>
      <c r="BE733" s="1938"/>
      <c r="BF733" s="1089"/>
      <c r="BG733" s="20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  <c r="BS733" s="23"/>
      <c r="BT733" s="23"/>
      <c r="BU733" s="23"/>
      <c r="BV733" s="23"/>
      <c r="BW733" s="23"/>
      <c r="BX733" s="23"/>
      <c r="BY733" s="23"/>
      <c r="BZ733" s="23"/>
      <c r="CA733" s="23"/>
      <c r="CB733" s="23"/>
      <c r="CC733" s="23"/>
      <c r="CD733" s="23"/>
      <c r="CE733" s="23"/>
      <c r="CF733" s="23"/>
      <c r="CG733" s="23"/>
      <c r="CH733" s="23"/>
      <c r="CI733" s="23"/>
      <c r="CJ733" s="23"/>
      <c r="CK733" s="23"/>
      <c r="CL733" s="23"/>
      <c r="CM733" s="23"/>
      <c r="CN733" s="23"/>
      <c r="CO733" s="23"/>
      <c r="CP733" s="23"/>
      <c r="CQ733" s="23"/>
      <c r="CR733" s="23"/>
      <c r="CS733" s="23"/>
      <c r="CT733" s="23"/>
      <c r="CU733" s="23"/>
      <c r="CV733" s="23"/>
      <c r="CW733" s="23"/>
      <c r="CX733" s="23"/>
      <c r="CY733" s="23"/>
      <c r="CZ733" s="23"/>
      <c r="DA733" s="23"/>
      <c r="DB733" s="23"/>
      <c r="DC733" s="23"/>
      <c r="DD733" s="23"/>
      <c r="DE733" s="23"/>
      <c r="DF733" s="23"/>
      <c r="DG733" s="23"/>
      <c r="DH733" s="23"/>
      <c r="DI733" s="23"/>
      <c r="DJ733" s="23"/>
      <c r="DK733" s="23"/>
      <c r="DL733" s="23"/>
      <c r="DM733" s="23"/>
      <c r="DN733" s="23"/>
      <c r="DO733" s="23"/>
      <c r="DP733" s="23"/>
      <c r="DQ733" s="23"/>
      <c r="DR733" s="23"/>
      <c r="DS733" s="23"/>
      <c r="DT733" s="23"/>
      <c r="DU733" s="23"/>
      <c r="DV733" s="23"/>
      <c r="DW733" s="23"/>
      <c r="DX733" s="23"/>
      <c r="DY733" s="23"/>
      <c r="DZ733" s="23"/>
      <c r="EA733" s="23"/>
      <c r="EB733" s="23"/>
      <c r="EC733" s="23"/>
      <c r="ED733" s="23"/>
      <c r="EE733" s="23"/>
    </row>
    <row r="734" spans="1:135" s="22" customFormat="1" x14ac:dyDescent="0.25">
      <c r="A734" s="20"/>
      <c r="B734" s="16"/>
      <c r="C734" s="446"/>
      <c r="D734" s="446"/>
      <c r="E734" s="1089"/>
      <c r="F734" s="446"/>
      <c r="G734" s="446"/>
      <c r="H734" s="1089"/>
      <c r="I734" s="446"/>
      <c r="J734" s="446"/>
      <c r="K734" s="1089"/>
      <c r="L734" s="446"/>
      <c r="M734" s="446"/>
      <c r="N734" s="1089"/>
      <c r="O734" s="446"/>
      <c r="P734" s="446"/>
      <c r="Q734" s="1089"/>
      <c r="R734" s="446"/>
      <c r="S734" s="446"/>
      <c r="T734" s="1089"/>
      <c r="U734" s="1089"/>
      <c r="V734" s="446"/>
      <c r="W734" s="446"/>
      <c r="X734" s="1089"/>
      <c r="Y734" s="446"/>
      <c r="Z734" s="446"/>
      <c r="AA734" s="1089"/>
      <c r="AB734" s="446"/>
      <c r="AC734" s="1089"/>
      <c r="AD734" s="446"/>
      <c r="AE734" s="1089"/>
      <c r="AF734" s="446"/>
      <c r="AG734" s="1089"/>
      <c r="AH734" s="446"/>
      <c r="AI734" s="446"/>
      <c r="AJ734" s="1089"/>
      <c r="AK734" s="446"/>
      <c r="AL734" s="446"/>
      <c r="AM734" s="1089"/>
      <c r="AN734" s="446"/>
      <c r="AO734" s="446"/>
      <c r="AP734" s="1089"/>
      <c r="AQ734" s="446"/>
      <c r="AR734" s="446"/>
      <c r="AS734" s="1146"/>
      <c r="AT734" s="446"/>
      <c r="AU734" s="446"/>
      <c r="AV734" s="1089"/>
      <c r="AW734" s="1089"/>
      <c r="AX734" s="1146"/>
      <c r="AY734" s="446"/>
      <c r="AZ734" s="1146"/>
      <c r="BA734" s="1919"/>
      <c r="BB734" s="1790"/>
      <c r="BC734" s="1146"/>
      <c r="BD734" s="446"/>
      <c r="BE734" s="1938"/>
      <c r="BF734" s="1089"/>
      <c r="BG734" s="20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  <c r="BS734" s="23"/>
      <c r="BT734" s="23"/>
      <c r="BU734" s="23"/>
      <c r="BV734" s="23"/>
      <c r="BW734" s="23"/>
      <c r="BX734" s="23"/>
      <c r="BY734" s="23"/>
      <c r="BZ734" s="23"/>
      <c r="CA734" s="23"/>
      <c r="CB734" s="23"/>
      <c r="CC734" s="23"/>
      <c r="CD734" s="23"/>
      <c r="CE734" s="23"/>
      <c r="CF734" s="23"/>
      <c r="CG734" s="23"/>
      <c r="CH734" s="23"/>
      <c r="CI734" s="23"/>
      <c r="CJ734" s="23"/>
      <c r="CK734" s="23"/>
      <c r="CL734" s="23"/>
      <c r="CM734" s="23"/>
      <c r="CN734" s="23"/>
      <c r="CO734" s="23"/>
      <c r="CP734" s="23"/>
      <c r="CQ734" s="23"/>
      <c r="CR734" s="23"/>
      <c r="CS734" s="23"/>
      <c r="CT734" s="23"/>
      <c r="CU734" s="23"/>
      <c r="CV734" s="23"/>
      <c r="CW734" s="23"/>
      <c r="CX734" s="23"/>
      <c r="CY734" s="23"/>
      <c r="CZ734" s="23"/>
      <c r="DA734" s="23"/>
      <c r="DB734" s="23"/>
      <c r="DC734" s="23"/>
      <c r="DD734" s="23"/>
      <c r="DE734" s="23"/>
      <c r="DF734" s="23"/>
      <c r="DG734" s="23"/>
      <c r="DH734" s="23"/>
      <c r="DI734" s="23"/>
      <c r="DJ734" s="23"/>
      <c r="DK734" s="23"/>
      <c r="DL734" s="23"/>
      <c r="DM734" s="23"/>
      <c r="DN734" s="23"/>
      <c r="DO734" s="23"/>
      <c r="DP734" s="23"/>
      <c r="DQ734" s="23"/>
      <c r="DR734" s="23"/>
      <c r="DS734" s="23"/>
      <c r="DT734" s="23"/>
      <c r="DU734" s="23"/>
      <c r="DV734" s="23"/>
      <c r="DW734" s="23"/>
      <c r="DX734" s="23"/>
      <c r="DY734" s="23"/>
      <c r="DZ734" s="23"/>
      <c r="EA734" s="23"/>
      <c r="EB734" s="23"/>
      <c r="EC734" s="23"/>
      <c r="ED734" s="23"/>
      <c r="EE734" s="23"/>
    </row>
    <row r="735" spans="1:135" s="22" customFormat="1" x14ac:dyDescent="0.25">
      <c r="A735" s="20"/>
      <c r="B735" s="16"/>
      <c r="C735" s="446"/>
      <c r="D735" s="446"/>
      <c r="E735" s="1089"/>
      <c r="F735" s="446"/>
      <c r="G735" s="446"/>
      <c r="H735" s="1089"/>
      <c r="I735" s="446"/>
      <c r="J735" s="446"/>
      <c r="K735" s="1089"/>
      <c r="L735" s="446"/>
      <c r="M735" s="446"/>
      <c r="N735" s="1089"/>
      <c r="O735" s="446"/>
      <c r="P735" s="446"/>
      <c r="Q735" s="1089"/>
      <c r="R735" s="446"/>
      <c r="S735" s="446"/>
      <c r="T735" s="1089"/>
      <c r="U735" s="1089"/>
      <c r="V735" s="446"/>
      <c r="W735" s="446"/>
      <c r="X735" s="1089"/>
      <c r="Y735" s="446"/>
      <c r="Z735" s="446"/>
      <c r="AA735" s="1089"/>
      <c r="AB735" s="446"/>
      <c r="AC735" s="1089"/>
      <c r="AD735" s="446"/>
      <c r="AE735" s="1089"/>
      <c r="AF735" s="446"/>
      <c r="AG735" s="1089"/>
      <c r="AH735" s="446"/>
      <c r="AI735" s="446"/>
      <c r="AJ735" s="1089"/>
      <c r="AK735" s="446"/>
      <c r="AL735" s="446"/>
      <c r="AM735" s="1089"/>
      <c r="AN735" s="446"/>
      <c r="AO735" s="446"/>
      <c r="AP735" s="1089"/>
      <c r="AQ735" s="446"/>
      <c r="AR735" s="446"/>
      <c r="AS735" s="1146"/>
      <c r="AT735" s="446"/>
      <c r="AU735" s="446"/>
      <c r="AV735" s="1089"/>
      <c r="AW735" s="1089"/>
      <c r="AX735" s="1146"/>
      <c r="AY735" s="446"/>
      <c r="AZ735" s="1146"/>
      <c r="BA735" s="1919"/>
      <c r="BB735" s="1790"/>
      <c r="BC735" s="1146"/>
      <c r="BD735" s="446"/>
      <c r="BE735" s="1938"/>
      <c r="BF735" s="1089"/>
      <c r="BG735" s="20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  <c r="BS735" s="23"/>
      <c r="BT735" s="23"/>
      <c r="BU735" s="23"/>
      <c r="BV735" s="23"/>
      <c r="BW735" s="23"/>
      <c r="BX735" s="23"/>
      <c r="BY735" s="23"/>
      <c r="BZ735" s="23"/>
      <c r="CA735" s="23"/>
      <c r="CB735" s="23"/>
      <c r="CC735" s="23"/>
      <c r="CD735" s="23"/>
      <c r="CE735" s="23"/>
      <c r="CF735" s="23"/>
      <c r="CG735" s="23"/>
      <c r="CH735" s="23"/>
      <c r="CI735" s="23"/>
      <c r="CJ735" s="23"/>
      <c r="CK735" s="23"/>
      <c r="CL735" s="23"/>
      <c r="CM735" s="23"/>
      <c r="CN735" s="23"/>
      <c r="CO735" s="23"/>
      <c r="CP735" s="23"/>
      <c r="CQ735" s="23"/>
      <c r="CR735" s="23"/>
      <c r="CS735" s="23"/>
      <c r="CT735" s="23"/>
      <c r="CU735" s="23"/>
      <c r="CV735" s="23"/>
      <c r="CW735" s="23"/>
      <c r="CX735" s="23"/>
      <c r="CY735" s="23"/>
      <c r="CZ735" s="23"/>
      <c r="DA735" s="23"/>
      <c r="DB735" s="23"/>
      <c r="DC735" s="23"/>
      <c r="DD735" s="23"/>
      <c r="DE735" s="23"/>
      <c r="DF735" s="23"/>
      <c r="DG735" s="23"/>
      <c r="DH735" s="23"/>
      <c r="DI735" s="23"/>
      <c r="DJ735" s="23"/>
      <c r="DK735" s="23"/>
      <c r="DL735" s="23"/>
      <c r="DM735" s="23"/>
      <c r="DN735" s="23"/>
      <c r="DO735" s="23"/>
      <c r="DP735" s="23"/>
      <c r="DQ735" s="23"/>
      <c r="DR735" s="23"/>
      <c r="DS735" s="23"/>
      <c r="DT735" s="23"/>
      <c r="DU735" s="23"/>
      <c r="DV735" s="23"/>
      <c r="DW735" s="23"/>
      <c r="DX735" s="23"/>
      <c r="DY735" s="23"/>
      <c r="DZ735" s="23"/>
      <c r="EA735" s="23"/>
      <c r="EB735" s="23"/>
      <c r="EC735" s="23"/>
      <c r="ED735" s="23"/>
      <c r="EE735" s="23"/>
    </row>
    <row r="736" spans="1:135" s="22" customFormat="1" x14ac:dyDescent="0.25">
      <c r="A736" s="20"/>
      <c r="B736" s="16"/>
      <c r="C736" s="446"/>
      <c r="D736" s="446"/>
      <c r="E736" s="1089"/>
      <c r="F736" s="446"/>
      <c r="G736" s="446"/>
      <c r="H736" s="1089"/>
      <c r="I736" s="446"/>
      <c r="J736" s="446"/>
      <c r="K736" s="1089"/>
      <c r="L736" s="446"/>
      <c r="M736" s="446"/>
      <c r="N736" s="1089"/>
      <c r="O736" s="446"/>
      <c r="P736" s="446"/>
      <c r="Q736" s="1089"/>
      <c r="R736" s="446"/>
      <c r="S736" s="446"/>
      <c r="T736" s="1089"/>
      <c r="U736" s="1089"/>
      <c r="V736" s="446"/>
      <c r="W736" s="446"/>
      <c r="X736" s="1089"/>
      <c r="Y736" s="446"/>
      <c r="Z736" s="446"/>
      <c r="AA736" s="1089"/>
      <c r="AB736" s="446"/>
      <c r="AC736" s="1089"/>
      <c r="AD736" s="446"/>
      <c r="AE736" s="1089"/>
      <c r="AF736" s="446"/>
      <c r="AG736" s="1089"/>
      <c r="AH736" s="446"/>
      <c r="AI736" s="446"/>
      <c r="AJ736" s="1089"/>
      <c r="AK736" s="446"/>
      <c r="AL736" s="446"/>
      <c r="AM736" s="1089"/>
      <c r="AN736" s="446"/>
      <c r="AO736" s="446"/>
      <c r="AP736" s="1089"/>
      <c r="AQ736" s="446"/>
      <c r="AR736" s="446"/>
      <c r="AS736" s="1146"/>
      <c r="AT736" s="446"/>
      <c r="AU736" s="446"/>
      <c r="AV736" s="1089"/>
      <c r="AW736" s="1089"/>
      <c r="AX736" s="1146"/>
      <c r="AY736" s="446"/>
      <c r="AZ736" s="1146"/>
      <c r="BA736" s="1919"/>
      <c r="BB736" s="1790"/>
      <c r="BC736" s="1146"/>
      <c r="BD736" s="446"/>
      <c r="BE736" s="1938"/>
      <c r="BF736" s="1089"/>
      <c r="BG736" s="20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  <c r="BS736" s="23"/>
      <c r="BT736" s="23"/>
      <c r="BU736" s="23"/>
      <c r="BV736" s="23"/>
      <c r="BW736" s="23"/>
      <c r="BX736" s="23"/>
      <c r="BY736" s="23"/>
      <c r="BZ736" s="23"/>
      <c r="CA736" s="23"/>
      <c r="CB736" s="23"/>
      <c r="CC736" s="23"/>
      <c r="CD736" s="23"/>
      <c r="CE736" s="23"/>
      <c r="CF736" s="23"/>
      <c r="CG736" s="23"/>
      <c r="CH736" s="23"/>
      <c r="CI736" s="23"/>
      <c r="CJ736" s="23"/>
      <c r="CK736" s="23"/>
      <c r="CL736" s="23"/>
      <c r="CM736" s="23"/>
      <c r="CN736" s="23"/>
      <c r="CO736" s="23"/>
      <c r="CP736" s="23"/>
      <c r="CQ736" s="23"/>
      <c r="CR736" s="23"/>
      <c r="CS736" s="23"/>
      <c r="CT736" s="23"/>
      <c r="CU736" s="23"/>
      <c r="CV736" s="23"/>
      <c r="CW736" s="23"/>
      <c r="CX736" s="23"/>
      <c r="CY736" s="23"/>
      <c r="CZ736" s="23"/>
      <c r="DA736" s="23"/>
      <c r="DB736" s="23"/>
      <c r="DC736" s="23"/>
      <c r="DD736" s="23"/>
      <c r="DE736" s="23"/>
      <c r="DF736" s="23"/>
      <c r="DG736" s="23"/>
      <c r="DH736" s="23"/>
      <c r="DI736" s="23"/>
      <c r="DJ736" s="23"/>
      <c r="DK736" s="23"/>
      <c r="DL736" s="23"/>
      <c r="DM736" s="23"/>
      <c r="DN736" s="23"/>
      <c r="DO736" s="23"/>
      <c r="DP736" s="23"/>
      <c r="DQ736" s="23"/>
      <c r="DR736" s="23"/>
      <c r="DS736" s="23"/>
      <c r="DT736" s="23"/>
      <c r="DU736" s="23"/>
      <c r="DV736" s="23"/>
      <c r="DW736" s="23"/>
      <c r="DX736" s="23"/>
      <c r="DY736" s="23"/>
      <c r="DZ736" s="23"/>
      <c r="EA736" s="23"/>
      <c r="EB736" s="23"/>
      <c r="EC736" s="23"/>
      <c r="ED736" s="23"/>
      <c r="EE736" s="23"/>
    </row>
    <row r="737" spans="1:135" s="22" customFormat="1" x14ac:dyDescent="0.25">
      <c r="A737" s="20"/>
      <c r="B737" s="16"/>
      <c r="C737" s="446"/>
      <c r="D737" s="446"/>
      <c r="E737" s="1089"/>
      <c r="F737" s="446"/>
      <c r="G737" s="446"/>
      <c r="H737" s="1089"/>
      <c r="I737" s="446"/>
      <c r="J737" s="446"/>
      <c r="K737" s="1089"/>
      <c r="L737" s="446"/>
      <c r="M737" s="446"/>
      <c r="N737" s="1089"/>
      <c r="O737" s="446"/>
      <c r="P737" s="446"/>
      <c r="Q737" s="1089"/>
      <c r="R737" s="446"/>
      <c r="S737" s="446"/>
      <c r="T737" s="1089"/>
      <c r="U737" s="1089"/>
      <c r="V737" s="446"/>
      <c r="W737" s="446"/>
      <c r="X737" s="1089"/>
      <c r="Y737" s="446"/>
      <c r="Z737" s="446"/>
      <c r="AA737" s="1089"/>
      <c r="AB737" s="446"/>
      <c r="AC737" s="1089"/>
      <c r="AD737" s="446"/>
      <c r="AE737" s="1089"/>
      <c r="AF737" s="446"/>
      <c r="AG737" s="1089"/>
      <c r="AH737" s="446"/>
      <c r="AI737" s="446"/>
      <c r="AJ737" s="1089"/>
      <c r="AK737" s="446"/>
      <c r="AL737" s="446"/>
      <c r="AM737" s="1089"/>
      <c r="AN737" s="446"/>
      <c r="AO737" s="446"/>
      <c r="AP737" s="1089"/>
      <c r="AQ737" s="446"/>
      <c r="AR737" s="446"/>
      <c r="AS737" s="1146"/>
      <c r="AT737" s="446"/>
      <c r="AU737" s="446"/>
      <c r="AV737" s="1089"/>
      <c r="AW737" s="1089"/>
      <c r="AX737" s="1146"/>
      <c r="AY737" s="446"/>
      <c r="AZ737" s="1146"/>
      <c r="BA737" s="1919"/>
      <c r="BB737" s="1790"/>
      <c r="BC737" s="1146"/>
      <c r="BD737" s="446"/>
      <c r="BE737" s="1938"/>
      <c r="BF737" s="1089"/>
      <c r="BG737" s="20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  <c r="BS737" s="23"/>
      <c r="BT737" s="23"/>
      <c r="BU737" s="23"/>
      <c r="BV737" s="23"/>
      <c r="BW737" s="23"/>
      <c r="BX737" s="23"/>
      <c r="BY737" s="23"/>
      <c r="BZ737" s="23"/>
      <c r="CA737" s="23"/>
      <c r="CB737" s="23"/>
      <c r="CC737" s="23"/>
      <c r="CD737" s="23"/>
      <c r="CE737" s="23"/>
      <c r="CF737" s="23"/>
      <c r="CG737" s="23"/>
      <c r="CH737" s="23"/>
      <c r="CI737" s="23"/>
      <c r="CJ737" s="23"/>
      <c r="CK737" s="23"/>
      <c r="CL737" s="23"/>
      <c r="CM737" s="23"/>
      <c r="CN737" s="23"/>
      <c r="CO737" s="23"/>
      <c r="CP737" s="23"/>
      <c r="CQ737" s="23"/>
      <c r="CR737" s="23"/>
      <c r="CS737" s="23"/>
      <c r="CT737" s="23"/>
      <c r="CU737" s="23"/>
      <c r="CV737" s="23"/>
      <c r="CW737" s="23"/>
      <c r="CX737" s="23"/>
      <c r="CY737" s="23"/>
      <c r="CZ737" s="23"/>
      <c r="DA737" s="23"/>
      <c r="DB737" s="23"/>
      <c r="DC737" s="23"/>
      <c r="DD737" s="23"/>
      <c r="DE737" s="23"/>
      <c r="DF737" s="23"/>
      <c r="DG737" s="23"/>
      <c r="DH737" s="23"/>
      <c r="DI737" s="23"/>
      <c r="DJ737" s="23"/>
      <c r="DK737" s="23"/>
      <c r="DL737" s="23"/>
      <c r="DM737" s="23"/>
      <c r="DN737" s="23"/>
      <c r="DO737" s="23"/>
      <c r="DP737" s="23"/>
      <c r="DQ737" s="23"/>
      <c r="DR737" s="23"/>
      <c r="DS737" s="23"/>
      <c r="DT737" s="23"/>
      <c r="DU737" s="23"/>
      <c r="DV737" s="23"/>
      <c r="DW737" s="23"/>
      <c r="DX737" s="23"/>
      <c r="DY737" s="23"/>
      <c r="DZ737" s="23"/>
      <c r="EA737" s="23"/>
      <c r="EB737" s="23"/>
      <c r="EC737" s="23"/>
      <c r="ED737" s="23"/>
      <c r="EE737" s="23"/>
    </row>
    <row r="738" spans="1:135" s="22" customFormat="1" x14ac:dyDescent="0.25">
      <c r="A738" s="20"/>
      <c r="B738" s="16"/>
      <c r="C738" s="446"/>
      <c r="D738" s="446"/>
      <c r="E738" s="1089"/>
      <c r="F738" s="446"/>
      <c r="G738" s="446"/>
      <c r="H738" s="1089"/>
      <c r="I738" s="446"/>
      <c r="J738" s="446"/>
      <c r="K738" s="1089"/>
      <c r="L738" s="446"/>
      <c r="M738" s="446"/>
      <c r="N738" s="1089"/>
      <c r="O738" s="446"/>
      <c r="P738" s="446"/>
      <c r="Q738" s="1089"/>
      <c r="R738" s="446"/>
      <c r="S738" s="446"/>
      <c r="T738" s="1089"/>
      <c r="U738" s="1089"/>
      <c r="V738" s="446"/>
      <c r="W738" s="446"/>
      <c r="X738" s="1089"/>
      <c r="Y738" s="446"/>
      <c r="Z738" s="446"/>
      <c r="AA738" s="1089"/>
      <c r="AB738" s="446"/>
      <c r="AC738" s="1089"/>
      <c r="AD738" s="446"/>
      <c r="AE738" s="1089"/>
      <c r="AF738" s="446"/>
      <c r="AG738" s="1089"/>
      <c r="AH738" s="446"/>
      <c r="AI738" s="446"/>
      <c r="AJ738" s="1089"/>
      <c r="AK738" s="446"/>
      <c r="AL738" s="446"/>
      <c r="AM738" s="1089"/>
      <c r="AN738" s="446"/>
      <c r="AO738" s="446"/>
      <c r="AP738" s="1089"/>
      <c r="AQ738" s="446"/>
      <c r="AR738" s="446"/>
      <c r="AS738" s="1146"/>
      <c r="AT738" s="446"/>
      <c r="AU738" s="446"/>
      <c r="AV738" s="1089"/>
      <c r="AW738" s="1089"/>
      <c r="AX738" s="1146"/>
      <c r="AY738" s="446"/>
      <c r="AZ738" s="1146"/>
      <c r="BA738" s="1919"/>
      <c r="BB738" s="1790"/>
      <c r="BC738" s="1146"/>
      <c r="BD738" s="446"/>
      <c r="BE738" s="1938"/>
      <c r="BF738" s="1089"/>
      <c r="BG738" s="20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  <c r="BS738" s="23"/>
      <c r="BT738" s="23"/>
      <c r="BU738" s="23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3"/>
      <c r="CG738" s="23"/>
      <c r="CH738" s="23"/>
      <c r="CI738" s="23"/>
      <c r="CJ738" s="23"/>
      <c r="CK738" s="23"/>
      <c r="CL738" s="23"/>
      <c r="CM738" s="23"/>
      <c r="CN738" s="23"/>
      <c r="CO738" s="23"/>
      <c r="CP738" s="23"/>
      <c r="CQ738" s="23"/>
      <c r="CR738" s="23"/>
      <c r="CS738" s="23"/>
      <c r="CT738" s="23"/>
      <c r="CU738" s="23"/>
      <c r="CV738" s="23"/>
      <c r="CW738" s="23"/>
      <c r="CX738" s="23"/>
      <c r="CY738" s="23"/>
      <c r="CZ738" s="23"/>
      <c r="DA738" s="23"/>
      <c r="DB738" s="23"/>
      <c r="DC738" s="23"/>
      <c r="DD738" s="23"/>
      <c r="DE738" s="23"/>
      <c r="DF738" s="23"/>
      <c r="DG738" s="23"/>
      <c r="DH738" s="23"/>
      <c r="DI738" s="23"/>
      <c r="DJ738" s="23"/>
      <c r="DK738" s="23"/>
      <c r="DL738" s="23"/>
      <c r="DM738" s="23"/>
      <c r="DN738" s="23"/>
      <c r="DO738" s="23"/>
      <c r="DP738" s="23"/>
      <c r="DQ738" s="23"/>
      <c r="DR738" s="23"/>
      <c r="DS738" s="23"/>
      <c r="DT738" s="23"/>
      <c r="DU738" s="23"/>
      <c r="DV738" s="23"/>
      <c r="DW738" s="23"/>
      <c r="DX738" s="23"/>
      <c r="DY738" s="23"/>
      <c r="DZ738" s="23"/>
      <c r="EA738" s="23"/>
      <c r="EB738" s="23"/>
      <c r="EC738" s="23"/>
      <c r="ED738" s="23"/>
      <c r="EE738" s="23"/>
    </row>
    <row r="739" spans="1:135" s="22" customFormat="1" x14ac:dyDescent="0.25">
      <c r="A739" s="20"/>
      <c r="B739" s="16"/>
      <c r="C739" s="446"/>
      <c r="D739" s="446"/>
      <c r="E739" s="1089"/>
      <c r="F739" s="446"/>
      <c r="G739" s="446"/>
      <c r="H739" s="1089"/>
      <c r="I739" s="446"/>
      <c r="J739" s="446"/>
      <c r="K739" s="1089"/>
      <c r="L739" s="446"/>
      <c r="M739" s="446"/>
      <c r="N739" s="1089"/>
      <c r="O739" s="446"/>
      <c r="P739" s="446"/>
      <c r="Q739" s="1089"/>
      <c r="R739" s="446"/>
      <c r="S739" s="446"/>
      <c r="T739" s="1089"/>
      <c r="U739" s="1089"/>
      <c r="V739" s="446"/>
      <c r="W739" s="446"/>
      <c r="X739" s="1089"/>
      <c r="Y739" s="446"/>
      <c r="Z739" s="446"/>
      <c r="AA739" s="1089"/>
      <c r="AB739" s="446"/>
      <c r="AC739" s="1089"/>
      <c r="AD739" s="446"/>
      <c r="AE739" s="1089"/>
      <c r="AF739" s="446"/>
      <c r="AG739" s="1089"/>
      <c r="AH739" s="446"/>
      <c r="AI739" s="446"/>
      <c r="AJ739" s="1089"/>
      <c r="AK739" s="446"/>
      <c r="AL739" s="446"/>
      <c r="AM739" s="1089"/>
      <c r="AN739" s="446"/>
      <c r="AO739" s="446"/>
      <c r="AP739" s="1089"/>
      <c r="AQ739" s="446"/>
      <c r="AR739" s="446"/>
      <c r="AS739" s="1146"/>
      <c r="AT739" s="446"/>
      <c r="AU739" s="446"/>
      <c r="AV739" s="1089"/>
      <c r="AW739" s="1089"/>
      <c r="AX739" s="1146"/>
      <c r="AY739" s="446"/>
      <c r="AZ739" s="1146"/>
      <c r="BA739" s="1919"/>
      <c r="BB739" s="1790"/>
      <c r="BC739" s="1146"/>
      <c r="BD739" s="446"/>
      <c r="BE739" s="1938"/>
      <c r="BF739" s="1089"/>
      <c r="BG739" s="20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3"/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/>
      <c r="CS739" s="23"/>
      <c r="CT739" s="23"/>
      <c r="CU739" s="23"/>
      <c r="CV739" s="23"/>
      <c r="CW739" s="23"/>
      <c r="CX739" s="23"/>
      <c r="CY739" s="23"/>
      <c r="CZ739" s="23"/>
      <c r="DA739" s="23"/>
      <c r="DB739" s="23"/>
      <c r="DC739" s="23"/>
      <c r="DD739" s="23"/>
      <c r="DE739" s="23"/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/>
      <c r="DR739" s="23"/>
      <c r="DS739" s="23"/>
      <c r="DT739" s="23"/>
      <c r="DU739" s="23"/>
      <c r="DV739" s="23"/>
      <c r="DW739" s="23"/>
      <c r="DX739" s="23"/>
      <c r="DY739" s="23"/>
      <c r="DZ739" s="23"/>
      <c r="EA739" s="23"/>
      <c r="EB739" s="23"/>
      <c r="EC739" s="23"/>
      <c r="ED739" s="23"/>
      <c r="EE739" s="23"/>
    </row>
    <row r="740" spans="1:135" s="22" customFormat="1" x14ac:dyDescent="0.25">
      <c r="A740" s="20"/>
      <c r="B740" s="16"/>
      <c r="C740" s="446"/>
      <c r="D740" s="446"/>
      <c r="E740" s="1089"/>
      <c r="F740" s="446"/>
      <c r="G740" s="446"/>
      <c r="H740" s="1089"/>
      <c r="I740" s="446"/>
      <c r="J740" s="446"/>
      <c r="K740" s="1089"/>
      <c r="L740" s="446"/>
      <c r="M740" s="446"/>
      <c r="N740" s="1089"/>
      <c r="O740" s="446"/>
      <c r="P740" s="446"/>
      <c r="Q740" s="1089"/>
      <c r="R740" s="446"/>
      <c r="S740" s="446"/>
      <c r="T740" s="1089"/>
      <c r="U740" s="1089"/>
      <c r="V740" s="446"/>
      <c r="W740" s="446"/>
      <c r="X740" s="1089"/>
      <c r="Y740" s="446"/>
      <c r="Z740" s="446"/>
      <c r="AA740" s="1089"/>
      <c r="AB740" s="446"/>
      <c r="AC740" s="1089"/>
      <c r="AD740" s="446"/>
      <c r="AE740" s="1089"/>
      <c r="AF740" s="446"/>
      <c r="AG740" s="1089"/>
      <c r="AH740" s="446"/>
      <c r="AI740" s="446"/>
      <c r="AJ740" s="1089"/>
      <c r="AK740" s="446"/>
      <c r="AL740" s="446"/>
      <c r="AM740" s="1089"/>
      <c r="AN740" s="446"/>
      <c r="AO740" s="446"/>
      <c r="AP740" s="1089"/>
      <c r="AQ740" s="446"/>
      <c r="AR740" s="446"/>
      <c r="AS740" s="1146"/>
      <c r="AT740" s="446"/>
      <c r="AU740" s="446"/>
      <c r="AV740" s="1089"/>
      <c r="AW740" s="1089"/>
      <c r="AX740" s="1146"/>
      <c r="AY740" s="446"/>
      <c r="AZ740" s="1146"/>
      <c r="BA740" s="1919"/>
      <c r="BB740" s="1790"/>
      <c r="BC740" s="1146"/>
      <c r="BD740" s="446"/>
      <c r="BE740" s="1938"/>
      <c r="BF740" s="1089"/>
      <c r="BG740" s="20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</row>
    <row r="741" spans="1:135" s="22" customFormat="1" x14ac:dyDescent="0.25">
      <c r="A741" s="20"/>
      <c r="B741" s="16"/>
      <c r="C741" s="446"/>
      <c r="D741" s="446"/>
      <c r="E741" s="1089"/>
      <c r="F741" s="446"/>
      <c r="G741" s="446"/>
      <c r="H741" s="1089"/>
      <c r="I741" s="446"/>
      <c r="J741" s="446"/>
      <c r="K741" s="1089"/>
      <c r="L741" s="446"/>
      <c r="M741" s="446"/>
      <c r="N741" s="1089"/>
      <c r="O741" s="446"/>
      <c r="P741" s="446"/>
      <c r="Q741" s="1089"/>
      <c r="R741" s="446"/>
      <c r="S741" s="446"/>
      <c r="T741" s="1089"/>
      <c r="U741" s="1089"/>
      <c r="V741" s="446"/>
      <c r="W741" s="446"/>
      <c r="X741" s="1089"/>
      <c r="Y741" s="446"/>
      <c r="Z741" s="446"/>
      <c r="AA741" s="1089"/>
      <c r="AB741" s="446"/>
      <c r="AC741" s="1089"/>
      <c r="AD741" s="446"/>
      <c r="AE741" s="1089"/>
      <c r="AF741" s="446"/>
      <c r="AG741" s="1089"/>
      <c r="AH741" s="446"/>
      <c r="AI741" s="446"/>
      <c r="AJ741" s="1089"/>
      <c r="AK741" s="446"/>
      <c r="AL741" s="446"/>
      <c r="AM741" s="1089"/>
      <c r="AN741" s="446"/>
      <c r="AO741" s="446"/>
      <c r="AP741" s="1089"/>
      <c r="AQ741" s="446"/>
      <c r="AR741" s="446"/>
      <c r="AS741" s="1146"/>
      <c r="AT741" s="446"/>
      <c r="AU741" s="446"/>
      <c r="AV741" s="1089"/>
      <c r="AW741" s="1089"/>
      <c r="AX741" s="1146"/>
      <c r="AY741" s="446"/>
      <c r="AZ741" s="1146"/>
      <c r="BA741" s="1919"/>
      <c r="BB741" s="1790"/>
      <c r="BC741" s="1146"/>
      <c r="BD741" s="446"/>
      <c r="BE741" s="1938"/>
      <c r="BF741" s="1089"/>
      <c r="BG741" s="20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</row>
    <row r="742" spans="1:135" s="22" customFormat="1" x14ac:dyDescent="0.25">
      <c r="A742" s="20"/>
      <c r="B742" s="16"/>
      <c r="C742" s="446"/>
      <c r="D742" s="446"/>
      <c r="E742" s="1089"/>
      <c r="F742" s="446"/>
      <c r="G742" s="446"/>
      <c r="H742" s="1089"/>
      <c r="I742" s="446"/>
      <c r="J742" s="446"/>
      <c r="K742" s="1089"/>
      <c r="L742" s="446"/>
      <c r="M742" s="446"/>
      <c r="N742" s="1089"/>
      <c r="O742" s="446"/>
      <c r="P742" s="446"/>
      <c r="Q742" s="1089"/>
      <c r="R742" s="446"/>
      <c r="S742" s="446"/>
      <c r="T742" s="1089"/>
      <c r="U742" s="1089"/>
      <c r="V742" s="446"/>
      <c r="W742" s="446"/>
      <c r="X742" s="1089"/>
      <c r="Y742" s="446"/>
      <c r="Z742" s="446"/>
      <c r="AA742" s="1089"/>
      <c r="AB742" s="446"/>
      <c r="AC742" s="1089"/>
      <c r="AD742" s="446"/>
      <c r="AE742" s="1089"/>
      <c r="AF742" s="446"/>
      <c r="AG742" s="1089"/>
      <c r="AH742" s="446"/>
      <c r="AI742" s="446"/>
      <c r="AJ742" s="1089"/>
      <c r="AK742" s="446"/>
      <c r="AL742" s="446"/>
      <c r="AM742" s="1089"/>
      <c r="AN742" s="446"/>
      <c r="AO742" s="446"/>
      <c r="AP742" s="1089"/>
      <c r="AQ742" s="446"/>
      <c r="AR742" s="446"/>
      <c r="AS742" s="1146"/>
      <c r="AT742" s="446"/>
      <c r="AU742" s="446"/>
      <c r="AV742" s="1089"/>
      <c r="AW742" s="1089"/>
      <c r="AX742" s="1146"/>
      <c r="AY742" s="446"/>
      <c r="AZ742" s="1146"/>
      <c r="BA742" s="1919"/>
      <c r="BB742" s="1790"/>
      <c r="BC742" s="1146"/>
      <c r="BD742" s="446"/>
      <c r="BE742" s="1938"/>
      <c r="BF742" s="1089"/>
      <c r="BG742" s="20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  <c r="CX742" s="23"/>
      <c r="CY742" s="23"/>
      <c r="CZ742" s="23"/>
      <c r="DA742" s="23"/>
      <c r="DB742" s="23"/>
      <c r="DC742" s="23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/>
      <c r="ED742" s="23"/>
      <c r="EE742" s="23"/>
    </row>
    <row r="743" spans="1:135" s="22" customFormat="1" x14ac:dyDescent="0.25">
      <c r="A743" s="20"/>
      <c r="B743" s="16"/>
      <c r="C743" s="446"/>
      <c r="D743" s="446"/>
      <c r="E743" s="1089"/>
      <c r="F743" s="446"/>
      <c r="G743" s="446"/>
      <c r="H743" s="1089"/>
      <c r="I743" s="446"/>
      <c r="J743" s="446"/>
      <c r="K743" s="1089"/>
      <c r="L743" s="446"/>
      <c r="M743" s="446"/>
      <c r="N743" s="1089"/>
      <c r="O743" s="446"/>
      <c r="P743" s="446"/>
      <c r="Q743" s="1089"/>
      <c r="R743" s="446"/>
      <c r="S743" s="446"/>
      <c r="T743" s="1089"/>
      <c r="U743" s="1089"/>
      <c r="V743" s="446"/>
      <c r="W743" s="446"/>
      <c r="X743" s="1089"/>
      <c r="Y743" s="446"/>
      <c r="Z743" s="446"/>
      <c r="AA743" s="1089"/>
      <c r="AB743" s="446"/>
      <c r="AC743" s="1089"/>
      <c r="AD743" s="446"/>
      <c r="AE743" s="1089"/>
      <c r="AF743" s="446"/>
      <c r="AG743" s="1089"/>
      <c r="AH743" s="446"/>
      <c r="AI743" s="446"/>
      <c r="AJ743" s="1089"/>
      <c r="AK743" s="446"/>
      <c r="AL743" s="446"/>
      <c r="AM743" s="1089"/>
      <c r="AN743" s="446"/>
      <c r="AO743" s="446"/>
      <c r="AP743" s="1089"/>
      <c r="AQ743" s="446"/>
      <c r="AR743" s="446"/>
      <c r="AS743" s="1146"/>
      <c r="AT743" s="446"/>
      <c r="AU743" s="446"/>
      <c r="AV743" s="1089"/>
      <c r="AW743" s="1089"/>
      <c r="AX743" s="1146"/>
      <c r="AY743" s="446"/>
      <c r="AZ743" s="1146"/>
      <c r="BA743" s="1919"/>
      <c r="BB743" s="1790"/>
      <c r="BC743" s="1146"/>
      <c r="BD743" s="446"/>
      <c r="BE743" s="1938"/>
      <c r="BF743" s="1089"/>
      <c r="BG743" s="20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</row>
    <row r="744" spans="1:135" s="22" customFormat="1" x14ac:dyDescent="0.25">
      <c r="A744" s="20"/>
      <c r="B744" s="16"/>
      <c r="C744" s="446"/>
      <c r="D744" s="446"/>
      <c r="E744" s="1089"/>
      <c r="F744" s="446"/>
      <c r="G744" s="446"/>
      <c r="H744" s="1089"/>
      <c r="I744" s="446"/>
      <c r="J744" s="446"/>
      <c r="K744" s="1089"/>
      <c r="L744" s="446"/>
      <c r="M744" s="446"/>
      <c r="N744" s="1089"/>
      <c r="O744" s="446"/>
      <c r="P744" s="446"/>
      <c r="Q744" s="1089"/>
      <c r="R744" s="446"/>
      <c r="S744" s="446"/>
      <c r="T744" s="1089"/>
      <c r="U744" s="1089"/>
      <c r="V744" s="446"/>
      <c r="W744" s="446"/>
      <c r="X744" s="1089"/>
      <c r="Y744" s="446"/>
      <c r="Z744" s="446"/>
      <c r="AA744" s="1089"/>
      <c r="AB744" s="446"/>
      <c r="AC744" s="1089"/>
      <c r="AD744" s="446"/>
      <c r="AE744" s="1089"/>
      <c r="AF744" s="446"/>
      <c r="AG744" s="1089"/>
      <c r="AH744" s="446"/>
      <c r="AI744" s="446"/>
      <c r="AJ744" s="1089"/>
      <c r="AK744" s="446"/>
      <c r="AL744" s="446"/>
      <c r="AM744" s="1089"/>
      <c r="AN744" s="446"/>
      <c r="AO744" s="446"/>
      <c r="AP744" s="1089"/>
      <c r="AQ744" s="446"/>
      <c r="AR744" s="446"/>
      <c r="AS744" s="1146"/>
      <c r="AT744" s="446"/>
      <c r="AU744" s="446"/>
      <c r="AV744" s="1089"/>
      <c r="AW744" s="1089"/>
      <c r="AX744" s="1146"/>
      <c r="AY744" s="446"/>
      <c r="AZ744" s="1146"/>
      <c r="BA744" s="1919"/>
      <c r="BB744" s="1790"/>
      <c r="BC744" s="1146"/>
      <c r="BD744" s="446"/>
      <c r="BE744" s="1938"/>
      <c r="BF744" s="1089"/>
      <c r="BG744" s="20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  <c r="BS744" s="23"/>
      <c r="BT744" s="23"/>
      <c r="BU744" s="23"/>
      <c r="BV744" s="23"/>
      <c r="BW744" s="23"/>
      <c r="BX744" s="23"/>
      <c r="BY744" s="23"/>
      <c r="BZ744" s="23"/>
      <c r="CA744" s="23"/>
      <c r="CB744" s="23"/>
      <c r="CC744" s="23"/>
      <c r="CD744" s="23"/>
      <c r="CE744" s="23"/>
      <c r="CF744" s="23"/>
      <c r="CG744" s="23"/>
      <c r="CH744" s="23"/>
      <c r="CI744" s="23"/>
      <c r="CJ744" s="23"/>
      <c r="CK744" s="23"/>
      <c r="CL744" s="23"/>
      <c r="CM744" s="23"/>
      <c r="CN744" s="23"/>
      <c r="CO744" s="23"/>
      <c r="CP744" s="23"/>
      <c r="CQ744" s="23"/>
      <c r="CR744" s="23"/>
      <c r="CS744" s="23"/>
      <c r="CT744" s="23"/>
      <c r="CU744" s="23"/>
      <c r="CV744" s="23"/>
      <c r="CW744" s="23"/>
      <c r="CX744" s="23"/>
      <c r="CY744" s="23"/>
      <c r="CZ744" s="23"/>
      <c r="DA744" s="23"/>
      <c r="DB744" s="23"/>
      <c r="DC744" s="23"/>
      <c r="DD744" s="23"/>
      <c r="DE744" s="23"/>
      <c r="DF744" s="23"/>
      <c r="DG744" s="23"/>
      <c r="DH744" s="23"/>
      <c r="DI744" s="23"/>
      <c r="DJ744" s="23"/>
      <c r="DK744" s="23"/>
      <c r="DL744" s="23"/>
      <c r="DM744" s="23"/>
      <c r="DN744" s="23"/>
      <c r="DO744" s="23"/>
      <c r="DP744" s="23"/>
      <c r="DQ744" s="23"/>
      <c r="DR744" s="23"/>
      <c r="DS744" s="23"/>
      <c r="DT744" s="23"/>
      <c r="DU744" s="23"/>
      <c r="DV744" s="23"/>
      <c r="DW744" s="23"/>
      <c r="DX744" s="23"/>
      <c r="DY744" s="23"/>
      <c r="DZ744" s="23"/>
      <c r="EA744" s="23"/>
      <c r="EB744" s="23"/>
      <c r="EC744" s="23"/>
      <c r="ED744" s="23"/>
      <c r="EE744" s="23"/>
    </row>
    <row r="745" spans="1:135" s="22" customFormat="1" x14ac:dyDescent="0.25">
      <c r="A745" s="20"/>
      <c r="B745" s="16"/>
      <c r="C745" s="446"/>
      <c r="D745" s="446"/>
      <c r="E745" s="1089"/>
      <c r="F745" s="446"/>
      <c r="G745" s="446"/>
      <c r="H745" s="1089"/>
      <c r="I745" s="446"/>
      <c r="J745" s="446"/>
      <c r="K745" s="1089"/>
      <c r="L745" s="446"/>
      <c r="M745" s="446"/>
      <c r="N745" s="1089"/>
      <c r="O745" s="446"/>
      <c r="P745" s="446"/>
      <c r="Q745" s="1089"/>
      <c r="R745" s="446"/>
      <c r="S745" s="446"/>
      <c r="T745" s="1089"/>
      <c r="U745" s="1089"/>
      <c r="V745" s="446"/>
      <c r="W745" s="446"/>
      <c r="X745" s="1089"/>
      <c r="Y745" s="446"/>
      <c r="Z745" s="446"/>
      <c r="AA745" s="1089"/>
      <c r="AB745" s="446"/>
      <c r="AC745" s="1089"/>
      <c r="AD745" s="446"/>
      <c r="AE745" s="1089"/>
      <c r="AF745" s="446"/>
      <c r="AG745" s="1089"/>
      <c r="AH745" s="446"/>
      <c r="AI745" s="446"/>
      <c r="AJ745" s="1089"/>
      <c r="AK745" s="446"/>
      <c r="AL745" s="446"/>
      <c r="AM745" s="1089"/>
      <c r="AN745" s="446"/>
      <c r="AO745" s="446"/>
      <c r="AP745" s="1089"/>
      <c r="AQ745" s="446"/>
      <c r="AR745" s="446"/>
      <c r="AS745" s="1146"/>
      <c r="AT745" s="446"/>
      <c r="AU745" s="446"/>
      <c r="AV745" s="1089"/>
      <c r="AW745" s="1089"/>
      <c r="AX745" s="1146"/>
      <c r="AY745" s="446"/>
      <c r="AZ745" s="1146"/>
      <c r="BA745" s="1919"/>
      <c r="BB745" s="1790"/>
      <c r="BC745" s="1146"/>
      <c r="BD745" s="446"/>
      <c r="BE745" s="1938"/>
      <c r="BF745" s="1089"/>
      <c r="BG745" s="20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</row>
    <row r="746" spans="1:135" s="22" customFormat="1" x14ac:dyDescent="0.25">
      <c r="A746" s="20"/>
      <c r="B746" s="16"/>
      <c r="C746" s="446"/>
      <c r="D746" s="446"/>
      <c r="E746" s="1089"/>
      <c r="F746" s="446"/>
      <c r="G746" s="446"/>
      <c r="H746" s="1089"/>
      <c r="I746" s="446"/>
      <c r="J746" s="446"/>
      <c r="K746" s="1089"/>
      <c r="L746" s="446"/>
      <c r="M746" s="446"/>
      <c r="N746" s="1089"/>
      <c r="O746" s="446"/>
      <c r="P746" s="446"/>
      <c r="Q746" s="1089"/>
      <c r="R746" s="446"/>
      <c r="S746" s="446"/>
      <c r="T746" s="1089"/>
      <c r="U746" s="1089"/>
      <c r="V746" s="446"/>
      <c r="W746" s="446"/>
      <c r="X746" s="1089"/>
      <c r="Y746" s="446"/>
      <c r="Z746" s="446"/>
      <c r="AA746" s="1089"/>
      <c r="AB746" s="446"/>
      <c r="AC746" s="1089"/>
      <c r="AD746" s="446"/>
      <c r="AE746" s="1089"/>
      <c r="AF746" s="446"/>
      <c r="AG746" s="1089"/>
      <c r="AH746" s="446"/>
      <c r="AI746" s="446"/>
      <c r="AJ746" s="1089"/>
      <c r="AK746" s="446"/>
      <c r="AL746" s="446"/>
      <c r="AM746" s="1089"/>
      <c r="AN746" s="446"/>
      <c r="AO746" s="446"/>
      <c r="AP746" s="1089"/>
      <c r="AQ746" s="446"/>
      <c r="AR746" s="446"/>
      <c r="AS746" s="1146"/>
      <c r="AT746" s="446"/>
      <c r="AU746" s="446"/>
      <c r="AV746" s="1089"/>
      <c r="AW746" s="1089"/>
      <c r="AX746" s="1146"/>
      <c r="AY746" s="446"/>
      <c r="AZ746" s="1146"/>
      <c r="BA746" s="1919"/>
      <c r="BB746" s="1790"/>
      <c r="BC746" s="1146"/>
      <c r="BD746" s="446"/>
      <c r="BE746" s="1938"/>
      <c r="BF746" s="1089"/>
      <c r="BG746" s="20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  <c r="BS746" s="23"/>
      <c r="BT746" s="23"/>
      <c r="BU746" s="23"/>
      <c r="BV746" s="23"/>
      <c r="BW746" s="23"/>
      <c r="BX746" s="23"/>
      <c r="BY746" s="23"/>
      <c r="BZ746" s="23"/>
      <c r="CA746" s="23"/>
      <c r="CB746" s="23"/>
      <c r="CC746" s="23"/>
      <c r="CD746" s="23"/>
      <c r="CE746" s="23"/>
      <c r="CF746" s="23"/>
      <c r="CG746" s="23"/>
      <c r="CH746" s="23"/>
      <c r="CI746" s="23"/>
      <c r="CJ746" s="23"/>
      <c r="CK746" s="23"/>
      <c r="CL746" s="23"/>
      <c r="CM746" s="23"/>
      <c r="CN746" s="23"/>
      <c r="CO746" s="23"/>
      <c r="CP746" s="23"/>
      <c r="CQ746" s="23"/>
      <c r="CR746" s="23"/>
      <c r="CS746" s="23"/>
      <c r="CT746" s="23"/>
      <c r="CU746" s="23"/>
      <c r="CV746" s="23"/>
      <c r="CW746" s="23"/>
      <c r="CX746" s="23"/>
      <c r="CY746" s="23"/>
      <c r="CZ746" s="23"/>
      <c r="DA746" s="23"/>
      <c r="DB746" s="23"/>
      <c r="DC746" s="23"/>
      <c r="DD746" s="23"/>
      <c r="DE746" s="23"/>
      <c r="DF746" s="23"/>
      <c r="DG746" s="23"/>
      <c r="DH746" s="23"/>
      <c r="DI746" s="23"/>
      <c r="DJ746" s="23"/>
      <c r="DK746" s="23"/>
      <c r="DL746" s="23"/>
      <c r="DM746" s="23"/>
      <c r="DN746" s="23"/>
      <c r="DO746" s="23"/>
      <c r="DP746" s="23"/>
      <c r="DQ746" s="23"/>
      <c r="DR746" s="23"/>
      <c r="DS746" s="23"/>
      <c r="DT746" s="23"/>
      <c r="DU746" s="23"/>
      <c r="DV746" s="23"/>
      <c r="DW746" s="23"/>
      <c r="DX746" s="23"/>
      <c r="DY746" s="23"/>
      <c r="DZ746" s="23"/>
      <c r="EA746" s="23"/>
      <c r="EB746" s="23"/>
      <c r="EC746" s="23"/>
      <c r="ED746" s="23"/>
      <c r="EE746" s="23"/>
    </row>
    <row r="747" spans="1:135" s="22" customFormat="1" x14ac:dyDescent="0.25">
      <c r="A747" s="20"/>
      <c r="B747" s="16"/>
      <c r="C747" s="446"/>
      <c r="D747" s="446"/>
      <c r="E747" s="1089"/>
      <c r="F747" s="446"/>
      <c r="G747" s="446"/>
      <c r="H747" s="1089"/>
      <c r="I747" s="446"/>
      <c r="J747" s="446"/>
      <c r="K747" s="1089"/>
      <c r="L747" s="446"/>
      <c r="M747" s="446"/>
      <c r="N747" s="1089"/>
      <c r="O747" s="446"/>
      <c r="P747" s="446"/>
      <c r="Q747" s="1089"/>
      <c r="R747" s="446"/>
      <c r="S747" s="446"/>
      <c r="T747" s="1089"/>
      <c r="U747" s="1089"/>
      <c r="V747" s="446"/>
      <c r="W747" s="446"/>
      <c r="X747" s="1089"/>
      <c r="Y747" s="446"/>
      <c r="Z747" s="446"/>
      <c r="AA747" s="1089"/>
      <c r="AB747" s="446"/>
      <c r="AC747" s="1089"/>
      <c r="AD747" s="446"/>
      <c r="AE747" s="1089"/>
      <c r="AF747" s="446"/>
      <c r="AG747" s="1089"/>
      <c r="AH747" s="446"/>
      <c r="AI747" s="446"/>
      <c r="AJ747" s="1089"/>
      <c r="AK747" s="446"/>
      <c r="AL747" s="446"/>
      <c r="AM747" s="1089"/>
      <c r="AN747" s="446"/>
      <c r="AO747" s="446"/>
      <c r="AP747" s="1089"/>
      <c r="AQ747" s="446"/>
      <c r="AR747" s="446"/>
      <c r="AS747" s="1146"/>
      <c r="AT747" s="446"/>
      <c r="AU747" s="446"/>
      <c r="AV747" s="1089"/>
      <c r="AW747" s="1089"/>
      <c r="AX747" s="1146"/>
      <c r="AY747" s="446"/>
      <c r="AZ747" s="1146"/>
      <c r="BA747" s="1919"/>
      <c r="BB747" s="1790"/>
      <c r="BC747" s="1146"/>
      <c r="BD747" s="446"/>
      <c r="BE747" s="1938"/>
      <c r="BF747" s="1089"/>
      <c r="BG747" s="20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  <c r="BS747" s="23"/>
      <c r="BT747" s="23"/>
      <c r="BU747" s="23"/>
      <c r="BV747" s="23"/>
      <c r="BW747" s="23"/>
      <c r="BX747" s="23"/>
      <c r="BY747" s="23"/>
      <c r="BZ747" s="23"/>
      <c r="CA747" s="23"/>
      <c r="CB747" s="23"/>
      <c r="CC747" s="23"/>
      <c r="CD747" s="23"/>
      <c r="CE747" s="23"/>
      <c r="CF747" s="23"/>
      <c r="CG747" s="23"/>
      <c r="CH747" s="23"/>
      <c r="CI747" s="23"/>
      <c r="CJ747" s="23"/>
      <c r="CK747" s="23"/>
      <c r="CL747" s="23"/>
      <c r="CM747" s="23"/>
      <c r="CN747" s="23"/>
      <c r="CO747" s="23"/>
      <c r="CP747" s="23"/>
      <c r="CQ747" s="23"/>
      <c r="CR747" s="23"/>
      <c r="CS747" s="23"/>
      <c r="CT747" s="23"/>
      <c r="CU747" s="23"/>
      <c r="CV747" s="23"/>
      <c r="CW747" s="23"/>
      <c r="CX747" s="23"/>
      <c r="CY747" s="23"/>
      <c r="CZ747" s="23"/>
      <c r="DA747" s="23"/>
      <c r="DB747" s="23"/>
      <c r="DC747" s="23"/>
      <c r="DD747" s="23"/>
      <c r="DE747" s="23"/>
      <c r="DF747" s="23"/>
      <c r="DG747" s="23"/>
      <c r="DH747" s="23"/>
      <c r="DI747" s="23"/>
      <c r="DJ747" s="23"/>
      <c r="DK747" s="23"/>
      <c r="DL747" s="23"/>
      <c r="DM747" s="23"/>
      <c r="DN747" s="23"/>
      <c r="DO747" s="23"/>
      <c r="DP747" s="23"/>
      <c r="DQ747" s="23"/>
      <c r="DR747" s="23"/>
      <c r="DS747" s="23"/>
      <c r="DT747" s="23"/>
      <c r="DU747" s="23"/>
      <c r="DV747" s="23"/>
      <c r="DW747" s="23"/>
      <c r="DX747" s="23"/>
      <c r="DY747" s="23"/>
      <c r="DZ747" s="23"/>
      <c r="EA747" s="23"/>
      <c r="EB747" s="23"/>
      <c r="EC747" s="23"/>
      <c r="ED747" s="23"/>
      <c r="EE747" s="23"/>
    </row>
    <row r="748" spans="1:135" s="22" customFormat="1" x14ac:dyDescent="0.25">
      <c r="A748" s="20"/>
      <c r="B748" s="16"/>
      <c r="C748" s="446"/>
      <c r="D748" s="446"/>
      <c r="E748" s="1089"/>
      <c r="F748" s="446"/>
      <c r="G748" s="446"/>
      <c r="H748" s="1089"/>
      <c r="I748" s="446"/>
      <c r="J748" s="446"/>
      <c r="K748" s="1089"/>
      <c r="L748" s="446"/>
      <c r="M748" s="446"/>
      <c r="N748" s="1089"/>
      <c r="O748" s="446"/>
      <c r="P748" s="446"/>
      <c r="Q748" s="1089"/>
      <c r="R748" s="446"/>
      <c r="S748" s="446"/>
      <c r="T748" s="1089"/>
      <c r="U748" s="1089"/>
      <c r="V748" s="446"/>
      <c r="W748" s="446"/>
      <c r="X748" s="1089"/>
      <c r="Y748" s="446"/>
      <c r="Z748" s="446"/>
      <c r="AA748" s="1089"/>
      <c r="AB748" s="446"/>
      <c r="AC748" s="1089"/>
      <c r="AD748" s="446"/>
      <c r="AE748" s="1089"/>
      <c r="AF748" s="446"/>
      <c r="AG748" s="1089"/>
      <c r="AH748" s="446"/>
      <c r="AI748" s="446"/>
      <c r="AJ748" s="1089"/>
      <c r="AK748" s="446"/>
      <c r="AL748" s="446"/>
      <c r="AM748" s="1089"/>
      <c r="AN748" s="446"/>
      <c r="AO748" s="446"/>
      <c r="AP748" s="1089"/>
      <c r="AQ748" s="446"/>
      <c r="AR748" s="446"/>
      <c r="AS748" s="1146"/>
      <c r="AT748" s="446"/>
      <c r="AU748" s="446"/>
      <c r="AV748" s="1089"/>
      <c r="AW748" s="1089"/>
      <c r="AX748" s="1146"/>
      <c r="AY748" s="446"/>
      <c r="AZ748" s="1146"/>
      <c r="BA748" s="1919"/>
      <c r="BB748" s="1790"/>
      <c r="BC748" s="1146"/>
      <c r="BD748" s="446"/>
      <c r="BE748" s="1938"/>
      <c r="BF748" s="1089"/>
      <c r="BG748" s="20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  <c r="BS748" s="23"/>
      <c r="BT748" s="23"/>
      <c r="BU748" s="23"/>
      <c r="BV748" s="23"/>
      <c r="BW748" s="23"/>
      <c r="BX748" s="23"/>
      <c r="BY748" s="23"/>
      <c r="BZ748" s="23"/>
      <c r="CA748" s="23"/>
      <c r="CB748" s="23"/>
      <c r="CC748" s="23"/>
      <c r="CD748" s="23"/>
      <c r="CE748" s="23"/>
      <c r="CF748" s="23"/>
      <c r="CG748" s="23"/>
      <c r="CH748" s="23"/>
      <c r="CI748" s="23"/>
      <c r="CJ748" s="23"/>
      <c r="CK748" s="23"/>
      <c r="CL748" s="23"/>
      <c r="CM748" s="23"/>
      <c r="CN748" s="23"/>
      <c r="CO748" s="23"/>
      <c r="CP748" s="23"/>
      <c r="CQ748" s="23"/>
      <c r="CR748" s="23"/>
      <c r="CS748" s="23"/>
      <c r="CT748" s="23"/>
      <c r="CU748" s="23"/>
      <c r="CV748" s="23"/>
      <c r="CW748" s="23"/>
      <c r="CX748" s="23"/>
      <c r="CY748" s="23"/>
      <c r="CZ748" s="23"/>
      <c r="DA748" s="23"/>
      <c r="DB748" s="23"/>
      <c r="DC748" s="23"/>
      <c r="DD748" s="23"/>
      <c r="DE748" s="23"/>
      <c r="DF748" s="23"/>
      <c r="DG748" s="23"/>
      <c r="DH748" s="23"/>
      <c r="DI748" s="23"/>
      <c r="DJ748" s="23"/>
      <c r="DK748" s="23"/>
      <c r="DL748" s="23"/>
      <c r="DM748" s="23"/>
      <c r="DN748" s="23"/>
      <c r="DO748" s="23"/>
      <c r="DP748" s="23"/>
      <c r="DQ748" s="23"/>
      <c r="DR748" s="23"/>
      <c r="DS748" s="23"/>
      <c r="DT748" s="23"/>
      <c r="DU748" s="23"/>
      <c r="DV748" s="23"/>
      <c r="DW748" s="23"/>
      <c r="DX748" s="23"/>
      <c r="DY748" s="23"/>
      <c r="DZ748" s="23"/>
      <c r="EA748" s="23"/>
      <c r="EB748" s="23"/>
      <c r="EC748" s="23"/>
      <c r="ED748" s="23"/>
      <c r="EE748" s="23"/>
    </row>
    <row r="749" spans="1:135" s="22" customFormat="1" x14ac:dyDescent="0.25">
      <c r="A749" s="20"/>
      <c r="B749" s="16"/>
      <c r="C749" s="446"/>
      <c r="D749" s="446"/>
      <c r="E749" s="1089"/>
      <c r="F749" s="446"/>
      <c r="G749" s="446"/>
      <c r="H749" s="1089"/>
      <c r="I749" s="446"/>
      <c r="J749" s="446"/>
      <c r="K749" s="1089"/>
      <c r="L749" s="446"/>
      <c r="M749" s="446"/>
      <c r="N749" s="1089"/>
      <c r="O749" s="446"/>
      <c r="P749" s="446"/>
      <c r="Q749" s="1089"/>
      <c r="R749" s="446"/>
      <c r="S749" s="446"/>
      <c r="T749" s="1089"/>
      <c r="U749" s="1089"/>
      <c r="V749" s="446"/>
      <c r="W749" s="446"/>
      <c r="X749" s="1089"/>
      <c r="Y749" s="446"/>
      <c r="Z749" s="446"/>
      <c r="AA749" s="1089"/>
      <c r="AB749" s="446"/>
      <c r="AC749" s="1089"/>
      <c r="AD749" s="446"/>
      <c r="AE749" s="1089"/>
      <c r="AF749" s="446"/>
      <c r="AG749" s="1089"/>
      <c r="AH749" s="446"/>
      <c r="AI749" s="446"/>
      <c r="AJ749" s="1089"/>
      <c r="AK749" s="446"/>
      <c r="AL749" s="446"/>
      <c r="AM749" s="1089"/>
      <c r="AN749" s="446"/>
      <c r="AO749" s="446"/>
      <c r="AP749" s="1089"/>
      <c r="AQ749" s="446"/>
      <c r="AR749" s="446"/>
      <c r="AS749" s="1146"/>
      <c r="AT749" s="446"/>
      <c r="AU749" s="446"/>
      <c r="AV749" s="1089"/>
      <c r="AW749" s="1089"/>
      <c r="AX749" s="1146"/>
      <c r="AY749" s="446"/>
      <c r="AZ749" s="1146"/>
      <c r="BA749" s="1919"/>
      <c r="BB749" s="1790"/>
      <c r="BC749" s="1146"/>
      <c r="BD749" s="446"/>
      <c r="BE749" s="1938"/>
      <c r="BF749" s="1089"/>
      <c r="BG749" s="20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  <c r="CJ749" s="23"/>
      <c r="CK749" s="23"/>
      <c r="CL749" s="23"/>
      <c r="CM749" s="23"/>
      <c r="CN749" s="23"/>
      <c r="CO749" s="23"/>
      <c r="CP749" s="23"/>
      <c r="CQ749" s="23"/>
      <c r="CR749" s="23"/>
      <c r="CS749" s="23"/>
      <c r="CT749" s="23"/>
      <c r="CU749" s="23"/>
      <c r="CV749" s="23"/>
      <c r="CW749" s="23"/>
      <c r="CX749" s="23"/>
      <c r="CY749" s="23"/>
      <c r="CZ749" s="23"/>
      <c r="DA749" s="23"/>
      <c r="DB749" s="23"/>
      <c r="DC749" s="23"/>
      <c r="DD749" s="23"/>
      <c r="DE749" s="23"/>
      <c r="DF749" s="23"/>
      <c r="DG749" s="23"/>
      <c r="DH749" s="23"/>
      <c r="DI749" s="23"/>
      <c r="DJ749" s="23"/>
      <c r="DK749" s="23"/>
      <c r="DL749" s="23"/>
      <c r="DM749" s="23"/>
      <c r="DN749" s="23"/>
      <c r="DO749" s="23"/>
      <c r="DP749" s="23"/>
      <c r="DQ749" s="23"/>
      <c r="DR749" s="23"/>
      <c r="DS749" s="23"/>
      <c r="DT749" s="23"/>
      <c r="DU749" s="23"/>
      <c r="DV749" s="23"/>
      <c r="DW749" s="23"/>
      <c r="DX749" s="23"/>
      <c r="DY749" s="23"/>
      <c r="DZ749" s="23"/>
      <c r="EA749" s="23"/>
      <c r="EB749" s="23"/>
      <c r="EC749" s="23"/>
      <c r="ED749" s="23"/>
      <c r="EE749" s="23"/>
    </row>
    <row r="750" spans="1:135" s="22" customFormat="1" x14ac:dyDescent="0.25">
      <c r="A750" s="20"/>
      <c r="B750" s="16"/>
      <c r="C750" s="446"/>
      <c r="D750" s="446"/>
      <c r="E750" s="1089"/>
      <c r="F750" s="446"/>
      <c r="G750" s="446"/>
      <c r="H750" s="1089"/>
      <c r="I750" s="446"/>
      <c r="J750" s="446"/>
      <c r="K750" s="1089"/>
      <c r="L750" s="446"/>
      <c r="M750" s="446"/>
      <c r="N750" s="1089"/>
      <c r="O750" s="446"/>
      <c r="P750" s="446"/>
      <c r="Q750" s="1089"/>
      <c r="R750" s="446"/>
      <c r="S750" s="446"/>
      <c r="T750" s="1089"/>
      <c r="U750" s="1089"/>
      <c r="V750" s="446"/>
      <c r="W750" s="446"/>
      <c r="X750" s="1089"/>
      <c r="Y750" s="446"/>
      <c r="Z750" s="446"/>
      <c r="AA750" s="1089"/>
      <c r="AB750" s="446"/>
      <c r="AC750" s="1089"/>
      <c r="AD750" s="446"/>
      <c r="AE750" s="1089"/>
      <c r="AF750" s="446"/>
      <c r="AG750" s="1089"/>
      <c r="AH750" s="446"/>
      <c r="AI750" s="446"/>
      <c r="AJ750" s="1089"/>
      <c r="AK750" s="446"/>
      <c r="AL750" s="446"/>
      <c r="AM750" s="1089"/>
      <c r="AN750" s="446"/>
      <c r="AO750" s="446"/>
      <c r="AP750" s="1089"/>
      <c r="AQ750" s="446"/>
      <c r="AR750" s="446"/>
      <c r="AS750" s="1146"/>
      <c r="AT750" s="446"/>
      <c r="AU750" s="446"/>
      <c r="AV750" s="1089"/>
      <c r="AW750" s="1089"/>
      <c r="AX750" s="1146"/>
      <c r="AY750" s="446"/>
      <c r="AZ750" s="1146"/>
      <c r="BA750" s="1919"/>
      <c r="BB750" s="1790"/>
      <c r="BC750" s="1146"/>
      <c r="BD750" s="446"/>
      <c r="BE750" s="1938"/>
      <c r="BF750" s="1089"/>
      <c r="BG750" s="20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  <c r="BS750" s="23"/>
      <c r="BT750" s="23"/>
      <c r="BU750" s="23"/>
      <c r="BV750" s="23"/>
      <c r="BW750" s="23"/>
      <c r="BX750" s="23"/>
      <c r="BY750" s="23"/>
      <c r="BZ750" s="23"/>
      <c r="CA750" s="23"/>
      <c r="CB750" s="23"/>
      <c r="CC750" s="23"/>
      <c r="CD750" s="23"/>
      <c r="CE750" s="23"/>
      <c r="CF750" s="23"/>
      <c r="CG750" s="23"/>
      <c r="CH750" s="23"/>
      <c r="CI750" s="23"/>
      <c r="CJ750" s="23"/>
      <c r="CK750" s="23"/>
      <c r="CL750" s="23"/>
      <c r="CM750" s="23"/>
      <c r="CN750" s="23"/>
      <c r="CO750" s="23"/>
      <c r="CP750" s="23"/>
      <c r="CQ750" s="23"/>
      <c r="CR750" s="23"/>
      <c r="CS750" s="23"/>
      <c r="CT750" s="23"/>
      <c r="CU750" s="23"/>
      <c r="CV750" s="23"/>
      <c r="CW750" s="23"/>
      <c r="CX750" s="23"/>
      <c r="CY750" s="23"/>
      <c r="CZ750" s="23"/>
      <c r="DA750" s="23"/>
      <c r="DB750" s="23"/>
      <c r="DC750" s="23"/>
      <c r="DD750" s="23"/>
      <c r="DE750" s="23"/>
      <c r="DF750" s="23"/>
      <c r="DG750" s="23"/>
      <c r="DH750" s="23"/>
      <c r="DI750" s="23"/>
      <c r="DJ750" s="23"/>
      <c r="DK750" s="23"/>
      <c r="DL750" s="23"/>
      <c r="DM750" s="23"/>
      <c r="DN750" s="23"/>
      <c r="DO750" s="23"/>
      <c r="DP750" s="23"/>
      <c r="DQ750" s="23"/>
      <c r="DR750" s="23"/>
      <c r="DS750" s="23"/>
      <c r="DT750" s="23"/>
      <c r="DU750" s="23"/>
      <c r="DV750" s="23"/>
      <c r="DW750" s="23"/>
      <c r="DX750" s="23"/>
      <c r="DY750" s="23"/>
      <c r="DZ750" s="23"/>
      <c r="EA750" s="23"/>
      <c r="EB750" s="23"/>
      <c r="EC750" s="23"/>
      <c r="ED750" s="23"/>
      <c r="EE750" s="23"/>
    </row>
    <row r="751" spans="1:135" s="22" customFormat="1" x14ac:dyDescent="0.25">
      <c r="A751" s="20"/>
      <c r="B751" s="16"/>
      <c r="C751" s="446"/>
      <c r="D751" s="446"/>
      <c r="E751" s="1089"/>
      <c r="F751" s="446"/>
      <c r="G751" s="446"/>
      <c r="H751" s="1089"/>
      <c r="I751" s="446"/>
      <c r="J751" s="446"/>
      <c r="K751" s="1089"/>
      <c r="L751" s="446"/>
      <c r="M751" s="446"/>
      <c r="N751" s="1089"/>
      <c r="O751" s="446"/>
      <c r="P751" s="446"/>
      <c r="Q751" s="1089"/>
      <c r="R751" s="446"/>
      <c r="S751" s="446"/>
      <c r="T751" s="1089"/>
      <c r="U751" s="1089"/>
      <c r="V751" s="446"/>
      <c r="W751" s="446"/>
      <c r="X751" s="1089"/>
      <c r="Y751" s="446"/>
      <c r="Z751" s="446"/>
      <c r="AA751" s="1089"/>
      <c r="AB751" s="446"/>
      <c r="AC751" s="1089"/>
      <c r="AD751" s="446"/>
      <c r="AE751" s="1089"/>
      <c r="AF751" s="446"/>
      <c r="AG751" s="1089"/>
      <c r="AH751" s="446"/>
      <c r="AI751" s="446"/>
      <c r="AJ751" s="1089"/>
      <c r="AK751" s="446"/>
      <c r="AL751" s="446"/>
      <c r="AM751" s="1089"/>
      <c r="AN751" s="446"/>
      <c r="AO751" s="446"/>
      <c r="AP751" s="1089"/>
      <c r="AQ751" s="446"/>
      <c r="AR751" s="446"/>
      <c r="AS751" s="1146"/>
      <c r="AT751" s="446"/>
      <c r="AU751" s="446"/>
      <c r="AV751" s="1089"/>
      <c r="AW751" s="1089"/>
      <c r="AX751" s="1146"/>
      <c r="AY751" s="446"/>
      <c r="AZ751" s="1146"/>
      <c r="BA751" s="1919"/>
      <c r="BB751" s="1790"/>
      <c r="BC751" s="1146"/>
      <c r="BD751" s="446"/>
      <c r="BE751" s="1938"/>
      <c r="BF751" s="1089"/>
      <c r="BG751" s="20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  <c r="BS751" s="23"/>
      <c r="BT751" s="23"/>
      <c r="BU751" s="23"/>
      <c r="BV751" s="23"/>
      <c r="BW751" s="23"/>
      <c r="BX751" s="23"/>
      <c r="BY751" s="23"/>
      <c r="BZ751" s="23"/>
      <c r="CA751" s="23"/>
      <c r="CB751" s="23"/>
      <c r="CC751" s="23"/>
      <c r="CD751" s="23"/>
      <c r="CE751" s="23"/>
      <c r="CF751" s="23"/>
      <c r="CG751" s="23"/>
      <c r="CH751" s="23"/>
      <c r="CI751" s="23"/>
      <c r="CJ751" s="23"/>
      <c r="CK751" s="23"/>
      <c r="CL751" s="23"/>
      <c r="CM751" s="23"/>
      <c r="CN751" s="23"/>
      <c r="CO751" s="23"/>
      <c r="CP751" s="23"/>
      <c r="CQ751" s="23"/>
      <c r="CR751" s="23"/>
      <c r="CS751" s="23"/>
      <c r="CT751" s="23"/>
      <c r="CU751" s="23"/>
      <c r="CV751" s="23"/>
      <c r="CW751" s="23"/>
      <c r="CX751" s="23"/>
      <c r="CY751" s="23"/>
      <c r="CZ751" s="23"/>
      <c r="DA751" s="23"/>
      <c r="DB751" s="23"/>
      <c r="DC751" s="23"/>
      <c r="DD751" s="23"/>
      <c r="DE751" s="23"/>
      <c r="DF751" s="23"/>
      <c r="DG751" s="23"/>
      <c r="DH751" s="23"/>
      <c r="DI751" s="23"/>
      <c r="DJ751" s="23"/>
      <c r="DK751" s="23"/>
      <c r="DL751" s="23"/>
      <c r="DM751" s="23"/>
      <c r="DN751" s="23"/>
      <c r="DO751" s="23"/>
      <c r="DP751" s="23"/>
      <c r="DQ751" s="23"/>
      <c r="DR751" s="23"/>
      <c r="DS751" s="23"/>
      <c r="DT751" s="23"/>
      <c r="DU751" s="23"/>
      <c r="DV751" s="23"/>
      <c r="DW751" s="23"/>
      <c r="DX751" s="23"/>
      <c r="DY751" s="23"/>
      <c r="DZ751" s="23"/>
      <c r="EA751" s="23"/>
      <c r="EB751" s="23"/>
      <c r="EC751" s="23"/>
      <c r="ED751" s="23"/>
      <c r="EE751" s="23"/>
    </row>
    <row r="752" spans="1:135" s="22" customFormat="1" x14ac:dyDescent="0.25">
      <c r="A752" s="20"/>
      <c r="B752" s="16"/>
      <c r="C752" s="446"/>
      <c r="D752" s="446"/>
      <c r="E752" s="1089"/>
      <c r="F752" s="446"/>
      <c r="G752" s="446"/>
      <c r="H752" s="1089"/>
      <c r="I752" s="446"/>
      <c r="J752" s="446"/>
      <c r="K752" s="1089"/>
      <c r="L752" s="446"/>
      <c r="M752" s="446"/>
      <c r="N752" s="1089"/>
      <c r="O752" s="446"/>
      <c r="P752" s="446"/>
      <c r="Q752" s="1089"/>
      <c r="R752" s="446"/>
      <c r="S752" s="446"/>
      <c r="T752" s="1089"/>
      <c r="U752" s="1089"/>
      <c r="V752" s="446"/>
      <c r="W752" s="446"/>
      <c r="X752" s="1089"/>
      <c r="Y752" s="446"/>
      <c r="Z752" s="446"/>
      <c r="AA752" s="1089"/>
      <c r="AB752" s="446"/>
      <c r="AC752" s="1089"/>
      <c r="AD752" s="446"/>
      <c r="AE752" s="1089"/>
      <c r="AF752" s="446"/>
      <c r="AG752" s="1089"/>
      <c r="AH752" s="446"/>
      <c r="AI752" s="446"/>
      <c r="AJ752" s="1089"/>
      <c r="AK752" s="446"/>
      <c r="AL752" s="446"/>
      <c r="AM752" s="1089"/>
      <c r="AN752" s="446"/>
      <c r="AO752" s="446"/>
      <c r="AP752" s="1089"/>
      <c r="AQ752" s="446"/>
      <c r="AR752" s="446"/>
      <c r="AS752" s="1146"/>
      <c r="AT752" s="446"/>
      <c r="AU752" s="446"/>
      <c r="AV752" s="1089"/>
      <c r="AW752" s="1089"/>
      <c r="AX752" s="1146"/>
      <c r="AY752" s="446"/>
      <c r="AZ752" s="1146"/>
      <c r="BA752" s="1919"/>
      <c r="BB752" s="1790"/>
      <c r="BC752" s="1146"/>
      <c r="BD752" s="446"/>
      <c r="BE752" s="1938"/>
      <c r="BF752" s="1089"/>
      <c r="BG752" s="20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  <c r="BS752" s="23"/>
      <c r="BT752" s="23"/>
      <c r="BU752" s="23"/>
      <c r="BV752" s="23"/>
      <c r="BW752" s="23"/>
      <c r="BX752" s="23"/>
      <c r="BY752" s="23"/>
      <c r="BZ752" s="23"/>
      <c r="CA752" s="23"/>
      <c r="CB752" s="23"/>
      <c r="CC752" s="23"/>
      <c r="CD752" s="23"/>
      <c r="CE752" s="23"/>
      <c r="CF752" s="23"/>
      <c r="CG752" s="23"/>
      <c r="CH752" s="23"/>
      <c r="CI752" s="23"/>
      <c r="CJ752" s="23"/>
      <c r="CK752" s="23"/>
      <c r="CL752" s="23"/>
      <c r="CM752" s="23"/>
      <c r="CN752" s="23"/>
      <c r="CO752" s="23"/>
      <c r="CP752" s="23"/>
      <c r="CQ752" s="23"/>
      <c r="CR752" s="23"/>
      <c r="CS752" s="23"/>
      <c r="CT752" s="23"/>
      <c r="CU752" s="23"/>
      <c r="CV752" s="23"/>
      <c r="CW752" s="23"/>
      <c r="CX752" s="23"/>
      <c r="CY752" s="23"/>
      <c r="CZ752" s="23"/>
      <c r="DA752" s="23"/>
      <c r="DB752" s="23"/>
      <c r="DC752" s="23"/>
      <c r="DD752" s="23"/>
      <c r="DE752" s="23"/>
      <c r="DF752" s="23"/>
      <c r="DG752" s="23"/>
      <c r="DH752" s="23"/>
      <c r="DI752" s="23"/>
      <c r="DJ752" s="23"/>
      <c r="DK752" s="23"/>
      <c r="DL752" s="23"/>
      <c r="DM752" s="23"/>
      <c r="DN752" s="23"/>
      <c r="DO752" s="23"/>
      <c r="DP752" s="23"/>
      <c r="DQ752" s="23"/>
      <c r="DR752" s="23"/>
      <c r="DS752" s="23"/>
      <c r="DT752" s="23"/>
      <c r="DU752" s="23"/>
      <c r="DV752" s="23"/>
      <c r="DW752" s="23"/>
      <c r="DX752" s="23"/>
      <c r="DY752" s="23"/>
      <c r="DZ752" s="23"/>
      <c r="EA752" s="23"/>
      <c r="EB752" s="23"/>
      <c r="EC752" s="23"/>
      <c r="ED752" s="23"/>
      <c r="EE752" s="23"/>
    </row>
    <row r="753" spans="1:135" s="22" customFormat="1" x14ac:dyDescent="0.25">
      <c r="A753" s="20"/>
      <c r="B753" s="16"/>
      <c r="C753" s="446"/>
      <c r="D753" s="446"/>
      <c r="E753" s="1089"/>
      <c r="F753" s="446"/>
      <c r="G753" s="446"/>
      <c r="H753" s="1089"/>
      <c r="I753" s="446"/>
      <c r="J753" s="446"/>
      <c r="K753" s="1089"/>
      <c r="L753" s="446"/>
      <c r="M753" s="446"/>
      <c r="N753" s="1089"/>
      <c r="O753" s="446"/>
      <c r="P753" s="446"/>
      <c r="Q753" s="1089"/>
      <c r="R753" s="446"/>
      <c r="S753" s="446"/>
      <c r="T753" s="1089"/>
      <c r="U753" s="1089"/>
      <c r="V753" s="446"/>
      <c r="W753" s="446"/>
      <c r="X753" s="1089"/>
      <c r="Y753" s="446"/>
      <c r="Z753" s="446"/>
      <c r="AA753" s="1089"/>
      <c r="AB753" s="446"/>
      <c r="AC753" s="1089"/>
      <c r="AD753" s="446"/>
      <c r="AE753" s="1089"/>
      <c r="AF753" s="446"/>
      <c r="AG753" s="1089"/>
      <c r="AH753" s="446"/>
      <c r="AI753" s="446"/>
      <c r="AJ753" s="1089"/>
      <c r="AK753" s="446"/>
      <c r="AL753" s="446"/>
      <c r="AM753" s="1089"/>
      <c r="AN753" s="446"/>
      <c r="AO753" s="446"/>
      <c r="AP753" s="1089"/>
      <c r="AQ753" s="446"/>
      <c r="AR753" s="446"/>
      <c r="AS753" s="1146"/>
      <c r="AT753" s="446"/>
      <c r="AU753" s="446"/>
      <c r="AV753" s="1089"/>
      <c r="AW753" s="1089"/>
      <c r="AX753" s="1146"/>
      <c r="AY753" s="446"/>
      <c r="AZ753" s="1146"/>
      <c r="BA753" s="1919"/>
      <c r="BB753" s="1790"/>
      <c r="BC753" s="1146"/>
      <c r="BD753" s="446"/>
      <c r="BE753" s="1938"/>
      <c r="BF753" s="1089"/>
      <c r="BG753" s="20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  <c r="BS753" s="23"/>
      <c r="BT753" s="23"/>
      <c r="BU753" s="23"/>
      <c r="BV753" s="23"/>
      <c r="BW753" s="23"/>
      <c r="BX753" s="23"/>
      <c r="BY753" s="23"/>
      <c r="BZ753" s="23"/>
      <c r="CA753" s="23"/>
      <c r="CB753" s="23"/>
      <c r="CC753" s="23"/>
      <c r="CD753" s="23"/>
      <c r="CE753" s="23"/>
      <c r="CF753" s="23"/>
      <c r="CG753" s="23"/>
      <c r="CH753" s="23"/>
      <c r="CI753" s="23"/>
      <c r="CJ753" s="23"/>
      <c r="CK753" s="23"/>
      <c r="CL753" s="23"/>
      <c r="CM753" s="23"/>
      <c r="CN753" s="23"/>
      <c r="CO753" s="23"/>
      <c r="CP753" s="23"/>
      <c r="CQ753" s="23"/>
      <c r="CR753" s="23"/>
      <c r="CS753" s="23"/>
      <c r="CT753" s="23"/>
      <c r="CU753" s="23"/>
      <c r="CV753" s="23"/>
      <c r="CW753" s="23"/>
      <c r="CX753" s="23"/>
      <c r="CY753" s="23"/>
      <c r="CZ753" s="23"/>
      <c r="DA753" s="23"/>
      <c r="DB753" s="23"/>
      <c r="DC753" s="23"/>
      <c r="DD753" s="23"/>
      <c r="DE753" s="23"/>
      <c r="DF753" s="23"/>
      <c r="DG753" s="23"/>
      <c r="DH753" s="23"/>
      <c r="DI753" s="23"/>
      <c r="DJ753" s="23"/>
      <c r="DK753" s="23"/>
      <c r="DL753" s="23"/>
      <c r="DM753" s="23"/>
      <c r="DN753" s="23"/>
      <c r="DO753" s="23"/>
      <c r="DP753" s="23"/>
      <c r="DQ753" s="23"/>
      <c r="DR753" s="23"/>
      <c r="DS753" s="23"/>
      <c r="DT753" s="23"/>
      <c r="DU753" s="23"/>
      <c r="DV753" s="23"/>
      <c r="DW753" s="23"/>
      <c r="DX753" s="23"/>
      <c r="DY753" s="23"/>
      <c r="DZ753" s="23"/>
      <c r="EA753" s="23"/>
      <c r="EB753" s="23"/>
      <c r="EC753" s="23"/>
      <c r="ED753" s="23"/>
      <c r="EE753" s="23"/>
    </row>
    <row r="754" spans="1:135" s="22" customFormat="1" x14ac:dyDescent="0.25">
      <c r="A754" s="20"/>
      <c r="B754" s="16"/>
      <c r="C754" s="446"/>
      <c r="D754" s="446"/>
      <c r="E754" s="1089"/>
      <c r="F754" s="446"/>
      <c r="G754" s="446"/>
      <c r="H754" s="1089"/>
      <c r="I754" s="446"/>
      <c r="J754" s="446"/>
      <c r="K754" s="1089"/>
      <c r="L754" s="446"/>
      <c r="M754" s="446"/>
      <c r="N754" s="1089"/>
      <c r="O754" s="446"/>
      <c r="P754" s="446"/>
      <c r="Q754" s="1089"/>
      <c r="R754" s="446"/>
      <c r="S754" s="446"/>
      <c r="T754" s="1089"/>
      <c r="U754" s="1089"/>
      <c r="V754" s="446"/>
      <c r="W754" s="446"/>
      <c r="X754" s="1089"/>
      <c r="Y754" s="446"/>
      <c r="Z754" s="446"/>
      <c r="AA754" s="1089"/>
      <c r="AB754" s="446"/>
      <c r="AC754" s="1089"/>
      <c r="AD754" s="446"/>
      <c r="AE754" s="1089"/>
      <c r="AF754" s="446"/>
      <c r="AG754" s="1089"/>
      <c r="AH754" s="446"/>
      <c r="AI754" s="446"/>
      <c r="AJ754" s="1089"/>
      <c r="AK754" s="446"/>
      <c r="AL754" s="446"/>
      <c r="AM754" s="1089"/>
      <c r="AN754" s="446"/>
      <c r="AO754" s="446"/>
      <c r="AP754" s="1089"/>
      <c r="AQ754" s="446"/>
      <c r="AR754" s="446"/>
      <c r="AS754" s="1146"/>
      <c r="AT754" s="446"/>
      <c r="AU754" s="446"/>
      <c r="AV754" s="1089"/>
      <c r="AW754" s="1089"/>
      <c r="AX754" s="1146"/>
      <c r="AY754" s="446"/>
      <c r="AZ754" s="1146"/>
      <c r="BA754" s="1919"/>
      <c r="BB754" s="1790"/>
      <c r="BC754" s="1146"/>
      <c r="BD754" s="446"/>
      <c r="BE754" s="1938"/>
      <c r="BF754" s="1089"/>
      <c r="BG754" s="20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  <c r="BS754" s="23"/>
      <c r="BT754" s="23"/>
      <c r="BU754" s="23"/>
      <c r="BV754" s="23"/>
      <c r="BW754" s="23"/>
      <c r="BX754" s="23"/>
      <c r="BY754" s="23"/>
      <c r="BZ754" s="23"/>
      <c r="CA754" s="23"/>
      <c r="CB754" s="23"/>
      <c r="CC754" s="23"/>
      <c r="CD754" s="23"/>
      <c r="CE754" s="23"/>
      <c r="CF754" s="23"/>
      <c r="CG754" s="23"/>
      <c r="CH754" s="23"/>
      <c r="CI754" s="23"/>
      <c r="CJ754" s="23"/>
      <c r="CK754" s="23"/>
      <c r="CL754" s="23"/>
      <c r="CM754" s="23"/>
      <c r="CN754" s="23"/>
      <c r="CO754" s="23"/>
      <c r="CP754" s="23"/>
      <c r="CQ754" s="23"/>
      <c r="CR754" s="23"/>
      <c r="CS754" s="23"/>
      <c r="CT754" s="23"/>
      <c r="CU754" s="23"/>
      <c r="CV754" s="23"/>
      <c r="CW754" s="23"/>
      <c r="CX754" s="23"/>
      <c r="CY754" s="23"/>
      <c r="CZ754" s="23"/>
      <c r="DA754" s="23"/>
      <c r="DB754" s="23"/>
      <c r="DC754" s="23"/>
      <c r="DD754" s="23"/>
      <c r="DE754" s="23"/>
      <c r="DF754" s="23"/>
      <c r="DG754" s="23"/>
      <c r="DH754" s="23"/>
      <c r="DI754" s="23"/>
      <c r="DJ754" s="23"/>
      <c r="DK754" s="23"/>
      <c r="DL754" s="23"/>
      <c r="DM754" s="23"/>
      <c r="DN754" s="23"/>
      <c r="DO754" s="23"/>
      <c r="DP754" s="23"/>
      <c r="DQ754" s="23"/>
      <c r="DR754" s="23"/>
      <c r="DS754" s="23"/>
      <c r="DT754" s="23"/>
      <c r="DU754" s="23"/>
      <c r="DV754" s="23"/>
      <c r="DW754" s="23"/>
      <c r="DX754" s="23"/>
      <c r="DY754" s="23"/>
      <c r="DZ754" s="23"/>
      <c r="EA754" s="23"/>
      <c r="EB754" s="23"/>
      <c r="EC754" s="23"/>
      <c r="ED754" s="23"/>
      <c r="EE754" s="23"/>
    </row>
    <row r="755" spans="1:135" s="22" customFormat="1" x14ac:dyDescent="0.25">
      <c r="A755" s="20"/>
      <c r="B755" s="16"/>
      <c r="C755" s="446"/>
      <c r="D755" s="446"/>
      <c r="E755" s="1089"/>
      <c r="F755" s="446"/>
      <c r="G755" s="446"/>
      <c r="H755" s="1089"/>
      <c r="I755" s="446"/>
      <c r="J755" s="446"/>
      <c r="K755" s="1089"/>
      <c r="L755" s="446"/>
      <c r="M755" s="446"/>
      <c r="N755" s="1089"/>
      <c r="O755" s="446"/>
      <c r="P755" s="446"/>
      <c r="Q755" s="1089"/>
      <c r="R755" s="446"/>
      <c r="S755" s="446"/>
      <c r="T755" s="1089"/>
      <c r="U755" s="1089"/>
      <c r="V755" s="446"/>
      <c r="W755" s="446"/>
      <c r="X755" s="1089"/>
      <c r="Y755" s="446"/>
      <c r="Z755" s="446"/>
      <c r="AA755" s="1089"/>
      <c r="AB755" s="446"/>
      <c r="AC755" s="1089"/>
      <c r="AD755" s="446"/>
      <c r="AE755" s="1089"/>
      <c r="AF755" s="446"/>
      <c r="AG755" s="1089"/>
      <c r="AH755" s="446"/>
      <c r="AI755" s="446"/>
      <c r="AJ755" s="1089"/>
      <c r="AK755" s="446"/>
      <c r="AL755" s="446"/>
      <c r="AM755" s="1089"/>
      <c r="AN755" s="446"/>
      <c r="AO755" s="446"/>
      <c r="AP755" s="1089"/>
      <c r="AQ755" s="446"/>
      <c r="AR755" s="446"/>
      <c r="AS755" s="1146"/>
      <c r="AT755" s="446"/>
      <c r="AU755" s="446"/>
      <c r="AV755" s="1089"/>
      <c r="AW755" s="1089"/>
      <c r="AX755" s="1146"/>
      <c r="AY755" s="446"/>
      <c r="AZ755" s="1146"/>
      <c r="BA755" s="1919"/>
      <c r="BB755" s="1790"/>
      <c r="BC755" s="1146"/>
      <c r="BD755" s="446"/>
      <c r="BE755" s="1938"/>
      <c r="BF755" s="1089"/>
      <c r="BG755" s="20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  <c r="BS755" s="23"/>
      <c r="BT755" s="23"/>
      <c r="BU755" s="23"/>
      <c r="BV755" s="23"/>
      <c r="BW755" s="23"/>
      <c r="BX755" s="23"/>
      <c r="BY755" s="23"/>
      <c r="BZ755" s="23"/>
      <c r="CA755" s="23"/>
      <c r="CB755" s="23"/>
      <c r="CC755" s="23"/>
      <c r="CD755" s="23"/>
      <c r="CE755" s="23"/>
      <c r="CF755" s="23"/>
      <c r="CG755" s="23"/>
      <c r="CH755" s="23"/>
      <c r="CI755" s="23"/>
      <c r="CJ755" s="23"/>
      <c r="CK755" s="23"/>
      <c r="CL755" s="23"/>
      <c r="CM755" s="23"/>
      <c r="CN755" s="23"/>
      <c r="CO755" s="23"/>
      <c r="CP755" s="23"/>
      <c r="CQ755" s="23"/>
      <c r="CR755" s="23"/>
      <c r="CS755" s="23"/>
      <c r="CT755" s="23"/>
      <c r="CU755" s="23"/>
      <c r="CV755" s="23"/>
      <c r="CW755" s="23"/>
      <c r="CX755" s="23"/>
      <c r="CY755" s="23"/>
      <c r="CZ755" s="23"/>
      <c r="DA755" s="23"/>
      <c r="DB755" s="23"/>
      <c r="DC755" s="23"/>
      <c r="DD755" s="23"/>
      <c r="DE755" s="23"/>
      <c r="DF755" s="23"/>
      <c r="DG755" s="23"/>
      <c r="DH755" s="23"/>
      <c r="DI755" s="23"/>
      <c r="DJ755" s="23"/>
      <c r="DK755" s="23"/>
      <c r="DL755" s="23"/>
      <c r="DM755" s="23"/>
      <c r="DN755" s="23"/>
      <c r="DO755" s="23"/>
      <c r="DP755" s="23"/>
      <c r="DQ755" s="23"/>
      <c r="DR755" s="23"/>
      <c r="DS755" s="23"/>
      <c r="DT755" s="23"/>
      <c r="DU755" s="23"/>
      <c r="DV755" s="23"/>
      <c r="DW755" s="23"/>
      <c r="DX755" s="23"/>
      <c r="DY755" s="23"/>
      <c r="DZ755" s="23"/>
      <c r="EA755" s="23"/>
      <c r="EB755" s="23"/>
      <c r="EC755" s="23"/>
      <c r="ED755" s="23"/>
      <c r="EE755" s="23"/>
    </row>
    <row r="756" spans="1:135" s="22" customFormat="1" x14ac:dyDescent="0.25">
      <c r="A756" s="20"/>
      <c r="B756" s="16"/>
      <c r="C756" s="446"/>
      <c r="D756" s="446"/>
      <c r="E756" s="1089"/>
      <c r="F756" s="446"/>
      <c r="G756" s="446"/>
      <c r="H756" s="1089"/>
      <c r="I756" s="446"/>
      <c r="J756" s="446"/>
      <c r="K756" s="1089"/>
      <c r="L756" s="446"/>
      <c r="M756" s="446"/>
      <c r="N756" s="1089"/>
      <c r="O756" s="446"/>
      <c r="P756" s="446"/>
      <c r="Q756" s="1089"/>
      <c r="R756" s="446"/>
      <c r="S756" s="446"/>
      <c r="T756" s="1089"/>
      <c r="U756" s="1089"/>
      <c r="V756" s="446"/>
      <c r="W756" s="446"/>
      <c r="X756" s="1089"/>
      <c r="Y756" s="446"/>
      <c r="Z756" s="446"/>
      <c r="AA756" s="1089"/>
      <c r="AB756" s="446"/>
      <c r="AC756" s="1089"/>
      <c r="AD756" s="446"/>
      <c r="AE756" s="1089"/>
      <c r="AF756" s="446"/>
      <c r="AG756" s="1089"/>
      <c r="AH756" s="446"/>
      <c r="AI756" s="446"/>
      <c r="AJ756" s="1089"/>
      <c r="AK756" s="446"/>
      <c r="AL756" s="446"/>
      <c r="AM756" s="1089"/>
      <c r="AN756" s="446"/>
      <c r="AO756" s="446"/>
      <c r="AP756" s="1089"/>
      <c r="AQ756" s="446"/>
      <c r="AR756" s="446"/>
      <c r="AS756" s="1146"/>
      <c r="AT756" s="446"/>
      <c r="AU756" s="446"/>
      <c r="AV756" s="1089"/>
      <c r="AW756" s="1089"/>
      <c r="AX756" s="1146"/>
      <c r="AY756" s="446"/>
      <c r="AZ756" s="1146"/>
      <c r="BA756" s="1919"/>
      <c r="BB756" s="1790"/>
      <c r="BC756" s="1146"/>
      <c r="BD756" s="446"/>
      <c r="BE756" s="1938"/>
      <c r="BF756" s="1089"/>
      <c r="BG756" s="20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  <c r="BS756" s="23"/>
      <c r="BT756" s="23"/>
      <c r="BU756" s="23"/>
      <c r="BV756" s="23"/>
      <c r="BW756" s="23"/>
      <c r="BX756" s="23"/>
      <c r="BY756" s="23"/>
      <c r="BZ756" s="23"/>
      <c r="CA756" s="23"/>
      <c r="CB756" s="23"/>
      <c r="CC756" s="23"/>
      <c r="CD756" s="23"/>
      <c r="CE756" s="23"/>
      <c r="CF756" s="23"/>
      <c r="CG756" s="23"/>
      <c r="CH756" s="23"/>
      <c r="CI756" s="23"/>
      <c r="CJ756" s="23"/>
      <c r="CK756" s="23"/>
      <c r="CL756" s="23"/>
      <c r="CM756" s="23"/>
      <c r="CN756" s="23"/>
      <c r="CO756" s="23"/>
      <c r="CP756" s="23"/>
      <c r="CQ756" s="23"/>
      <c r="CR756" s="23"/>
      <c r="CS756" s="23"/>
      <c r="CT756" s="23"/>
      <c r="CU756" s="23"/>
      <c r="CV756" s="23"/>
      <c r="CW756" s="23"/>
      <c r="CX756" s="23"/>
      <c r="CY756" s="23"/>
      <c r="CZ756" s="23"/>
      <c r="DA756" s="23"/>
      <c r="DB756" s="23"/>
      <c r="DC756" s="23"/>
      <c r="DD756" s="23"/>
      <c r="DE756" s="23"/>
      <c r="DF756" s="23"/>
      <c r="DG756" s="23"/>
      <c r="DH756" s="23"/>
      <c r="DI756" s="23"/>
      <c r="DJ756" s="23"/>
      <c r="DK756" s="23"/>
      <c r="DL756" s="23"/>
      <c r="DM756" s="23"/>
      <c r="DN756" s="23"/>
      <c r="DO756" s="23"/>
      <c r="DP756" s="23"/>
      <c r="DQ756" s="23"/>
      <c r="DR756" s="23"/>
      <c r="DS756" s="23"/>
      <c r="DT756" s="23"/>
      <c r="DU756" s="23"/>
      <c r="DV756" s="23"/>
      <c r="DW756" s="23"/>
      <c r="DX756" s="23"/>
      <c r="DY756" s="23"/>
      <c r="DZ756" s="23"/>
      <c r="EA756" s="23"/>
      <c r="EB756" s="23"/>
      <c r="EC756" s="23"/>
      <c r="ED756" s="23"/>
      <c r="EE756" s="23"/>
    </row>
    <row r="757" spans="1:135" s="22" customFormat="1" x14ac:dyDescent="0.25">
      <c r="A757" s="20"/>
      <c r="B757" s="16"/>
      <c r="C757" s="446"/>
      <c r="D757" s="446"/>
      <c r="E757" s="1089"/>
      <c r="F757" s="446"/>
      <c r="G757" s="446"/>
      <c r="H757" s="1089"/>
      <c r="I757" s="446"/>
      <c r="J757" s="446"/>
      <c r="K757" s="1089"/>
      <c r="L757" s="446"/>
      <c r="M757" s="446"/>
      <c r="N757" s="1089"/>
      <c r="O757" s="446"/>
      <c r="P757" s="446"/>
      <c r="Q757" s="1089"/>
      <c r="R757" s="446"/>
      <c r="S757" s="446"/>
      <c r="T757" s="1089"/>
      <c r="U757" s="1089"/>
      <c r="V757" s="446"/>
      <c r="W757" s="446"/>
      <c r="X757" s="1089"/>
      <c r="Y757" s="446"/>
      <c r="Z757" s="446"/>
      <c r="AA757" s="1089"/>
      <c r="AB757" s="446"/>
      <c r="AC757" s="1089"/>
      <c r="AD757" s="446"/>
      <c r="AE757" s="1089"/>
      <c r="AF757" s="446"/>
      <c r="AG757" s="1089"/>
      <c r="AH757" s="446"/>
      <c r="AI757" s="446"/>
      <c r="AJ757" s="1089"/>
      <c r="AK757" s="446"/>
      <c r="AL757" s="446"/>
      <c r="AM757" s="1089"/>
      <c r="AN757" s="446"/>
      <c r="AO757" s="446"/>
      <c r="AP757" s="1089"/>
      <c r="AQ757" s="446"/>
      <c r="AR757" s="446"/>
      <c r="AS757" s="1146"/>
      <c r="AT757" s="446"/>
      <c r="AU757" s="446"/>
      <c r="AV757" s="1089"/>
      <c r="AW757" s="1089"/>
      <c r="AX757" s="1146"/>
      <c r="AY757" s="446"/>
      <c r="AZ757" s="1146"/>
      <c r="BA757" s="1919"/>
      <c r="BB757" s="1790"/>
      <c r="BC757" s="1146"/>
      <c r="BD757" s="446"/>
      <c r="BE757" s="1938"/>
      <c r="BF757" s="1089"/>
      <c r="BG757" s="20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  <c r="BS757" s="23"/>
      <c r="BT757" s="23"/>
      <c r="BU757" s="23"/>
      <c r="BV757" s="23"/>
      <c r="BW757" s="23"/>
      <c r="BX757" s="23"/>
      <c r="BY757" s="23"/>
      <c r="BZ757" s="23"/>
      <c r="CA757" s="23"/>
      <c r="CB757" s="23"/>
      <c r="CC757" s="23"/>
      <c r="CD757" s="23"/>
      <c r="CE757" s="23"/>
      <c r="CF757" s="23"/>
      <c r="CG757" s="23"/>
      <c r="CH757" s="23"/>
      <c r="CI757" s="23"/>
      <c r="CJ757" s="23"/>
      <c r="CK757" s="23"/>
      <c r="CL757" s="23"/>
      <c r="CM757" s="23"/>
      <c r="CN757" s="23"/>
      <c r="CO757" s="23"/>
      <c r="CP757" s="23"/>
      <c r="CQ757" s="23"/>
      <c r="CR757" s="23"/>
      <c r="CS757" s="23"/>
      <c r="CT757" s="23"/>
      <c r="CU757" s="23"/>
      <c r="CV757" s="23"/>
      <c r="CW757" s="23"/>
      <c r="CX757" s="23"/>
      <c r="CY757" s="23"/>
      <c r="CZ757" s="23"/>
      <c r="DA757" s="23"/>
      <c r="DB757" s="23"/>
      <c r="DC757" s="23"/>
      <c r="DD757" s="23"/>
      <c r="DE757" s="23"/>
      <c r="DF757" s="23"/>
      <c r="DG757" s="23"/>
      <c r="DH757" s="23"/>
      <c r="DI757" s="23"/>
      <c r="DJ757" s="23"/>
      <c r="DK757" s="23"/>
      <c r="DL757" s="23"/>
      <c r="DM757" s="23"/>
      <c r="DN757" s="23"/>
      <c r="DO757" s="23"/>
      <c r="DP757" s="23"/>
      <c r="DQ757" s="23"/>
      <c r="DR757" s="23"/>
      <c r="DS757" s="23"/>
      <c r="DT757" s="23"/>
      <c r="DU757" s="23"/>
      <c r="DV757" s="23"/>
      <c r="DW757" s="23"/>
      <c r="DX757" s="23"/>
      <c r="DY757" s="23"/>
      <c r="DZ757" s="23"/>
      <c r="EA757" s="23"/>
      <c r="EB757" s="23"/>
      <c r="EC757" s="23"/>
      <c r="ED757" s="23"/>
      <c r="EE757" s="23"/>
    </row>
    <row r="758" spans="1:135" s="22" customFormat="1" x14ac:dyDescent="0.25">
      <c r="A758" s="20"/>
      <c r="B758" s="16"/>
      <c r="C758" s="446"/>
      <c r="D758" s="446"/>
      <c r="E758" s="1089"/>
      <c r="F758" s="446"/>
      <c r="G758" s="446"/>
      <c r="H758" s="1089"/>
      <c r="I758" s="446"/>
      <c r="J758" s="446"/>
      <c r="K758" s="1089"/>
      <c r="L758" s="446"/>
      <c r="M758" s="446"/>
      <c r="N758" s="1089"/>
      <c r="O758" s="446"/>
      <c r="P758" s="446"/>
      <c r="Q758" s="1089"/>
      <c r="R758" s="446"/>
      <c r="S758" s="446"/>
      <c r="T758" s="1089"/>
      <c r="U758" s="1089"/>
      <c r="V758" s="446"/>
      <c r="W758" s="446"/>
      <c r="X758" s="1089"/>
      <c r="Y758" s="446"/>
      <c r="Z758" s="446"/>
      <c r="AA758" s="1089"/>
      <c r="AB758" s="446"/>
      <c r="AC758" s="1089"/>
      <c r="AD758" s="446"/>
      <c r="AE758" s="1089"/>
      <c r="AF758" s="446"/>
      <c r="AG758" s="1089"/>
      <c r="AH758" s="446"/>
      <c r="AI758" s="446"/>
      <c r="AJ758" s="1089"/>
      <c r="AK758" s="446"/>
      <c r="AL758" s="446"/>
      <c r="AM758" s="1089"/>
      <c r="AN758" s="446"/>
      <c r="AO758" s="446"/>
      <c r="AP758" s="1089"/>
      <c r="AQ758" s="446"/>
      <c r="AR758" s="446"/>
      <c r="AS758" s="1146"/>
      <c r="AT758" s="446"/>
      <c r="AU758" s="446"/>
      <c r="AV758" s="1089"/>
      <c r="AW758" s="1089"/>
      <c r="AX758" s="1146"/>
      <c r="AY758" s="446"/>
      <c r="AZ758" s="1146"/>
      <c r="BA758" s="1919"/>
      <c r="BB758" s="1790"/>
      <c r="BC758" s="1146"/>
      <c r="BD758" s="446"/>
      <c r="BE758" s="1938"/>
      <c r="BF758" s="1089"/>
      <c r="BG758" s="20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  <c r="BS758" s="23"/>
      <c r="BT758" s="23"/>
      <c r="BU758" s="23"/>
      <c r="BV758" s="23"/>
      <c r="BW758" s="23"/>
      <c r="BX758" s="23"/>
      <c r="BY758" s="23"/>
      <c r="BZ758" s="23"/>
      <c r="CA758" s="23"/>
      <c r="CB758" s="23"/>
      <c r="CC758" s="23"/>
      <c r="CD758" s="23"/>
      <c r="CE758" s="23"/>
      <c r="CF758" s="23"/>
      <c r="CG758" s="23"/>
      <c r="CH758" s="23"/>
      <c r="CI758" s="23"/>
      <c r="CJ758" s="23"/>
      <c r="CK758" s="23"/>
      <c r="CL758" s="23"/>
      <c r="CM758" s="23"/>
      <c r="CN758" s="23"/>
      <c r="CO758" s="23"/>
      <c r="CP758" s="23"/>
      <c r="CQ758" s="23"/>
      <c r="CR758" s="23"/>
      <c r="CS758" s="23"/>
      <c r="CT758" s="23"/>
      <c r="CU758" s="23"/>
      <c r="CV758" s="23"/>
      <c r="CW758" s="23"/>
      <c r="CX758" s="23"/>
      <c r="CY758" s="23"/>
      <c r="CZ758" s="23"/>
      <c r="DA758" s="23"/>
      <c r="DB758" s="23"/>
      <c r="DC758" s="23"/>
      <c r="DD758" s="23"/>
      <c r="DE758" s="23"/>
      <c r="DF758" s="23"/>
      <c r="DG758" s="23"/>
      <c r="DH758" s="23"/>
      <c r="DI758" s="23"/>
      <c r="DJ758" s="23"/>
      <c r="DK758" s="23"/>
      <c r="DL758" s="23"/>
      <c r="DM758" s="23"/>
      <c r="DN758" s="23"/>
      <c r="DO758" s="23"/>
      <c r="DP758" s="23"/>
      <c r="DQ758" s="23"/>
      <c r="DR758" s="23"/>
      <c r="DS758" s="23"/>
      <c r="DT758" s="23"/>
      <c r="DU758" s="23"/>
      <c r="DV758" s="23"/>
      <c r="DW758" s="23"/>
      <c r="DX758" s="23"/>
      <c r="DY758" s="23"/>
      <c r="DZ758" s="23"/>
      <c r="EA758" s="23"/>
      <c r="EB758" s="23"/>
      <c r="EC758" s="23"/>
      <c r="ED758" s="23"/>
      <c r="EE758" s="23"/>
    </row>
    <row r="759" spans="1:135" s="22" customFormat="1" x14ac:dyDescent="0.25">
      <c r="A759" s="20"/>
      <c r="B759" s="16"/>
      <c r="C759" s="446"/>
      <c r="D759" s="446"/>
      <c r="E759" s="1089"/>
      <c r="F759" s="446"/>
      <c r="G759" s="446"/>
      <c r="H759" s="1089"/>
      <c r="I759" s="446"/>
      <c r="J759" s="446"/>
      <c r="K759" s="1089"/>
      <c r="L759" s="446"/>
      <c r="M759" s="446"/>
      <c r="N759" s="1089"/>
      <c r="O759" s="446"/>
      <c r="P759" s="446"/>
      <c r="Q759" s="1089"/>
      <c r="R759" s="446"/>
      <c r="S759" s="446"/>
      <c r="T759" s="1089"/>
      <c r="U759" s="1089"/>
      <c r="V759" s="446"/>
      <c r="W759" s="446"/>
      <c r="X759" s="1089"/>
      <c r="Y759" s="446"/>
      <c r="Z759" s="446"/>
      <c r="AA759" s="1089"/>
      <c r="AB759" s="446"/>
      <c r="AC759" s="1089"/>
      <c r="AD759" s="446"/>
      <c r="AE759" s="1089"/>
      <c r="AF759" s="446"/>
      <c r="AG759" s="1089"/>
      <c r="AH759" s="446"/>
      <c r="AI759" s="446"/>
      <c r="AJ759" s="1089"/>
      <c r="AK759" s="446"/>
      <c r="AL759" s="446"/>
      <c r="AM759" s="1089"/>
      <c r="AN759" s="446"/>
      <c r="AO759" s="446"/>
      <c r="AP759" s="1089"/>
      <c r="AQ759" s="446"/>
      <c r="AR759" s="446"/>
      <c r="AS759" s="1146"/>
      <c r="AT759" s="446"/>
      <c r="AU759" s="446"/>
      <c r="AV759" s="1089"/>
      <c r="AW759" s="1089"/>
      <c r="AX759" s="1146"/>
      <c r="AY759" s="446"/>
      <c r="AZ759" s="1146"/>
      <c r="BA759" s="1919"/>
      <c r="BB759" s="1790"/>
      <c r="BC759" s="1146"/>
      <c r="BD759" s="446"/>
      <c r="BE759" s="1938"/>
      <c r="BF759" s="1089"/>
      <c r="BG759" s="20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  <c r="BS759" s="23"/>
      <c r="BT759" s="23"/>
      <c r="BU759" s="23"/>
      <c r="BV759" s="23"/>
      <c r="BW759" s="23"/>
      <c r="BX759" s="23"/>
      <c r="BY759" s="23"/>
      <c r="BZ759" s="23"/>
      <c r="CA759" s="23"/>
      <c r="CB759" s="23"/>
      <c r="CC759" s="23"/>
      <c r="CD759" s="23"/>
      <c r="CE759" s="23"/>
      <c r="CF759" s="23"/>
      <c r="CG759" s="23"/>
      <c r="CH759" s="23"/>
      <c r="CI759" s="23"/>
      <c r="CJ759" s="23"/>
      <c r="CK759" s="23"/>
      <c r="CL759" s="23"/>
      <c r="CM759" s="23"/>
      <c r="CN759" s="23"/>
      <c r="CO759" s="23"/>
      <c r="CP759" s="23"/>
      <c r="CQ759" s="23"/>
      <c r="CR759" s="23"/>
      <c r="CS759" s="23"/>
      <c r="CT759" s="23"/>
      <c r="CU759" s="23"/>
      <c r="CV759" s="23"/>
      <c r="CW759" s="23"/>
      <c r="CX759" s="23"/>
      <c r="CY759" s="23"/>
      <c r="CZ759" s="23"/>
      <c r="DA759" s="23"/>
      <c r="DB759" s="23"/>
      <c r="DC759" s="23"/>
      <c r="DD759" s="23"/>
      <c r="DE759" s="23"/>
      <c r="DF759" s="23"/>
      <c r="DG759" s="23"/>
      <c r="DH759" s="23"/>
      <c r="DI759" s="23"/>
      <c r="DJ759" s="23"/>
      <c r="DK759" s="23"/>
      <c r="DL759" s="23"/>
      <c r="DM759" s="23"/>
      <c r="DN759" s="23"/>
      <c r="DO759" s="23"/>
      <c r="DP759" s="23"/>
      <c r="DQ759" s="23"/>
      <c r="DR759" s="23"/>
      <c r="DS759" s="23"/>
      <c r="DT759" s="23"/>
      <c r="DU759" s="23"/>
      <c r="DV759" s="23"/>
      <c r="DW759" s="23"/>
      <c r="DX759" s="23"/>
      <c r="DY759" s="23"/>
      <c r="DZ759" s="23"/>
      <c r="EA759" s="23"/>
      <c r="EB759" s="23"/>
      <c r="EC759" s="23"/>
      <c r="ED759" s="23"/>
      <c r="EE759" s="23"/>
    </row>
    <row r="760" spans="1:135" s="22" customFormat="1" x14ac:dyDescent="0.25">
      <c r="A760" s="20"/>
      <c r="B760" s="16"/>
      <c r="C760" s="446"/>
      <c r="D760" s="446"/>
      <c r="E760" s="1089"/>
      <c r="F760" s="446"/>
      <c r="G760" s="446"/>
      <c r="H760" s="1089"/>
      <c r="I760" s="446"/>
      <c r="J760" s="446"/>
      <c r="K760" s="1089"/>
      <c r="L760" s="446"/>
      <c r="M760" s="446"/>
      <c r="N760" s="1089"/>
      <c r="O760" s="446"/>
      <c r="P760" s="446"/>
      <c r="Q760" s="1089"/>
      <c r="R760" s="446"/>
      <c r="S760" s="446"/>
      <c r="T760" s="1089"/>
      <c r="U760" s="1089"/>
      <c r="V760" s="446"/>
      <c r="W760" s="446"/>
      <c r="X760" s="1089"/>
      <c r="Y760" s="446"/>
      <c r="Z760" s="446"/>
      <c r="AA760" s="1089"/>
      <c r="AB760" s="446"/>
      <c r="AC760" s="1089"/>
      <c r="AD760" s="446"/>
      <c r="AE760" s="1089"/>
      <c r="AF760" s="446"/>
      <c r="AG760" s="1089"/>
      <c r="AH760" s="446"/>
      <c r="AI760" s="446"/>
      <c r="AJ760" s="1089"/>
      <c r="AK760" s="446"/>
      <c r="AL760" s="446"/>
      <c r="AM760" s="1089"/>
      <c r="AN760" s="446"/>
      <c r="AO760" s="446"/>
      <c r="AP760" s="1089"/>
      <c r="AQ760" s="446"/>
      <c r="AR760" s="446"/>
      <c r="AS760" s="1146"/>
      <c r="AT760" s="446"/>
      <c r="AU760" s="446"/>
      <c r="AV760" s="1089"/>
      <c r="AW760" s="1089"/>
      <c r="AX760" s="1146"/>
      <c r="AY760" s="446"/>
      <c r="AZ760" s="1146"/>
      <c r="BA760" s="1919"/>
      <c r="BB760" s="1790"/>
      <c r="BC760" s="1146"/>
      <c r="BD760" s="446"/>
      <c r="BE760" s="1938"/>
      <c r="BF760" s="1089"/>
      <c r="BG760" s="20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  <c r="BS760" s="23"/>
      <c r="BT760" s="23"/>
      <c r="BU760" s="23"/>
      <c r="BV760" s="23"/>
      <c r="BW760" s="23"/>
      <c r="BX760" s="23"/>
      <c r="BY760" s="23"/>
      <c r="BZ760" s="23"/>
      <c r="CA760" s="23"/>
      <c r="CB760" s="23"/>
      <c r="CC760" s="23"/>
      <c r="CD760" s="23"/>
      <c r="CE760" s="23"/>
      <c r="CF760" s="23"/>
      <c r="CG760" s="23"/>
      <c r="CH760" s="23"/>
      <c r="CI760" s="23"/>
      <c r="CJ760" s="23"/>
      <c r="CK760" s="23"/>
      <c r="CL760" s="23"/>
      <c r="CM760" s="23"/>
      <c r="CN760" s="23"/>
      <c r="CO760" s="23"/>
      <c r="CP760" s="23"/>
      <c r="CQ760" s="23"/>
      <c r="CR760" s="23"/>
      <c r="CS760" s="23"/>
      <c r="CT760" s="23"/>
      <c r="CU760" s="23"/>
      <c r="CV760" s="23"/>
      <c r="CW760" s="23"/>
      <c r="CX760" s="23"/>
      <c r="CY760" s="23"/>
      <c r="CZ760" s="23"/>
      <c r="DA760" s="23"/>
      <c r="DB760" s="23"/>
      <c r="DC760" s="23"/>
      <c r="DD760" s="23"/>
      <c r="DE760" s="23"/>
      <c r="DF760" s="23"/>
      <c r="DG760" s="23"/>
      <c r="DH760" s="23"/>
      <c r="DI760" s="23"/>
      <c r="DJ760" s="23"/>
      <c r="DK760" s="23"/>
      <c r="DL760" s="23"/>
      <c r="DM760" s="23"/>
      <c r="DN760" s="23"/>
      <c r="DO760" s="23"/>
      <c r="DP760" s="23"/>
      <c r="DQ760" s="23"/>
      <c r="DR760" s="23"/>
      <c r="DS760" s="23"/>
      <c r="DT760" s="23"/>
      <c r="DU760" s="23"/>
      <c r="DV760" s="23"/>
      <c r="DW760" s="23"/>
      <c r="DX760" s="23"/>
      <c r="DY760" s="23"/>
      <c r="DZ760" s="23"/>
      <c r="EA760" s="23"/>
      <c r="EB760" s="23"/>
      <c r="EC760" s="23"/>
      <c r="ED760" s="23"/>
      <c r="EE760" s="23"/>
    </row>
    <row r="761" spans="1:135" s="22" customFormat="1" x14ac:dyDescent="0.25">
      <c r="A761" s="20"/>
      <c r="B761" s="16"/>
      <c r="C761" s="446"/>
      <c r="D761" s="446"/>
      <c r="E761" s="1089"/>
      <c r="F761" s="446"/>
      <c r="G761" s="446"/>
      <c r="H761" s="1089"/>
      <c r="I761" s="446"/>
      <c r="J761" s="446"/>
      <c r="K761" s="1089"/>
      <c r="L761" s="446"/>
      <c r="M761" s="446"/>
      <c r="N761" s="1089"/>
      <c r="O761" s="446"/>
      <c r="P761" s="446"/>
      <c r="Q761" s="1089"/>
      <c r="R761" s="446"/>
      <c r="S761" s="446"/>
      <c r="T761" s="1089"/>
      <c r="U761" s="1089"/>
      <c r="V761" s="446"/>
      <c r="W761" s="446"/>
      <c r="X761" s="1089"/>
      <c r="Y761" s="446"/>
      <c r="Z761" s="446"/>
      <c r="AA761" s="1089"/>
      <c r="AB761" s="446"/>
      <c r="AC761" s="1089"/>
      <c r="AD761" s="446"/>
      <c r="AE761" s="1089"/>
      <c r="AF761" s="446"/>
      <c r="AG761" s="1089"/>
      <c r="AH761" s="446"/>
      <c r="AI761" s="446"/>
      <c r="AJ761" s="1089"/>
      <c r="AK761" s="446"/>
      <c r="AL761" s="446"/>
      <c r="AM761" s="1089"/>
      <c r="AN761" s="446"/>
      <c r="AO761" s="446"/>
      <c r="AP761" s="1089"/>
      <c r="AQ761" s="446"/>
      <c r="AR761" s="446"/>
      <c r="AS761" s="1146"/>
      <c r="AT761" s="446"/>
      <c r="AU761" s="446"/>
      <c r="AV761" s="1089"/>
      <c r="AW761" s="1089"/>
      <c r="AX761" s="1146"/>
      <c r="AY761" s="446"/>
      <c r="AZ761" s="1146"/>
      <c r="BA761" s="1919"/>
      <c r="BB761" s="1790"/>
      <c r="BC761" s="1146"/>
      <c r="BD761" s="446"/>
      <c r="BE761" s="1938"/>
      <c r="BF761" s="1089"/>
      <c r="BG761" s="20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  <c r="BS761" s="23"/>
      <c r="BT761" s="23"/>
      <c r="BU761" s="23"/>
      <c r="BV761" s="23"/>
      <c r="BW761" s="23"/>
      <c r="BX761" s="23"/>
      <c r="BY761" s="23"/>
      <c r="BZ761" s="23"/>
      <c r="CA761" s="23"/>
      <c r="CB761" s="23"/>
      <c r="CC761" s="23"/>
      <c r="CD761" s="23"/>
      <c r="CE761" s="23"/>
      <c r="CF761" s="23"/>
      <c r="CG761" s="23"/>
      <c r="CH761" s="23"/>
      <c r="CI761" s="23"/>
      <c r="CJ761" s="23"/>
      <c r="CK761" s="23"/>
      <c r="CL761" s="23"/>
      <c r="CM761" s="23"/>
      <c r="CN761" s="23"/>
      <c r="CO761" s="23"/>
      <c r="CP761" s="23"/>
      <c r="CQ761" s="23"/>
      <c r="CR761" s="23"/>
      <c r="CS761" s="23"/>
      <c r="CT761" s="23"/>
      <c r="CU761" s="23"/>
      <c r="CV761" s="23"/>
      <c r="CW761" s="23"/>
      <c r="CX761" s="23"/>
      <c r="CY761" s="23"/>
      <c r="CZ761" s="23"/>
      <c r="DA761" s="23"/>
      <c r="DB761" s="23"/>
      <c r="DC761" s="23"/>
      <c r="DD761" s="23"/>
      <c r="DE761" s="23"/>
      <c r="DF761" s="23"/>
      <c r="DG761" s="23"/>
      <c r="DH761" s="23"/>
      <c r="DI761" s="23"/>
      <c r="DJ761" s="23"/>
      <c r="DK761" s="23"/>
      <c r="DL761" s="23"/>
      <c r="DM761" s="23"/>
      <c r="DN761" s="23"/>
      <c r="DO761" s="23"/>
      <c r="DP761" s="23"/>
      <c r="DQ761" s="23"/>
      <c r="DR761" s="23"/>
      <c r="DS761" s="23"/>
      <c r="DT761" s="23"/>
      <c r="DU761" s="23"/>
      <c r="DV761" s="23"/>
      <c r="DW761" s="23"/>
      <c r="DX761" s="23"/>
      <c r="DY761" s="23"/>
      <c r="DZ761" s="23"/>
      <c r="EA761" s="23"/>
      <c r="EB761" s="23"/>
      <c r="EC761" s="23"/>
      <c r="ED761" s="23"/>
      <c r="EE761" s="23"/>
    </row>
    <row r="762" spans="1:135" s="22" customFormat="1" x14ac:dyDescent="0.25">
      <c r="A762" s="20"/>
      <c r="B762" s="16"/>
      <c r="C762" s="446"/>
      <c r="D762" s="446"/>
      <c r="E762" s="1089"/>
      <c r="F762" s="446"/>
      <c r="G762" s="446"/>
      <c r="H762" s="1089"/>
      <c r="I762" s="446"/>
      <c r="J762" s="446"/>
      <c r="K762" s="1089"/>
      <c r="L762" s="446"/>
      <c r="M762" s="446"/>
      <c r="N762" s="1089"/>
      <c r="O762" s="446"/>
      <c r="P762" s="446"/>
      <c r="Q762" s="1089"/>
      <c r="R762" s="446"/>
      <c r="S762" s="446"/>
      <c r="T762" s="1089"/>
      <c r="U762" s="1089"/>
      <c r="V762" s="446"/>
      <c r="W762" s="446"/>
      <c r="X762" s="1089"/>
      <c r="Y762" s="446"/>
      <c r="Z762" s="446"/>
      <c r="AA762" s="1089"/>
      <c r="AB762" s="446"/>
      <c r="AC762" s="1089"/>
      <c r="AD762" s="446"/>
      <c r="AE762" s="1089"/>
      <c r="AF762" s="446"/>
      <c r="AG762" s="1089"/>
      <c r="AH762" s="446"/>
      <c r="AI762" s="446"/>
      <c r="AJ762" s="1089"/>
      <c r="AK762" s="446"/>
      <c r="AL762" s="446"/>
      <c r="AM762" s="1089"/>
      <c r="AN762" s="446"/>
      <c r="AO762" s="446"/>
      <c r="AP762" s="1089"/>
      <c r="AQ762" s="446"/>
      <c r="AR762" s="446"/>
      <c r="AS762" s="1146"/>
      <c r="AT762" s="446"/>
      <c r="AU762" s="446"/>
      <c r="AV762" s="1089"/>
      <c r="AW762" s="1089"/>
      <c r="AX762" s="1146"/>
      <c r="AY762" s="446"/>
      <c r="AZ762" s="1146"/>
      <c r="BA762" s="1919"/>
      <c r="BB762" s="1790"/>
      <c r="BC762" s="1146"/>
      <c r="BD762" s="446"/>
      <c r="BE762" s="1938"/>
      <c r="BF762" s="1089"/>
      <c r="BG762" s="20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  <c r="BS762" s="23"/>
      <c r="BT762" s="23"/>
      <c r="BU762" s="23"/>
      <c r="BV762" s="23"/>
      <c r="BW762" s="23"/>
      <c r="BX762" s="23"/>
      <c r="BY762" s="23"/>
      <c r="BZ762" s="23"/>
      <c r="CA762" s="23"/>
      <c r="CB762" s="23"/>
      <c r="CC762" s="23"/>
      <c r="CD762" s="23"/>
      <c r="CE762" s="23"/>
      <c r="CF762" s="23"/>
      <c r="CG762" s="23"/>
      <c r="CH762" s="23"/>
      <c r="CI762" s="23"/>
      <c r="CJ762" s="23"/>
      <c r="CK762" s="23"/>
      <c r="CL762" s="23"/>
      <c r="CM762" s="23"/>
      <c r="CN762" s="23"/>
      <c r="CO762" s="23"/>
      <c r="CP762" s="23"/>
      <c r="CQ762" s="23"/>
      <c r="CR762" s="23"/>
      <c r="CS762" s="23"/>
      <c r="CT762" s="23"/>
      <c r="CU762" s="23"/>
      <c r="CV762" s="23"/>
      <c r="CW762" s="23"/>
      <c r="CX762" s="23"/>
      <c r="CY762" s="23"/>
      <c r="CZ762" s="23"/>
      <c r="DA762" s="23"/>
      <c r="DB762" s="23"/>
      <c r="DC762" s="23"/>
      <c r="DD762" s="23"/>
      <c r="DE762" s="23"/>
      <c r="DF762" s="23"/>
      <c r="DG762" s="23"/>
      <c r="DH762" s="23"/>
      <c r="DI762" s="23"/>
      <c r="DJ762" s="23"/>
      <c r="DK762" s="23"/>
      <c r="DL762" s="23"/>
      <c r="DM762" s="23"/>
      <c r="DN762" s="23"/>
      <c r="DO762" s="23"/>
      <c r="DP762" s="23"/>
      <c r="DQ762" s="23"/>
      <c r="DR762" s="23"/>
      <c r="DS762" s="23"/>
      <c r="DT762" s="23"/>
      <c r="DU762" s="23"/>
      <c r="DV762" s="23"/>
      <c r="DW762" s="23"/>
      <c r="DX762" s="23"/>
      <c r="DY762" s="23"/>
      <c r="DZ762" s="23"/>
      <c r="EA762" s="23"/>
      <c r="EB762" s="23"/>
      <c r="EC762" s="23"/>
      <c r="ED762" s="23"/>
      <c r="EE762" s="23"/>
    </row>
    <row r="763" spans="1:135" s="22" customFormat="1" x14ac:dyDescent="0.25">
      <c r="A763" s="20"/>
      <c r="B763" s="16"/>
      <c r="C763" s="446"/>
      <c r="D763" s="446"/>
      <c r="E763" s="1089"/>
      <c r="F763" s="446"/>
      <c r="G763" s="446"/>
      <c r="H763" s="1089"/>
      <c r="I763" s="446"/>
      <c r="J763" s="446"/>
      <c r="K763" s="1089"/>
      <c r="L763" s="446"/>
      <c r="M763" s="446"/>
      <c r="N763" s="1089"/>
      <c r="O763" s="446"/>
      <c r="P763" s="446"/>
      <c r="Q763" s="1089"/>
      <c r="R763" s="446"/>
      <c r="S763" s="446"/>
      <c r="T763" s="1089"/>
      <c r="U763" s="1089"/>
      <c r="V763" s="446"/>
      <c r="W763" s="446"/>
      <c r="X763" s="1089"/>
      <c r="Y763" s="446"/>
      <c r="Z763" s="446"/>
      <c r="AA763" s="1089"/>
      <c r="AB763" s="446"/>
      <c r="AC763" s="1089"/>
      <c r="AD763" s="446"/>
      <c r="AE763" s="1089"/>
      <c r="AF763" s="446"/>
      <c r="AG763" s="1089"/>
      <c r="AH763" s="446"/>
      <c r="AI763" s="446"/>
      <c r="AJ763" s="1089"/>
      <c r="AK763" s="446"/>
      <c r="AL763" s="446"/>
      <c r="AM763" s="1089"/>
      <c r="AN763" s="446"/>
      <c r="AO763" s="446"/>
      <c r="AP763" s="1089"/>
      <c r="AQ763" s="446"/>
      <c r="AR763" s="446"/>
      <c r="AS763" s="1146"/>
      <c r="AT763" s="446"/>
      <c r="AU763" s="446"/>
      <c r="AV763" s="1089"/>
      <c r="AW763" s="1089"/>
      <c r="AX763" s="1146"/>
      <c r="AY763" s="446"/>
      <c r="AZ763" s="1146"/>
      <c r="BA763" s="1919"/>
      <c r="BB763" s="1790"/>
      <c r="BC763" s="1146"/>
      <c r="BD763" s="446"/>
      <c r="BE763" s="1938"/>
      <c r="BF763" s="1089"/>
      <c r="BG763" s="20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  <c r="BS763" s="23"/>
      <c r="BT763" s="23"/>
      <c r="BU763" s="23"/>
      <c r="BV763" s="23"/>
      <c r="BW763" s="23"/>
      <c r="BX763" s="23"/>
      <c r="BY763" s="23"/>
      <c r="BZ763" s="23"/>
      <c r="CA763" s="23"/>
      <c r="CB763" s="23"/>
      <c r="CC763" s="23"/>
      <c r="CD763" s="23"/>
      <c r="CE763" s="23"/>
      <c r="CF763" s="23"/>
      <c r="CG763" s="23"/>
      <c r="CH763" s="23"/>
      <c r="CI763" s="23"/>
      <c r="CJ763" s="23"/>
      <c r="CK763" s="23"/>
      <c r="CL763" s="23"/>
      <c r="CM763" s="23"/>
      <c r="CN763" s="23"/>
      <c r="CO763" s="23"/>
      <c r="CP763" s="23"/>
      <c r="CQ763" s="23"/>
      <c r="CR763" s="23"/>
      <c r="CS763" s="23"/>
      <c r="CT763" s="23"/>
      <c r="CU763" s="23"/>
      <c r="CV763" s="23"/>
      <c r="CW763" s="23"/>
      <c r="CX763" s="23"/>
      <c r="CY763" s="23"/>
      <c r="CZ763" s="23"/>
      <c r="DA763" s="23"/>
      <c r="DB763" s="23"/>
      <c r="DC763" s="23"/>
      <c r="DD763" s="23"/>
      <c r="DE763" s="23"/>
      <c r="DF763" s="23"/>
      <c r="DG763" s="23"/>
      <c r="DH763" s="23"/>
      <c r="DI763" s="23"/>
      <c r="DJ763" s="23"/>
      <c r="DK763" s="23"/>
      <c r="DL763" s="23"/>
      <c r="DM763" s="23"/>
      <c r="DN763" s="23"/>
      <c r="DO763" s="23"/>
      <c r="DP763" s="23"/>
      <c r="DQ763" s="23"/>
      <c r="DR763" s="23"/>
      <c r="DS763" s="23"/>
      <c r="DT763" s="23"/>
      <c r="DU763" s="23"/>
      <c r="DV763" s="23"/>
      <c r="DW763" s="23"/>
      <c r="DX763" s="23"/>
      <c r="DY763" s="23"/>
      <c r="DZ763" s="23"/>
      <c r="EA763" s="23"/>
      <c r="EB763" s="23"/>
      <c r="EC763" s="23"/>
      <c r="ED763" s="23"/>
      <c r="EE763" s="23"/>
    </row>
    <row r="764" spans="1:135" s="22" customFormat="1" x14ac:dyDescent="0.25">
      <c r="A764" s="20"/>
      <c r="B764" s="16"/>
      <c r="C764" s="446"/>
      <c r="D764" s="446"/>
      <c r="E764" s="1089"/>
      <c r="F764" s="446"/>
      <c r="G764" s="446"/>
      <c r="H764" s="1089"/>
      <c r="I764" s="446"/>
      <c r="J764" s="446"/>
      <c r="K764" s="1089"/>
      <c r="L764" s="446"/>
      <c r="M764" s="446"/>
      <c r="N764" s="1089"/>
      <c r="O764" s="446"/>
      <c r="P764" s="446"/>
      <c r="Q764" s="1089"/>
      <c r="R764" s="446"/>
      <c r="S764" s="446"/>
      <c r="T764" s="1089"/>
      <c r="U764" s="1089"/>
      <c r="V764" s="446"/>
      <c r="W764" s="446"/>
      <c r="X764" s="1089"/>
      <c r="Y764" s="446"/>
      <c r="Z764" s="446"/>
      <c r="AA764" s="1089"/>
      <c r="AB764" s="446"/>
      <c r="AC764" s="1089"/>
      <c r="AD764" s="446"/>
      <c r="AE764" s="1089"/>
      <c r="AF764" s="446"/>
      <c r="AG764" s="1089"/>
      <c r="AH764" s="446"/>
      <c r="AI764" s="446"/>
      <c r="AJ764" s="1089"/>
      <c r="AK764" s="446"/>
      <c r="AL764" s="446"/>
      <c r="AM764" s="1089"/>
      <c r="AN764" s="446"/>
      <c r="AO764" s="446"/>
      <c r="AP764" s="1089"/>
      <c r="AQ764" s="446"/>
      <c r="AR764" s="446"/>
      <c r="AS764" s="1146"/>
      <c r="AT764" s="446"/>
      <c r="AU764" s="446"/>
      <c r="AV764" s="1089"/>
      <c r="AW764" s="1089"/>
      <c r="AX764" s="1146"/>
      <c r="AY764" s="446"/>
      <c r="AZ764" s="1146"/>
      <c r="BA764" s="1919"/>
      <c r="BB764" s="1790"/>
      <c r="BC764" s="1146"/>
      <c r="BD764" s="446"/>
      <c r="BE764" s="1938"/>
      <c r="BF764" s="1089"/>
      <c r="BG764" s="20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  <c r="BS764" s="23"/>
      <c r="BT764" s="23"/>
      <c r="BU764" s="23"/>
      <c r="BV764" s="23"/>
      <c r="BW764" s="23"/>
      <c r="BX764" s="23"/>
      <c r="BY764" s="23"/>
      <c r="BZ764" s="23"/>
      <c r="CA764" s="23"/>
      <c r="CB764" s="23"/>
      <c r="CC764" s="23"/>
      <c r="CD764" s="23"/>
      <c r="CE764" s="23"/>
      <c r="CF764" s="23"/>
      <c r="CG764" s="23"/>
      <c r="CH764" s="23"/>
      <c r="CI764" s="23"/>
      <c r="CJ764" s="23"/>
      <c r="CK764" s="23"/>
      <c r="CL764" s="23"/>
      <c r="CM764" s="23"/>
      <c r="CN764" s="23"/>
      <c r="CO764" s="23"/>
      <c r="CP764" s="23"/>
      <c r="CQ764" s="23"/>
      <c r="CR764" s="23"/>
      <c r="CS764" s="23"/>
      <c r="CT764" s="23"/>
      <c r="CU764" s="23"/>
      <c r="CV764" s="23"/>
      <c r="CW764" s="23"/>
      <c r="CX764" s="23"/>
      <c r="CY764" s="23"/>
      <c r="CZ764" s="23"/>
      <c r="DA764" s="23"/>
      <c r="DB764" s="23"/>
      <c r="DC764" s="23"/>
      <c r="DD764" s="23"/>
      <c r="DE764" s="23"/>
      <c r="DF764" s="23"/>
      <c r="DG764" s="23"/>
      <c r="DH764" s="23"/>
      <c r="DI764" s="23"/>
      <c r="DJ764" s="23"/>
      <c r="DK764" s="23"/>
      <c r="DL764" s="23"/>
      <c r="DM764" s="23"/>
      <c r="DN764" s="23"/>
      <c r="DO764" s="23"/>
      <c r="DP764" s="23"/>
      <c r="DQ764" s="23"/>
      <c r="DR764" s="23"/>
      <c r="DS764" s="23"/>
      <c r="DT764" s="23"/>
      <c r="DU764" s="23"/>
      <c r="DV764" s="23"/>
      <c r="DW764" s="23"/>
      <c r="DX764" s="23"/>
      <c r="DY764" s="23"/>
      <c r="DZ764" s="23"/>
      <c r="EA764" s="23"/>
      <c r="EB764" s="23"/>
      <c r="EC764" s="23"/>
      <c r="ED764" s="23"/>
      <c r="EE764" s="23"/>
    </row>
    <row r="765" spans="1:135" s="22" customFormat="1" x14ac:dyDescent="0.25">
      <c r="A765" s="20"/>
      <c r="B765" s="16"/>
      <c r="C765" s="446"/>
      <c r="D765" s="446"/>
      <c r="E765" s="1089"/>
      <c r="F765" s="446"/>
      <c r="G765" s="446"/>
      <c r="H765" s="1089"/>
      <c r="I765" s="446"/>
      <c r="J765" s="446"/>
      <c r="K765" s="1089"/>
      <c r="L765" s="446"/>
      <c r="M765" s="446"/>
      <c r="N765" s="1089"/>
      <c r="O765" s="446"/>
      <c r="P765" s="446"/>
      <c r="Q765" s="1089"/>
      <c r="R765" s="446"/>
      <c r="S765" s="446"/>
      <c r="T765" s="1089"/>
      <c r="U765" s="1089"/>
      <c r="V765" s="446"/>
      <c r="W765" s="446"/>
      <c r="X765" s="1089"/>
      <c r="Y765" s="446"/>
      <c r="Z765" s="446"/>
      <c r="AA765" s="1089"/>
      <c r="AB765" s="446"/>
      <c r="AC765" s="1089"/>
      <c r="AD765" s="446"/>
      <c r="AE765" s="1089"/>
      <c r="AF765" s="446"/>
      <c r="AG765" s="1089"/>
      <c r="AH765" s="446"/>
      <c r="AI765" s="446"/>
      <c r="AJ765" s="1089"/>
      <c r="AK765" s="446"/>
      <c r="AL765" s="446"/>
      <c r="AM765" s="1089"/>
      <c r="AN765" s="446"/>
      <c r="AO765" s="446"/>
      <c r="AP765" s="1089"/>
      <c r="AQ765" s="446"/>
      <c r="AR765" s="446"/>
      <c r="AS765" s="1146"/>
      <c r="AT765" s="446"/>
      <c r="AU765" s="446"/>
      <c r="AV765" s="1089"/>
      <c r="AW765" s="1089"/>
      <c r="AX765" s="1146"/>
      <c r="AY765" s="446"/>
      <c r="AZ765" s="1146"/>
      <c r="BA765" s="1919"/>
      <c r="BB765" s="1790"/>
      <c r="BC765" s="1146"/>
      <c r="BD765" s="446"/>
      <c r="BE765" s="1938"/>
      <c r="BF765" s="1089"/>
      <c r="BG765" s="20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  <c r="BS765" s="23"/>
      <c r="BT765" s="23"/>
      <c r="BU765" s="23"/>
      <c r="BV765" s="23"/>
      <c r="BW765" s="23"/>
      <c r="BX765" s="23"/>
      <c r="BY765" s="23"/>
      <c r="BZ765" s="23"/>
      <c r="CA765" s="23"/>
      <c r="CB765" s="23"/>
      <c r="CC765" s="23"/>
      <c r="CD765" s="23"/>
      <c r="CE765" s="23"/>
      <c r="CF765" s="23"/>
      <c r="CG765" s="23"/>
      <c r="CH765" s="23"/>
      <c r="CI765" s="23"/>
      <c r="CJ765" s="23"/>
      <c r="CK765" s="23"/>
      <c r="CL765" s="23"/>
      <c r="CM765" s="23"/>
      <c r="CN765" s="23"/>
      <c r="CO765" s="23"/>
      <c r="CP765" s="23"/>
      <c r="CQ765" s="23"/>
      <c r="CR765" s="23"/>
      <c r="CS765" s="23"/>
      <c r="CT765" s="23"/>
      <c r="CU765" s="23"/>
      <c r="CV765" s="23"/>
      <c r="CW765" s="23"/>
      <c r="CX765" s="23"/>
      <c r="CY765" s="23"/>
      <c r="CZ765" s="23"/>
      <c r="DA765" s="23"/>
      <c r="DB765" s="23"/>
      <c r="DC765" s="23"/>
      <c r="DD765" s="23"/>
      <c r="DE765" s="23"/>
      <c r="DF765" s="23"/>
      <c r="DG765" s="23"/>
      <c r="DH765" s="23"/>
      <c r="DI765" s="23"/>
      <c r="DJ765" s="23"/>
      <c r="DK765" s="23"/>
      <c r="DL765" s="23"/>
      <c r="DM765" s="23"/>
      <c r="DN765" s="23"/>
      <c r="DO765" s="23"/>
      <c r="DP765" s="23"/>
      <c r="DQ765" s="23"/>
      <c r="DR765" s="23"/>
      <c r="DS765" s="23"/>
      <c r="DT765" s="23"/>
      <c r="DU765" s="23"/>
      <c r="DV765" s="23"/>
      <c r="DW765" s="23"/>
      <c r="DX765" s="23"/>
      <c r="DY765" s="23"/>
      <c r="DZ765" s="23"/>
      <c r="EA765" s="23"/>
      <c r="EB765" s="23"/>
      <c r="EC765" s="23"/>
      <c r="ED765" s="23"/>
      <c r="EE765" s="23"/>
    </row>
    <row r="766" spans="1:135" s="22" customFormat="1" x14ac:dyDescent="0.25">
      <c r="A766" s="20"/>
      <c r="B766" s="16"/>
      <c r="C766" s="446"/>
      <c r="D766" s="446"/>
      <c r="E766" s="1089"/>
      <c r="F766" s="446"/>
      <c r="G766" s="446"/>
      <c r="H766" s="1089"/>
      <c r="I766" s="446"/>
      <c r="J766" s="446"/>
      <c r="K766" s="1089"/>
      <c r="L766" s="446"/>
      <c r="M766" s="446"/>
      <c r="N766" s="1089"/>
      <c r="O766" s="446"/>
      <c r="P766" s="446"/>
      <c r="Q766" s="1089"/>
      <c r="R766" s="446"/>
      <c r="S766" s="446"/>
      <c r="T766" s="1089"/>
      <c r="U766" s="1089"/>
      <c r="V766" s="446"/>
      <c r="W766" s="446"/>
      <c r="X766" s="1089"/>
      <c r="Y766" s="446"/>
      <c r="Z766" s="446"/>
      <c r="AA766" s="1089"/>
      <c r="AB766" s="446"/>
      <c r="AC766" s="1089"/>
      <c r="AD766" s="446"/>
      <c r="AE766" s="1089"/>
      <c r="AF766" s="446"/>
      <c r="AG766" s="1089"/>
      <c r="AH766" s="446"/>
      <c r="AI766" s="446"/>
      <c r="AJ766" s="1089"/>
      <c r="AK766" s="446"/>
      <c r="AL766" s="446"/>
      <c r="AM766" s="1089"/>
      <c r="AN766" s="446"/>
      <c r="AO766" s="446"/>
      <c r="AP766" s="1089"/>
      <c r="AQ766" s="446"/>
      <c r="AR766" s="446"/>
      <c r="AS766" s="1146"/>
      <c r="AT766" s="446"/>
      <c r="AU766" s="446"/>
      <c r="AV766" s="1089"/>
      <c r="AW766" s="1089"/>
      <c r="AX766" s="1146"/>
      <c r="AY766" s="446"/>
      <c r="AZ766" s="1146"/>
      <c r="BA766" s="1919"/>
      <c r="BB766" s="1790"/>
      <c r="BC766" s="1146"/>
      <c r="BD766" s="446"/>
      <c r="BE766" s="1938"/>
      <c r="BF766" s="1089"/>
      <c r="BG766" s="20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  <c r="BS766" s="23"/>
      <c r="BT766" s="23"/>
      <c r="BU766" s="23"/>
      <c r="BV766" s="23"/>
      <c r="BW766" s="23"/>
      <c r="BX766" s="23"/>
      <c r="BY766" s="23"/>
      <c r="BZ766" s="23"/>
      <c r="CA766" s="23"/>
      <c r="CB766" s="23"/>
      <c r="CC766" s="23"/>
      <c r="CD766" s="23"/>
      <c r="CE766" s="23"/>
      <c r="CF766" s="23"/>
      <c r="CG766" s="23"/>
      <c r="CH766" s="23"/>
      <c r="CI766" s="23"/>
      <c r="CJ766" s="23"/>
      <c r="CK766" s="23"/>
      <c r="CL766" s="23"/>
      <c r="CM766" s="23"/>
      <c r="CN766" s="23"/>
      <c r="CO766" s="23"/>
      <c r="CP766" s="23"/>
      <c r="CQ766" s="23"/>
      <c r="CR766" s="23"/>
      <c r="CS766" s="23"/>
      <c r="CT766" s="23"/>
      <c r="CU766" s="23"/>
      <c r="CV766" s="23"/>
      <c r="CW766" s="23"/>
      <c r="CX766" s="23"/>
      <c r="CY766" s="23"/>
      <c r="CZ766" s="23"/>
      <c r="DA766" s="23"/>
      <c r="DB766" s="23"/>
      <c r="DC766" s="23"/>
      <c r="DD766" s="23"/>
      <c r="DE766" s="23"/>
      <c r="DF766" s="23"/>
      <c r="DG766" s="23"/>
      <c r="DH766" s="23"/>
      <c r="DI766" s="23"/>
      <c r="DJ766" s="23"/>
      <c r="DK766" s="23"/>
      <c r="DL766" s="23"/>
      <c r="DM766" s="23"/>
      <c r="DN766" s="23"/>
      <c r="DO766" s="23"/>
      <c r="DP766" s="23"/>
      <c r="DQ766" s="23"/>
      <c r="DR766" s="23"/>
      <c r="DS766" s="23"/>
      <c r="DT766" s="23"/>
      <c r="DU766" s="23"/>
      <c r="DV766" s="23"/>
      <c r="DW766" s="23"/>
      <c r="DX766" s="23"/>
      <c r="DY766" s="23"/>
      <c r="DZ766" s="23"/>
      <c r="EA766" s="23"/>
      <c r="EB766" s="23"/>
      <c r="EC766" s="23"/>
      <c r="ED766" s="23"/>
      <c r="EE766" s="23"/>
    </row>
    <row r="767" spans="1:135" s="22" customFormat="1" x14ac:dyDescent="0.25">
      <c r="A767" s="20"/>
      <c r="B767" s="16"/>
      <c r="C767" s="446"/>
      <c r="D767" s="446"/>
      <c r="E767" s="1089"/>
      <c r="F767" s="446"/>
      <c r="G767" s="446"/>
      <c r="H767" s="1089"/>
      <c r="I767" s="446"/>
      <c r="J767" s="446"/>
      <c r="K767" s="1089"/>
      <c r="L767" s="446"/>
      <c r="M767" s="446"/>
      <c r="N767" s="1089"/>
      <c r="O767" s="446"/>
      <c r="P767" s="446"/>
      <c r="Q767" s="1089"/>
      <c r="R767" s="446"/>
      <c r="S767" s="446"/>
      <c r="T767" s="1089"/>
      <c r="U767" s="1089"/>
      <c r="V767" s="446"/>
      <c r="W767" s="446"/>
      <c r="X767" s="1089"/>
      <c r="Y767" s="446"/>
      <c r="Z767" s="446"/>
      <c r="AA767" s="1089"/>
      <c r="AB767" s="446"/>
      <c r="AC767" s="1089"/>
      <c r="AD767" s="446"/>
      <c r="AE767" s="1089"/>
      <c r="AF767" s="446"/>
      <c r="AG767" s="1089"/>
      <c r="AH767" s="446"/>
      <c r="AI767" s="446"/>
      <c r="AJ767" s="1089"/>
      <c r="AK767" s="446"/>
      <c r="AL767" s="446"/>
      <c r="AM767" s="1089"/>
      <c r="AN767" s="446"/>
      <c r="AO767" s="446"/>
      <c r="AP767" s="1089"/>
      <c r="AQ767" s="446"/>
      <c r="AR767" s="446"/>
      <c r="AS767" s="1146"/>
      <c r="AT767" s="446"/>
      <c r="AU767" s="446"/>
      <c r="AV767" s="1089"/>
      <c r="AW767" s="1089"/>
      <c r="AX767" s="1146"/>
      <c r="AY767" s="446"/>
      <c r="AZ767" s="1146"/>
      <c r="BA767" s="1919"/>
      <c r="BB767" s="1790"/>
      <c r="BC767" s="1146"/>
      <c r="BD767" s="446"/>
      <c r="BE767" s="1938"/>
      <c r="BF767" s="1089"/>
      <c r="BG767" s="20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  <c r="BS767" s="23"/>
      <c r="BT767" s="23"/>
      <c r="BU767" s="23"/>
      <c r="BV767" s="23"/>
      <c r="BW767" s="23"/>
      <c r="BX767" s="23"/>
      <c r="BY767" s="23"/>
      <c r="BZ767" s="23"/>
      <c r="CA767" s="23"/>
      <c r="CB767" s="23"/>
      <c r="CC767" s="23"/>
      <c r="CD767" s="23"/>
      <c r="CE767" s="23"/>
      <c r="CF767" s="23"/>
      <c r="CG767" s="23"/>
      <c r="CH767" s="23"/>
      <c r="CI767" s="23"/>
      <c r="CJ767" s="23"/>
      <c r="CK767" s="23"/>
      <c r="CL767" s="23"/>
      <c r="CM767" s="23"/>
      <c r="CN767" s="23"/>
      <c r="CO767" s="23"/>
      <c r="CP767" s="23"/>
      <c r="CQ767" s="23"/>
      <c r="CR767" s="23"/>
      <c r="CS767" s="23"/>
      <c r="CT767" s="23"/>
      <c r="CU767" s="23"/>
      <c r="CV767" s="23"/>
      <c r="CW767" s="23"/>
      <c r="CX767" s="23"/>
      <c r="CY767" s="23"/>
      <c r="CZ767" s="23"/>
      <c r="DA767" s="23"/>
      <c r="DB767" s="23"/>
      <c r="DC767" s="23"/>
      <c r="DD767" s="23"/>
      <c r="DE767" s="23"/>
      <c r="DF767" s="23"/>
      <c r="DG767" s="23"/>
      <c r="DH767" s="23"/>
      <c r="DI767" s="23"/>
      <c r="DJ767" s="23"/>
      <c r="DK767" s="23"/>
      <c r="DL767" s="23"/>
      <c r="DM767" s="23"/>
      <c r="DN767" s="23"/>
      <c r="DO767" s="23"/>
      <c r="DP767" s="23"/>
      <c r="DQ767" s="23"/>
      <c r="DR767" s="23"/>
      <c r="DS767" s="23"/>
      <c r="DT767" s="23"/>
      <c r="DU767" s="23"/>
      <c r="DV767" s="23"/>
      <c r="DW767" s="23"/>
      <c r="DX767" s="23"/>
      <c r="DY767" s="23"/>
      <c r="DZ767" s="23"/>
      <c r="EA767" s="23"/>
      <c r="EB767" s="23"/>
      <c r="EC767" s="23"/>
      <c r="ED767" s="23"/>
      <c r="EE767" s="23"/>
    </row>
    <row r="768" spans="1:135" s="22" customFormat="1" x14ac:dyDescent="0.25">
      <c r="A768" s="20"/>
      <c r="B768" s="16"/>
      <c r="C768" s="446"/>
      <c r="D768" s="446"/>
      <c r="E768" s="1089"/>
      <c r="F768" s="446"/>
      <c r="G768" s="446"/>
      <c r="H768" s="1089"/>
      <c r="I768" s="446"/>
      <c r="J768" s="446"/>
      <c r="K768" s="1089"/>
      <c r="L768" s="446"/>
      <c r="M768" s="446"/>
      <c r="N768" s="1089"/>
      <c r="O768" s="446"/>
      <c r="P768" s="446"/>
      <c r="Q768" s="1089"/>
      <c r="R768" s="446"/>
      <c r="S768" s="446"/>
      <c r="T768" s="1089"/>
      <c r="U768" s="1089"/>
      <c r="V768" s="446"/>
      <c r="W768" s="446"/>
      <c r="X768" s="1089"/>
      <c r="Y768" s="446"/>
      <c r="Z768" s="446"/>
      <c r="AA768" s="1089"/>
      <c r="AB768" s="446"/>
      <c r="AC768" s="1089"/>
      <c r="AD768" s="446"/>
      <c r="AE768" s="1089"/>
      <c r="AF768" s="446"/>
      <c r="AG768" s="1089"/>
      <c r="AH768" s="446"/>
      <c r="AI768" s="446"/>
      <c r="AJ768" s="1089"/>
      <c r="AK768" s="446"/>
      <c r="AL768" s="446"/>
      <c r="AM768" s="1089"/>
      <c r="AN768" s="446"/>
      <c r="AO768" s="446"/>
      <c r="AP768" s="1089"/>
      <c r="AQ768" s="446"/>
      <c r="AR768" s="446"/>
      <c r="AS768" s="1146"/>
      <c r="AT768" s="446"/>
      <c r="AU768" s="446"/>
      <c r="AV768" s="1089"/>
      <c r="AW768" s="1089"/>
      <c r="AX768" s="1146"/>
      <c r="AY768" s="446"/>
      <c r="AZ768" s="1146"/>
      <c r="BA768" s="1919"/>
      <c r="BB768" s="1790"/>
      <c r="BC768" s="1146"/>
      <c r="BD768" s="446"/>
      <c r="BE768" s="1938"/>
      <c r="BF768" s="1089"/>
      <c r="BG768" s="20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  <c r="BS768" s="23"/>
      <c r="BT768" s="23"/>
      <c r="BU768" s="23"/>
      <c r="BV768" s="23"/>
      <c r="BW768" s="23"/>
      <c r="BX768" s="23"/>
      <c r="BY768" s="23"/>
      <c r="BZ768" s="23"/>
      <c r="CA768" s="23"/>
      <c r="CB768" s="23"/>
      <c r="CC768" s="23"/>
      <c r="CD768" s="23"/>
      <c r="CE768" s="23"/>
      <c r="CF768" s="23"/>
      <c r="CG768" s="23"/>
      <c r="CH768" s="23"/>
      <c r="CI768" s="23"/>
      <c r="CJ768" s="23"/>
      <c r="CK768" s="23"/>
      <c r="CL768" s="23"/>
      <c r="CM768" s="23"/>
      <c r="CN768" s="23"/>
      <c r="CO768" s="23"/>
      <c r="CP768" s="23"/>
      <c r="CQ768" s="23"/>
      <c r="CR768" s="23"/>
      <c r="CS768" s="23"/>
      <c r="CT768" s="23"/>
      <c r="CU768" s="23"/>
      <c r="CV768" s="23"/>
      <c r="CW768" s="23"/>
      <c r="CX768" s="23"/>
      <c r="CY768" s="23"/>
      <c r="CZ768" s="23"/>
      <c r="DA768" s="23"/>
      <c r="DB768" s="23"/>
      <c r="DC768" s="23"/>
      <c r="DD768" s="23"/>
      <c r="DE768" s="23"/>
      <c r="DF768" s="23"/>
      <c r="DG768" s="23"/>
      <c r="DH768" s="23"/>
      <c r="DI768" s="23"/>
      <c r="DJ768" s="23"/>
      <c r="DK768" s="23"/>
      <c r="DL768" s="23"/>
      <c r="DM768" s="23"/>
      <c r="DN768" s="23"/>
      <c r="DO768" s="23"/>
      <c r="DP768" s="23"/>
      <c r="DQ768" s="23"/>
      <c r="DR768" s="23"/>
      <c r="DS768" s="23"/>
      <c r="DT768" s="23"/>
      <c r="DU768" s="23"/>
      <c r="DV768" s="23"/>
      <c r="DW768" s="23"/>
      <c r="DX768" s="23"/>
      <c r="DY768" s="23"/>
      <c r="DZ768" s="23"/>
      <c r="EA768" s="23"/>
      <c r="EB768" s="23"/>
      <c r="EC768" s="23"/>
      <c r="ED768" s="23"/>
      <c r="EE768" s="23"/>
    </row>
    <row r="769" spans="1:135" s="22" customFormat="1" x14ac:dyDescent="0.25">
      <c r="A769" s="20"/>
      <c r="B769" s="16"/>
      <c r="C769" s="446"/>
      <c r="D769" s="446"/>
      <c r="E769" s="1089"/>
      <c r="F769" s="446"/>
      <c r="G769" s="446"/>
      <c r="H769" s="1089"/>
      <c r="I769" s="446"/>
      <c r="J769" s="446"/>
      <c r="K769" s="1089"/>
      <c r="L769" s="446"/>
      <c r="M769" s="446"/>
      <c r="N769" s="1089"/>
      <c r="O769" s="446"/>
      <c r="P769" s="446"/>
      <c r="Q769" s="1089"/>
      <c r="R769" s="446"/>
      <c r="S769" s="446"/>
      <c r="T769" s="1089"/>
      <c r="U769" s="1089"/>
      <c r="V769" s="446"/>
      <c r="W769" s="446"/>
      <c r="X769" s="1089"/>
      <c r="Y769" s="446"/>
      <c r="Z769" s="446"/>
      <c r="AA769" s="1089"/>
      <c r="AB769" s="446"/>
      <c r="AC769" s="1089"/>
      <c r="AD769" s="446"/>
      <c r="AE769" s="1089"/>
      <c r="AF769" s="446"/>
      <c r="AG769" s="1089"/>
      <c r="AH769" s="446"/>
      <c r="AI769" s="446"/>
      <c r="AJ769" s="1089"/>
      <c r="AK769" s="446"/>
      <c r="AL769" s="446"/>
      <c r="AM769" s="1089"/>
      <c r="AN769" s="446"/>
      <c r="AO769" s="446"/>
      <c r="AP769" s="1089"/>
      <c r="AQ769" s="446"/>
      <c r="AR769" s="446"/>
      <c r="AS769" s="1146"/>
      <c r="AT769" s="446"/>
      <c r="AU769" s="446"/>
      <c r="AV769" s="1089"/>
      <c r="AW769" s="1089"/>
      <c r="AX769" s="1146"/>
      <c r="AY769" s="446"/>
      <c r="AZ769" s="1146"/>
      <c r="BA769" s="1919"/>
      <c r="BB769" s="1790"/>
      <c r="BC769" s="1146"/>
      <c r="BD769" s="446"/>
      <c r="BE769" s="1938"/>
      <c r="BF769" s="1089"/>
      <c r="BG769" s="20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  <c r="BS769" s="23"/>
      <c r="BT769" s="23"/>
      <c r="BU769" s="23"/>
      <c r="BV769" s="23"/>
      <c r="BW769" s="23"/>
      <c r="BX769" s="23"/>
      <c r="BY769" s="23"/>
      <c r="BZ769" s="23"/>
      <c r="CA769" s="23"/>
      <c r="CB769" s="23"/>
      <c r="CC769" s="23"/>
      <c r="CD769" s="23"/>
      <c r="CE769" s="23"/>
      <c r="CF769" s="23"/>
      <c r="CG769" s="23"/>
      <c r="CH769" s="23"/>
      <c r="CI769" s="23"/>
      <c r="CJ769" s="23"/>
      <c r="CK769" s="23"/>
      <c r="CL769" s="23"/>
      <c r="CM769" s="23"/>
      <c r="CN769" s="23"/>
      <c r="CO769" s="23"/>
      <c r="CP769" s="23"/>
      <c r="CQ769" s="23"/>
      <c r="CR769" s="23"/>
      <c r="CS769" s="23"/>
      <c r="CT769" s="23"/>
      <c r="CU769" s="23"/>
      <c r="CV769" s="23"/>
      <c r="CW769" s="23"/>
      <c r="CX769" s="23"/>
      <c r="CY769" s="23"/>
      <c r="CZ769" s="23"/>
      <c r="DA769" s="23"/>
      <c r="DB769" s="23"/>
      <c r="DC769" s="23"/>
      <c r="DD769" s="23"/>
      <c r="DE769" s="23"/>
      <c r="DF769" s="23"/>
      <c r="DG769" s="23"/>
      <c r="DH769" s="23"/>
      <c r="DI769" s="23"/>
      <c r="DJ769" s="23"/>
      <c r="DK769" s="23"/>
      <c r="DL769" s="23"/>
      <c r="DM769" s="23"/>
      <c r="DN769" s="23"/>
      <c r="DO769" s="23"/>
      <c r="DP769" s="23"/>
      <c r="DQ769" s="23"/>
      <c r="DR769" s="23"/>
      <c r="DS769" s="23"/>
      <c r="DT769" s="23"/>
      <c r="DU769" s="23"/>
      <c r="DV769" s="23"/>
      <c r="DW769" s="23"/>
      <c r="DX769" s="23"/>
      <c r="DY769" s="23"/>
      <c r="DZ769" s="23"/>
      <c r="EA769" s="23"/>
      <c r="EB769" s="23"/>
      <c r="EC769" s="23"/>
      <c r="ED769" s="23"/>
      <c r="EE769" s="23"/>
    </row>
    <row r="770" spans="1:135" s="22" customFormat="1" x14ac:dyDescent="0.25">
      <c r="A770" s="20"/>
      <c r="B770" s="16"/>
      <c r="C770" s="446"/>
      <c r="D770" s="446"/>
      <c r="E770" s="1089"/>
      <c r="F770" s="446"/>
      <c r="G770" s="446"/>
      <c r="H770" s="1089"/>
      <c r="I770" s="446"/>
      <c r="J770" s="446"/>
      <c r="K770" s="1089"/>
      <c r="L770" s="446"/>
      <c r="M770" s="446"/>
      <c r="N770" s="1089"/>
      <c r="O770" s="446"/>
      <c r="P770" s="446"/>
      <c r="Q770" s="1089"/>
      <c r="R770" s="446"/>
      <c r="S770" s="446"/>
      <c r="T770" s="1089"/>
      <c r="U770" s="1089"/>
      <c r="V770" s="446"/>
      <c r="W770" s="446"/>
      <c r="X770" s="1089"/>
      <c r="Y770" s="446"/>
      <c r="Z770" s="446"/>
      <c r="AA770" s="1089"/>
      <c r="AB770" s="446"/>
      <c r="AC770" s="1089"/>
      <c r="AD770" s="446"/>
      <c r="AE770" s="1089"/>
      <c r="AF770" s="446"/>
      <c r="AG770" s="1089"/>
      <c r="AH770" s="446"/>
      <c r="AI770" s="446"/>
      <c r="AJ770" s="1089"/>
      <c r="AK770" s="446"/>
      <c r="AL770" s="446"/>
      <c r="AM770" s="1089"/>
      <c r="AN770" s="446"/>
      <c r="AO770" s="446"/>
      <c r="AP770" s="1089"/>
      <c r="AQ770" s="446"/>
      <c r="AR770" s="446"/>
      <c r="AS770" s="1146"/>
      <c r="AT770" s="446"/>
      <c r="AU770" s="446"/>
      <c r="AV770" s="1089"/>
      <c r="AW770" s="1089"/>
      <c r="AX770" s="1146"/>
      <c r="AY770" s="446"/>
      <c r="AZ770" s="1146"/>
      <c r="BA770" s="1919"/>
      <c r="BB770" s="1790"/>
      <c r="BC770" s="1146"/>
      <c r="BD770" s="446"/>
      <c r="BE770" s="1938"/>
      <c r="BF770" s="1089"/>
      <c r="BG770" s="20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  <c r="BS770" s="23"/>
      <c r="BT770" s="23"/>
      <c r="BU770" s="23"/>
      <c r="BV770" s="23"/>
      <c r="BW770" s="23"/>
      <c r="BX770" s="23"/>
      <c r="BY770" s="23"/>
      <c r="BZ770" s="23"/>
      <c r="CA770" s="23"/>
      <c r="CB770" s="23"/>
      <c r="CC770" s="23"/>
      <c r="CD770" s="23"/>
      <c r="CE770" s="23"/>
      <c r="CF770" s="23"/>
      <c r="CG770" s="23"/>
      <c r="CH770" s="23"/>
      <c r="CI770" s="23"/>
      <c r="CJ770" s="23"/>
      <c r="CK770" s="23"/>
      <c r="CL770" s="23"/>
      <c r="CM770" s="23"/>
      <c r="CN770" s="23"/>
      <c r="CO770" s="23"/>
      <c r="CP770" s="23"/>
      <c r="CQ770" s="23"/>
      <c r="CR770" s="23"/>
      <c r="CS770" s="23"/>
      <c r="CT770" s="23"/>
      <c r="CU770" s="23"/>
      <c r="CV770" s="23"/>
      <c r="CW770" s="23"/>
      <c r="CX770" s="23"/>
      <c r="CY770" s="23"/>
      <c r="CZ770" s="23"/>
      <c r="DA770" s="23"/>
      <c r="DB770" s="23"/>
      <c r="DC770" s="23"/>
      <c r="DD770" s="23"/>
      <c r="DE770" s="23"/>
      <c r="DF770" s="23"/>
      <c r="DG770" s="23"/>
      <c r="DH770" s="23"/>
      <c r="DI770" s="23"/>
      <c r="DJ770" s="23"/>
      <c r="DK770" s="23"/>
      <c r="DL770" s="23"/>
      <c r="DM770" s="23"/>
      <c r="DN770" s="23"/>
      <c r="DO770" s="23"/>
      <c r="DP770" s="23"/>
      <c r="DQ770" s="23"/>
      <c r="DR770" s="23"/>
      <c r="DS770" s="23"/>
      <c r="DT770" s="23"/>
      <c r="DU770" s="23"/>
      <c r="DV770" s="23"/>
      <c r="DW770" s="23"/>
      <c r="DX770" s="23"/>
      <c r="DY770" s="23"/>
      <c r="DZ770" s="23"/>
      <c r="EA770" s="23"/>
      <c r="EB770" s="23"/>
      <c r="EC770" s="23"/>
      <c r="ED770" s="23"/>
      <c r="EE770" s="23"/>
    </row>
    <row r="771" spans="1:135" s="22" customFormat="1" x14ac:dyDescent="0.25">
      <c r="A771" s="20"/>
      <c r="B771" s="16"/>
      <c r="C771" s="446"/>
      <c r="D771" s="446"/>
      <c r="E771" s="1089"/>
      <c r="F771" s="446"/>
      <c r="G771" s="446"/>
      <c r="H771" s="1089"/>
      <c r="I771" s="446"/>
      <c r="J771" s="446"/>
      <c r="K771" s="1089"/>
      <c r="L771" s="446"/>
      <c r="M771" s="446"/>
      <c r="N771" s="1089"/>
      <c r="O771" s="446"/>
      <c r="P771" s="446"/>
      <c r="Q771" s="1089"/>
      <c r="R771" s="446"/>
      <c r="S771" s="446"/>
      <c r="T771" s="1089"/>
      <c r="U771" s="1089"/>
      <c r="V771" s="446"/>
      <c r="W771" s="446"/>
      <c r="X771" s="1089"/>
      <c r="Y771" s="446"/>
      <c r="Z771" s="446"/>
      <c r="AA771" s="1089"/>
      <c r="AB771" s="446"/>
      <c r="AC771" s="1089"/>
      <c r="AD771" s="446"/>
      <c r="AE771" s="1089"/>
      <c r="AF771" s="446"/>
      <c r="AG771" s="1089"/>
      <c r="AH771" s="446"/>
      <c r="AI771" s="446"/>
      <c r="AJ771" s="1089"/>
      <c r="AK771" s="446"/>
      <c r="AL771" s="446"/>
      <c r="AM771" s="1089"/>
      <c r="AN771" s="446"/>
      <c r="AO771" s="446"/>
      <c r="AP771" s="1089"/>
      <c r="AQ771" s="446"/>
      <c r="AR771" s="446"/>
      <c r="AS771" s="1146"/>
      <c r="AT771" s="446"/>
      <c r="AU771" s="446"/>
      <c r="AV771" s="1089"/>
      <c r="AW771" s="1089"/>
      <c r="AX771" s="1146"/>
      <c r="AY771" s="446"/>
      <c r="AZ771" s="1146"/>
      <c r="BA771" s="1919"/>
      <c r="BB771" s="1790"/>
      <c r="BC771" s="1146"/>
      <c r="BD771" s="446"/>
      <c r="BE771" s="1938"/>
      <c r="BF771" s="1089"/>
      <c r="BG771" s="20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  <c r="BS771" s="23"/>
      <c r="BT771" s="23"/>
      <c r="BU771" s="23"/>
      <c r="BV771" s="23"/>
      <c r="BW771" s="23"/>
      <c r="BX771" s="23"/>
      <c r="BY771" s="23"/>
      <c r="BZ771" s="23"/>
      <c r="CA771" s="23"/>
      <c r="CB771" s="23"/>
      <c r="CC771" s="23"/>
      <c r="CD771" s="23"/>
      <c r="CE771" s="23"/>
      <c r="CF771" s="23"/>
      <c r="CG771" s="23"/>
      <c r="CH771" s="23"/>
      <c r="CI771" s="23"/>
      <c r="CJ771" s="23"/>
      <c r="CK771" s="23"/>
      <c r="CL771" s="23"/>
      <c r="CM771" s="23"/>
      <c r="CN771" s="23"/>
      <c r="CO771" s="23"/>
      <c r="CP771" s="23"/>
      <c r="CQ771" s="23"/>
      <c r="CR771" s="23"/>
      <c r="CS771" s="23"/>
      <c r="CT771" s="23"/>
      <c r="CU771" s="23"/>
      <c r="CV771" s="23"/>
      <c r="CW771" s="23"/>
      <c r="CX771" s="23"/>
      <c r="CY771" s="23"/>
      <c r="CZ771" s="23"/>
      <c r="DA771" s="23"/>
      <c r="DB771" s="23"/>
      <c r="DC771" s="23"/>
      <c r="DD771" s="23"/>
      <c r="DE771" s="23"/>
      <c r="DF771" s="23"/>
      <c r="DG771" s="23"/>
      <c r="DH771" s="23"/>
      <c r="DI771" s="23"/>
      <c r="DJ771" s="23"/>
      <c r="DK771" s="23"/>
      <c r="DL771" s="23"/>
      <c r="DM771" s="23"/>
      <c r="DN771" s="23"/>
      <c r="DO771" s="23"/>
      <c r="DP771" s="23"/>
      <c r="DQ771" s="23"/>
      <c r="DR771" s="23"/>
      <c r="DS771" s="23"/>
      <c r="DT771" s="23"/>
      <c r="DU771" s="23"/>
      <c r="DV771" s="23"/>
      <c r="DW771" s="23"/>
      <c r="DX771" s="23"/>
      <c r="DY771" s="23"/>
      <c r="DZ771" s="23"/>
      <c r="EA771" s="23"/>
      <c r="EB771" s="23"/>
      <c r="EC771" s="23"/>
      <c r="ED771" s="23"/>
      <c r="EE771" s="23"/>
    </row>
    <row r="772" spans="1:135" s="22" customFormat="1" x14ac:dyDescent="0.25">
      <c r="A772" s="20"/>
      <c r="B772" s="16"/>
      <c r="C772" s="446"/>
      <c r="D772" s="446"/>
      <c r="E772" s="1089"/>
      <c r="F772" s="446"/>
      <c r="G772" s="446"/>
      <c r="H772" s="1089"/>
      <c r="I772" s="446"/>
      <c r="J772" s="446"/>
      <c r="K772" s="1089"/>
      <c r="L772" s="446"/>
      <c r="M772" s="446"/>
      <c r="N772" s="1089"/>
      <c r="O772" s="446"/>
      <c r="P772" s="446"/>
      <c r="Q772" s="1089"/>
      <c r="R772" s="446"/>
      <c r="S772" s="446"/>
      <c r="T772" s="1089"/>
      <c r="U772" s="1089"/>
      <c r="V772" s="446"/>
      <c r="W772" s="446"/>
      <c r="X772" s="1089"/>
      <c r="Y772" s="446"/>
      <c r="Z772" s="446"/>
      <c r="AA772" s="1089"/>
      <c r="AB772" s="446"/>
      <c r="AC772" s="1089"/>
      <c r="AD772" s="446"/>
      <c r="AE772" s="1089"/>
      <c r="AF772" s="446"/>
      <c r="AG772" s="1089"/>
      <c r="AH772" s="446"/>
      <c r="AI772" s="446"/>
      <c r="AJ772" s="1089"/>
      <c r="AK772" s="446"/>
      <c r="AL772" s="446"/>
      <c r="AM772" s="1089"/>
      <c r="AN772" s="446"/>
      <c r="AO772" s="446"/>
      <c r="AP772" s="1089"/>
      <c r="AQ772" s="446"/>
      <c r="AR772" s="446"/>
      <c r="AS772" s="1146"/>
      <c r="AT772" s="446"/>
      <c r="AU772" s="446"/>
      <c r="AV772" s="1089"/>
      <c r="AW772" s="1089"/>
      <c r="AX772" s="1146"/>
      <c r="AY772" s="446"/>
      <c r="AZ772" s="1146"/>
      <c r="BA772" s="1919"/>
      <c r="BB772" s="1790"/>
      <c r="BC772" s="1146"/>
      <c r="BD772" s="446"/>
      <c r="BE772" s="1938"/>
      <c r="BF772" s="1089"/>
      <c r="BG772" s="20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  <c r="BS772" s="23"/>
      <c r="BT772" s="23"/>
      <c r="BU772" s="23"/>
      <c r="BV772" s="23"/>
      <c r="BW772" s="23"/>
      <c r="BX772" s="23"/>
      <c r="BY772" s="23"/>
      <c r="BZ772" s="23"/>
      <c r="CA772" s="23"/>
      <c r="CB772" s="23"/>
      <c r="CC772" s="23"/>
      <c r="CD772" s="23"/>
      <c r="CE772" s="23"/>
      <c r="CF772" s="23"/>
      <c r="CG772" s="23"/>
      <c r="CH772" s="23"/>
      <c r="CI772" s="23"/>
      <c r="CJ772" s="23"/>
      <c r="CK772" s="23"/>
      <c r="CL772" s="23"/>
      <c r="CM772" s="23"/>
      <c r="CN772" s="23"/>
      <c r="CO772" s="23"/>
      <c r="CP772" s="23"/>
      <c r="CQ772" s="23"/>
      <c r="CR772" s="23"/>
      <c r="CS772" s="23"/>
      <c r="CT772" s="23"/>
      <c r="CU772" s="23"/>
      <c r="CV772" s="23"/>
      <c r="CW772" s="23"/>
      <c r="CX772" s="23"/>
      <c r="CY772" s="23"/>
      <c r="CZ772" s="23"/>
      <c r="DA772" s="23"/>
      <c r="DB772" s="23"/>
      <c r="DC772" s="23"/>
      <c r="DD772" s="23"/>
      <c r="DE772" s="23"/>
      <c r="DF772" s="23"/>
      <c r="DG772" s="23"/>
      <c r="DH772" s="23"/>
      <c r="DI772" s="23"/>
      <c r="DJ772" s="23"/>
      <c r="DK772" s="23"/>
      <c r="DL772" s="23"/>
      <c r="DM772" s="23"/>
      <c r="DN772" s="23"/>
      <c r="DO772" s="23"/>
      <c r="DP772" s="23"/>
      <c r="DQ772" s="23"/>
      <c r="DR772" s="23"/>
      <c r="DS772" s="23"/>
      <c r="DT772" s="23"/>
      <c r="DU772" s="23"/>
      <c r="DV772" s="23"/>
      <c r="DW772" s="23"/>
      <c r="DX772" s="23"/>
      <c r="DY772" s="23"/>
      <c r="DZ772" s="23"/>
      <c r="EA772" s="23"/>
      <c r="EB772" s="23"/>
      <c r="EC772" s="23"/>
      <c r="ED772" s="23"/>
      <c r="EE772" s="23"/>
    </row>
    <row r="773" spans="1:135" s="22" customFormat="1" x14ac:dyDescent="0.25">
      <c r="A773" s="20"/>
      <c r="B773" s="16"/>
      <c r="C773" s="446"/>
      <c r="D773" s="446"/>
      <c r="E773" s="1089"/>
      <c r="F773" s="446"/>
      <c r="G773" s="446"/>
      <c r="H773" s="1089"/>
      <c r="I773" s="446"/>
      <c r="J773" s="446"/>
      <c r="K773" s="1089"/>
      <c r="L773" s="446"/>
      <c r="M773" s="446"/>
      <c r="N773" s="1089"/>
      <c r="O773" s="446"/>
      <c r="P773" s="446"/>
      <c r="Q773" s="1089"/>
      <c r="R773" s="446"/>
      <c r="S773" s="446"/>
      <c r="T773" s="1089"/>
      <c r="U773" s="1089"/>
      <c r="V773" s="446"/>
      <c r="W773" s="446"/>
      <c r="X773" s="1089"/>
      <c r="Y773" s="446"/>
      <c r="Z773" s="446"/>
      <c r="AA773" s="1089"/>
      <c r="AB773" s="446"/>
      <c r="AC773" s="1089"/>
      <c r="AD773" s="446"/>
      <c r="AE773" s="1089"/>
      <c r="AF773" s="446"/>
      <c r="AG773" s="1089"/>
      <c r="AH773" s="446"/>
      <c r="AI773" s="446"/>
      <c r="AJ773" s="1089"/>
      <c r="AK773" s="446"/>
      <c r="AL773" s="446"/>
      <c r="AM773" s="1089"/>
      <c r="AN773" s="446"/>
      <c r="AO773" s="446"/>
      <c r="AP773" s="1089"/>
      <c r="AQ773" s="446"/>
      <c r="AR773" s="446"/>
      <c r="AS773" s="1146"/>
      <c r="AT773" s="446"/>
      <c r="AU773" s="446"/>
      <c r="AV773" s="1089"/>
      <c r="AW773" s="1089"/>
      <c r="AX773" s="1146"/>
      <c r="AY773" s="446"/>
      <c r="AZ773" s="1146"/>
      <c r="BA773" s="1919"/>
      <c r="BB773" s="1790"/>
      <c r="BC773" s="1146"/>
      <c r="BD773" s="446"/>
      <c r="BE773" s="1938"/>
      <c r="BF773" s="1089"/>
      <c r="BG773" s="20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  <c r="BS773" s="23"/>
      <c r="BT773" s="23"/>
      <c r="BU773" s="23"/>
      <c r="BV773" s="23"/>
      <c r="BW773" s="23"/>
      <c r="BX773" s="23"/>
      <c r="BY773" s="23"/>
      <c r="BZ773" s="23"/>
      <c r="CA773" s="23"/>
      <c r="CB773" s="23"/>
      <c r="CC773" s="23"/>
      <c r="CD773" s="23"/>
      <c r="CE773" s="23"/>
      <c r="CF773" s="23"/>
      <c r="CG773" s="23"/>
      <c r="CH773" s="23"/>
      <c r="CI773" s="23"/>
      <c r="CJ773" s="23"/>
      <c r="CK773" s="23"/>
      <c r="CL773" s="23"/>
      <c r="CM773" s="23"/>
      <c r="CN773" s="23"/>
      <c r="CO773" s="23"/>
      <c r="CP773" s="23"/>
      <c r="CQ773" s="23"/>
      <c r="CR773" s="23"/>
      <c r="CS773" s="23"/>
      <c r="CT773" s="23"/>
      <c r="CU773" s="23"/>
      <c r="CV773" s="23"/>
      <c r="CW773" s="23"/>
      <c r="CX773" s="23"/>
      <c r="CY773" s="23"/>
      <c r="CZ773" s="23"/>
      <c r="DA773" s="23"/>
      <c r="DB773" s="23"/>
      <c r="DC773" s="23"/>
      <c r="DD773" s="23"/>
      <c r="DE773" s="23"/>
      <c r="DF773" s="23"/>
      <c r="DG773" s="23"/>
      <c r="DH773" s="23"/>
      <c r="DI773" s="23"/>
      <c r="DJ773" s="23"/>
      <c r="DK773" s="23"/>
      <c r="DL773" s="23"/>
      <c r="DM773" s="23"/>
      <c r="DN773" s="23"/>
      <c r="DO773" s="23"/>
      <c r="DP773" s="23"/>
      <c r="DQ773" s="23"/>
      <c r="DR773" s="23"/>
      <c r="DS773" s="23"/>
      <c r="DT773" s="23"/>
      <c r="DU773" s="23"/>
      <c r="DV773" s="23"/>
      <c r="DW773" s="23"/>
      <c r="DX773" s="23"/>
      <c r="DY773" s="23"/>
      <c r="DZ773" s="23"/>
      <c r="EA773" s="23"/>
      <c r="EB773" s="23"/>
      <c r="EC773" s="23"/>
      <c r="ED773" s="23"/>
      <c r="EE773" s="23"/>
    </row>
    <row r="774" spans="1:135" s="22" customFormat="1" x14ac:dyDescent="0.25">
      <c r="A774" s="20"/>
      <c r="B774" s="16"/>
      <c r="C774" s="446"/>
      <c r="D774" s="446"/>
      <c r="E774" s="1089"/>
      <c r="F774" s="446"/>
      <c r="G774" s="446"/>
      <c r="H774" s="1089"/>
      <c r="I774" s="446"/>
      <c r="J774" s="446"/>
      <c r="K774" s="1089"/>
      <c r="L774" s="446"/>
      <c r="M774" s="446"/>
      <c r="N774" s="1089"/>
      <c r="O774" s="446"/>
      <c r="P774" s="446"/>
      <c r="Q774" s="1089"/>
      <c r="R774" s="446"/>
      <c r="S774" s="446"/>
      <c r="T774" s="1089"/>
      <c r="U774" s="1089"/>
      <c r="V774" s="446"/>
      <c r="W774" s="446"/>
      <c r="X774" s="1089"/>
      <c r="Y774" s="446"/>
      <c r="Z774" s="446"/>
      <c r="AA774" s="1089"/>
      <c r="AB774" s="446"/>
      <c r="AC774" s="1089"/>
      <c r="AD774" s="446"/>
      <c r="AE774" s="1089"/>
      <c r="AF774" s="446"/>
      <c r="AG774" s="1089"/>
      <c r="AH774" s="446"/>
      <c r="AI774" s="446"/>
      <c r="AJ774" s="1089"/>
      <c r="AK774" s="446"/>
      <c r="AL774" s="446"/>
      <c r="AM774" s="1089"/>
      <c r="AN774" s="446"/>
      <c r="AO774" s="446"/>
      <c r="AP774" s="1089"/>
      <c r="AQ774" s="446"/>
      <c r="AR774" s="446"/>
      <c r="AS774" s="1146"/>
      <c r="AT774" s="446"/>
      <c r="AU774" s="446"/>
      <c r="AV774" s="1089"/>
      <c r="AW774" s="1089"/>
      <c r="AX774" s="1146"/>
      <c r="AY774" s="446"/>
      <c r="AZ774" s="1146"/>
      <c r="BA774" s="1919"/>
      <c r="BB774" s="1790"/>
      <c r="BC774" s="1146"/>
      <c r="BD774" s="446"/>
      <c r="BE774" s="1938"/>
      <c r="BF774" s="1089"/>
      <c r="BG774" s="20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  <c r="BS774" s="23"/>
      <c r="BT774" s="23"/>
      <c r="BU774" s="23"/>
      <c r="BV774" s="23"/>
      <c r="BW774" s="23"/>
      <c r="BX774" s="23"/>
      <c r="BY774" s="23"/>
      <c r="BZ774" s="23"/>
      <c r="CA774" s="23"/>
      <c r="CB774" s="23"/>
      <c r="CC774" s="23"/>
      <c r="CD774" s="23"/>
      <c r="CE774" s="23"/>
      <c r="CF774" s="23"/>
      <c r="CG774" s="23"/>
      <c r="CH774" s="23"/>
      <c r="CI774" s="23"/>
      <c r="CJ774" s="23"/>
      <c r="CK774" s="23"/>
      <c r="CL774" s="23"/>
      <c r="CM774" s="23"/>
      <c r="CN774" s="23"/>
      <c r="CO774" s="23"/>
      <c r="CP774" s="23"/>
      <c r="CQ774" s="23"/>
      <c r="CR774" s="23"/>
      <c r="CS774" s="23"/>
      <c r="CT774" s="23"/>
      <c r="CU774" s="23"/>
      <c r="CV774" s="23"/>
      <c r="CW774" s="23"/>
      <c r="CX774" s="23"/>
      <c r="CY774" s="23"/>
      <c r="CZ774" s="23"/>
      <c r="DA774" s="23"/>
      <c r="DB774" s="23"/>
      <c r="DC774" s="23"/>
      <c r="DD774" s="23"/>
      <c r="DE774" s="23"/>
      <c r="DF774" s="23"/>
      <c r="DG774" s="23"/>
      <c r="DH774" s="23"/>
      <c r="DI774" s="23"/>
      <c r="DJ774" s="23"/>
      <c r="DK774" s="23"/>
      <c r="DL774" s="23"/>
      <c r="DM774" s="23"/>
      <c r="DN774" s="23"/>
      <c r="DO774" s="23"/>
      <c r="DP774" s="23"/>
      <c r="DQ774" s="23"/>
      <c r="DR774" s="23"/>
      <c r="DS774" s="23"/>
      <c r="DT774" s="23"/>
      <c r="DU774" s="23"/>
      <c r="DV774" s="23"/>
      <c r="DW774" s="23"/>
      <c r="DX774" s="23"/>
      <c r="DY774" s="23"/>
      <c r="DZ774" s="23"/>
      <c r="EA774" s="23"/>
      <c r="EB774" s="23"/>
      <c r="EC774" s="23"/>
      <c r="ED774" s="23"/>
      <c r="EE774" s="23"/>
    </row>
    <row r="775" spans="1:135" s="22" customFormat="1" x14ac:dyDescent="0.25">
      <c r="A775" s="20"/>
      <c r="B775" s="16"/>
      <c r="C775" s="446"/>
      <c r="D775" s="446"/>
      <c r="E775" s="1089"/>
      <c r="F775" s="446"/>
      <c r="G775" s="446"/>
      <c r="H775" s="1089"/>
      <c r="I775" s="446"/>
      <c r="J775" s="446"/>
      <c r="K775" s="1089"/>
      <c r="L775" s="446"/>
      <c r="M775" s="446"/>
      <c r="N775" s="1089"/>
      <c r="O775" s="446"/>
      <c r="P775" s="446"/>
      <c r="Q775" s="1089"/>
      <c r="R775" s="446"/>
      <c r="S775" s="446"/>
      <c r="T775" s="1089"/>
      <c r="U775" s="1089"/>
      <c r="V775" s="446"/>
      <c r="W775" s="446"/>
      <c r="X775" s="1089"/>
      <c r="Y775" s="446"/>
      <c r="Z775" s="446"/>
      <c r="AA775" s="1089"/>
      <c r="AB775" s="446"/>
      <c r="AC775" s="1089"/>
      <c r="AD775" s="446"/>
      <c r="AE775" s="1089"/>
      <c r="AF775" s="446"/>
      <c r="AG775" s="1089"/>
      <c r="AH775" s="446"/>
      <c r="AI775" s="446"/>
      <c r="AJ775" s="1089"/>
      <c r="AK775" s="446"/>
      <c r="AL775" s="446"/>
      <c r="AM775" s="1089"/>
      <c r="AN775" s="446"/>
      <c r="AO775" s="446"/>
      <c r="AP775" s="1089"/>
      <c r="AQ775" s="446"/>
      <c r="AR775" s="446"/>
      <c r="AS775" s="1146"/>
      <c r="AT775" s="446"/>
      <c r="AU775" s="446"/>
      <c r="AV775" s="1089"/>
      <c r="AW775" s="1089"/>
      <c r="AX775" s="1146"/>
      <c r="AY775" s="446"/>
      <c r="AZ775" s="1146"/>
      <c r="BA775" s="1919"/>
      <c r="BB775" s="1790"/>
      <c r="BC775" s="1146"/>
      <c r="BD775" s="446"/>
      <c r="BE775" s="1938"/>
      <c r="BF775" s="1089"/>
      <c r="BG775" s="20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  <c r="BS775" s="23"/>
      <c r="BT775" s="23"/>
      <c r="BU775" s="23"/>
      <c r="BV775" s="23"/>
      <c r="BW775" s="23"/>
      <c r="BX775" s="23"/>
      <c r="BY775" s="23"/>
      <c r="BZ775" s="23"/>
      <c r="CA775" s="23"/>
      <c r="CB775" s="23"/>
      <c r="CC775" s="23"/>
      <c r="CD775" s="23"/>
      <c r="CE775" s="23"/>
      <c r="CF775" s="23"/>
      <c r="CG775" s="23"/>
      <c r="CH775" s="23"/>
      <c r="CI775" s="23"/>
      <c r="CJ775" s="23"/>
      <c r="CK775" s="23"/>
      <c r="CL775" s="23"/>
      <c r="CM775" s="23"/>
      <c r="CN775" s="23"/>
      <c r="CO775" s="23"/>
      <c r="CP775" s="23"/>
      <c r="CQ775" s="23"/>
      <c r="CR775" s="23"/>
      <c r="CS775" s="23"/>
      <c r="CT775" s="23"/>
      <c r="CU775" s="23"/>
      <c r="CV775" s="23"/>
      <c r="CW775" s="23"/>
      <c r="CX775" s="23"/>
      <c r="CY775" s="23"/>
      <c r="CZ775" s="23"/>
      <c r="DA775" s="23"/>
      <c r="DB775" s="23"/>
      <c r="DC775" s="23"/>
      <c r="DD775" s="23"/>
      <c r="DE775" s="23"/>
      <c r="DF775" s="23"/>
      <c r="DG775" s="23"/>
      <c r="DH775" s="23"/>
      <c r="DI775" s="23"/>
      <c r="DJ775" s="23"/>
      <c r="DK775" s="23"/>
      <c r="DL775" s="23"/>
      <c r="DM775" s="23"/>
      <c r="DN775" s="23"/>
      <c r="DO775" s="23"/>
      <c r="DP775" s="23"/>
      <c r="DQ775" s="23"/>
      <c r="DR775" s="23"/>
      <c r="DS775" s="23"/>
      <c r="DT775" s="23"/>
      <c r="DU775" s="23"/>
      <c r="DV775" s="23"/>
      <c r="DW775" s="23"/>
      <c r="DX775" s="23"/>
      <c r="DY775" s="23"/>
      <c r="DZ775" s="23"/>
      <c r="EA775" s="23"/>
      <c r="EB775" s="23"/>
      <c r="EC775" s="23"/>
      <c r="ED775" s="23"/>
      <c r="EE775" s="23"/>
    </row>
    <row r="776" spans="1:135" s="22" customFormat="1" x14ac:dyDescent="0.25">
      <c r="A776" s="20"/>
      <c r="B776" s="16"/>
      <c r="C776" s="446"/>
      <c r="D776" s="446"/>
      <c r="E776" s="1089"/>
      <c r="F776" s="446"/>
      <c r="G776" s="446"/>
      <c r="H776" s="1089"/>
      <c r="I776" s="446"/>
      <c r="J776" s="446"/>
      <c r="K776" s="1089"/>
      <c r="L776" s="446"/>
      <c r="M776" s="446"/>
      <c r="N776" s="1089"/>
      <c r="O776" s="446"/>
      <c r="P776" s="446"/>
      <c r="Q776" s="1089"/>
      <c r="R776" s="446"/>
      <c r="S776" s="446"/>
      <c r="T776" s="1089"/>
      <c r="U776" s="1089"/>
      <c r="V776" s="446"/>
      <c r="W776" s="446"/>
      <c r="X776" s="1089"/>
      <c r="Y776" s="446"/>
      <c r="Z776" s="446"/>
      <c r="AA776" s="1089"/>
      <c r="AB776" s="446"/>
      <c r="AC776" s="1089"/>
      <c r="AD776" s="446"/>
      <c r="AE776" s="1089"/>
      <c r="AF776" s="446"/>
      <c r="AG776" s="1089"/>
      <c r="AH776" s="446"/>
      <c r="AI776" s="446"/>
      <c r="AJ776" s="1089"/>
      <c r="AK776" s="446"/>
      <c r="AL776" s="446"/>
      <c r="AM776" s="1089"/>
      <c r="AN776" s="446"/>
      <c r="AO776" s="446"/>
      <c r="AP776" s="1089"/>
      <c r="AQ776" s="446"/>
      <c r="AR776" s="446"/>
      <c r="AS776" s="1146"/>
      <c r="AT776" s="446"/>
      <c r="AU776" s="446"/>
      <c r="AV776" s="1089"/>
      <c r="AW776" s="1089"/>
      <c r="AX776" s="1146"/>
      <c r="AY776" s="446"/>
      <c r="AZ776" s="1146"/>
      <c r="BA776" s="1919"/>
      <c r="BB776" s="1790"/>
      <c r="BC776" s="1146"/>
      <c r="BD776" s="446"/>
      <c r="BE776" s="1938"/>
      <c r="BF776" s="1089"/>
      <c r="BG776" s="20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  <c r="BS776" s="23"/>
      <c r="BT776" s="23"/>
      <c r="BU776" s="23"/>
      <c r="BV776" s="23"/>
      <c r="BW776" s="23"/>
      <c r="BX776" s="23"/>
      <c r="BY776" s="23"/>
      <c r="BZ776" s="23"/>
      <c r="CA776" s="23"/>
      <c r="CB776" s="23"/>
      <c r="CC776" s="23"/>
      <c r="CD776" s="23"/>
      <c r="CE776" s="23"/>
      <c r="CF776" s="23"/>
      <c r="CG776" s="23"/>
      <c r="CH776" s="23"/>
      <c r="CI776" s="23"/>
      <c r="CJ776" s="23"/>
      <c r="CK776" s="23"/>
      <c r="CL776" s="23"/>
      <c r="CM776" s="23"/>
      <c r="CN776" s="23"/>
      <c r="CO776" s="23"/>
      <c r="CP776" s="23"/>
      <c r="CQ776" s="23"/>
      <c r="CR776" s="23"/>
      <c r="CS776" s="23"/>
      <c r="CT776" s="23"/>
      <c r="CU776" s="23"/>
      <c r="CV776" s="23"/>
      <c r="CW776" s="23"/>
      <c r="CX776" s="23"/>
      <c r="CY776" s="23"/>
      <c r="CZ776" s="23"/>
      <c r="DA776" s="23"/>
      <c r="DB776" s="23"/>
      <c r="DC776" s="23"/>
      <c r="DD776" s="23"/>
      <c r="DE776" s="23"/>
      <c r="DF776" s="23"/>
      <c r="DG776" s="23"/>
      <c r="DH776" s="23"/>
      <c r="DI776" s="23"/>
      <c r="DJ776" s="23"/>
      <c r="DK776" s="23"/>
      <c r="DL776" s="23"/>
      <c r="DM776" s="23"/>
      <c r="DN776" s="23"/>
      <c r="DO776" s="23"/>
      <c r="DP776" s="23"/>
      <c r="DQ776" s="23"/>
      <c r="DR776" s="23"/>
      <c r="DS776" s="23"/>
      <c r="DT776" s="23"/>
      <c r="DU776" s="23"/>
      <c r="DV776" s="23"/>
      <c r="DW776" s="23"/>
      <c r="DX776" s="23"/>
      <c r="DY776" s="23"/>
      <c r="DZ776" s="23"/>
      <c r="EA776" s="23"/>
      <c r="EB776" s="23"/>
      <c r="EC776" s="23"/>
      <c r="ED776" s="23"/>
      <c r="EE776" s="23"/>
    </row>
    <row r="777" spans="1:135" s="22" customFormat="1" x14ac:dyDescent="0.25">
      <c r="A777" s="20"/>
      <c r="B777" s="16"/>
      <c r="C777" s="446"/>
      <c r="D777" s="446"/>
      <c r="E777" s="1089"/>
      <c r="F777" s="446"/>
      <c r="G777" s="446"/>
      <c r="H777" s="1089"/>
      <c r="I777" s="446"/>
      <c r="J777" s="446"/>
      <c r="K777" s="1089"/>
      <c r="L777" s="446"/>
      <c r="M777" s="446"/>
      <c r="N777" s="1089"/>
      <c r="O777" s="446"/>
      <c r="P777" s="446"/>
      <c r="Q777" s="1089"/>
      <c r="R777" s="446"/>
      <c r="S777" s="446"/>
      <c r="T777" s="1089"/>
      <c r="U777" s="1089"/>
      <c r="V777" s="446"/>
      <c r="W777" s="446"/>
      <c r="X777" s="1089"/>
      <c r="Y777" s="446"/>
      <c r="Z777" s="446"/>
      <c r="AA777" s="1089"/>
      <c r="AB777" s="446"/>
      <c r="AC777" s="1089"/>
      <c r="AD777" s="446"/>
      <c r="AE777" s="1089"/>
      <c r="AF777" s="446"/>
      <c r="AG777" s="1089"/>
      <c r="AH777" s="446"/>
      <c r="AI777" s="446"/>
      <c r="AJ777" s="1089"/>
      <c r="AK777" s="446"/>
      <c r="AL777" s="446"/>
      <c r="AM777" s="1089"/>
      <c r="AN777" s="446"/>
      <c r="AO777" s="446"/>
      <c r="AP777" s="1089"/>
      <c r="AQ777" s="446"/>
      <c r="AR777" s="446"/>
      <c r="AS777" s="1146"/>
      <c r="AT777" s="446"/>
      <c r="AU777" s="446"/>
      <c r="AV777" s="1089"/>
      <c r="AW777" s="1089"/>
      <c r="AX777" s="1146"/>
      <c r="AY777" s="446"/>
      <c r="AZ777" s="1146"/>
      <c r="BA777" s="1919"/>
      <c r="BB777" s="1790"/>
      <c r="BC777" s="1146"/>
      <c r="BD777" s="446"/>
      <c r="BE777" s="1938"/>
      <c r="BF777" s="1089"/>
      <c r="BG777" s="20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  <c r="BS777" s="23"/>
      <c r="BT777" s="23"/>
      <c r="BU777" s="23"/>
      <c r="BV777" s="23"/>
      <c r="BW777" s="23"/>
      <c r="BX777" s="23"/>
      <c r="BY777" s="23"/>
      <c r="BZ777" s="23"/>
      <c r="CA777" s="23"/>
      <c r="CB777" s="23"/>
      <c r="CC777" s="23"/>
      <c r="CD777" s="23"/>
      <c r="CE777" s="23"/>
      <c r="CF777" s="23"/>
      <c r="CG777" s="23"/>
      <c r="CH777" s="23"/>
      <c r="CI777" s="23"/>
      <c r="CJ777" s="23"/>
      <c r="CK777" s="23"/>
      <c r="CL777" s="23"/>
      <c r="CM777" s="23"/>
      <c r="CN777" s="23"/>
      <c r="CO777" s="23"/>
      <c r="CP777" s="23"/>
      <c r="CQ777" s="23"/>
      <c r="CR777" s="23"/>
      <c r="CS777" s="23"/>
      <c r="CT777" s="23"/>
      <c r="CU777" s="23"/>
      <c r="CV777" s="23"/>
      <c r="CW777" s="23"/>
      <c r="CX777" s="23"/>
      <c r="CY777" s="23"/>
      <c r="CZ777" s="23"/>
      <c r="DA777" s="23"/>
      <c r="DB777" s="23"/>
      <c r="DC777" s="23"/>
      <c r="DD777" s="23"/>
      <c r="DE777" s="23"/>
      <c r="DF777" s="23"/>
      <c r="DG777" s="23"/>
      <c r="DH777" s="23"/>
      <c r="DI777" s="23"/>
      <c r="DJ777" s="23"/>
      <c r="DK777" s="23"/>
      <c r="DL777" s="23"/>
      <c r="DM777" s="23"/>
      <c r="DN777" s="23"/>
      <c r="DO777" s="23"/>
      <c r="DP777" s="23"/>
      <c r="DQ777" s="23"/>
      <c r="DR777" s="23"/>
      <c r="DS777" s="23"/>
      <c r="DT777" s="23"/>
      <c r="DU777" s="23"/>
      <c r="DV777" s="23"/>
      <c r="DW777" s="23"/>
      <c r="DX777" s="23"/>
      <c r="DY777" s="23"/>
      <c r="DZ777" s="23"/>
      <c r="EA777" s="23"/>
      <c r="EB777" s="23"/>
      <c r="EC777" s="23"/>
      <c r="ED777" s="23"/>
      <c r="EE777" s="23"/>
    </row>
    <row r="778" spans="1:135" s="22" customFormat="1" x14ac:dyDescent="0.25">
      <c r="A778" s="20"/>
      <c r="B778" s="16"/>
      <c r="C778" s="446"/>
      <c r="D778" s="446"/>
      <c r="E778" s="1089"/>
      <c r="F778" s="446"/>
      <c r="G778" s="446"/>
      <c r="H778" s="1089"/>
      <c r="I778" s="446"/>
      <c r="J778" s="446"/>
      <c r="K778" s="1089"/>
      <c r="L778" s="446"/>
      <c r="M778" s="446"/>
      <c r="N778" s="1089"/>
      <c r="O778" s="446"/>
      <c r="P778" s="446"/>
      <c r="Q778" s="1089"/>
      <c r="R778" s="446"/>
      <c r="S778" s="446"/>
      <c r="T778" s="1089"/>
      <c r="U778" s="1089"/>
      <c r="V778" s="446"/>
      <c r="W778" s="446"/>
      <c r="X778" s="1089"/>
      <c r="Y778" s="446"/>
      <c r="Z778" s="446"/>
      <c r="AA778" s="1089"/>
      <c r="AB778" s="446"/>
      <c r="AC778" s="1089"/>
      <c r="AD778" s="446"/>
      <c r="AE778" s="1089"/>
      <c r="AF778" s="446"/>
      <c r="AG778" s="1089"/>
      <c r="AH778" s="446"/>
      <c r="AI778" s="446"/>
      <c r="AJ778" s="1089"/>
      <c r="AK778" s="446"/>
      <c r="AL778" s="446"/>
      <c r="AM778" s="1089"/>
      <c r="AN778" s="446"/>
      <c r="AO778" s="446"/>
      <c r="AP778" s="1089"/>
      <c r="AQ778" s="446"/>
      <c r="AR778" s="446"/>
      <c r="AS778" s="1146"/>
      <c r="AT778" s="446"/>
      <c r="AU778" s="446"/>
      <c r="AV778" s="1089"/>
      <c r="AW778" s="1089"/>
      <c r="AX778" s="1146"/>
      <c r="AY778" s="446"/>
      <c r="AZ778" s="1146"/>
      <c r="BA778" s="1919"/>
      <c r="BB778" s="1790"/>
      <c r="BC778" s="1146"/>
      <c r="BD778" s="446"/>
      <c r="BE778" s="1938"/>
      <c r="BF778" s="1089"/>
      <c r="BG778" s="20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  <c r="BS778" s="23"/>
      <c r="BT778" s="23"/>
      <c r="BU778" s="23"/>
      <c r="BV778" s="23"/>
      <c r="BW778" s="23"/>
      <c r="BX778" s="23"/>
      <c r="BY778" s="23"/>
      <c r="BZ778" s="23"/>
      <c r="CA778" s="23"/>
      <c r="CB778" s="23"/>
      <c r="CC778" s="23"/>
      <c r="CD778" s="23"/>
      <c r="CE778" s="23"/>
      <c r="CF778" s="23"/>
      <c r="CG778" s="23"/>
      <c r="CH778" s="23"/>
      <c r="CI778" s="23"/>
      <c r="CJ778" s="23"/>
      <c r="CK778" s="23"/>
      <c r="CL778" s="23"/>
      <c r="CM778" s="23"/>
      <c r="CN778" s="23"/>
      <c r="CO778" s="23"/>
      <c r="CP778" s="23"/>
      <c r="CQ778" s="23"/>
      <c r="CR778" s="23"/>
      <c r="CS778" s="23"/>
      <c r="CT778" s="23"/>
      <c r="CU778" s="23"/>
      <c r="CV778" s="23"/>
      <c r="CW778" s="23"/>
      <c r="CX778" s="23"/>
      <c r="CY778" s="23"/>
      <c r="CZ778" s="23"/>
      <c r="DA778" s="23"/>
      <c r="DB778" s="23"/>
      <c r="DC778" s="23"/>
      <c r="DD778" s="23"/>
      <c r="DE778" s="23"/>
      <c r="DF778" s="23"/>
      <c r="DG778" s="23"/>
      <c r="DH778" s="23"/>
      <c r="DI778" s="23"/>
      <c r="DJ778" s="23"/>
      <c r="DK778" s="23"/>
      <c r="DL778" s="23"/>
      <c r="DM778" s="23"/>
      <c r="DN778" s="23"/>
      <c r="DO778" s="23"/>
      <c r="DP778" s="23"/>
      <c r="DQ778" s="23"/>
      <c r="DR778" s="23"/>
      <c r="DS778" s="23"/>
      <c r="DT778" s="23"/>
      <c r="DU778" s="23"/>
      <c r="DV778" s="23"/>
      <c r="DW778" s="23"/>
      <c r="DX778" s="23"/>
      <c r="DY778" s="23"/>
      <c r="DZ778" s="23"/>
      <c r="EA778" s="23"/>
      <c r="EB778" s="23"/>
      <c r="EC778" s="23"/>
      <c r="ED778" s="23"/>
      <c r="EE778" s="23"/>
    </row>
    <row r="779" spans="1:135" s="22" customFormat="1" x14ac:dyDescent="0.25">
      <c r="A779" s="20"/>
      <c r="B779" s="16"/>
      <c r="C779" s="446"/>
      <c r="D779" s="446"/>
      <c r="E779" s="1089"/>
      <c r="F779" s="446"/>
      <c r="G779" s="446"/>
      <c r="H779" s="1089"/>
      <c r="I779" s="446"/>
      <c r="J779" s="446"/>
      <c r="K779" s="1089"/>
      <c r="L779" s="446"/>
      <c r="M779" s="446"/>
      <c r="N779" s="1089"/>
      <c r="O779" s="446"/>
      <c r="P779" s="446"/>
      <c r="Q779" s="1089"/>
      <c r="R779" s="446"/>
      <c r="S779" s="446"/>
      <c r="T779" s="1089"/>
      <c r="U779" s="1089"/>
      <c r="V779" s="446"/>
      <c r="W779" s="446"/>
      <c r="X779" s="1089"/>
      <c r="Y779" s="446"/>
      <c r="Z779" s="446"/>
      <c r="AA779" s="1089"/>
      <c r="AB779" s="446"/>
      <c r="AC779" s="1089"/>
      <c r="AD779" s="446"/>
      <c r="AE779" s="1089"/>
      <c r="AF779" s="446"/>
      <c r="AG779" s="1089"/>
      <c r="AH779" s="446"/>
      <c r="AI779" s="446"/>
      <c r="AJ779" s="1089"/>
      <c r="AK779" s="446"/>
      <c r="AL779" s="446"/>
      <c r="AM779" s="1089"/>
      <c r="AN779" s="446"/>
      <c r="AO779" s="446"/>
      <c r="AP779" s="1089"/>
      <c r="AQ779" s="446"/>
      <c r="AR779" s="446"/>
      <c r="AS779" s="1146"/>
      <c r="AT779" s="446"/>
      <c r="AU779" s="446"/>
      <c r="AV779" s="1089"/>
      <c r="AW779" s="1089"/>
      <c r="AX779" s="1146"/>
      <c r="AY779" s="446"/>
      <c r="AZ779" s="1146"/>
      <c r="BA779" s="1919"/>
      <c r="BB779" s="1790"/>
      <c r="BC779" s="1146"/>
      <c r="BD779" s="446"/>
      <c r="BE779" s="1938"/>
      <c r="BF779" s="1089"/>
      <c r="BG779" s="20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  <c r="BS779" s="23"/>
      <c r="BT779" s="23"/>
      <c r="BU779" s="23"/>
      <c r="BV779" s="23"/>
      <c r="BW779" s="23"/>
      <c r="BX779" s="23"/>
      <c r="BY779" s="23"/>
      <c r="BZ779" s="23"/>
      <c r="CA779" s="23"/>
      <c r="CB779" s="23"/>
      <c r="CC779" s="23"/>
      <c r="CD779" s="23"/>
      <c r="CE779" s="23"/>
      <c r="CF779" s="23"/>
      <c r="CG779" s="23"/>
      <c r="CH779" s="23"/>
      <c r="CI779" s="23"/>
      <c r="CJ779" s="23"/>
      <c r="CK779" s="23"/>
      <c r="CL779" s="23"/>
      <c r="CM779" s="23"/>
      <c r="CN779" s="23"/>
      <c r="CO779" s="23"/>
      <c r="CP779" s="23"/>
      <c r="CQ779" s="23"/>
      <c r="CR779" s="23"/>
      <c r="CS779" s="23"/>
      <c r="CT779" s="23"/>
      <c r="CU779" s="23"/>
      <c r="CV779" s="23"/>
      <c r="CW779" s="23"/>
      <c r="CX779" s="23"/>
      <c r="CY779" s="23"/>
      <c r="CZ779" s="23"/>
      <c r="DA779" s="23"/>
      <c r="DB779" s="23"/>
      <c r="DC779" s="23"/>
      <c r="DD779" s="23"/>
      <c r="DE779" s="23"/>
      <c r="DF779" s="23"/>
      <c r="DG779" s="23"/>
      <c r="DH779" s="23"/>
      <c r="DI779" s="23"/>
      <c r="DJ779" s="23"/>
      <c r="DK779" s="23"/>
      <c r="DL779" s="23"/>
      <c r="DM779" s="23"/>
      <c r="DN779" s="23"/>
      <c r="DO779" s="23"/>
      <c r="DP779" s="23"/>
      <c r="DQ779" s="23"/>
      <c r="DR779" s="23"/>
      <c r="DS779" s="23"/>
      <c r="DT779" s="23"/>
      <c r="DU779" s="23"/>
      <c r="DV779" s="23"/>
      <c r="DW779" s="23"/>
      <c r="DX779" s="23"/>
      <c r="DY779" s="23"/>
      <c r="DZ779" s="23"/>
      <c r="EA779" s="23"/>
      <c r="EB779" s="23"/>
      <c r="EC779" s="23"/>
      <c r="ED779" s="23"/>
      <c r="EE779" s="23"/>
    </row>
    <row r="780" spans="1:135" s="22" customFormat="1" x14ac:dyDescent="0.25">
      <c r="A780" s="20"/>
      <c r="B780" s="16"/>
      <c r="C780" s="446"/>
      <c r="D780" s="446"/>
      <c r="E780" s="1089"/>
      <c r="F780" s="446"/>
      <c r="G780" s="446"/>
      <c r="H780" s="1089"/>
      <c r="I780" s="446"/>
      <c r="J780" s="446"/>
      <c r="K780" s="1089"/>
      <c r="L780" s="446"/>
      <c r="M780" s="446"/>
      <c r="N780" s="1089"/>
      <c r="O780" s="446"/>
      <c r="P780" s="446"/>
      <c r="Q780" s="1089"/>
      <c r="R780" s="446"/>
      <c r="S780" s="446"/>
      <c r="T780" s="1089"/>
      <c r="U780" s="1089"/>
      <c r="V780" s="446"/>
      <c r="W780" s="446"/>
      <c r="X780" s="1089"/>
      <c r="Y780" s="446"/>
      <c r="Z780" s="446"/>
      <c r="AA780" s="1089"/>
      <c r="AB780" s="446"/>
      <c r="AC780" s="1089"/>
      <c r="AD780" s="446"/>
      <c r="AE780" s="1089"/>
      <c r="AF780" s="446"/>
      <c r="AG780" s="1089"/>
      <c r="AH780" s="446"/>
      <c r="AI780" s="446"/>
      <c r="AJ780" s="1089"/>
      <c r="AK780" s="446"/>
      <c r="AL780" s="446"/>
      <c r="AM780" s="1089"/>
      <c r="AN780" s="446"/>
      <c r="AO780" s="446"/>
      <c r="AP780" s="1089"/>
      <c r="AQ780" s="446"/>
      <c r="AR780" s="446"/>
      <c r="AS780" s="1146"/>
      <c r="AT780" s="446"/>
      <c r="AU780" s="446"/>
      <c r="AV780" s="1089"/>
      <c r="AW780" s="1089"/>
      <c r="AX780" s="1146"/>
      <c r="AY780" s="446"/>
      <c r="AZ780" s="1146"/>
      <c r="BA780" s="1919"/>
      <c r="BB780" s="1790"/>
      <c r="BC780" s="1146"/>
      <c r="BD780" s="446"/>
      <c r="BE780" s="1938"/>
      <c r="BF780" s="1089"/>
      <c r="BG780" s="20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  <c r="BS780" s="23"/>
      <c r="BT780" s="23"/>
      <c r="BU780" s="23"/>
      <c r="BV780" s="23"/>
      <c r="BW780" s="23"/>
      <c r="BX780" s="23"/>
      <c r="BY780" s="23"/>
      <c r="BZ780" s="23"/>
      <c r="CA780" s="23"/>
      <c r="CB780" s="23"/>
      <c r="CC780" s="23"/>
      <c r="CD780" s="23"/>
      <c r="CE780" s="23"/>
      <c r="CF780" s="23"/>
      <c r="CG780" s="23"/>
      <c r="CH780" s="23"/>
      <c r="CI780" s="23"/>
      <c r="CJ780" s="23"/>
      <c r="CK780" s="23"/>
      <c r="CL780" s="23"/>
      <c r="CM780" s="23"/>
      <c r="CN780" s="23"/>
      <c r="CO780" s="23"/>
      <c r="CP780" s="23"/>
      <c r="CQ780" s="23"/>
      <c r="CR780" s="23"/>
      <c r="CS780" s="23"/>
      <c r="CT780" s="23"/>
      <c r="CU780" s="23"/>
      <c r="CV780" s="23"/>
      <c r="CW780" s="23"/>
      <c r="CX780" s="23"/>
      <c r="CY780" s="23"/>
      <c r="CZ780" s="23"/>
      <c r="DA780" s="23"/>
      <c r="DB780" s="23"/>
      <c r="DC780" s="23"/>
      <c r="DD780" s="23"/>
      <c r="DE780" s="23"/>
      <c r="DF780" s="23"/>
      <c r="DG780" s="23"/>
      <c r="DH780" s="23"/>
      <c r="DI780" s="23"/>
      <c r="DJ780" s="23"/>
      <c r="DK780" s="23"/>
      <c r="DL780" s="23"/>
      <c r="DM780" s="23"/>
      <c r="DN780" s="23"/>
      <c r="DO780" s="23"/>
      <c r="DP780" s="23"/>
      <c r="DQ780" s="23"/>
      <c r="DR780" s="23"/>
      <c r="DS780" s="23"/>
      <c r="DT780" s="23"/>
      <c r="DU780" s="23"/>
      <c r="DV780" s="23"/>
      <c r="DW780" s="23"/>
      <c r="DX780" s="23"/>
      <c r="DY780" s="23"/>
      <c r="DZ780" s="23"/>
      <c r="EA780" s="23"/>
      <c r="EB780" s="23"/>
      <c r="EC780" s="23"/>
      <c r="ED780" s="23"/>
      <c r="EE780" s="23"/>
    </row>
    <row r="781" spans="1:135" s="22" customFormat="1" x14ac:dyDescent="0.25">
      <c r="A781" s="20"/>
      <c r="B781" s="16"/>
      <c r="C781" s="446"/>
      <c r="D781" s="446"/>
      <c r="E781" s="1089"/>
      <c r="F781" s="446"/>
      <c r="G781" s="446"/>
      <c r="H781" s="1089"/>
      <c r="I781" s="446"/>
      <c r="J781" s="446"/>
      <c r="K781" s="1089"/>
      <c r="L781" s="446"/>
      <c r="M781" s="446"/>
      <c r="N781" s="1089"/>
      <c r="O781" s="446"/>
      <c r="P781" s="446"/>
      <c r="Q781" s="1089"/>
      <c r="R781" s="446"/>
      <c r="S781" s="446"/>
      <c r="T781" s="1089"/>
      <c r="U781" s="1089"/>
      <c r="V781" s="446"/>
      <c r="W781" s="446"/>
      <c r="X781" s="1089"/>
      <c r="Y781" s="446"/>
      <c r="Z781" s="446"/>
      <c r="AA781" s="1089"/>
      <c r="AB781" s="446"/>
      <c r="AC781" s="1089"/>
      <c r="AD781" s="446"/>
      <c r="AE781" s="1089"/>
      <c r="AF781" s="446"/>
      <c r="AG781" s="1089"/>
      <c r="AH781" s="446"/>
      <c r="AI781" s="446"/>
      <c r="AJ781" s="1089"/>
      <c r="AK781" s="446"/>
      <c r="AL781" s="446"/>
      <c r="AM781" s="1089"/>
      <c r="AN781" s="446"/>
      <c r="AO781" s="446"/>
      <c r="AP781" s="1089"/>
      <c r="AQ781" s="446"/>
      <c r="AR781" s="446"/>
      <c r="AS781" s="1146"/>
      <c r="AT781" s="446"/>
      <c r="AU781" s="446"/>
      <c r="AV781" s="1089"/>
      <c r="AW781" s="1089"/>
      <c r="AX781" s="1146"/>
      <c r="AY781" s="446"/>
      <c r="AZ781" s="1146"/>
      <c r="BA781" s="1919"/>
      <c r="BB781" s="1790"/>
      <c r="BC781" s="1146"/>
      <c r="BD781" s="446"/>
      <c r="BE781" s="1938"/>
      <c r="BF781" s="1089"/>
      <c r="BG781" s="20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  <c r="BS781" s="23"/>
      <c r="BT781" s="23"/>
      <c r="BU781" s="23"/>
      <c r="BV781" s="23"/>
      <c r="BW781" s="23"/>
      <c r="BX781" s="23"/>
      <c r="BY781" s="23"/>
      <c r="BZ781" s="23"/>
      <c r="CA781" s="23"/>
      <c r="CB781" s="23"/>
      <c r="CC781" s="23"/>
      <c r="CD781" s="23"/>
      <c r="CE781" s="23"/>
      <c r="CF781" s="23"/>
      <c r="CG781" s="23"/>
      <c r="CH781" s="23"/>
      <c r="CI781" s="23"/>
      <c r="CJ781" s="23"/>
      <c r="CK781" s="23"/>
      <c r="CL781" s="23"/>
      <c r="CM781" s="23"/>
      <c r="CN781" s="23"/>
      <c r="CO781" s="23"/>
      <c r="CP781" s="23"/>
      <c r="CQ781" s="23"/>
      <c r="CR781" s="23"/>
      <c r="CS781" s="23"/>
      <c r="CT781" s="23"/>
      <c r="CU781" s="23"/>
      <c r="CV781" s="23"/>
      <c r="CW781" s="23"/>
      <c r="CX781" s="23"/>
      <c r="CY781" s="23"/>
      <c r="CZ781" s="23"/>
      <c r="DA781" s="23"/>
      <c r="DB781" s="23"/>
      <c r="DC781" s="23"/>
      <c r="DD781" s="23"/>
      <c r="DE781" s="23"/>
      <c r="DF781" s="23"/>
      <c r="DG781" s="23"/>
      <c r="DH781" s="23"/>
      <c r="DI781" s="23"/>
      <c r="DJ781" s="23"/>
      <c r="DK781" s="23"/>
      <c r="DL781" s="23"/>
      <c r="DM781" s="23"/>
      <c r="DN781" s="23"/>
      <c r="DO781" s="23"/>
      <c r="DP781" s="23"/>
      <c r="DQ781" s="23"/>
      <c r="DR781" s="23"/>
      <c r="DS781" s="23"/>
      <c r="DT781" s="23"/>
      <c r="DU781" s="23"/>
      <c r="DV781" s="23"/>
      <c r="DW781" s="23"/>
      <c r="DX781" s="23"/>
      <c r="DY781" s="23"/>
      <c r="DZ781" s="23"/>
      <c r="EA781" s="23"/>
      <c r="EB781" s="23"/>
      <c r="EC781" s="23"/>
      <c r="ED781" s="23"/>
      <c r="EE781" s="23"/>
    </row>
    <row r="782" spans="1:135" s="22" customFormat="1" x14ac:dyDescent="0.25">
      <c r="A782" s="20"/>
      <c r="B782" s="16"/>
      <c r="C782" s="446"/>
      <c r="D782" s="446"/>
      <c r="E782" s="1089"/>
      <c r="F782" s="446"/>
      <c r="G782" s="446"/>
      <c r="H782" s="1089"/>
      <c r="I782" s="446"/>
      <c r="J782" s="446"/>
      <c r="K782" s="1089"/>
      <c r="L782" s="446"/>
      <c r="M782" s="446"/>
      <c r="N782" s="1089"/>
      <c r="O782" s="446"/>
      <c r="P782" s="446"/>
      <c r="Q782" s="1089"/>
      <c r="R782" s="446"/>
      <c r="S782" s="446"/>
      <c r="T782" s="1089"/>
      <c r="U782" s="1089"/>
      <c r="V782" s="446"/>
      <c r="W782" s="446"/>
      <c r="X782" s="1089"/>
      <c r="Y782" s="446"/>
      <c r="Z782" s="446"/>
      <c r="AA782" s="1089"/>
      <c r="AB782" s="446"/>
      <c r="AC782" s="1089"/>
      <c r="AD782" s="446"/>
      <c r="AE782" s="1089"/>
      <c r="AF782" s="446"/>
      <c r="AG782" s="1089"/>
      <c r="AH782" s="446"/>
      <c r="AI782" s="446"/>
      <c r="AJ782" s="1089"/>
      <c r="AK782" s="446"/>
      <c r="AL782" s="446"/>
      <c r="AM782" s="1089"/>
      <c r="AN782" s="446"/>
      <c r="AO782" s="446"/>
      <c r="AP782" s="1089"/>
      <c r="AQ782" s="446"/>
      <c r="AR782" s="446"/>
      <c r="AS782" s="1146"/>
      <c r="AT782" s="446"/>
      <c r="AU782" s="446"/>
      <c r="AV782" s="1089"/>
      <c r="AW782" s="1089"/>
      <c r="AX782" s="1146"/>
      <c r="AY782" s="446"/>
      <c r="AZ782" s="1146"/>
      <c r="BA782" s="1919"/>
      <c r="BB782" s="1790"/>
      <c r="BC782" s="1146"/>
      <c r="BD782" s="446"/>
      <c r="BE782" s="1938"/>
      <c r="BF782" s="1089"/>
      <c r="BG782" s="20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  <c r="BS782" s="23"/>
      <c r="BT782" s="23"/>
      <c r="BU782" s="23"/>
      <c r="BV782" s="23"/>
      <c r="BW782" s="23"/>
      <c r="BX782" s="23"/>
      <c r="BY782" s="23"/>
      <c r="BZ782" s="23"/>
      <c r="CA782" s="23"/>
      <c r="CB782" s="23"/>
      <c r="CC782" s="23"/>
      <c r="CD782" s="23"/>
      <c r="CE782" s="23"/>
      <c r="CF782" s="23"/>
      <c r="CG782" s="23"/>
      <c r="CH782" s="23"/>
      <c r="CI782" s="23"/>
      <c r="CJ782" s="23"/>
      <c r="CK782" s="23"/>
      <c r="CL782" s="23"/>
      <c r="CM782" s="23"/>
      <c r="CN782" s="23"/>
      <c r="CO782" s="23"/>
      <c r="CP782" s="23"/>
      <c r="CQ782" s="23"/>
      <c r="CR782" s="23"/>
      <c r="CS782" s="23"/>
      <c r="CT782" s="23"/>
      <c r="CU782" s="23"/>
      <c r="CV782" s="23"/>
      <c r="CW782" s="23"/>
      <c r="CX782" s="23"/>
      <c r="CY782" s="23"/>
      <c r="CZ782" s="23"/>
      <c r="DA782" s="23"/>
      <c r="DB782" s="23"/>
      <c r="DC782" s="23"/>
      <c r="DD782" s="23"/>
      <c r="DE782" s="23"/>
      <c r="DF782" s="23"/>
      <c r="DG782" s="23"/>
      <c r="DH782" s="23"/>
      <c r="DI782" s="23"/>
      <c r="DJ782" s="23"/>
      <c r="DK782" s="23"/>
      <c r="DL782" s="23"/>
      <c r="DM782" s="23"/>
      <c r="DN782" s="23"/>
      <c r="DO782" s="23"/>
      <c r="DP782" s="23"/>
      <c r="DQ782" s="23"/>
      <c r="DR782" s="23"/>
      <c r="DS782" s="23"/>
      <c r="DT782" s="23"/>
      <c r="DU782" s="23"/>
      <c r="DV782" s="23"/>
      <c r="DW782" s="23"/>
      <c r="DX782" s="23"/>
      <c r="DY782" s="23"/>
      <c r="DZ782" s="23"/>
      <c r="EA782" s="23"/>
      <c r="EB782" s="23"/>
      <c r="EC782" s="23"/>
      <c r="ED782" s="23"/>
      <c r="EE782" s="23"/>
    </row>
    <row r="783" spans="1:135" s="22" customFormat="1" x14ac:dyDescent="0.25">
      <c r="A783" s="20"/>
      <c r="B783" s="16"/>
      <c r="C783" s="446"/>
      <c r="D783" s="446"/>
      <c r="E783" s="1089"/>
      <c r="F783" s="446"/>
      <c r="G783" s="446"/>
      <c r="H783" s="1089"/>
      <c r="I783" s="446"/>
      <c r="J783" s="446"/>
      <c r="K783" s="1089"/>
      <c r="L783" s="446"/>
      <c r="M783" s="446"/>
      <c r="N783" s="1089"/>
      <c r="O783" s="446"/>
      <c r="P783" s="446"/>
      <c r="Q783" s="1089"/>
      <c r="R783" s="446"/>
      <c r="S783" s="446"/>
      <c r="T783" s="1089"/>
      <c r="U783" s="1089"/>
      <c r="V783" s="446"/>
      <c r="W783" s="446"/>
      <c r="X783" s="1089"/>
      <c r="Y783" s="446"/>
      <c r="Z783" s="446"/>
      <c r="AA783" s="1089"/>
      <c r="AB783" s="446"/>
      <c r="AC783" s="1089"/>
      <c r="AD783" s="446"/>
      <c r="AE783" s="1089"/>
      <c r="AF783" s="446"/>
      <c r="AG783" s="1089"/>
      <c r="AH783" s="446"/>
      <c r="AI783" s="446"/>
      <c r="AJ783" s="1089"/>
      <c r="AK783" s="446"/>
      <c r="AL783" s="446"/>
      <c r="AM783" s="1089"/>
      <c r="AN783" s="446"/>
      <c r="AO783" s="446"/>
      <c r="AP783" s="1089"/>
      <c r="AQ783" s="446"/>
      <c r="AR783" s="446"/>
      <c r="AS783" s="1146"/>
      <c r="AT783" s="446"/>
      <c r="AU783" s="446"/>
      <c r="AV783" s="1089"/>
      <c r="AW783" s="1089"/>
      <c r="AX783" s="1146"/>
      <c r="AY783" s="446"/>
      <c r="AZ783" s="1146"/>
      <c r="BA783" s="1919"/>
      <c r="BB783" s="1790"/>
      <c r="BC783" s="1146"/>
      <c r="BD783" s="446"/>
      <c r="BE783" s="1938"/>
      <c r="BF783" s="1089"/>
      <c r="BG783" s="20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  <c r="BS783" s="23"/>
      <c r="BT783" s="23"/>
      <c r="BU783" s="23"/>
      <c r="BV783" s="23"/>
      <c r="BW783" s="23"/>
      <c r="BX783" s="23"/>
      <c r="BY783" s="23"/>
      <c r="BZ783" s="23"/>
      <c r="CA783" s="23"/>
      <c r="CB783" s="23"/>
      <c r="CC783" s="23"/>
      <c r="CD783" s="23"/>
      <c r="CE783" s="23"/>
      <c r="CF783" s="23"/>
      <c r="CG783" s="23"/>
      <c r="CH783" s="23"/>
      <c r="CI783" s="23"/>
      <c r="CJ783" s="23"/>
      <c r="CK783" s="23"/>
      <c r="CL783" s="23"/>
      <c r="CM783" s="23"/>
      <c r="CN783" s="23"/>
      <c r="CO783" s="23"/>
      <c r="CP783" s="23"/>
      <c r="CQ783" s="23"/>
      <c r="CR783" s="23"/>
      <c r="CS783" s="23"/>
      <c r="CT783" s="23"/>
      <c r="CU783" s="23"/>
      <c r="CV783" s="23"/>
      <c r="CW783" s="23"/>
      <c r="CX783" s="23"/>
      <c r="CY783" s="23"/>
      <c r="CZ783" s="23"/>
      <c r="DA783" s="23"/>
      <c r="DB783" s="23"/>
      <c r="DC783" s="23"/>
      <c r="DD783" s="23"/>
      <c r="DE783" s="23"/>
      <c r="DF783" s="23"/>
      <c r="DG783" s="23"/>
      <c r="DH783" s="23"/>
      <c r="DI783" s="23"/>
      <c r="DJ783" s="23"/>
      <c r="DK783" s="23"/>
      <c r="DL783" s="23"/>
      <c r="DM783" s="23"/>
      <c r="DN783" s="23"/>
      <c r="DO783" s="23"/>
      <c r="DP783" s="23"/>
      <c r="DQ783" s="23"/>
      <c r="DR783" s="23"/>
      <c r="DS783" s="23"/>
      <c r="DT783" s="23"/>
      <c r="DU783" s="23"/>
      <c r="DV783" s="23"/>
      <c r="DW783" s="23"/>
      <c r="DX783" s="23"/>
      <c r="DY783" s="23"/>
      <c r="DZ783" s="23"/>
      <c r="EA783" s="23"/>
      <c r="EB783" s="23"/>
      <c r="EC783" s="23"/>
      <c r="ED783" s="23"/>
      <c r="EE783" s="23"/>
    </row>
    <row r="784" spans="1:135" s="22" customFormat="1" x14ac:dyDescent="0.25">
      <c r="A784" s="20"/>
      <c r="B784" s="16"/>
      <c r="C784" s="446"/>
      <c r="D784" s="446"/>
      <c r="E784" s="1089"/>
      <c r="F784" s="446"/>
      <c r="G784" s="446"/>
      <c r="H784" s="1089"/>
      <c r="I784" s="446"/>
      <c r="J784" s="446"/>
      <c r="K784" s="1089"/>
      <c r="L784" s="446"/>
      <c r="M784" s="446"/>
      <c r="N784" s="1089"/>
      <c r="O784" s="446"/>
      <c r="P784" s="446"/>
      <c r="Q784" s="1089"/>
      <c r="R784" s="446"/>
      <c r="S784" s="446"/>
      <c r="T784" s="1089"/>
      <c r="U784" s="1089"/>
      <c r="V784" s="446"/>
      <c r="W784" s="446"/>
      <c r="X784" s="1089"/>
      <c r="Y784" s="446"/>
      <c r="Z784" s="446"/>
      <c r="AA784" s="1089"/>
      <c r="AB784" s="446"/>
      <c r="AC784" s="1089"/>
      <c r="AD784" s="446"/>
      <c r="AE784" s="1089"/>
      <c r="AF784" s="446"/>
      <c r="AG784" s="1089"/>
      <c r="AH784" s="446"/>
      <c r="AI784" s="446"/>
      <c r="AJ784" s="1089"/>
      <c r="AK784" s="446"/>
      <c r="AL784" s="446"/>
      <c r="AM784" s="1089"/>
      <c r="AN784" s="446"/>
      <c r="AO784" s="446"/>
      <c r="AP784" s="1089"/>
      <c r="AQ784" s="446"/>
      <c r="AR784" s="446"/>
      <c r="AS784" s="1146"/>
      <c r="AT784" s="446"/>
      <c r="AU784" s="446"/>
      <c r="AV784" s="1089"/>
      <c r="AW784" s="1089"/>
      <c r="AX784" s="1146"/>
      <c r="AY784" s="446"/>
      <c r="AZ784" s="1146"/>
      <c r="BA784" s="1919"/>
      <c r="BB784" s="1790"/>
      <c r="BC784" s="1146"/>
      <c r="BD784" s="446"/>
      <c r="BE784" s="1938"/>
      <c r="BF784" s="1089"/>
      <c r="BG784" s="20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  <c r="BS784" s="23"/>
      <c r="BT784" s="23"/>
      <c r="BU784" s="23"/>
      <c r="BV784" s="23"/>
      <c r="BW784" s="23"/>
      <c r="BX784" s="23"/>
      <c r="BY784" s="23"/>
      <c r="BZ784" s="23"/>
      <c r="CA784" s="23"/>
      <c r="CB784" s="23"/>
      <c r="CC784" s="23"/>
      <c r="CD784" s="23"/>
      <c r="CE784" s="23"/>
      <c r="CF784" s="23"/>
      <c r="CG784" s="23"/>
      <c r="CH784" s="23"/>
      <c r="CI784" s="23"/>
      <c r="CJ784" s="23"/>
      <c r="CK784" s="23"/>
      <c r="CL784" s="23"/>
      <c r="CM784" s="23"/>
      <c r="CN784" s="23"/>
      <c r="CO784" s="23"/>
      <c r="CP784" s="23"/>
      <c r="CQ784" s="23"/>
      <c r="CR784" s="23"/>
      <c r="CS784" s="23"/>
      <c r="CT784" s="23"/>
      <c r="CU784" s="23"/>
      <c r="CV784" s="23"/>
      <c r="CW784" s="23"/>
      <c r="CX784" s="23"/>
      <c r="CY784" s="23"/>
      <c r="CZ784" s="23"/>
      <c r="DA784" s="23"/>
      <c r="DB784" s="23"/>
      <c r="DC784" s="23"/>
      <c r="DD784" s="23"/>
      <c r="DE784" s="23"/>
      <c r="DF784" s="23"/>
      <c r="DG784" s="23"/>
      <c r="DH784" s="23"/>
      <c r="DI784" s="23"/>
      <c r="DJ784" s="23"/>
      <c r="DK784" s="23"/>
      <c r="DL784" s="23"/>
      <c r="DM784" s="23"/>
      <c r="DN784" s="23"/>
      <c r="DO784" s="23"/>
      <c r="DP784" s="23"/>
      <c r="DQ784" s="23"/>
      <c r="DR784" s="23"/>
      <c r="DS784" s="23"/>
      <c r="DT784" s="23"/>
      <c r="DU784" s="23"/>
      <c r="DV784" s="23"/>
      <c r="DW784" s="23"/>
      <c r="DX784" s="23"/>
      <c r="DY784" s="23"/>
      <c r="DZ784" s="23"/>
      <c r="EA784" s="23"/>
      <c r="EB784" s="23"/>
      <c r="EC784" s="23"/>
      <c r="ED784" s="23"/>
      <c r="EE784" s="23"/>
    </row>
    <row r="785" spans="1:135" s="22" customFormat="1" x14ac:dyDescent="0.25">
      <c r="A785" s="20"/>
      <c r="B785" s="16"/>
      <c r="C785" s="446"/>
      <c r="D785" s="446"/>
      <c r="E785" s="1089"/>
      <c r="F785" s="446"/>
      <c r="G785" s="446"/>
      <c r="H785" s="1089"/>
      <c r="I785" s="446"/>
      <c r="J785" s="446"/>
      <c r="K785" s="1089"/>
      <c r="L785" s="446"/>
      <c r="M785" s="446"/>
      <c r="N785" s="1089"/>
      <c r="O785" s="446"/>
      <c r="P785" s="446"/>
      <c r="Q785" s="1089"/>
      <c r="R785" s="446"/>
      <c r="S785" s="446"/>
      <c r="T785" s="1089"/>
      <c r="U785" s="1089"/>
      <c r="V785" s="446"/>
      <c r="W785" s="446"/>
      <c r="X785" s="1089"/>
      <c r="Y785" s="446"/>
      <c r="Z785" s="446"/>
      <c r="AA785" s="1089"/>
      <c r="AB785" s="446"/>
      <c r="AC785" s="1089"/>
      <c r="AD785" s="446"/>
      <c r="AE785" s="1089"/>
      <c r="AF785" s="446"/>
      <c r="AG785" s="1089"/>
      <c r="AH785" s="446"/>
      <c r="AI785" s="446"/>
      <c r="AJ785" s="1089"/>
      <c r="AK785" s="446"/>
      <c r="AL785" s="446"/>
      <c r="AM785" s="1089"/>
      <c r="AN785" s="446"/>
      <c r="AO785" s="446"/>
      <c r="AP785" s="1089"/>
      <c r="AQ785" s="446"/>
      <c r="AR785" s="446"/>
      <c r="AS785" s="1146"/>
      <c r="AT785" s="446"/>
      <c r="AU785" s="446"/>
      <c r="AV785" s="1089"/>
      <c r="AW785" s="1089"/>
      <c r="AX785" s="1146"/>
      <c r="AY785" s="446"/>
      <c r="AZ785" s="1146"/>
      <c r="BA785" s="1919"/>
      <c r="BB785" s="1790"/>
      <c r="BC785" s="1146"/>
      <c r="BD785" s="446"/>
      <c r="BE785" s="1938"/>
      <c r="BF785" s="1089"/>
      <c r="BG785" s="20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  <c r="BS785" s="23"/>
      <c r="BT785" s="23"/>
      <c r="BU785" s="23"/>
      <c r="BV785" s="23"/>
      <c r="BW785" s="23"/>
      <c r="BX785" s="23"/>
      <c r="BY785" s="23"/>
      <c r="BZ785" s="23"/>
      <c r="CA785" s="23"/>
      <c r="CB785" s="23"/>
      <c r="CC785" s="23"/>
      <c r="CD785" s="23"/>
      <c r="CE785" s="23"/>
      <c r="CF785" s="23"/>
      <c r="CG785" s="23"/>
      <c r="CH785" s="23"/>
      <c r="CI785" s="23"/>
      <c r="CJ785" s="23"/>
      <c r="CK785" s="23"/>
      <c r="CL785" s="23"/>
      <c r="CM785" s="23"/>
      <c r="CN785" s="23"/>
      <c r="CO785" s="23"/>
      <c r="CP785" s="23"/>
      <c r="CQ785" s="23"/>
      <c r="CR785" s="23"/>
      <c r="CS785" s="23"/>
      <c r="CT785" s="23"/>
      <c r="CU785" s="23"/>
      <c r="CV785" s="23"/>
      <c r="CW785" s="23"/>
      <c r="CX785" s="23"/>
      <c r="CY785" s="23"/>
      <c r="CZ785" s="23"/>
      <c r="DA785" s="23"/>
      <c r="DB785" s="23"/>
      <c r="DC785" s="23"/>
      <c r="DD785" s="23"/>
      <c r="DE785" s="23"/>
      <c r="DF785" s="23"/>
      <c r="DG785" s="23"/>
      <c r="DH785" s="23"/>
      <c r="DI785" s="23"/>
      <c r="DJ785" s="23"/>
      <c r="DK785" s="23"/>
      <c r="DL785" s="23"/>
      <c r="DM785" s="23"/>
      <c r="DN785" s="23"/>
      <c r="DO785" s="23"/>
      <c r="DP785" s="23"/>
      <c r="DQ785" s="23"/>
      <c r="DR785" s="23"/>
      <c r="DS785" s="23"/>
      <c r="DT785" s="23"/>
      <c r="DU785" s="23"/>
      <c r="DV785" s="23"/>
      <c r="DW785" s="23"/>
      <c r="DX785" s="23"/>
      <c r="DY785" s="23"/>
      <c r="DZ785" s="23"/>
      <c r="EA785" s="23"/>
      <c r="EB785" s="23"/>
      <c r="EC785" s="23"/>
      <c r="ED785" s="23"/>
      <c r="EE785" s="23"/>
    </row>
    <row r="786" spans="1:135" s="22" customFormat="1" x14ac:dyDescent="0.25">
      <c r="A786" s="20"/>
      <c r="B786" s="16"/>
      <c r="C786" s="446"/>
      <c r="D786" s="446"/>
      <c r="E786" s="1089"/>
      <c r="F786" s="446"/>
      <c r="G786" s="446"/>
      <c r="H786" s="1089"/>
      <c r="I786" s="446"/>
      <c r="J786" s="446"/>
      <c r="K786" s="1089"/>
      <c r="L786" s="446"/>
      <c r="M786" s="446"/>
      <c r="N786" s="1089"/>
      <c r="O786" s="446"/>
      <c r="P786" s="446"/>
      <c r="Q786" s="1089"/>
      <c r="R786" s="446"/>
      <c r="S786" s="446"/>
      <c r="T786" s="1089"/>
      <c r="U786" s="1089"/>
      <c r="V786" s="446"/>
      <c r="W786" s="446"/>
      <c r="X786" s="1089"/>
      <c r="Y786" s="446"/>
      <c r="Z786" s="446"/>
      <c r="AA786" s="1089"/>
      <c r="AB786" s="446"/>
      <c r="AC786" s="1089"/>
      <c r="AD786" s="446"/>
      <c r="AE786" s="1089"/>
      <c r="AF786" s="446"/>
      <c r="AG786" s="1089"/>
      <c r="AH786" s="446"/>
      <c r="AI786" s="446"/>
      <c r="AJ786" s="1089"/>
      <c r="AK786" s="446"/>
      <c r="AL786" s="446"/>
      <c r="AM786" s="1089"/>
      <c r="AN786" s="446"/>
      <c r="AO786" s="446"/>
      <c r="AP786" s="1089"/>
      <c r="AQ786" s="446"/>
      <c r="AR786" s="446"/>
      <c r="AS786" s="1146"/>
      <c r="AT786" s="446"/>
      <c r="AU786" s="446"/>
      <c r="AV786" s="1089"/>
      <c r="AW786" s="1089"/>
      <c r="AX786" s="1146"/>
      <c r="AY786" s="446"/>
      <c r="AZ786" s="1146"/>
      <c r="BA786" s="1919"/>
      <c r="BB786" s="1790"/>
      <c r="BC786" s="1146"/>
      <c r="BD786" s="446"/>
      <c r="BE786" s="1938"/>
      <c r="BF786" s="1089"/>
      <c r="BG786" s="20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  <c r="BS786" s="23"/>
      <c r="BT786" s="23"/>
      <c r="BU786" s="23"/>
      <c r="BV786" s="23"/>
      <c r="BW786" s="23"/>
      <c r="BX786" s="23"/>
      <c r="BY786" s="23"/>
      <c r="BZ786" s="23"/>
      <c r="CA786" s="23"/>
      <c r="CB786" s="23"/>
      <c r="CC786" s="23"/>
      <c r="CD786" s="23"/>
      <c r="CE786" s="23"/>
      <c r="CF786" s="23"/>
      <c r="CG786" s="23"/>
      <c r="CH786" s="23"/>
      <c r="CI786" s="23"/>
      <c r="CJ786" s="23"/>
      <c r="CK786" s="23"/>
      <c r="CL786" s="23"/>
      <c r="CM786" s="23"/>
      <c r="CN786" s="23"/>
      <c r="CO786" s="23"/>
      <c r="CP786" s="23"/>
      <c r="CQ786" s="23"/>
      <c r="CR786" s="23"/>
      <c r="CS786" s="23"/>
      <c r="CT786" s="23"/>
      <c r="CU786" s="23"/>
      <c r="CV786" s="23"/>
      <c r="CW786" s="23"/>
      <c r="CX786" s="23"/>
      <c r="CY786" s="23"/>
      <c r="CZ786" s="23"/>
      <c r="DA786" s="23"/>
      <c r="DB786" s="23"/>
      <c r="DC786" s="23"/>
      <c r="DD786" s="23"/>
      <c r="DE786" s="23"/>
      <c r="DF786" s="23"/>
      <c r="DG786" s="23"/>
      <c r="DH786" s="23"/>
      <c r="DI786" s="23"/>
      <c r="DJ786" s="23"/>
      <c r="DK786" s="23"/>
      <c r="DL786" s="23"/>
      <c r="DM786" s="23"/>
      <c r="DN786" s="23"/>
      <c r="DO786" s="23"/>
      <c r="DP786" s="23"/>
      <c r="DQ786" s="23"/>
      <c r="DR786" s="23"/>
      <c r="DS786" s="23"/>
      <c r="DT786" s="23"/>
      <c r="DU786" s="23"/>
      <c r="DV786" s="23"/>
      <c r="DW786" s="23"/>
      <c r="DX786" s="23"/>
      <c r="DY786" s="23"/>
      <c r="DZ786" s="23"/>
      <c r="EA786" s="23"/>
      <c r="EB786" s="23"/>
      <c r="EC786" s="23"/>
      <c r="ED786" s="23"/>
      <c r="EE786" s="23"/>
    </row>
    <row r="787" spans="1:135" s="22" customFormat="1" x14ac:dyDescent="0.25">
      <c r="A787" s="20"/>
      <c r="B787" s="16"/>
      <c r="C787" s="446"/>
      <c r="D787" s="446"/>
      <c r="E787" s="1089"/>
      <c r="F787" s="446"/>
      <c r="G787" s="446"/>
      <c r="H787" s="1089"/>
      <c r="I787" s="446"/>
      <c r="J787" s="446"/>
      <c r="K787" s="1089"/>
      <c r="L787" s="446"/>
      <c r="M787" s="446"/>
      <c r="N787" s="1089"/>
      <c r="O787" s="446"/>
      <c r="P787" s="446"/>
      <c r="Q787" s="1089"/>
      <c r="R787" s="446"/>
      <c r="S787" s="446"/>
      <c r="T787" s="1089"/>
      <c r="U787" s="1089"/>
      <c r="V787" s="446"/>
      <c r="W787" s="446"/>
      <c r="X787" s="1089"/>
      <c r="Y787" s="446"/>
      <c r="Z787" s="446"/>
      <c r="AA787" s="1089"/>
      <c r="AB787" s="446"/>
      <c r="AC787" s="1089"/>
      <c r="AD787" s="446"/>
      <c r="AE787" s="1089"/>
      <c r="AF787" s="446"/>
      <c r="AG787" s="1089"/>
      <c r="AH787" s="446"/>
      <c r="AI787" s="446"/>
      <c r="AJ787" s="1089"/>
      <c r="AK787" s="446"/>
      <c r="AL787" s="446"/>
      <c r="AM787" s="1089"/>
      <c r="AN787" s="446"/>
      <c r="AO787" s="446"/>
      <c r="AP787" s="1089"/>
      <c r="AQ787" s="446"/>
      <c r="AR787" s="446"/>
      <c r="AS787" s="1146"/>
      <c r="AT787" s="446"/>
      <c r="AU787" s="446"/>
      <c r="AV787" s="1089"/>
      <c r="AW787" s="1089"/>
      <c r="AX787" s="1146"/>
      <c r="AY787" s="446"/>
      <c r="AZ787" s="1146"/>
      <c r="BA787" s="1919"/>
      <c r="BB787" s="1790"/>
      <c r="BC787" s="1146"/>
      <c r="BD787" s="446"/>
      <c r="BE787" s="1938"/>
      <c r="BF787" s="1089"/>
      <c r="BG787" s="20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  <c r="BS787" s="23"/>
      <c r="BT787" s="23"/>
      <c r="BU787" s="23"/>
      <c r="BV787" s="23"/>
      <c r="BW787" s="23"/>
      <c r="BX787" s="23"/>
      <c r="BY787" s="23"/>
      <c r="BZ787" s="23"/>
      <c r="CA787" s="23"/>
      <c r="CB787" s="23"/>
      <c r="CC787" s="23"/>
      <c r="CD787" s="23"/>
      <c r="CE787" s="23"/>
      <c r="CF787" s="23"/>
      <c r="CG787" s="23"/>
      <c r="CH787" s="23"/>
      <c r="CI787" s="23"/>
      <c r="CJ787" s="23"/>
      <c r="CK787" s="23"/>
      <c r="CL787" s="23"/>
      <c r="CM787" s="23"/>
      <c r="CN787" s="23"/>
      <c r="CO787" s="23"/>
      <c r="CP787" s="23"/>
      <c r="CQ787" s="23"/>
      <c r="CR787" s="23"/>
      <c r="CS787" s="23"/>
      <c r="CT787" s="23"/>
      <c r="CU787" s="23"/>
      <c r="CV787" s="23"/>
      <c r="CW787" s="23"/>
      <c r="CX787" s="23"/>
      <c r="CY787" s="23"/>
      <c r="CZ787" s="23"/>
      <c r="DA787" s="23"/>
      <c r="DB787" s="23"/>
      <c r="DC787" s="23"/>
      <c r="DD787" s="23"/>
      <c r="DE787" s="23"/>
      <c r="DF787" s="23"/>
      <c r="DG787" s="23"/>
      <c r="DH787" s="23"/>
      <c r="DI787" s="23"/>
      <c r="DJ787" s="23"/>
      <c r="DK787" s="23"/>
      <c r="DL787" s="23"/>
      <c r="DM787" s="23"/>
      <c r="DN787" s="23"/>
      <c r="DO787" s="23"/>
      <c r="DP787" s="23"/>
      <c r="DQ787" s="23"/>
      <c r="DR787" s="23"/>
      <c r="DS787" s="23"/>
      <c r="DT787" s="23"/>
      <c r="DU787" s="23"/>
      <c r="DV787" s="23"/>
      <c r="DW787" s="23"/>
      <c r="DX787" s="23"/>
      <c r="DY787" s="23"/>
      <c r="DZ787" s="23"/>
      <c r="EA787" s="23"/>
      <c r="EB787" s="23"/>
      <c r="EC787" s="23"/>
      <c r="ED787" s="23"/>
      <c r="EE787" s="23"/>
    </row>
    <row r="788" spans="1:135" s="22" customFormat="1" x14ac:dyDescent="0.25">
      <c r="A788" s="20"/>
      <c r="B788" s="16"/>
      <c r="C788" s="446"/>
      <c r="D788" s="446"/>
      <c r="E788" s="1089"/>
      <c r="F788" s="446"/>
      <c r="G788" s="446"/>
      <c r="H788" s="1089"/>
      <c r="I788" s="446"/>
      <c r="J788" s="446"/>
      <c r="K788" s="1089"/>
      <c r="L788" s="446"/>
      <c r="M788" s="446"/>
      <c r="N788" s="1089"/>
      <c r="O788" s="446"/>
      <c r="P788" s="446"/>
      <c r="Q788" s="1089"/>
      <c r="R788" s="446"/>
      <c r="S788" s="446"/>
      <c r="T788" s="1089"/>
      <c r="U788" s="1089"/>
      <c r="V788" s="446"/>
      <c r="W788" s="446"/>
      <c r="X788" s="1089"/>
      <c r="Y788" s="446"/>
      <c r="Z788" s="446"/>
      <c r="AA788" s="1089"/>
      <c r="AB788" s="446"/>
      <c r="AC788" s="1089"/>
      <c r="AD788" s="446"/>
      <c r="AE788" s="1089"/>
      <c r="AF788" s="446"/>
      <c r="AG788" s="1089"/>
      <c r="AH788" s="446"/>
      <c r="AI788" s="446"/>
      <c r="AJ788" s="1089"/>
      <c r="AK788" s="446"/>
      <c r="AL788" s="446"/>
      <c r="AM788" s="1089"/>
      <c r="AN788" s="446"/>
      <c r="AO788" s="446"/>
      <c r="AP788" s="1089"/>
      <c r="AQ788" s="446"/>
      <c r="AR788" s="446"/>
      <c r="AS788" s="1146"/>
      <c r="AT788" s="446"/>
      <c r="AU788" s="446"/>
      <c r="AV788" s="1089"/>
      <c r="AW788" s="1089"/>
      <c r="AX788" s="1146"/>
      <c r="AY788" s="446"/>
      <c r="AZ788" s="1146"/>
      <c r="BA788" s="1919"/>
      <c r="BB788" s="1790"/>
      <c r="BC788" s="1146"/>
      <c r="BD788" s="446"/>
      <c r="BE788" s="1938"/>
      <c r="BF788" s="1089"/>
      <c r="BG788" s="20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  <c r="BS788" s="23"/>
      <c r="BT788" s="23"/>
      <c r="BU788" s="23"/>
      <c r="BV788" s="23"/>
      <c r="BW788" s="23"/>
      <c r="BX788" s="23"/>
      <c r="BY788" s="23"/>
      <c r="BZ788" s="23"/>
      <c r="CA788" s="23"/>
      <c r="CB788" s="23"/>
      <c r="CC788" s="23"/>
      <c r="CD788" s="23"/>
      <c r="CE788" s="23"/>
      <c r="CF788" s="23"/>
      <c r="CG788" s="23"/>
      <c r="CH788" s="23"/>
      <c r="CI788" s="23"/>
      <c r="CJ788" s="23"/>
      <c r="CK788" s="23"/>
      <c r="CL788" s="23"/>
      <c r="CM788" s="23"/>
      <c r="CN788" s="23"/>
      <c r="CO788" s="23"/>
      <c r="CP788" s="23"/>
      <c r="CQ788" s="23"/>
      <c r="CR788" s="23"/>
      <c r="CS788" s="23"/>
      <c r="CT788" s="23"/>
      <c r="CU788" s="23"/>
      <c r="CV788" s="23"/>
      <c r="CW788" s="23"/>
      <c r="CX788" s="23"/>
      <c r="CY788" s="23"/>
      <c r="CZ788" s="23"/>
      <c r="DA788" s="23"/>
      <c r="DB788" s="23"/>
      <c r="DC788" s="23"/>
      <c r="DD788" s="23"/>
      <c r="DE788" s="23"/>
      <c r="DF788" s="23"/>
      <c r="DG788" s="23"/>
      <c r="DH788" s="23"/>
      <c r="DI788" s="23"/>
      <c r="DJ788" s="23"/>
      <c r="DK788" s="23"/>
      <c r="DL788" s="23"/>
      <c r="DM788" s="23"/>
      <c r="DN788" s="23"/>
      <c r="DO788" s="23"/>
      <c r="DP788" s="23"/>
      <c r="DQ788" s="23"/>
      <c r="DR788" s="23"/>
      <c r="DS788" s="23"/>
      <c r="DT788" s="23"/>
      <c r="DU788" s="23"/>
      <c r="DV788" s="23"/>
      <c r="DW788" s="23"/>
      <c r="DX788" s="23"/>
      <c r="DY788" s="23"/>
      <c r="DZ788" s="23"/>
      <c r="EA788" s="23"/>
      <c r="EB788" s="23"/>
      <c r="EC788" s="23"/>
      <c r="ED788" s="23"/>
      <c r="EE788" s="23"/>
    </row>
    <row r="789" spans="1:135" s="22" customFormat="1" x14ac:dyDescent="0.25">
      <c r="A789" s="20"/>
      <c r="B789" s="16"/>
      <c r="C789" s="446"/>
      <c r="D789" s="446"/>
      <c r="E789" s="1089"/>
      <c r="F789" s="446"/>
      <c r="G789" s="446"/>
      <c r="H789" s="1089"/>
      <c r="I789" s="446"/>
      <c r="J789" s="446"/>
      <c r="K789" s="1089"/>
      <c r="L789" s="446"/>
      <c r="M789" s="446"/>
      <c r="N789" s="1089"/>
      <c r="O789" s="446"/>
      <c r="P789" s="446"/>
      <c r="Q789" s="1089"/>
      <c r="R789" s="446"/>
      <c r="S789" s="446"/>
      <c r="T789" s="1089"/>
      <c r="U789" s="1089"/>
      <c r="V789" s="446"/>
      <c r="W789" s="446"/>
      <c r="X789" s="1089"/>
      <c r="Y789" s="446"/>
      <c r="Z789" s="446"/>
      <c r="AA789" s="1089"/>
      <c r="AB789" s="446"/>
      <c r="AC789" s="1089"/>
      <c r="AD789" s="446"/>
      <c r="AE789" s="1089"/>
      <c r="AF789" s="446"/>
      <c r="AG789" s="1089"/>
      <c r="AH789" s="446"/>
      <c r="AI789" s="446"/>
      <c r="AJ789" s="1089"/>
      <c r="AK789" s="446"/>
      <c r="AL789" s="446"/>
      <c r="AM789" s="1089"/>
      <c r="AN789" s="446"/>
      <c r="AO789" s="446"/>
      <c r="AP789" s="1089"/>
      <c r="AQ789" s="446"/>
      <c r="AR789" s="446"/>
      <c r="AS789" s="1146"/>
      <c r="AT789" s="446"/>
      <c r="AU789" s="446"/>
      <c r="AV789" s="1089"/>
      <c r="AW789" s="1089"/>
      <c r="AX789" s="1146"/>
      <c r="AY789" s="446"/>
      <c r="AZ789" s="1146"/>
      <c r="BA789" s="1919"/>
      <c r="BB789" s="1790"/>
      <c r="BC789" s="1146"/>
      <c r="BD789" s="446"/>
      <c r="BE789" s="1938"/>
      <c r="BF789" s="1089"/>
      <c r="BG789" s="20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  <c r="BS789" s="23"/>
      <c r="BT789" s="23"/>
      <c r="BU789" s="23"/>
      <c r="BV789" s="23"/>
      <c r="BW789" s="23"/>
      <c r="BX789" s="23"/>
      <c r="BY789" s="23"/>
      <c r="BZ789" s="23"/>
      <c r="CA789" s="23"/>
      <c r="CB789" s="23"/>
      <c r="CC789" s="23"/>
      <c r="CD789" s="23"/>
      <c r="CE789" s="23"/>
      <c r="CF789" s="23"/>
      <c r="CG789" s="23"/>
      <c r="CH789" s="23"/>
      <c r="CI789" s="23"/>
      <c r="CJ789" s="23"/>
      <c r="CK789" s="23"/>
      <c r="CL789" s="23"/>
      <c r="CM789" s="23"/>
      <c r="CN789" s="23"/>
      <c r="CO789" s="23"/>
      <c r="CP789" s="23"/>
      <c r="CQ789" s="23"/>
      <c r="CR789" s="23"/>
      <c r="CS789" s="23"/>
      <c r="CT789" s="23"/>
      <c r="CU789" s="23"/>
      <c r="CV789" s="23"/>
      <c r="CW789" s="23"/>
      <c r="CX789" s="23"/>
      <c r="CY789" s="23"/>
      <c r="CZ789" s="23"/>
      <c r="DA789" s="23"/>
      <c r="DB789" s="23"/>
      <c r="DC789" s="23"/>
      <c r="DD789" s="23"/>
      <c r="DE789" s="23"/>
      <c r="DF789" s="23"/>
      <c r="DG789" s="23"/>
      <c r="DH789" s="23"/>
      <c r="DI789" s="23"/>
      <c r="DJ789" s="23"/>
      <c r="DK789" s="23"/>
      <c r="DL789" s="23"/>
      <c r="DM789" s="23"/>
      <c r="DN789" s="23"/>
      <c r="DO789" s="23"/>
      <c r="DP789" s="23"/>
      <c r="DQ789" s="23"/>
      <c r="DR789" s="23"/>
      <c r="DS789" s="23"/>
      <c r="DT789" s="23"/>
      <c r="DU789" s="23"/>
      <c r="DV789" s="23"/>
      <c r="DW789" s="23"/>
      <c r="DX789" s="23"/>
      <c r="DY789" s="23"/>
      <c r="DZ789" s="23"/>
      <c r="EA789" s="23"/>
      <c r="EB789" s="23"/>
      <c r="EC789" s="23"/>
      <c r="ED789" s="23"/>
      <c r="EE789" s="23"/>
    </row>
    <row r="790" spans="1:135" s="22" customFormat="1" x14ac:dyDescent="0.25">
      <c r="A790" s="20"/>
      <c r="B790" s="16"/>
      <c r="C790" s="446"/>
      <c r="D790" s="446"/>
      <c r="E790" s="1089"/>
      <c r="F790" s="446"/>
      <c r="G790" s="446"/>
      <c r="H790" s="1089"/>
      <c r="I790" s="446"/>
      <c r="J790" s="446"/>
      <c r="K790" s="1089"/>
      <c r="L790" s="446"/>
      <c r="M790" s="446"/>
      <c r="N790" s="1089"/>
      <c r="O790" s="446"/>
      <c r="P790" s="446"/>
      <c r="Q790" s="1089"/>
      <c r="R790" s="446"/>
      <c r="S790" s="446"/>
      <c r="T790" s="1089"/>
      <c r="U790" s="1089"/>
      <c r="V790" s="446"/>
      <c r="W790" s="446"/>
      <c r="X790" s="1089"/>
      <c r="Y790" s="446"/>
      <c r="Z790" s="446"/>
      <c r="AA790" s="1089"/>
      <c r="AB790" s="446"/>
      <c r="AC790" s="1089"/>
      <c r="AD790" s="446"/>
      <c r="AE790" s="1089"/>
      <c r="AF790" s="446"/>
      <c r="AG790" s="1089"/>
      <c r="AH790" s="446"/>
      <c r="AI790" s="446"/>
      <c r="AJ790" s="1089"/>
      <c r="AK790" s="446"/>
      <c r="AL790" s="446"/>
      <c r="AM790" s="1089"/>
      <c r="AN790" s="446"/>
      <c r="AO790" s="446"/>
      <c r="AP790" s="1089"/>
      <c r="AQ790" s="446"/>
      <c r="AR790" s="446"/>
      <c r="AS790" s="1146"/>
      <c r="AT790" s="446"/>
      <c r="AU790" s="446"/>
      <c r="AV790" s="1089"/>
      <c r="AW790" s="1089"/>
      <c r="AX790" s="1146"/>
      <c r="AY790" s="446"/>
      <c r="AZ790" s="1146"/>
      <c r="BA790" s="1919"/>
      <c r="BB790" s="1790"/>
      <c r="BC790" s="1146"/>
      <c r="BD790" s="446"/>
      <c r="BE790" s="1938"/>
      <c r="BF790" s="1089"/>
      <c r="BG790" s="20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  <c r="BS790" s="23"/>
      <c r="BT790" s="23"/>
      <c r="BU790" s="23"/>
      <c r="BV790" s="23"/>
      <c r="BW790" s="23"/>
      <c r="BX790" s="23"/>
      <c r="BY790" s="23"/>
      <c r="BZ790" s="23"/>
      <c r="CA790" s="23"/>
      <c r="CB790" s="23"/>
      <c r="CC790" s="23"/>
      <c r="CD790" s="23"/>
      <c r="CE790" s="23"/>
      <c r="CF790" s="23"/>
      <c r="CG790" s="23"/>
      <c r="CH790" s="23"/>
      <c r="CI790" s="23"/>
      <c r="CJ790" s="23"/>
      <c r="CK790" s="23"/>
      <c r="CL790" s="23"/>
      <c r="CM790" s="23"/>
      <c r="CN790" s="23"/>
      <c r="CO790" s="23"/>
      <c r="CP790" s="23"/>
      <c r="CQ790" s="23"/>
      <c r="CR790" s="23"/>
      <c r="CS790" s="23"/>
      <c r="CT790" s="23"/>
      <c r="CU790" s="23"/>
      <c r="CV790" s="23"/>
      <c r="CW790" s="23"/>
      <c r="CX790" s="23"/>
      <c r="CY790" s="23"/>
      <c r="CZ790" s="23"/>
      <c r="DA790" s="23"/>
      <c r="DB790" s="23"/>
      <c r="DC790" s="23"/>
      <c r="DD790" s="23"/>
      <c r="DE790" s="23"/>
      <c r="DF790" s="23"/>
      <c r="DG790" s="23"/>
      <c r="DH790" s="23"/>
      <c r="DI790" s="23"/>
      <c r="DJ790" s="23"/>
      <c r="DK790" s="23"/>
      <c r="DL790" s="23"/>
      <c r="DM790" s="23"/>
      <c r="DN790" s="23"/>
      <c r="DO790" s="23"/>
      <c r="DP790" s="23"/>
      <c r="DQ790" s="23"/>
      <c r="DR790" s="23"/>
      <c r="DS790" s="23"/>
      <c r="DT790" s="23"/>
      <c r="DU790" s="23"/>
      <c r="DV790" s="23"/>
      <c r="DW790" s="23"/>
      <c r="DX790" s="23"/>
      <c r="DY790" s="23"/>
      <c r="DZ790" s="23"/>
      <c r="EA790" s="23"/>
      <c r="EB790" s="23"/>
      <c r="EC790" s="23"/>
      <c r="ED790" s="23"/>
      <c r="EE790" s="23"/>
    </row>
    <row r="791" spans="1:135" s="22" customFormat="1" x14ac:dyDescent="0.25">
      <c r="A791" s="20"/>
      <c r="B791" s="16"/>
      <c r="C791" s="446"/>
      <c r="D791" s="446"/>
      <c r="E791" s="1089"/>
      <c r="F791" s="446"/>
      <c r="G791" s="446"/>
      <c r="H791" s="1089"/>
      <c r="I791" s="446"/>
      <c r="J791" s="446"/>
      <c r="K791" s="1089"/>
      <c r="L791" s="446"/>
      <c r="M791" s="446"/>
      <c r="N791" s="1089"/>
      <c r="O791" s="446"/>
      <c r="P791" s="446"/>
      <c r="Q791" s="1089"/>
      <c r="R791" s="446"/>
      <c r="S791" s="446"/>
      <c r="T791" s="1089"/>
      <c r="U791" s="1089"/>
      <c r="V791" s="446"/>
      <c r="W791" s="446"/>
      <c r="X791" s="1089"/>
      <c r="Y791" s="446"/>
      <c r="Z791" s="446"/>
      <c r="AA791" s="1089"/>
      <c r="AB791" s="446"/>
      <c r="AC791" s="1089"/>
      <c r="AD791" s="446"/>
      <c r="AE791" s="1089"/>
      <c r="AF791" s="446"/>
      <c r="AG791" s="1089"/>
      <c r="AH791" s="446"/>
      <c r="AI791" s="446"/>
      <c r="AJ791" s="1089"/>
      <c r="AK791" s="446"/>
      <c r="AL791" s="446"/>
      <c r="AM791" s="1089"/>
      <c r="AN791" s="446"/>
      <c r="AO791" s="446"/>
      <c r="AP791" s="1089"/>
      <c r="AQ791" s="446"/>
      <c r="AR791" s="446"/>
      <c r="AS791" s="1146"/>
      <c r="AT791" s="446"/>
      <c r="AU791" s="446"/>
      <c r="AV791" s="1089"/>
      <c r="AW791" s="1089"/>
      <c r="AX791" s="1146"/>
      <c r="AY791" s="446"/>
      <c r="AZ791" s="1146"/>
      <c r="BA791" s="1919"/>
      <c r="BB791" s="1790"/>
      <c r="BC791" s="1146"/>
      <c r="BD791" s="446"/>
      <c r="BE791" s="1938"/>
      <c r="BF791" s="1089"/>
      <c r="BG791" s="20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  <c r="BS791" s="23"/>
      <c r="BT791" s="23"/>
      <c r="BU791" s="23"/>
      <c r="BV791" s="23"/>
      <c r="BW791" s="23"/>
      <c r="BX791" s="23"/>
      <c r="BY791" s="23"/>
      <c r="BZ791" s="23"/>
      <c r="CA791" s="23"/>
      <c r="CB791" s="23"/>
      <c r="CC791" s="23"/>
      <c r="CD791" s="23"/>
      <c r="CE791" s="23"/>
      <c r="CF791" s="23"/>
      <c r="CG791" s="23"/>
      <c r="CH791" s="23"/>
      <c r="CI791" s="23"/>
      <c r="CJ791" s="23"/>
      <c r="CK791" s="23"/>
      <c r="CL791" s="23"/>
      <c r="CM791" s="23"/>
      <c r="CN791" s="23"/>
      <c r="CO791" s="23"/>
      <c r="CP791" s="23"/>
      <c r="CQ791" s="23"/>
      <c r="CR791" s="23"/>
      <c r="CS791" s="23"/>
      <c r="CT791" s="23"/>
      <c r="CU791" s="23"/>
      <c r="CV791" s="23"/>
      <c r="CW791" s="23"/>
      <c r="CX791" s="23"/>
      <c r="CY791" s="23"/>
      <c r="CZ791" s="23"/>
      <c r="DA791" s="23"/>
      <c r="DB791" s="23"/>
      <c r="DC791" s="23"/>
      <c r="DD791" s="23"/>
      <c r="DE791" s="23"/>
      <c r="DF791" s="23"/>
      <c r="DG791" s="23"/>
      <c r="DH791" s="23"/>
      <c r="DI791" s="23"/>
      <c r="DJ791" s="23"/>
      <c r="DK791" s="23"/>
      <c r="DL791" s="23"/>
      <c r="DM791" s="23"/>
      <c r="DN791" s="23"/>
      <c r="DO791" s="23"/>
      <c r="DP791" s="23"/>
      <c r="DQ791" s="23"/>
      <c r="DR791" s="23"/>
      <c r="DS791" s="23"/>
      <c r="DT791" s="23"/>
      <c r="DU791" s="23"/>
      <c r="DV791" s="23"/>
      <c r="DW791" s="23"/>
      <c r="DX791" s="23"/>
      <c r="DY791" s="23"/>
      <c r="DZ791" s="23"/>
      <c r="EA791" s="23"/>
      <c r="EB791" s="23"/>
      <c r="EC791" s="23"/>
      <c r="ED791" s="23"/>
      <c r="EE791" s="23"/>
    </row>
    <row r="792" spans="1:135" s="22" customFormat="1" x14ac:dyDescent="0.25">
      <c r="A792" s="20"/>
      <c r="B792" s="16"/>
      <c r="C792" s="446"/>
      <c r="D792" s="446"/>
      <c r="E792" s="1089"/>
      <c r="F792" s="446"/>
      <c r="G792" s="446"/>
      <c r="H792" s="1089"/>
      <c r="I792" s="446"/>
      <c r="J792" s="446"/>
      <c r="K792" s="1089"/>
      <c r="L792" s="446"/>
      <c r="M792" s="446"/>
      <c r="N792" s="1089"/>
      <c r="O792" s="446"/>
      <c r="P792" s="446"/>
      <c r="Q792" s="1089"/>
      <c r="R792" s="446"/>
      <c r="S792" s="446"/>
      <c r="T792" s="1089"/>
      <c r="U792" s="1089"/>
      <c r="V792" s="446"/>
      <c r="W792" s="446"/>
      <c r="X792" s="1089"/>
      <c r="Y792" s="446"/>
      <c r="Z792" s="446"/>
      <c r="AA792" s="1089"/>
      <c r="AB792" s="446"/>
      <c r="AC792" s="1089"/>
      <c r="AD792" s="446"/>
      <c r="AE792" s="1089"/>
      <c r="AF792" s="446"/>
      <c r="AG792" s="1089"/>
      <c r="AH792" s="446"/>
      <c r="AI792" s="446"/>
      <c r="AJ792" s="1089"/>
      <c r="AK792" s="446"/>
      <c r="AL792" s="446"/>
      <c r="AM792" s="1089"/>
      <c r="AN792" s="446"/>
      <c r="AO792" s="446"/>
      <c r="AP792" s="1089"/>
      <c r="AQ792" s="446"/>
      <c r="AR792" s="446"/>
      <c r="AS792" s="1146"/>
      <c r="AT792" s="446"/>
      <c r="AU792" s="446"/>
      <c r="AV792" s="1089"/>
      <c r="AW792" s="1089"/>
      <c r="AX792" s="1146"/>
      <c r="AY792" s="446"/>
      <c r="AZ792" s="1146"/>
      <c r="BA792" s="1919"/>
      <c r="BB792" s="1790"/>
      <c r="BC792" s="1146"/>
      <c r="BD792" s="446"/>
      <c r="BE792" s="1938"/>
      <c r="BF792" s="1089"/>
      <c r="BG792" s="20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  <c r="BS792" s="23"/>
      <c r="BT792" s="23"/>
      <c r="BU792" s="23"/>
      <c r="BV792" s="23"/>
      <c r="BW792" s="23"/>
      <c r="BX792" s="23"/>
      <c r="BY792" s="23"/>
      <c r="BZ792" s="23"/>
      <c r="CA792" s="23"/>
      <c r="CB792" s="23"/>
      <c r="CC792" s="23"/>
      <c r="CD792" s="23"/>
      <c r="CE792" s="23"/>
      <c r="CF792" s="23"/>
      <c r="CG792" s="23"/>
      <c r="CH792" s="23"/>
      <c r="CI792" s="23"/>
      <c r="CJ792" s="23"/>
      <c r="CK792" s="23"/>
      <c r="CL792" s="23"/>
      <c r="CM792" s="23"/>
      <c r="CN792" s="23"/>
      <c r="CO792" s="23"/>
      <c r="CP792" s="23"/>
      <c r="CQ792" s="23"/>
      <c r="CR792" s="23"/>
      <c r="CS792" s="23"/>
      <c r="CT792" s="23"/>
      <c r="CU792" s="23"/>
      <c r="CV792" s="23"/>
      <c r="CW792" s="23"/>
      <c r="CX792" s="23"/>
      <c r="CY792" s="23"/>
      <c r="CZ792" s="23"/>
      <c r="DA792" s="23"/>
      <c r="DB792" s="23"/>
      <c r="DC792" s="23"/>
      <c r="DD792" s="23"/>
      <c r="DE792" s="23"/>
      <c r="DF792" s="23"/>
      <c r="DG792" s="23"/>
      <c r="DH792" s="23"/>
      <c r="DI792" s="23"/>
      <c r="DJ792" s="23"/>
      <c r="DK792" s="23"/>
      <c r="DL792" s="23"/>
      <c r="DM792" s="23"/>
      <c r="DN792" s="23"/>
      <c r="DO792" s="23"/>
      <c r="DP792" s="23"/>
      <c r="DQ792" s="23"/>
      <c r="DR792" s="23"/>
      <c r="DS792" s="23"/>
      <c r="DT792" s="23"/>
      <c r="DU792" s="23"/>
      <c r="DV792" s="23"/>
      <c r="DW792" s="23"/>
      <c r="DX792" s="23"/>
      <c r="DY792" s="23"/>
      <c r="DZ792" s="23"/>
      <c r="EA792" s="23"/>
      <c r="EB792" s="23"/>
      <c r="EC792" s="23"/>
      <c r="ED792" s="23"/>
      <c r="EE792" s="23"/>
    </row>
    <row r="793" spans="1:135" s="22" customFormat="1" x14ac:dyDescent="0.25">
      <c r="A793" s="20"/>
      <c r="B793" s="16"/>
      <c r="C793" s="446"/>
      <c r="D793" s="446"/>
      <c r="E793" s="1089"/>
      <c r="F793" s="446"/>
      <c r="G793" s="446"/>
      <c r="H793" s="1089"/>
      <c r="I793" s="446"/>
      <c r="J793" s="446"/>
      <c r="K793" s="1089"/>
      <c r="L793" s="446"/>
      <c r="M793" s="446"/>
      <c r="N793" s="1089"/>
      <c r="O793" s="446"/>
      <c r="P793" s="446"/>
      <c r="Q793" s="1089"/>
      <c r="R793" s="446"/>
      <c r="S793" s="446"/>
      <c r="T793" s="1089"/>
      <c r="U793" s="1089"/>
      <c r="V793" s="446"/>
      <c r="W793" s="446"/>
      <c r="X793" s="1089"/>
      <c r="Y793" s="446"/>
      <c r="Z793" s="446"/>
      <c r="AA793" s="1089"/>
      <c r="AB793" s="446"/>
      <c r="AC793" s="1089"/>
      <c r="AD793" s="446"/>
      <c r="AE793" s="1089"/>
      <c r="AF793" s="446"/>
      <c r="AG793" s="1089"/>
      <c r="AH793" s="446"/>
      <c r="AI793" s="446"/>
      <c r="AJ793" s="1089"/>
      <c r="AK793" s="446"/>
      <c r="AL793" s="446"/>
      <c r="AM793" s="1089"/>
      <c r="AN793" s="446"/>
      <c r="AO793" s="446"/>
      <c r="AP793" s="1089"/>
      <c r="AQ793" s="446"/>
      <c r="AR793" s="446"/>
      <c r="AS793" s="1146"/>
      <c r="AT793" s="446"/>
      <c r="AU793" s="446"/>
      <c r="AV793" s="1089"/>
      <c r="AW793" s="1089"/>
      <c r="AX793" s="1146"/>
      <c r="AY793" s="446"/>
      <c r="AZ793" s="1146"/>
      <c r="BA793" s="1919"/>
      <c r="BB793" s="1790"/>
      <c r="BC793" s="1146"/>
      <c r="BD793" s="446"/>
      <c r="BE793" s="1938"/>
      <c r="BF793" s="1089"/>
      <c r="BG793" s="20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  <c r="BS793" s="23"/>
      <c r="BT793" s="23"/>
      <c r="BU793" s="23"/>
      <c r="BV793" s="23"/>
      <c r="BW793" s="23"/>
      <c r="BX793" s="23"/>
      <c r="BY793" s="23"/>
      <c r="BZ793" s="23"/>
      <c r="CA793" s="23"/>
      <c r="CB793" s="23"/>
      <c r="CC793" s="23"/>
      <c r="CD793" s="23"/>
      <c r="CE793" s="23"/>
      <c r="CF793" s="23"/>
      <c r="CG793" s="23"/>
      <c r="CH793" s="23"/>
      <c r="CI793" s="23"/>
      <c r="CJ793" s="23"/>
      <c r="CK793" s="23"/>
      <c r="CL793" s="23"/>
      <c r="CM793" s="23"/>
      <c r="CN793" s="23"/>
      <c r="CO793" s="23"/>
      <c r="CP793" s="23"/>
      <c r="CQ793" s="23"/>
      <c r="CR793" s="23"/>
      <c r="CS793" s="23"/>
      <c r="CT793" s="23"/>
      <c r="CU793" s="23"/>
      <c r="CV793" s="23"/>
      <c r="CW793" s="23"/>
      <c r="CX793" s="23"/>
      <c r="CY793" s="23"/>
      <c r="CZ793" s="23"/>
      <c r="DA793" s="23"/>
      <c r="DB793" s="23"/>
      <c r="DC793" s="23"/>
      <c r="DD793" s="23"/>
      <c r="DE793" s="23"/>
      <c r="DF793" s="23"/>
      <c r="DG793" s="23"/>
      <c r="DH793" s="23"/>
      <c r="DI793" s="23"/>
      <c r="DJ793" s="23"/>
      <c r="DK793" s="23"/>
      <c r="DL793" s="23"/>
      <c r="DM793" s="23"/>
      <c r="DN793" s="23"/>
      <c r="DO793" s="23"/>
      <c r="DP793" s="23"/>
      <c r="DQ793" s="23"/>
      <c r="DR793" s="23"/>
      <c r="DS793" s="23"/>
      <c r="DT793" s="23"/>
      <c r="DU793" s="23"/>
      <c r="DV793" s="23"/>
      <c r="DW793" s="23"/>
      <c r="DX793" s="23"/>
      <c r="DY793" s="23"/>
      <c r="DZ793" s="23"/>
      <c r="EA793" s="23"/>
      <c r="EB793" s="23"/>
      <c r="EC793" s="23"/>
      <c r="ED793" s="23"/>
      <c r="EE793" s="23"/>
    </row>
    <row r="794" spans="1:135" s="22" customFormat="1" x14ac:dyDescent="0.25">
      <c r="A794" s="20"/>
      <c r="B794" s="16"/>
      <c r="C794" s="446"/>
      <c r="D794" s="446"/>
      <c r="E794" s="1089"/>
      <c r="F794" s="446"/>
      <c r="G794" s="446"/>
      <c r="H794" s="1089"/>
      <c r="I794" s="446"/>
      <c r="J794" s="446"/>
      <c r="K794" s="1089"/>
      <c r="L794" s="446"/>
      <c r="M794" s="446"/>
      <c r="N794" s="1089"/>
      <c r="O794" s="446"/>
      <c r="P794" s="446"/>
      <c r="Q794" s="1089"/>
      <c r="R794" s="446"/>
      <c r="S794" s="446"/>
      <c r="T794" s="1089"/>
      <c r="U794" s="1089"/>
      <c r="V794" s="446"/>
      <c r="W794" s="446"/>
      <c r="X794" s="1089"/>
      <c r="Y794" s="446"/>
      <c r="Z794" s="446"/>
      <c r="AA794" s="1089"/>
      <c r="AB794" s="446"/>
      <c r="AC794" s="1089"/>
      <c r="AD794" s="446"/>
      <c r="AE794" s="1089"/>
      <c r="AF794" s="446"/>
      <c r="AG794" s="1089"/>
      <c r="AH794" s="446"/>
      <c r="AI794" s="446"/>
      <c r="AJ794" s="1089"/>
      <c r="AK794" s="446"/>
      <c r="AL794" s="446"/>
      <c r="AM794" s="1089"/>
      <c r="AN794" s="446"/>
      <c r="AO794" s="446"/>
      <c r="AP794" s="1089"/>
      <c r="AQ794" s="446"/>
      <c r="AR794" s="446"/>
      <c r="AS794" s="1146"/>
      <c r="AT794" s="446"/>
      <c r="AU794" s="446"/>
      <c r="AV794" s="1089"/>
      <c r="AW794" s="1089"/>
      <c r="AX794" s="1146"/>
      <c r="AY794" s="446"/>
      <c r="AZ794" s="1146"/>
      <c r="BA794" s="1919"/>
      <c r="BB794" s="1790"/>
      <c r="BC794" s="1146"/>
      <c r="BD794" s="446"/>
      <c r="BE794" s="1938"/>
      <c r="BF794" s="1089"/>
      <c r="BG794" s="20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/>
      <c r="CS794" s="23"/>
      <c r="CT794" s="23"/>
      <c r="CU794" s="23"/>
      <c r="CV794" s="23"/>
      <c r="CW794" s="23"/>
      <c r="CX794" s="23"/>
      <c r="CY794" s="23"/>
      <c r="CZ794" s="23"/>
      <c r="DA794" s="23"/>
      <c r="DB794" s="23"/>
      <c r="DC794" s="23"/>
      <c r="DD794" s="23"/>
      <c r="DE794" s="23"/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/>
      <c r="DR794" s="23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</row>
    <row r="795" spans="1:135" s="22" customFormat="1" x14ac:dyDescent="0.25">
      <c r="A795" s="20"/>
      <c r="B795" s="16"/>
      <c r="C795" s="446"/>
      <c r="D795" s="446"/>
      <c r="E795" s="1089"/>
      <c r="F795" s="446"/>
      <c r="G795" s="446"/>
      <c r="H795" s="1089"/>
      <c r="I795" s="446"/>
      <c r="J795" s="446"/>
      <c r="K795" s="1089"/>
      <c r="L795" s="446"/>
      <c r="M795" s="446"/>
      <c r="N795" s="1089"/>
      <c r="O795" s="446"/>
      <c r="P795" s="446"/>
      <c r="Q795" s="1089"/>
      <c r="R795" s="446"/>
      <c r="S795" s="446"/>
      <c r="T795" s="1089"/>
      <c r="U795" s="1089"/>
      <c r="V795" s="446"/>
      <c r="W795" s="446"/>
      <c r="X795" s="1089"/>
      <c r="Y795" s="446"/>
      <c r="Z795" s="446"/>
      <c r="AA795" s="1089"/>
      <c r="AB795" s="446"/>
      <c r="AC795" s="1089"/>
      <c r="AD795" s="446"/>
      <c r="AE795" s="1089"/>
      <c r="AF795" s="446"/>
      <c r="AG795" s="1089"/>
      <c r="AH795" s="446"/>
      <c r="AI795" s="446"/>
      <c r="AJ795" s="1089"/>
      <c r="AK795" s="446"/>
      <c r="AL795" s="446"/>
      <c r="AM795" s="1089"/>
      <c r="AN795" s="446"/>
      <c r="AO795" s="446"/>
      <c r="AP795" s="1089"/>
      <c r="AQ795" s="446"/>
      <c r="AR795" s="446"/>
      <c r="AS795" s="1146"/>
      <c r="AT795" s="446"/>
      <c r="AU795" s="446"/>
      <c r="AV795" s="1089"/>
      <c r="AW795" s="1089"/>
      <c r="AX795" s="1146"/>
      <c r="AY795" s="446"/>
      <c r="AZ795" s="1146"/>
      <c r="BA795" s="1919"/>
      <c r="BB795" s="1790"/>
      <c r="BC795" s="1146"/>
      <c r="BD795" s="446"/>
      <c r="BE795" s="1938"/>
      <c r="BF795" s="1089"/>
      <c r="BG795" s="20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  <c r="BS795" s="23"/>
      <c r="BT795" s="23"/>
      <c r="BU795" s="23"/>
      <c r="BV795" s="23"/>
      <c r="BW795" s="23"/>
      <c r="BX795" s="23"/>
      <c r="BY795" s="23"/>
      <c r="BZ795" s="23"/>
      <c r="CA795" s="23"/>
      <c r="CB795" s="23"/>
      <c r="CC795" s="23"/>
      <c r="CD795" s="23"/>
      <c r="CE795" s="23"/>
      <c r="CF795" s="23"/>
      <c r="CG795" s="23"/>
      <c r="CH795" s="23"/>
      <c r="CI795" s="23"/>
      <c r="CJ795" s="23"/>
      <c r="CK795" s="23"/>
      <c r="CL795" s="23"/>
      <c r="CM795" s="23"/>
      <c r="CN795" s="23"/>
      <c r="CO795" s="23"/>
      <c r="CP795" s="23"/>
      <c r="CQ795" s="23"/>
      <c r="CR795" s="23"/>
      <c r="CS795" s="23"/>
      <c r="CT795" s="23"/>
      <c r="CU795" s="23"/>
      <c r="CV795" s="23"/>
      <c r="CW795" s="23"/>
      <c r="CX795" s="23"/>
      <c r="CY795" s="23"/>
      <c r="CZ795" s="23"/>
      <c r="DA795" s="23"/>
      <c r="DB795" s="23"/>
      <c r="DC795" s="23"/>
      <c r="DD795" s="23"/>
      <c r="DE795" s="23"/>
      <c r="DF795" s="23"/>
      <c r="DG795" s="23"/>
      <c r="DH795" s="23"/>
      <c r="DI795" s="23"/>
      <c r="DJ795" s="23"/>
      <c r="DK795" s="23"/>
      <c r="DL795" s="23"/>
      <c r="DM795" s="23"/>
      <c r="DN795" s="23"/>
      <c r="DO795" s="23"/>
      <c r="DP795" s="23"/>
      <c r="DQ795" s="23"/>
      <c r="DR795" s="23"/>
      <c r="DS795" s="23"/>
      <c r="DT795" s="23"/>
      <c r="DU795" s="23"/>
      <c r="DV795" s="23"/>
      <c r="DW795" s="23"/>
      <c r="DX795" s="23"/>
      <c r="DY795" s="23"/>
      <c r="DZ795" s="23"/>
      <c r="EA795" s="23"/>
      <c r="EB795" s="23"/>
      <c r="EC795" s="23"/>
      <c r="ED795" s="23"/>
      <c r="EE795" s="23"/>
    </row>
    <row r="796" spans="1:135" s="22" customFormat="1" x14ac:dyDescent="0.25">
      <c r="A796" s="20"/>
      <c r="B796" s="16"/>
      <c r="C796" s="446"/>
      <c r="D796" s="446"/>
      <c r="E796" s="1089"/>
      <c r="F796" s="446"/>
      <c r="G796" s="446"/>
      <c r="H796" s="1089"/>
      <c r="I796" s="446"/>
      <c r="J796" s="446"/>
      <c r="K796" s="1089"/>
      <c r="L796" s="446"/>
      <c r="M796" s="446"/>
      <c r="N796" s="1089"/>
      <c r="O796" s="446"/>
      <c r="P796" s="446"/>
      <c r="Q796" s="1089"/>
      <c r="R796" s="446"/>
      <c r="S796" s="446"/>
      <c r="T796" s="1089"/>
      <c r="U796" s="1089"/>
      <c r="V796" s="446"/>
      <c r="W796" s="446"/>
      <c r="X796" s="1089"/>
      <c r="Y796" s="446"/>
      <c r="Z796" s="446"/>
      <c r="AA796" s="1089"/>
      <c r="AB796" s="446"/>
      <c r="AC796" s="1089"/>
      <c r="AD796" s="446"/>
      <c r="AE796" s="1089"/>
      <c r="AF796" s="446"/>
      <c r="AG796" s="1089"/>
      <c r="AH796" s="446"/>
      <c r="AI796" s="446"/>
      <c r="AJ796" s="1089"/>
      <c r="AK796" s="446"/>
      <c r="AL796" s="446"/>
      <c r="AM796" s="1089"/>
      <c r="AN796" s="446"/>
      <c r="AO796" s="446"/>
      <c r="AP796" s="1089"/>
      <c r="AQ796" s="446"/>
      <c r="AR796" s="446"/>
      <c r="AS796" s="1146"/>
      <c r="AT796" s="446"/>
      <c r="AU796" s="446"/>
      <c r="AV796" s="1089"/>
      <c r="AW796" s="1089"/>
      <c r="AX796" s="1146"/>
      <c r="AY796" s="446"/>
      <c r="AZ796" s="1146"/>
      <c r="BA796" s="1919"/>
      <c r="BB796" s="1790"/>
      <c r="BC796" s="1146"/>
      <c r="BD796" s="446"/>
      <c r="BE796" s="1938"/>
      <c r="BF796" s="1089"/>
      <c r="BG796" s="20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  <c r="BS796" s="23"/>
      <c r="BT796" s="23"/>
      <c r="BU796" s="23"/>
      <c r="BV796" s="23"/>
      <c r="BW796" s="23"/>
      <c r="BX796" s="23"/>
      <c r="BY796" s="23"/>
      <c r="BZ796" s="23"/>
      <c r="CA796" s="23"/>
      <c r="CB796" s="23"/>
      <c r="CC796" s="23"/>
      <c r="CD796" s="23"/>
      <c r="CE796" s="23"/>
      <c r="CF796" s="23"/>
      <c r="CG796" s="23"/>
      <c r="CH796" s="23"/>
      <c r="CI796" s="23"/>
      <c r="CJ796" s="23"/>
      <c r="CK796" s="23"/>
      <c r="CL796" s="23"/>
      <c r="CM796" s="23"/>
      <c r="CN796" s="23"/>
      <c r="CO796" s="23"/>
      <c r="CP796" s="23"/>
      <c r="CQ796" s="23"/>
      <c r="CR796" s="23"/>
      <c r="CS796" s="23"/>
      <c r="CT796" s="23"/>
      <c r="CU796" s="23"/>
      <c r="CV796" s="23"/>
      <c r="CW796" s="23"/>
      <c r="CX796" s="23"/>
      <c r="CY796" s="23"/>
      <c r="CZ796" s="23"/>
      <c r="DA796" s="23"/>
      <c r="DB796" s="23"/>
      <c r="DC796" s="23"/>
      <c r="DD796" s="23"/>
      <c r="DE796" s="23"/>
      <c r="DF796" s="23"/>
      <c r="DG796" s="23"/>
      <c r="DH796" s="23"/>
      <c r="DI796" s="23"/>
      <c r="DJ796" s="23"/>
      <c r="DK796" s="23"/>
      <c r="DL796" s="23"/>
      <c r="DM796" s="23"/>
      <c r="DN796" s="23"/>
      <c r="DO796" s="23"/>
      <c r="DP796" s="23"/>
      <c r="DQ796" s="23"/>
      <c r="DR796" s="23"/>
      <c r="DS796" s="23"/>
      <c r="DT796" s="23"/>
      <c r="DU796" s="23"/>
      <c r="DV796" s="23"/>
      <c r="DW796" s="23"/>
      <c r="DX796" s="23"/>
      <c r="DY796" s="23"/>
      <c r="DZ796" s="23"/>
      <c r="EA796" s="23"/>
      <c r="EB796" s="23"/>
      <c r="EC796" s="23"/>
      <c r="ED796" s="23"/>
      <c r="EE796" s="23"/>
    </row>
    <row r="797" spans="1:135" s="22" customFormat="1" x14ac:dyDescent="0.25">
      <c r="A797" s="20"/>
      <c r="B797" s="16"/>
      <c r="C797" s="446"/>
      <c r="D797" s="446"/>
      <c r="E797" s="1089"/>
      <c r="F797" s="446"/>
      <c r="G797" s="446"/>
      <c r="H797" s="1089"/>
      <c r="I797" s="446"/>
      <c r="J797" s="446"/>
      <c r="K797" s="1089"/>
      <c r="L797" s="446"/>
      <c r="M797" s="446"/>
      <c r="N797" s="1089"/>
      <c r="O797" s="446"/>
      <c r="P797" s="446"/>
      <c r="Q797" s="1089"/>
      <c r="R797" s="446"/>
      <c r="S797" s="446"/>
      <c r="T797" s="1089"/>
      <c r="U797" s="1089"/>
      <c r="V797" s="446"/>
      <c r="W797" s="446"/>
      <c r="X797" s="1089"/>
      <c r="Y797" s="446"/>
      <c r="Z797" s="446"/>
      <c r="AA797" s="1089"/>
      <c r="AB797" s="446"/>
      <c r="AC797" s="1089"/>
      <c r="AD797" s="446"/>
      <c r="AE797" s="1089"/>
      <c r="AF797" s="446"/>
      <c r="AG797" s="1089"/>
      <c r="AH797" s="446"/>
      <c r="AI797" s="446"/>
      <c r="AJ797" s="1089"/>
      <c r="AK797" s="446"/>
      <c r="AL797" s="446"/>
      <c r="AM797" s="1089"/>
      <c r="AN797" s="446"/>
      <c r="AO797" s="446"/>
      <c r="AP797" s="1089"/>
      <c r="AQ797" s="446"/>
      <c r="AR797" s="446"/>
      <c r="AS797" s="1146"/>
      <c r="AT797" s="446"/>
      <c r="AU797" s="446"/>
      <c r="AV797" s="1089"/>
      <c r="AW797" s="1089"/>
      <c r="AX797" s="1146"/>
      <c r="AY797" s="446"/>
      <c r="AZ797" s="1146"/>
      <c r="BA797" s="1919"/>
      <c r="BB797" s="1790"/>
      <c r="BC797" s="1146"/>
      <c r="BD797" s="446"/>
      <c r="BE797" s="1938"/>
      <c r="BF797" s="1089"/>
      <c r="BG797" s="20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  <c r="BS797" s="23"/>
      <c r="BT797" s="23"/>
      <c r="BU797" s="23"/>
      <c r="BV797" s="23"/>
      <c r="BW797" s="23"/>
      <c r="BX797" s="23"/>
      <c r="BY797" s="23"/>
      <c r="BZ797" s="23"/>
      <c r="CA797" s="23"/>
      <c r="CB797" s="23"/>
      <c r="CC797" s="23"/>
      <c r="CD797" s="23"/>
      <c r="CE797" s="23"/>
      <c r="CF797" s="23"/>
      <c r="CG797" s="23"/>
      <c r="CH797" s="23"/>
      <c r="CI797" s="23"/>
      <c r="CJ797" s="23"/>
      <c r="CK797" s="23"/>
      <c r="CL797" s="23"/>
      <c r="CM797" s="23"/>
      <c r="CN797" s="23"/>
      <c r="CO797" s="23"/>
      <c r="CP797" s="23"/>
      <c r="CQ797" s="23"/>
      <c r="CR797" s="23"/>
      <c r="CS797" s="23"/>
      <c r="CT797" s="23"/>
      <c r="CU797" s="23"/>
      <c r="CV797" s="23"/>
      <c r="CW797" s="23"/>
      <c r="CX797" s="23"/>
      <c r="CY797" s="23"/>
      <c r="CZ797" s="23"/>
      <c r="DA797" s="23"/>
      <c r="DB797" s="23"/>
      <c r="DC797" s="23"/>
      <c r="DD797" s="23"/>
      <c r="DE797" s="23"/>
      <c r="DF797" s="23"/>
      <c r="DG797" s="23"/>
      <c r="DH797" s="23"/>
      <c r="DI797" s="23"/>
      <c r="DJ797" s="23"/>
      <c r="DK797" s="23"/>
      <c r="DL797" s="23"/>
      <c r="DM797" s="23"/>
      <c r="DN797" s="23"/>
      <c r="DO797" s="23"/>
      <c r="DP797" s="23"/>
      <c r="DQ797" s="23"/>
      <c r="DR797" s="23"/>
      <c r="DS797" s="23"/>
      <c r="DT797" s="23"/>
      <c r="DU797" s="23"/>
      <c r="DV797" s="23"/>
      <c r="DW797" s="23"/>
      <c r="DX797" s="23"/>
      <c r="DY797" s="23"/>
      <c r="DZ797" s="23"/>
      <c r="EA797" s="23"/>
      <c r="EB797" s="23"/>
      <c r="EC797" s="23"/>
      <c r="ED797" s="23"/>
      <c r="EE797" s="23"/>
    </row>
    <row r="798" spans="1:135" s="22" customFormat="1" x14ac:dyDescent="0.25">
      <c r="A798" s="20"/>
      <c r="B798" s="16"/>
      <c r="C798" s="446"/>
      <c r="D798" s="446"/>
      <c r="E798" s="1089"/>
      <c r="F798" s="446"/>
      <c r="G798" s="446"/>
      <c r="H798" s="1089"/>
      <c r="I798" s="446"/>
      <c r="J798" s="446"/>
      <c r="K798" s="1089"/>
      <c r="L798" s="446"/>
      <c r="M798" s="446"/>
      <c r="N798" s="1089"/>
      <c r="O798" s="446"/>
      <c r="P798" s="446"/>
      <c r="Q798" s="1089"/>
      <c r="R798" s="446"/>
      <c r="S798" s="446"/>
      <c r="T798" s="1089"/>
      <c r="U798" s="1089"/>
      <c r="V798" s="446"/>
      <c r="W798" s="446"/>
      <c r="X798" s="1089"/>
      <c r="Y798" s="446"/>
      <c r="Z798" s="446"/>
      <c r="AA798" s="1089"/>
      <c r="AB798" s="446"/>
      <c r="AC798" s="1089"/>
      <c r="AD798" s="446"/>
      <c r="AE798" s="1089"/>
      <c r="AF798" s="446"/>
      <c r="AG798" s="1089"/>
      <c r="AH798" s="446"/>
      <c r="AI798" s="446"/>
      <c r="AJ798" s="1089"/>
      <c r="AK798" s="446"/>
      <c r="AL798" s="446"/>
      <c r="AM798" s="1089"/>
      <c r="AN798" s="446"/>
      <c r="AO798" s="446"/>
      <c r="AP798" s="1089"/>
      <c r="AQ798" s="446"/>
      <c r="AR798" s="446"/>
      <c r="AS798" s="1146"/>
      <c r="AT798" s="446"/>
      <c r="AU798" s="446"/>
      <c r="AV798" s="1089"/>
      <c r="AW798" s="1089"/>
      <c r="AX798" s="1146"/>
      <c r="AY798" s="446"/>
      <c r="AZ798" s="1146"/>
      <c r="BA798" s="1919"/>
      <c r="BB798" s="1790"/>
      <c r="BC798" s="1146"/>
      <c r="BD798" s="446"/>
      <c r="BE798" s="1938"/>
      <c r="BF798" s="1089"/>
      <c r="BG798" s="20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  <c r="BS798" s="23"/>
      <c r="BT798" s="23"/>
      <c r="BU798" s="23"/>
      <c r="BV798" s="23"/>
      <c r="BW798" s="23"/>
      <c r="BX798" s="23"/>
      <c r="BY798" s="23"/>
      <c r="BZ798" s="23"/>
      <c r="CA798" s="23"/>
      <c r="CB798" s="23"/>
      <c r="CC798" s="23"/>
      <c r="CD798" s="23"/>
      <c r="CE798" s="23"/>
      <c r="CF798" s="23"/>
      <c r="CG798" s="23"/>
      <c r="CH798" s="23"/>
      <c r="CI798" s="23"/>
      <c r="CJ798" s="23"/>
      <c r="CK798" s="23"/>
      <c r="CL798" s="23"/>
      <c r="CM798" s="23"/>
      <c r="CN798" s="23"/>
      <c r="CO798" s="23"/>
      <c r="CP798" s="23"/>
      <c r="CQ798" s="23"/>
      <c r="CR798" s="23"/>
      <c r="CS798" s="23"/>
      <c r="CT798" s="23"/>
      <c r="CU798" s="23"/>
      <c r="CV798" s="23"/>
      <c r="CW798" s="23"/>
      <c r="CX798" s="23"/>
      <c r="CY798" s="23"/>
      <c r="CZ798" s="23"/>
      <c r="DA798" s="23"/>
      <c r="DB798" s="23"/>
      <c r="DC798" s="23"/>
      <c r="DD798" s="23"/>
      <c r="DE798" s="23"/>
      <c r="DF798" s="23"/>
      <c r="DG798" s="23"/>
      <c r="DH798" s="23"/>
      <c r="DI798" s="23"/>
      <c r="DJ798" s="23"/>
      <c r="DK798" s="23"/>
      <c r="DL798" s="23"/>
      <c r="DM798" s="23"/>
      <c r="DN798" s="23"/>
      <c r="DO798" s="23"/>
      <c r="DP798" s="23"/>
      <c r="DQ798" s="23"/>
      <c r="DR798" s="23"/>
      <c r="DS798" s="23"/>
      <c r="DT798" s="23"/>
      <c r="DU798" s="23"/>
      <c r="DV798" s="23"/>
      <c r="DW798" s="23"/>
      <c r="DX798" s="23"/>
      <c r="DY798" s="23"/>
      <c r="DZ798" s="23"/>
      <c r="EA798" s="23"/>
      <c r="EB798" s="23"/>
      <c r="EC798" s="23"/>
      <c r="ED798" s="23"/>
      <c r="EE798" s="23"/>
    </row>
    <row r="799" spans="1:135" s="22" customFormat="1" x14ac:dyDescent="0.25">
      <c r="A799" s="20"/>
      <c r="B799" s="16"/>
      <c r="C799" s="446"/>
      <c r="D799" s="446"/>
      <c r="E799" s="1089"/>
      <c r="F799" s="446"/>
      <c r="G799" s="446"/>
      <c r="H799" s="1089"/>
      <c r="I799" s="446"/>
      <c r="J799" s="446"/>
      <c r="K799" s="1089"/>
      <c r="L799" s="446"/>
      <c r="M799" s="446"/>
      <c r="N799" s="1089"/>
      <c r="O799" s="446"/>
      <c r="P799" s="446"/>
      <c r="Q799" s="1089"/>
      <c r="R799" s="446"/>
      <c r="S799" s="446"/>
      <c r="T799" s="1089"/>
      <c r="U799" s="1089"/>
      <c r="V799" s="446"/>
      <c r="W799" s="446"/>
      <c r="X799" s="1089"/>
      <c r="Y799" s="446"/>
      <c r="Z799" s="446"/>
      <c r="AA799" s="1089"/>
      <c r="AB799" s="446"/>
      <c r="AC799" s="1089"/>
      <c r="AD799" s="446"/>
      <c r="AE799" s="1089"/>
      <c r="AF799" s="446"/>
      <c r="AG799" s="1089"/>
      <c r="AH799" s="446"/>
      <c r="AI799" s="446"/>
      <c r="AJ799" s="1089"/>
      <c r="AK799" s="446"/>
      <c r="AL799" s="446"/>
      <c r="AM799" s="1089"/>
      <c r="AN799" s="446"/>
      <c r="AO799" s="446"/>
      <c r="AP799" s="1089"/>
      <c r="AQ799" s="446"/>
      <c r="AR799" s="446"/>
      <c r="AS799" s="1146"/>
      <c r="AT799" s="446"/>
      <c r="AU799" s="446"/>
      <c r="AV799" s="1089"/>
      <c r="AW799" s="1089"/>
      <c r="AX799" s="1146"/>
      <c r="AY799" s="446"/>
      <c r="AZ799" s="1146"/>
      <c r="BA799" s="1919"/>
      <c r="BB799" s="1790"/>
      <c r="BC799" s="1146"/>
      <c r="BD799" s="446"/>
      <c r="BE799" s="1938"/>
      <c r="BF799" s="1089"/>
      <c r="BG799" s="20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  <c r="BS799" s="23"/>
      <c r="BT799" s="23"/>
      <c r="BU799" s="23"/>
      <c r="BV799" s="23"/>
      <c r="BW799" s="23"/>
      <c r="BX799" s="23"/>
      <c r="BY799" s="23"/>
      <c r="BZ799" s="23"/>
      <c r="CA799" s="23"/>
      <c r="CB799" s="23"/>
      <c r="CC799" s="23"/>
      <c r="CD799" s="23"/>
      <c r="CE799" s="23"/>
      <c r="CF799" s="23"/>
      <c r="CG799" s="23"/>
      <c r="CH799" s="23"/>
      <c r="CI799" s="23"/>
      <c r="CJ799" s="23"/>
      <c r="CK799" s="23"/>
      <c r="CL799" s="23"/>
      <c r="CM799" s="23"/>
      <c r="CN799" s="23"/>
      <c r="CO799" s="23"/>
      <c r="CP799" s="23"/>
      <c r="CQ799" s="23"/>
      <c r="CR799" s="23"/>
      <c r="CS799" s="23"/>
      <c r="CT799" s="23"/>
      <c r="CU799" s="23"/>
      <c r="CV799" s="23"/>
      <c r="CW799" s="23"/>
      <c r="CX799" s="23"/>
      <c r="CY799" s="23"/>
      <c r="CZ799" s="23"/>
      <c r="DA799" s="23"/>
      <c r="DB799" s="23"/>
      <c r="DC799" s="23"/>
      <c r="DD799" s="23"/>
      <c r="DE799" s="23"/>
      <c r="DF799" s="23"/>
      <c r="DG799" s="23"/>
      <c r="DH799" s="23"/>
      <c r="DI799" s="23"/>
      <c r="DJ799" s="23"/>
      <c r="DK799" s="23"/>
      <c r="DL799" s="23"/>
      <c r="DM799" s="23"/>
      <c r="DN799" s="23"/>
      <c r="DO799" s="23"/>
      <c r="DP799" s="23"/>
      <c r="DQ799" s="23"/>
      <c r="DR799" s="23"/>
      <c r="DS799" s="23"/>
      <c r="DT799" s="23"/>
      <c r="DU799" s="23"/>
      <c r="DV799" s="23"/>
      <c r="DW799" s="23"/>
      <c r="DX799" s="23"/>
      <c r="DY799" s="23"/>
      <c r="DZ799" s="23"/>
      <c r="EA799" s="23"/>
      <c r="EB799" s="23"/>
      <c r="EC799" s="23"/>
      <c r="ED799" s="23"/>
      <c r="EE799" s="23"/>
    </row>
    <row r="800" spans="1:135" s="22" customFormat="1" x14ac:dyDescent="0.25">
      <c r="A800" s="20"/>
      <c r="B800" s="16"/>
      <c r="C800" s="446"/>
      <c r="D800" s="446"/>
      <c r="E800" s="1089"/>
      <c r="F800" s="446"/>
      <c r="G800" s="446"/>
      <c r="H800" s="1089"/>
      <c r="I800" s="446"/>
      <c r="J800" s="446"/>
      <c r="K800" s="1089"/>
      <c r="L800" s="446"/>
      <c r="M800" s="446"/>
      <c r="N800" s="1089"/>
      <c r="O800" s="446"/>
      <c r="P800" s="446"/>
      <c r="Q800" s="1089"/>
      <c r="R800" s="446"/>
      <c r="S800" s="446"/>
      <c r="T800" s="1089"/>
      <c r="U800" s="1089"/>
      <c r="V800" s="446"/>
      <c r="W800" s="446"/>
      <c r="X800" s="1089"/>
      <c r="Y800" s="446"/>
      <c r="Z800" s="446"/>
      <c r="AA800" s="1089"/>
      <c r="AB800" s="446"/>
      <c r="AC800" s="1089"/>
      <c r="AD800" s="446"/>
      <c r="AE800" s="1089"/>
      <c r="AF800" s="446"/>
      <c r="AG800" s="1089"/>
      <c r="AH800" s="446"/>
      <c r="AI800" s="446"/>
      <c r="AJ800" s="1089"/>
      <c r="AK800" s="446"/>
      <c r="AL800" s="446"/>
      <c r="AM800" s="1089"/>
      <c r="AN800" s="446"/>
      <c r="AO800" s="446"/>
      <c r="AP800" s="1089"/>
      <c r="AQ800" s="446"/>
      <c r="AR800" s="446"/>
      <c r="AS800" s="1146"/>
      <c r="AT800" s="446"/>
      <c r="AU800" s="446"/>
      <c r="AV800" s="1089"/>
      <c r="AW800" s="1089"/>
      <c r="AX800" s="1146"/>
      <c r="AY800" s="446"/>
      <c r="AZ800" s="1146"/>
      <c r="BA800" s="1919"/>
      <c r="BB800" s="1790"/>
      <c r="BC800" s="1146"/>
      <c r="BD800" s="446"/>
      <c r="BE800" s="1938"/>
      <c r="BF800" s="1089"/>
      <c r="BG800" s="20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  <c r="BS800" s="23"/>
      <c r="BT800" s="23"/>
      <c r="BU800" s="23"/>
      <c r="BV800" s="23"/>
      <c r="BW800" s="23"/>
      <c r="BX800" s="23"/>
      <c r="BY800" s="23"/>
      <c r="BZ800" s="23"/>
      <c r="CA800" s="23"/>
      <c r="CB800" s="23"/>
      <c r="CC800" s="23"/>
      <c r="CD800" s="23"/>
      <c r="CE800" s="23"/>
      <c r="CF800" s="23"/>
      <c r="CG800" s="23"/>
      <c r="CH800" s="23"/>
      <c r="CI800" s="23"/>
      <c r="CJ800" s="23"/>
      <c r="CK800" s="23"/>
      <c r="CL800" s="23"/>
      <c r="CM800" s="23"/>
      <c r="CN800" s="23"/>
      <c r="CO800" s="23"/>
      <c r="CP800" s="23"/>
      <c r="CQ800" s="23"/>
      <c r="CR800" s="23"/>
      <c r="CS800" s="23"/>
      <c r="CT800" s="23"/>
      <c r="CU800" s="23"/>
      <c r="CV800" s="23"/>
      <c r="CW800" s="23"/>
      <c r="CX800" s="23"/>
      <c r="CY800" s="23"/>
      <c r="CZ800" s="23"/>
      <c r="DA800" s="23"/>
      <c r="DB800" s="23"/>
      <c r="DC800" s="23"/>
      <c r="DD800" s="23"/>
      <c r="DE800" s="23"/>
      <c r="DF800" s="23"/>
      <c r="DG800" s="23"/>
      <c r="DH800" s="23"/>
      <c r="DI800" s="23"/>
      <c r="DJ800" s="23"/>
      <c r="DK800" s="23"/>
      <c r="DL800" s="23"/>
      <c r="DM800" s="23"/>
      <c r="DN800" s="23"/>
      <c r="DO800" s="23"/>
      <c r="DP800" s="23"/>
      <c r="DQ800" s="23"/>
      <c r="DR800" s="23"/>
      <c r="DS800" s="23"/>
      <c r="DT800" s="23"/>
      <c r="DU800" s="23"/>
      <c r="DV800" s="23"/>
      <c r="DW800" s="23"/>
      <c r="DX800" s="23"/>
      <c r="DY800" s="23"/>
      <c r="DZ800" s="23"/>
      <c r="EA800" s="23"/>
      <c r="EB800" s="23"/>
      <c r="EC800" s="23"/>
      <c r="ED800" s="23"/>
      <c r="EE800" s="23"/>
    </row>
    <row r="801" spans="1:135" s="22" customFormat="1" x14ac:dyDescent="0.25">
      <c r="A801" s="20"/>
      <c r="B801" s="16"/>
      <c r="C801" s="446"/>
      <c r="D801" s="446"/>
      <c r="E801" s="1089"/>
      <c r="F801" s="446"/>
      <c r="G801" s="446"/>
      <c r="H801" s="1089"/>
      <c r="I801" s="446"/>
      <c r="J801" s="446"/>
      <c r="K801" s="1089"/>
      <c r="L801" s="446"/>
      <c r="M801" s="446"/>
      <c r="N801" s="1089"/>
      <c r="O801" s="446"/>
      <c r="P801" s="446"/>
      <c r="Q801" s="1089"/>
      <c r="R801" s="446"/>
      <c r="S801" s="446"/>
      <c r="T801" s="1089"/>
      <c r="U801" s="1089"/>
      <c r="V801" s="446"/>
      <c r="W801" s="446"/>
      <c r="X801" s="1089"/>
      <c r="Y801" s="446"/>
      <c r="Z801" s="446"/>
      <c r="AA801" s="1089"/>
      <c r="AB801" s="446"/>
      <c r="AC801" s="1089"/>
      <c r="AD801" s="446"/>
      <c r="AE801" s="1089"/>
      <c r="AF801" s="446"/>
      <c r="AG801" s="1089"/>
      <c r="AH801" s="446"/>
      <c r="AI801" s="446"/>
      <c r="AJ801" s="1089"/>
      <c r="AK801" s="446"/>
      <c r="AL801" s="446"/>
      <c r="AM801" s="1089"/>
      <c r="AN801" s="446"/>
      <c r="AO801" s="446"/>
      <c r="AP801" s="1089"/>
      <c r="AQ801" s="446"/>
      <c r="AR801" s="446"/>
      <c r="AS801" s="1146"/>
      <c r="AT801" s="446"/>
      <c r="AU801" s="446"/>
      <c r="AV801" s="1089"/>
      <c r="AW801" s="1089"/>
      <c r="AX801" s="1146"/>
      <c r="AY801" s="446"/>
      <c r="AZ801" s="1146"/>
      <c r="BA801" s="1919"/>
      <c r="BB801" s="1790"/>
      <c r="BC801" s="1146"/>
      <c r="BD801" s="446"/>
      <c r="BE801" s="1938"/>
      <c r="BF801" s="1089"/>
      <c r="BG801" s="20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  <c r="BS801" s="23"/>
      <c r="BT801" s="23"/>
      <c r="BU801" s="23"/>
      <c r="BV801" s="23"/>
      <c r="BW801" s="23"/>
      <c r="BX801" s="23"/>
      <c r="BY801" s="23"/>
      <c r="BZ801" s="23"/>
      <c r="CA801" s="23"/>
      <c r="CB801" s="23"/>
      <c r="CC801" s="23"/>
      <c r="CD801" s="23"/>
      <c r="CE801" s="23"/>
      <c r="CF801" s="23"/>
      <c r="CG801" s="23"/>
      <c r="CH801" s="23"/>
      <c r="CI801" s="23"/>
      <c r="CJ801" s="23"/>
      <c r="CK801" s="23"/>
      <c r="CL801" s="23"/>
      <c r="CM801" s="23"/>
      <c r="CN801" s="23"/>
      <c r="CO801" s="23"/>
      <c r="CP801" s="23"/>
      <c r="CQ801" s="23"/>
      <c r="CR801" s="23"/>
      <c r="CS801" s="23"/>
      <c r="CT801" s="23"/>
      <c r="CU801" s="23"/>
      <c r="CV801" s="23"/>
      <c r="CW801" s="23"/>
      <c r="CX801" s="23"/>
      <c r="CY801" s="23"/>
      <c r="CZ801" s="23"/>
      <c r="DA801" s="23"/>
      <c r="DB801" s="23"/>
      <c r="DC801" s="23"/>
      <c r="DD801" s="23"/>
      <c r="DE801" s="23"/>
      <c r="DF801" s="23"/>
      <c r="DG801" s="23"/>
      <c r="DH801" s="23"/>
      <c r="DI801" s="23"/>
      <c r="DJ801" s="23"/>
      <c r="DK801" s="23"/>
      <c r="DL801" s="23"/>
      <c r="DM801" s="23"/>
      <c r="DN801" s="23"/>
      <c r="DO801" s="23"/>
      <c r="DP801" s="23"/>
      <c r="DQ801" s="23"/>
      <c r="DR801" s="23"/>
      <c r="DS801" s="23"/>
      <c r="DT801" s="23"/>
      <c r="DU801" s="23"/>
      <c r="DV801" s="23"/>
      <c r="DW801" s="23"/>
      <c r="DX801" s="23"/>
      <c r="DY801" s="23"/>
      <c r="DZ801" s="23"/>
      <c r="EA801" s="23"/>
      <c r="EB801" s="23"/>
      <c r="EC801" s="23"/>
      <c r="ED801" s="23"/>
      <c r="EE801" s="23"/>
    </row>
    <row r="802" spans="1:135" s="22" customFormat="1" x14ac:dyDescent="0.25">
      <c r="A802" s="20"/>
      <c r="B802" s="16"/>
      <c r="C802" s="446"/>
      <c r="D802" s="446"/>
      <c r="E802" s="1089"/>
      <c r="F802" s="446"/>
      <c r="G802" s="446"/>
      <c r="H802" s="1089"/>
      <c r="I802" s="446"/>
      <c r="J802" s="446"/>
      <c r="K802" s="1089"/>
      <c r="L802" s="446"/>
      <c r="M802" s="446"/>
      <c r="N802" s="1089"/>
      <c r="O802" s="446"/>
      <c r="P802" s="446"/>
      <c r="Q802" s="1089"/>
      <c r="R802" s="446"/>
      <c r="S802" s="446"/>
      <c r="T802" s="1089"/>
      <c r="U802" s="1089"/>
      <c r="V802" s="446"/>
      <c r="W802" s="446"/>
      <c r="X802" s="1089"/>
      <c r="Y802" s="446"/>
      <c r="Z802" s="446"/>
      <c r="AA802" s="1089"/>
      <c r="AB802" s="446"/>
      <c r="AC802" s="1089"/>
      <c r="AD802" s="446"/>
      <c r="AE802" s="1089"/>
      <c r="AF802" s="446"/>
      <c r="AG802" s="1089"/>
      <c r="AH802" s="446"/>
      <c r="AI802" s="446"/>
      <c r="AJ802" s="1089"/>
      <c r="AK802" s="446"/>
      <c r="AL802" s="446"/>
      <c r="AM802" s="1089"/>
      <c r="AN802" s="446"/>
      <c r="AO802" s="446"/>
      <c r="AP802" s="1089"/>
      <c r="AQ802" s="446"/>
      <c r="AR802" s="446"/>
      <c r="AS802" s="1146"/>
      <c r="AT802" s="446"/>
      <c r="AU802" s="446"/>
      <c r="AV802" s="1089"/>
      <c r="AW802" s="1089"/>
      <c r="AX802" s="1146"/>
      <c r="AY802" s="446"/>
      <c r="AZ802" s="1146"/>
      <c r="BA802" s="1919"/>
      <c r="BB802" s="1790"/>
      <c r="BC802" s="1146"/>
      <c r="BD802" s="446"/>
      <c r="BE802" s="1938"/>
      <c r="BF802" s="1089"/>
      <c r="BG802" s="20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  <c r="BS802" s="23"/>
      <c r="BT802" s="23"/>
      <c r="BU802" s="23"/>
      <c r="BV802" s="23"/>
      <c r="BW802" s="23"/>
      <c r="BX802" s="23"/>
      <c r="BY802" s="23"/>
      <c r="BZ802" s="23"/>
      <c r="CA802" s="23"/>
      <c r="CB802" s="23"/>
      <c r="CC802" s="23"/>
      <c r="CD802" s="23"/>
      <c r="CE802" s="23"/>
      <c r="CF802" s="23"/>
      <c r="CG802" s="23"/>
      <c r="CH802" s="23"/>
      <c r="CI802" s="23"/>
      <c r="CJ802" s="23"/>
      <c r="CK802" s="23"/>
      <c r="CL802" s="23"/>
      <c r="CM802" s="23"/>
      <c r="CN802" s="23"/>
      <c r="CO802" s="23"/>
      <c r="CP802" s="23"/>
      <c r="CQ802" s="23"/>
      <c r="CR802" s="23"/>
      <c r="CS802" s="23"/>
      <c r="CT802" s="23"/>
      <c r="CU802" s="23"/>
      <c r="CV802" s="23"/>
      <c r="CW802" s="23"/>
      <c r="CX802" s="23"/>
      <c r="CY802" s="23"/>
      <c r="CZ802" s="23"/>
      <c r="DA802" s="23"/>
      <c r="DB802" s="23"/>
      <c r="DC802" s="23"/>
      <c r="DD802" s="23"/>
      <c r="DE802" s="23"/>
      <c r="DF802" s="23"/>
      <c r="DG802" s="23"/>
      <c r="DH802" s="23"/>
      <c r="DI802" s="23"/>
      <c r="DJ802" s="23"/>
      <c r="DK802" s="23"/>
      <c r="DL802" s="23"/>
      <c r="DM802" s="23"/>
      <c r="DN802" s="23"/>
      <c r="DO802" s="23"/>
      <c r="DP802" s="23"/>
      <c r="DQ802" s="23"/>
      <c r="DR802" s="23"/>
      <c r="DS802" s="23"/>
      <c r="DT802" s="23"/>
      <c r="DU802" s="23"/>
      <c r="DV802" s="23"/>
      <c r="DW802" s="23"/>
      <c r="DX802" s="23"/>
      <c r="DY802" s="23"/>
      <c r="DZ802" s="23"/>
      <c r="EA802" s="23"/>
      <c r="EB802" s="23"/>
      <c r="EC802" s="23"/>
      <c r="ED802" s="23"/>
      <c r="EE802" s="23"/>
    </row>
    <row r="803" spans="1:135" s="22" customFormat="1" x14ac:dyDescent="0.25">
      <c r="A803" s="20"/>
      <c r="B803" s="16"/>
      <c r="C803" s="446"/>
      <c r="D803" s="446"/>
      <c r="E803" s="1089"/>
      <c r="F803" s="446"/>
      <c r="G803" s="446"/>
      <c r="H803" s="1089"/>
      <c r="I803" s="446"/>
      <c r="J803" s="446"/>
      <c r="K803" s="1089"/>
      <c r="L803" s="446"/>
      <c r="M803" s="446"/>
      <c r="N803" s="1089"/>
      <c r="O803" s="446"/>
      <c r="P803" s="446"/>
      <c r="Q803" s="1089"/>
      <c r="R803" s="446"/>
      <c r="S803" s="446"/>
      <c r="T803" s="1089"/>
      <c r="U803" s="1089"/>
      <c r="V803" s="446"/>
      <c r="W803" s="446"/>
      <c r="X803" s="1089"/>
      <c r="Y803" s="446"/>
      <c r="Z803" s="446"/>
      <c r="AA803" s="1089"/>
      <c r="AB803" s="446"/>
      <c r="AC803" s="1089"/>
      <c r="AD803" s="446"/>
      <c r="AE803" s="1089"/>
      <c r="AF803" s="446"/>
      <c r="AG803" s="1089"/>
      <c r="AH803" s="446"/>
      <c r="AI803" s="446"/>
      <c r="AJ803" s="1089"/>
      <c r="AK803" s="446"/>
      <c r="AL803" s="446"/>
      <c r="AM803" s="1089"/>
      <c r="AN803" s="446"/>
      <c r="AO803" s="446"/>
      <c r="AP803" s="1089"/>
      <c r="AQ803" s="446"/>
      <c r="AR803" s="446"/>
      <c r="AS803" s="1146"/>
      <c r="AT803" s="446"/>
      <c r="AU803" s="446"/>
      <c r="AV803" s="1089"/>
      <c r="AW803" s="1089"/>
      <c r="AX803" s="1146"/>
      <c r="AY803" s="446"/>
      <c r="AZ803" s="1146"/>
      <c r="BA803" s="1919"/>
      <c r="BB803" s="1790"/>
      <c r="BC803" s="1146"/>
      <c r="BD803" s="446"/>
      <c r="BE803" s="1938"/>
      <c r="BF803" s="1089"/>
      <c r="BG803" s="20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  <c r="BS803" s="23"/>
      <c r="BT803" s="23"/>
      <c r="BU803" s="23"/>
      <c r="BV803" s="23"/>
      <c r="BW803" s="23"/>
      <c r="BX803" s="23"/>
      <c r="BY803" s="23"/>
      <c r="BZ803" s="23"/>
      <c r="CA803" s="23"/>
      <c r="CB803" s="23"/>
      <c r="CC803" s="23"/>
      <c r="CD803" s="23"/>
      <c r="CE803" s="23"/>
      <c r="CF803" s="23"/>
      <c r="CG803" s="23"/>
      <c r="CH803" s="23"/>
      <c r="CI803" s="23"/>
      <c r="CJ803" s="23"/>
      <c r="CK803" s="23"/>
      <c r="CL803" s="23"/>
      <c r="CM803" s="23"/>
      <c r="CN803" s="23"/>
      <c r="CO803" s="23"/>
      <c r="CP803" s="23"/>
      <c r="CQ803" s="23"/>
      <c r="CR803" s="23"/>
      <c r="CS803" s="23"/>
      <c r="CT803" s="23"/>
      <c r="CU803" s="23"/>
      <c r="CV803" s="23"/>
      <c r="CW803" s="23"/>
      <c r="CX803" s="23"/>
      <c r="CY803" s="23"/>
      <c r="CZ803" s="23"/>
      <c r="DA803" s="23"/>
      <c r="DB803" s="23"/>
      <c r="DC803" s="23"/>
      <c r="DD803" s="23"/>
      <c r="DE803" s="23"/>
      <c r="DF803" s="23"/>
      <c r="DG803" s="23"/>
      <c r="DH803" s="23"/>
      <c r="DI803" s="23"/>
      <c r="DJ803" s="23"/>
      <c r="DK803" s="23"/>
      <c r="DL803" s="23"/>
      <c r="DM803" s="23"/>
      <c r="DN803" s="23"/>
      <c r="DO803" s="23"/>
      <c r="DP803" s="23"/>
      <c r="DQ803" s="23"/>
      <c r="DR803" s="23"/>
      <c r="DS803" s="23"/>
      <c r="DT803" s="23"/>
      <c r="DU803" s="23"/>
      <c r="DV803" s="23"/>
      <c r="DW803" s="23"/>
      <c r="DX803" s="23"/>
      <c r="DY803" s="23"/>
      <c r="DZ803" s="23"/>
      <c r="EA803" s="23"/>
      <c r="EB803" s="23"/>
      <c r="EC803" s="23"/>
      <c r="ED803" s="23"/>
      <c r="EE803" s="23"/>
    </row>
    <row r="804" spans="1:135" s="22" customFormat="1" x14ac:dyDescent="0.25">
      <c r="A804" s="20"/>
      <c r="B804" s="16"/>
      <c r="C804" s="446"/>
      <c r="D804" s="446"/>
      <c r="E804" s="1089"/>
      <c r="F804" s="446"/>
      <c r="G804" s="446"/>
      <c r="H804" s="1089"/>
      <c r="I804" s="446"/>
      <c r="J804" s="446"/>
      <c r="K804" s="1089"/>
      <c r="L804" s="446"/>
      <c r="M804" s="446"/>
      <c r="N804" s="1089"/>
      <c r="O804" s="446"/>
      <c r="P804" s="446"/>
      <c r="Q804" s="1089"/>
      <c r="R804" s="446"/>
      <c r="S804" s="446"/>
      <c r="T804" s="1089"/>
      <c r="U804" s="1089"/>
      <c r="V804" s="446"/>
      <c r="W804" s="446"/>
      <c r="X804" s="1089"/>
      <c r="Y804" s="446"/>
      <c r="Z804" s="446"/>
      <c r="AA804" s="1089"/>
      <c r="AB804" s="446"/>
      <c r="AC804" s="1089"/>
      <c r="AD804" s="446"/>
      <c r="AE804" s="1089"/>
      <c r="AF804" s="446"/>
      <c r="AG804" s="1089"/>
      <c r="AH804" s="446"/>
      <c r="AI804" s="446"/>
      <c r="AJ804" s="1089"/>
      <c r="AK804" s="446"/>
      <c r="AL804" s="446"/>
      <c r="AM804" s="1089"/>
      <c r="AN804" s="446"/>
      <c r="AO804" s="446"/>
      <c r="AP804" s="1089"/>
      <c r="AQ804" s="446"/>
      <c r="AR804" s="446"/>
      <c r="AS804" s="1146"/>
      <c r="AT804" s="446"/>
      <c r="AU804" s="446"/>
      <c r="AV804" s="1089"/>
      <c r="AW804" s="1089"/>
      <c r="AX804" s="1146"/>
      <c r="AY804" s="446"/>
      <c r="AZ804" s="1146"/>
      <c r="BA804" s="1919"/>
      <c r="BB804" s="1790"/>
      <c r="BC804" s="1146"/>
      <c r="BD804" s="446"/>
      <c r="BE804" s="1938"/>
      <c r="BF804" s="1089"/>
      <c r="BG804" s="20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  <c r="BS804" s="23"/>
      <c r="BT804" s="23"/>
      <c r="BU804" s="23"/>
      <c r="BV804" s="23"/>
      <c r="BW804" s="23"/>
      <c r="BX804" s="23"/>
      <c r="BY804" s="23"/>
      <c r="BZ804" s="23"/>
      <c r="CA804" s="23"/>
      <c r="CB804" s="23"/>
      <c r="CC804" s="23"/>
      <c r="CD804" s="23"/>
      <c r="CE804" s="23"/>
      <c r="CF804" s="23"/>
      <c r="CG804" s="23"/>
      <c r="CH804" s="23"/>
      <c r="CI804" s="23"/>
      <c r="CJ804" s="23"/>
      <c r="CK804" s="23"/>
      <c r="CL804" s="23"/>
      <c r="CM804" s="23"/>
      <c r="CN804" s="23"/>
      <c r="CO804" s="23"/>
      <c r="CP804" s="23"/>
      <c r="CQ804" s="23"/>
      <c r="CR804" s="23"/>
      <c r="CS804" s="23"/>
      <c r="CT804" s="23"/>
      <c r="CU804" s="23"/>
      <c r="CV804" s="23"/>
      <c r="CW804" s="23"/>
      <c r="CX804" s="23"/>
      <c r="CY804" s="23"/>
      <c r="CZ804" s="23"/>
      <c r="DA804" s="23"/>
      <c r="DB804" s="23"/>
      <c r="DC804" s="23"/>
      <c r="DD804" s="23"/>
      <c r="DE804" s="23"/>
      <c r="DF804" s="23"/>
      <c r="DG804" s="23"/>
      <c r="DH804" s="23"/>
      <c r="DI804" s="23"/>
      <c r="DJ804" s="23"/>
      <c r="DK804" s="23"/>
      <c r="DL804" s="23"/>
      <c r="DM804" s="23"/>
      <c r="DN804" s="23"/>
      <c r="DO804" s="23"/>
      <c r="DP804" s="23"/>
      <c r="DQ804" s="23"/>
      <c r="DR804" s="23"/>
      <c r="DS804" s="23"/>
      <c r="DT804" s="23"/>
      <c r="DU804" s="23"/>
      <c r="DV804" s="23"/>
      <c r="DW804" s="23"/>
      <c r="DX804" s="23"/>
      <c r="DY804" s="23"/>
      <c r="DZ804" s="23"/>
      <c r="EA804" s="23"/>
      <c r="EB804" s="23"/>
      <c r="EC804" s="23"/>
      <c r="ED804" s="23"/>
      <c r="EE804" s="23"/>
    </row>
    <row r="805" spans="1:135" s="22" customFormat="1" x14ac:dyDescent="0.25">
      <c r="A805" s="20"/>
      <c r="B805" s="16"/>
      <c r="C805" s="446"/>
      <c r="D805" s="446"/>
      <c r="E805" s="1089"/>
      <c r="F805" s="446"/>
      <c r="G805" s="446"/>
      <c r="H805" s="1089"/>
      <c r="I805" s="446"/>
      <c r="J805" s="446"/>
      <c r="K805" s="1089"/>
      <c r="L805" s="446"/>
      <c r="M805" s="446"/>
      <c r="N805" s="1089"/>
      <c r="O805" s="446"/>
      <c r="P805" s="446"/>
      <c r="Q805" s="1089"/>
      <c r="R805" s="446"/>
      <c r="S805" s="446"/>
      <c r="T805" s="1089"/>
      <c r="U805" s="1089"/>
      <c r="V805" s="446"/>
      <c r="W805" s="446"/>
      <c r="X805" s="1089"/>
      <c r="Y805" s="446"/>
      <c r="Z805" s="446"/>
      <c r="AA805" s="1089"/>
      <c r="AB805" s="446"/>
      <c r="AC805" s="1089"/>
      <c r="AD805" s="446"/>
      <c r="AE805" s="1089"/>
      <c r="AF805" s="446"/>
      <c r="AG805" s="1089"/>
      <c r="AH805" s="446"/>
      <c r="AI805" s="446"/>
      <c r="AJ805" s="1089"/>
      <c r="AK805" s="446"/>
      <c r="AL805" s="446"/>
      <c r="AM805" s="1089"/>
      <c r="AN805" s="446"/>
      <c r="AO805" s="446"/>
      <c r="AP805" s="1089"/>
      <c r="AQ805" s="446"/>
      <c r="AR805" s="446"/>
      <c r="AS805" s="1146"/>
      <c r="AT805" s="446"/>
      <c r="AU805" s="446"/>
      <c r="AV805" s="1089"/>
      <c r="AW805" s="1089"/>
      <c r="AX805" s="1146"/>
      <c r="AY805" s="446"/>
      <c r="AZ805" s="1146"/>
      <c r="BA805" s="1919"/>
      <c r="BB805" s="1790"/>
      <c r="BC805" s="1146"/>
      <c r="BD805" s="446"/>
      <c r="BE805" s="1938"/>
      <c r="BF805" s="1089"/>
      <c r="BG805" s="20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  <c r="BS805" s="23"/>
      <c r="BT805" s="23"/>
      <c r="BU805" s="23"/>
      <c r="BV805" s="23"/>
      <c r="BW805" s="23"/>
      <c r="BX805" s="23"/>
      <c r="BY805" s="23"/>
      <c r="BZ805" s="23"/>
      <c r="CA805" s="23"/>
      <c r="CB805" s="23"/>
      <c r="CC805" s="23"/>
      <c r="CD805" s="23"/>
      <c r="CE805" s="23"/>
      <c r="CF805" s="23"/>
      <c r="CG805" s="23"/>
      <c r="CH805" s="23"/>
      <c r="CI805" s="23"/>
      <c r="CJ805" s="23"/>
      <c r="CK805" s="23"/>
      <c r="CL805" s="23"/>
      <c r="CM805" s="23"/>
      <c r="CN805" s="23"/>
      <c r="CO805" s="23"/>
      <c r="CP805" s="23"/>
      <c r="CQ805" s="23"/>
      <c r="CR805" s="23"/>
      <c r="CS805" s="23"/>
      <c r="CT805" s="23"/>
      <c r="CU805" s="23"/>
      <c r="CV805" s="23"/>
      <c r="CW805" s="23"/>
      <c r="CX805" s="23"/>
      <c r="CY805" s="23"/>
      <c r="CZ805" s="23"/>
      <c r="DA805" s="23"/>
      <c r="DB805" s="23"/>
      <c r="DC805" s="23"/>
      <c r="DD805" s="23"/>
      <c r="DE805" s="23"/>
      <c r="DF805" s="23"/>
      <c r="DG805" s="23"/>
      <c r="DH805" s="23"/>
      <c r="DI805" s="23"/>
      <c r="DJ805" s="23"/>
      <c r="DK805" s="23"/>
      <c r="DL805" s="23"/>
      <c r="DM805" s="23"/>
      <c r="DN805" s="23"/>
      <c r="DO805" s="23"/>
      <c r="DP805" s="23"/>
      <c r="DQ805" s="23"/>
      <c r="DR805" s="23"/>
      <c r="DS805" s="23"/>
      <c r="DT805" s="23"/>
      <c r="DU805" s="23"/>
      <c r="DV805" s="23"/>
      <c r="DW805" s="23"/>
      <c r="DX805" s="23"/>
      <c r="DY805" s="23"/>
      <c r="DZ805" s="23"/>
      <c r="EA805" s="23"/>
      <c r="EB805" s="23"/>
      <c r="EC805" s="23"/>
      <c r="ED805" s="23"/>
      <c r="EE805" s="23"/>
    </row>
    <row r="806" spans="1:135" s="22" customFormat="1" x14ac:dyDescent="0.25">
      <c r="A806" s="20"/>
      <c r="B806" s="16"/>
      <c r="C806" s="446"/>
      <c r="D806" s="446"/>
      <c r="E806" s="1089"/>
      <c r="F806" s="446"/>
      <c r="G806" s="446"/>
      <c r="H806" s="1089"/>
      <c r="I806" s="446"/>
      <c r="J806" s="446"/>
      <c r="K806" s="1089"/>
      <c r="L806" s="446"/>
      <c r="M806" s="446"/>
      <c r="N806" s="1089"/>
      <c r="O806" s="446"/>
      <c r="P806" s="446"/>
      <c r="Q806" s="1089"/>
      <c r="R806" s="446"/>
      <c r="S806" s="446"/>
      <c r="T806" s="1089"/>
      <c r="U806" s="1089"/>
      <c r="V806" s="446"/>
      <c r="W806" s="446"/>
      <c r="X806" s="1089"/>
      <c r="Y806" s="446"/>
      <c r="Z806" s="446"/>
      <c r="AA806" s="1089"/>
      <c r="AB806" s="446"/>
      <c r="AC806" s="1089"/>
      <c r="AD806" s="446"/>
      <c r="AE806" s="1089"/>
      <c r="AF806" s="446"/>
      <c r="AG806" s="1089"/>
      <c r="AH806" s="446"/>
      <c r="AI806" s="446"/>
      <c r="AJ806" s="1089"/>
      <c r="AK806" s="446"/>
      <c r="AL806" s="446"/>
      <c r="AM806" s="1089"/>
      <c r="AN806" s="446"/>
      <c r="AO806" s="446"/>
      <c r="AP806" s="1089"/>
      <c r="AQ806" s="446"/>
      <c r="AR806" s="446"/>
      <c r="AS806" s="1146"/>
      <c r="AT806" s="446"/>
      <c r="AU806" s="446"/>
      <c r="AV806" s="1089"/>
      <c r="AW806" s="1089"/>
      <c r="AX806" s="1146"/>
      <c r="AY806" s="446"/>
      <c r="AZ806" s="1146"/>
      <c r="BA806" s="1919"/>
      <c r="BB806" s="1790"/>
      <c r="BC806" s="1146"/>
      <c r="BD806" s="446"/>
      <c r="BE806" s="1938"/>
      <c r="BF806" s="1089"/>
      <c r="BG806" s="20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  <c r="BS806" s="23"/>
      <c r="BT806" s="23"/>
      <c r="BU806" s="23"/>
      <c r="BV806" s="23"/>
      <c r="BW806" s="23"/>
      <c r="BX806" s="23"/>
      <c r="BY806" s="23"/>
      <c r="BZ806" s="23"/>
      <c r="CA806" s="23"/>
      <c r="CB806" s="23"/>
      <c r="CC806" s="23"/>
      <c r="CD806" s="23"/>
      <c r="CE806" s="23"/>
      <c r="CF806" s="23"/>
      <c r="CG806" s="23"/>
      <c r="CH806" s="23"/>
      <c r="CI806" s="23"/>
      <c r="CJ806" s="23"/>
      <c r="CK806" s="23"/>
      <c r="CL806" s="23"/>
      <c r="CM806" s="23"/>
      <c r="CN806" s="23"/>
      <c r="CO806" s="23"/>
      <c r="CP806" s="23"/>
      <c r="CQ806" s="23"/>
      <c r="CR806" s="23"/>
      <c r="CS806" s="23"/>
      <c r="CT806" s="23"/>
      <c r="CU806" s="23"/>
      <c r="CV806" s="23"/>
      <c r="CW806" s="23"/>
      <c r="CX806" s="23"/>
      <c r="CY806" s="23"/>
      <c r="CZ806" s="23"/>
      <c r="DA806" s="23"/>
      <c r="DB806" s="23"/>
      <c r="DC806" s="23"/>
      <c r="DD806" s="23"/>
      <c r="DE806" s="23"/>
      <c r="DF806" s="23"/>
      <c r="DG806" s="23"/>
      <c r="DH806" s="23"/>
      <c r="DI806" s="23"/>
      <c r="DJ806" s="23"/>
      <c r="DK806" s="23"/>
      <c r="DL806" s="23"/>
      <c r="DM806" s="23"/>
      <c r="DN806" s="23"/>
      <c r="DO806" s="23"/>
      <c r="DP806" s="23"/>
      <c r="DQ806" s="23"/>
      <c r="DR806" s="23"/>
      <c r="DS806" s="23"/>
      <c r="DT806" s="23"/>
      <c r="DU806" s="23"/>
      <c r="DV806" s="23"/>
      <c r="DW806" s="23"/>
      <c r="DX806" s="23"/>
      <c r="DY806" s="23"/>
      <c r="DZ806" s="23"/>
      <c r="EA806" s="23"/>
      <c r="EB806" s="23"/>
      <c r="EC806" s="23"/>
      <c r="ED806" s="23"/>
      <c r="EE806" s="23"/>
    </row>
    <row r="807" spans="1:135" s="22" customFormat="1" x14ac:dyDescent="0.25">
      <c r="A807" s="20"/>
      <c r="B807" s="16"/>
      <c r="C807" s="446"/>
      <c r="D807" s="446"/>
      <c r="E807" s="1089"/>
      <c r="F807" s="446"/>
      <c r="G807" s="446"/>
      <c r="H807" s="1089"/>
      <c r="I807" s="446"/>
      <c r="J807" s="446"/>
      <c r="K807" s="1089"/>
      <c r="L807" s="446"/>
      <c r="M807" s="446"/>
      <c r="N807" s="1089"/>
      <c r="O807" s="446"/>
      <c r="P807" s="446"/>
      <c r="Q807" s="1089"/>
      <c r="R807" s="446"/>
      <c r="S807" s="446"/>
      <c r="T807" s="1089"/>
      <c r="U807" s="1089"/>
      <c r="V807" s="446"/>
      <c r="W807" s="446"/>
      <c r="X807" s="1089"/>
      <c r="Y807" s="446"/>
      <c r="Z807" s="446"/>
      <c r="AA807" s="1089"/>
      <c r="AB807" s="446"/>
      <c r="AC807" s="1089"/>
      <c r="AD807" s="446"/>
      <c r="AE807" s="1089"/>
      <c r="AF807" s="446"/>
      <c r="AG807" s="1089"/>
      <c r="AH807" s="446"/>
      <c r="AI807" s="446"/>
      <c r="AJ807" s="1089"/>
      <c r="AK807" s="446"/>
      <c r="AL807" s="446"/>
      <c r="AM807" s="1089"/>
      <c r="AN807" s="446"/>
      <c r="AO807" s="446"/>
      <c r="AP807" s="1089"/>
      <c r="AQ807" s="446"/>
      <c r="AR807" s="446"/>
      <c r="AS807" s="1146"/>
      <c r="AT807" s="446"/>
      <c r="AU807" s="446"/>
      <c r="AV807" s="1089"/>
      <c r="AW807" s="1089"/>
      <c r="AX807" s="1146"/>
      <c r="AY807" s="446"/>
      <c r="AZ807" s="1146"/>
      <c r="BA807" s="1919"/>
      <c r="BB807" s="1790"/>
      <c r="BC807" s="1146"/>
      <c r="BD807" s="446"/>
      <c r="BE807" s="1938"/>
      <c r="BF807" s="1089"/>
      <c r="BG807" s="20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  <c r="BS807" s="23"/>
      <c r="BT807" s="23"/>
      <c r="BU807" s="23"/>
      <c r="BV807" s="23"/>
      <c r="BW807" s="23"/>
      <c r="BX807" s="23"/>
      <c r="BY807" s="23"/>
      <c r="BZ807" s="23"/>
      <c r="CA807" s="23"/>
      <c r="CB807" s="23"/>
      <c r="CC807" s="23"/>
      <c r="CD807" s="23"/>
      <c r="CE807" s="23"/>
      <c r="CF807" s="23"/>
      <c r="CG807" s="23"/>
      <c r="CH807" s="23"/>
      <c r="CI807" s="23"/>
      <c r="CJ807" s="23"/>
      <c r="CK807" s="23"/>
      <c r="CL807" s="23"/>
      <c r="CM807" s="23"/>
      <c r="CN807" s="23"/>
      <c r="CO807" s="23"/>
      <c r="CP807" s="23"/>
      <c r="CQ807" s="23"/>
      <c r="CR807" s="23"/>
      <c r="CS807" s="23"/>
      <c r="CT807" s="23"/>
      <c r="CU807" s="23"/>
      <c r="CV807" s="23"/>
      <c r="CW807" s="23"/>
      <c r="CX807" s="23"/>
      <c r="CY807" s="23"/>
      <c r="CZ807" s="23"/>
      <c r="DA807" s="23"/>
      <c r="DB807" s="23"/>
      <c r="DC807" s="23"/>
      <c r="DD807" s="23"/>
      <c r="DE807" s="23"/>
      <c r="DF807" s="23"/>
      <c r="DG807" s="23"/>
      <c r="DH807" s="23"/>
      <c r="DI807" s="23"/>
      <c r="DJ807" s="23"/>
      <c r="DK807" s="23"/>
      <c r="DL807" s="23"/>
      <c r="DM807" s="23"/>
      <c r="DN807" s="23"/>
      <c r="DO807" s="23"/>
      <c r="DP807" s="23"/>
      <c r="DQ807" s="23"/>
      <c r="DR807" s="23"/>
      <c r="DS807" s="23"/>
      <c r="DT807" s="23"/>
      <c r="DU807" s="23"/>
      <c r="DV807" s="23"/>
      <c r="DW807" s="23"/>
      <c r="DX807" s="23"/>
      <c r="DY807" s="23"/>
      <c r="DZ807" s="23"/>
      <c r="EA807" s="23"/>
      <c r="EB807" s="23"/>
      <c r="EC807" s="23"/>
      <c r="ED807" s="23"/>
      <c r="EE807" s="23"/>
    </row>
    <row r="808" spans="1:135" s="22" customFormat="1" x14ac:dyDescent="0.25">
      <c r="A808" s="20"/>
      <c r="B808" s="16"/>
      <c r="C808" s="446"/>
      <c r="D808" s="446"/>
      <c r="E808" s="1089"/>
      <c r="F808" s="446"/>
      <c r="G808" s="446"/>
      <c r="H808" s="1089"/>
      <c r="I808" s="446"/>
      <c r="J808" s="446"/>
      <c r="K808" s="1089"/>
      <c r="L808" s="446"/>
      <c r="M808" s="446"/>
      <c r="N808" s="1089"/>
      <c r="O808" s="446"/>
      <c r="P808" s="446"/>
      <c r="Q808" s="1089"/>
      <c r="R808" s="446"/>
      <c r="S808" s="446"/>
      <c r="T808" s="1089"/>
      <c r="U808" s="1089"/>
      <c r="V808" s="446"/>
      <c r="W808" s="446"/>
      <c r="X808" s="1089"/>
      <c r="Y808" s="446"/>
      <c r="Z808" s="446"/>
      <c r="AA808" s="1089"/>
      <c r="AB808" s="446"/>
      <c r="AC808" s="1089"/>
      <c r="AD808" s="446"/>
      <c r="AE808" s="1089"/>
      <c r="AF808" s="446"/>
      <c r="AG808" s="1089"/>
      <c r="AH808" s="446"/>
      <c r="AI808" s="446"/>
      <c r="AJ808" s="1089"/>
      <c r="AK808" s="446"/>
      <c r="AL808" s="446"/>
      <c r="AM808" s="1089"/>
      <c r="AN808" s="446"/>
      <c r="AO808" s="446"/>
      <c r="AP808" s="1089"/>
      <c r="AQ808" s="446"/>
      <c r="AR808" s="446"/>
      <c r="AS808" s="1146"/>
      <c r="AT808" s="446"/>
      <c r="AU808" s="446"/>
      <c r="AV808" s="1089"/>
      <c r="AW808" s="1089"/>
      <c r="AX808" s="1146"/>
      <c r="AY808" s="446"/>
      <c r="AZ808" s="1146"/>
      <c r="BA808" s="1919"/>
      <c r="BB808" s="1790"/>
      <c r="BC808" s="1146"/>
      <c r="BD808" s="446"/>
      <c r="BE808" s="1938"/>
      <c r="BF808" s="1089"/>
      <c r="BG808" s="20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  <c r="BS808" s="23"/>
      <c r="BT808" s="23"/>
      <c r="BU808" s="23"/>
      <c r="BV808" s="23"/>
      <c r="BW808" s="23"/>
      <c r="BX808" s="23"/>
      <c r="BY808" s="23"/>
      <c r="BZ808" s="23"/>
      <c r="CA808" s="23"/>
      <c r="CB808" s="23"/>
      <c r="CC808" s="23"/>
      <c r="CD808" s="23"/>
      <c r="CE808" s="23"/>
      <c r="CF808" s="23"/>
      <c r="CG808" s="23"/>
      <c r="CH808" s="23"/>
      <c r="CI808" s="23"/>
      <c r="CJ808" s="23"/>
      <c r="CK808" s="23"/>
      <c r="CL808" s="23"/>
      <c r="CM808" s="23"/>
      <c r="CN808" s="23"/>
      <c r="CO808" s="23"/>
      <c r="CP808" s="23"/>
      <c r="CQ808" s="23"/>
      <c r="CR808" s="23"/>
      <c r="CS808" s="23"/>
      <c r="CT808" s="23"/>
      <c r="CU808" s="23"/>
      <c r="CV808" s="23"/>
      <c r="CW808" s="23"/>
      <c r="CX808" s="23"/>
      <c r="CY808" s="23"/>
      <c r="CZ808" s="23"/>
      <c r="DA808" s="23"/>
      <c r="DB808" s="23"/>
      <c r="DC808" s="23"/>
      <c r="DD808" s="23"/>
      <c r="DE808" s="23"/>
      <c r="DF808" s="23"/>
      <c r="DG808" s="23"/>
      <c r="DH808" s="23"/>
      <c r="DI808" s="23"/>
      <c r="DJ808" s="23"/>
      <c r="DK808" s="23"/>
      <c r="DL808" s="23"/>
      <c r="DM808" s="23"/>
      <c r="DN808" s="23"/>
      <c r="DO808" s="23"/>
      <c r="DP808" s="23"/>
      <c r="DQ808" s="23"/>
      <c r="DR808" s="23"/>
      <c r="DS808" s="23"/>
      <c r="DT808" s="23"/>
      <c r="DU808" s="23"/>
      <c r="DV808" s="23"/>
      <c r="DW808" s="23"/>
      <c r="DX808" s="23"/>
      <c r="DY808" s="23"/>
      <c r="DZ808" s="23"/>
      <c r="EA808" s="23"/>
      <c r="EB808" s="23"/>
      <c r="EC808" s="23"/>
      <c r="ED808" s="23"/>
      <c r="EE808" s="23"/>
    </row>
    <row r="809" spans="1:135" s="22" customFormat="1" x14ac:dyDescent="0.25">
      <c r="A809" s="20"/>
      <c r="B809" s="16"/>
      <c r="C809" s="446"/>
      <c r="D809" s="446"/>
      <c r="E809" s="1089"/>
      <c r="F809" s="446"/>
      <c r="G809" s="446"/>
      <c r="H809" s="1089"/>
      <c r="I809" s="446"/>
      <c r="J809" s="446"/>
      <c r="K809" s="1089"/>
      <c r="L809" s="446"/>
      <c r="M809" s="446"/>
      <c r="N809" s="1089"/>
      <c r="O809" s="446"/>
      <c r="P809" s="446"/>
      <c r="Q809" s="1089"/>
      <c r="R809" s="446"/>
      <c r="S809" s="446"/>
      <c r="T809" s="1089"/>
      <c r="U809" s="1089"/>
      <c r="V809" s="446"/>
      <c r="W809" s="446"/>
      <c r="X809" s="1089"/>
      <c r="Y809" s="446"/>
      <c r="Z809" s="446"/>
      <c r="AA809" s="1089"/>
      <c r="AB809" s="446"/>
      <c r="AC809" s="1089"/>
      <c r="AD809" s="446"/>
      <c r="AE809" s="1089"/>
      <c r="AF809" s="446"/>
      <c r="AG809" s="1089"/>
      <c r="AH809" s="446"/>
      <c r="AI809" s="446"/>
      <c r="AJ809" s="1089"/>
      <c r="AK809" s="446"/>
      <c r="AL809" s="446"/>
      <c r="AM809" s="1089"/>
      <c r="AN809" s="446"/>
      <c r="AO809" s="446"/>
      <c r="AP809" s="1089"/>
      <c r="AQ809" s="446"/>
      <c r="AR809" s="446"/>
      <c r="AS809" s="1146"/>
      <c r="AT809" s="446"/>
      <c r="AU809" s="446"/>
      <c r="AV809" s="1089"/>
      <c r="AW809" s="1089"/>
      <c r="AX809" s="1146"/>
      <c r="AY809" s="446"/>
      <c r="AZ809" s="1146"/>
      <c r="BA809" s="1919"/>
      <c r="BB809" s="1790"/>
      <c r="BC809" s="1146"/>
      <c r="BD809" s="446"/>
      <c r="BE809" s="1938"/>
      <c r="BF809" s="1089"/>
      <c r="BG809" s="20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  <c r="BS809" s="23"/>
      <c r="BT809" s="23"/>
      <c r="BU809" s="23"/>
      <c r="BV809" s="23"/>
      <c r="BW809" s="23"/>
      <c r="BX809" s="23"/>
      <c r="BY809" s="23"/>
      <c r="BZ809" s="23"/>
      <c r="CA809" s="23"/>
      <c r="CB809" s="23"/>
      <c r="CC809" s="23"/>
      <c r="CD809" s="23"/>
      <c r="CE809" s="23"/>
      <c r="CF809" s="23"/>
      <c r="CG809" s="23"/>
      <c r="CH809" s="23"/>
      <c r="CI809" s="23"/>
      <c r="CJ809" s="23"/>
      <c r="CK809" s="23"/>
      <c r="CL809" s="23"/>
      <c r="CM809" s="23"/>
      <c r="CN809" s="23"/>
      <c r="CO809" s="23"/>
      <c r="CP809" s="23"/>
      <c r="CQ809" s="23"/>
      <c r="CR809" s="23"/>
      <c r="CS809" s="23"/>
      <c r="CT809" s="23"/>
      <c r="CU809" s="23"/>
      <c r="CV809" s="23"/>
      <c r="CW809" s="23"/>
      <c r="CX809" s="23"/>
      <c r="CY809" s="23"/>
      <c r="CZ809" s="23"/>
      <c r="DA809" s="23"/>
      <c r="DB809" s="23"/>
      <c r="DC809" s="23"/>
      <c r="DD809" s="23"/>
      <c r="DE809" s="23"/>
      <c r="DF809" s="23"/>
      <c r="DG809" s="23"/>
      <c r="DH809" s="23"/>
      <c r="DI809" s="23"/>
      <c r="DJ809" s="23"/>
      <c r="DK809" s="23"/>
      <c r="DL809" s="23"/>
      <c r="DM809" s="23"/>
      <c r="DN809" s="23"/>
      <c r="DO809" s="23"/>
      <c r="DP809" s="23"/>
      <c r="DQ809" s="23"/>
      <c r="DR809" s="23"/>
      <c r="DS809" s="23"/>
      <c r="DT809" s="23"/>
      <c r="DU809" s="23"/>
      <c r="DV809" s="23"/>
      <c r="DW809" s="23"/>
      <c r="DX809" s="23"/>
      <c r="DY809" s="23"/>
      <c r="DZ809" s="23"/>
      <c r="EA809" s="23"/>
      <c r="EB809" s="23"/>
      <c r="EC809" s="23"/>
      <c r="ED809" s="23"/>
      <c r="EE809" s="23"/>
    </row>
    <row r="810" spans="1:135" s="22" customFormat="1" x14ac:dyDescent="0.25">
      <c r="A810" s="20"/>
      <c r="B810" s="16"/>
      <c r="C810" s="446"/>
      <c r="D810" s="446"/>
      <c r="E810" s="1089"/>
      <c r="F810" s="446"/>
      <c r="G810" s="446"/>
      <c r="H810" s="1089"/>
      <c r="I810" s="446"/>
      <c r="J810" s="446"/>
      <c r="K810" s="1089"/>
      <c r="L810" s="446"/>
      <c r="M810" s="446"/>
      <c r="N810" s="1089"/>
      <c r="O810" s="446"/>
      <c r="P810" s="446"/>
      <c r="Q810" s="1089"/>
      <c r="R810" s="446"/>
      <c r="S810" s="446"/>
      <c r="T810" s="1089"/>
      <c r="U810" s="1089"/>
      <c r="V810" s="446"/>
      <c r="W810" s="446"/>
      <c r="X810" s="1089"/>
      <c r="Y810" s="446"/>
      <c r="Z810" s="446"/>
      <c r="AA810" s="1089"/>
      <c r="AB810" s="446"/>
      <c r="AC810" s="1089"/>
      <c r="AD810" s="446"/>
      <c r="AE810" s="1089"/>
      <c r="AF810" s="446"/>
      <c r="AG810" s="1089"/>
      <c r="AH810" s="446"/>
      <c r="AI810" s="446"/>
      <c r="AJ810" s="1089"/>
      <c r="AK810" s="446"/>
      <c r="AL810" s="446"/>
      <c r="AM810" s="1089"/>
      <c r="AN810" s="446"/>
      <c r="AO810" s="446"/>
      <c r="AP810" s="1089"/>
      <c r="AQ810" s="446"/>
      <c r="AR810" s="446"/>
      <c r="AS810" s="1146"/>
      <c r="AT810" s="446"/>
      <c r="AU810" s="446"/>
      <c r="AV810" s="1089"/>
      <c r="AW810" s="1089"/>
      <c r="AX810" s="1146"/>
      <c r="AY810" s="446"/>
      <c r="AZ810" s="1146"/>
      <c r="BA810" s="1919"/>
      <c r="BB810" s="1790"/>
      <c r="BC810" s="1146"/>
      <c r="BD810" s="446"/>
      <c r="BE810" s="1938"/>
      <c r="BF810" s="1089"/>
      <c r="BG810" s="20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  <c r="BS810" s="23"/>
      <c r="BT810" s="23"/>
      <c r="BU810" s="23"/>
      <c r="BV810" s="23"/>
      <c r="BW810" s="23"/>
      <c r="BX810" s="23"/>
      <c r="BY810" s="23"/>
      <c r="BZ810" s="23"/>
      <c r="CA810" s="23"/>
      <c r="CB810" s="23"/>
      <c r="CC810" s="23"/>
      <c r="CD810" s="23"/>
      <c r="CE810" s="23"/>
      <c r="CF810" s="23"/>
      <c r="CG810" s="23"/>
      <c r="CH810" s="23"/>
      <c r="CI810" s="23"/>
      <c r="CJ810" s="23"/>
      <c r="CK810" s="23"/>
      <c r="CL810" s="23"/>
      <c r="CM810" s="23"/>
      <c r="CN810" s="23"/>
      <c r="CO810" s="23"/>
      <c r="CP810" s="23"/>
      <c r="CQ810" s="23"/>
      <c r="CR810" s="23"/>
      <c r="CS810" s="23"/>
      <c r="CT810" s="23"/>
      <c r="CU810" s="23"/>
      <c r="CV810" s="23"/>
      <c r="CW810" s="23"/>
      <c r="CX810" s="23"/>
      <c r="CY810" s="23"/>
      <c r="CZ810" s="23"/>
      <c r="DA810" s="23"/>
      <c r="DB810" s="23"/>
      <c r="DC810" s="23"/>
      <c r="DD810" s="23"/>
      <c r="DE810" s="23"/>
      <c r="DF810" s="23"/>
      <c r="DG810" s="23"/>
      <c r="DH810" s="23"/>
      <c r="DI810" s="23"/>
      <c r="DJ810" s="23"/>
      <c r="DK810" s="23"/>
      <c r="DL810" s="23"/>
      <c r="DM810" s="23"/>
      <c r="DN810" s="23"/>
      <c r="DO810" s="23"/>
      <c r="DP810" s="23"/>
      <c r="DQ810" s="23"/>
      <c r="DR810" s="23"/>
      <c r="DS810" s="23"/>
      <c r="DT810" s="23"/>
      <c r="DU810" s="23"/>
      <c r="DV810" s="23"/>
      <c r="DW810" s="23"/>
      <c r="DX810" s="23"/>
      <c r="DY810" s="23"/>
      <c r="DZ810" s="23"/>
      <c r="EA810" s="23"/>
      <c r="EB810" s="23"/>
      <c r="EC810" s="23"/>
      <c r="ED810" s="23"/>
      <c r="EE810" s="23"/>
    </row>
    <row r="811" spans="1:135" s="22" customFormat="1" x14ac:dyDescent="0.25">
      <c r="A811" s="20"/>
      <c r="B811" s="16"/>
      <c r="C811" s="446"/>
      <c r="D811" s="446"/>
      <c r="E811" s="1089"/>
      <c r="F811" s="446"/>
      <c r="G811" s="446"/>
      <c r="H811" s="1089"/>
      <c r="I811" s="446"/>
      <c r="J811" s="446"/>
      <c r="K811" s="1089"/>
      <c r="L811" s="446"/>
      <c r="M811" s="446"/>
      <c r="N811" s="1089"/>
      <c r="O811" s="446"/>
      <c r="P811" s="446"/>
      <c r="Q811" s="1089"/>
      <c r="R811" s="446"/>
      <c r="S811" s="446"/>
      <c r="T811" s="1089"/>
      <c r="U811" s="1089"/>
      <c r="V811" s="446"/>
      <c r="W811" s="446"/>
      <c r="X811" s="1089"/>
      <c r="Y811" s="446"/>
      <c r="Z811" s="446"/>
      <c r="AA811" s="1089"/>
      <c r="AB811" s="446"/>
      <c r="AC811" s="1089"/>
      <c r="AD811" s="446"/>
      <c r="AE811" s="1089"/>
      <c r="AF811" s="446"/>
      <c r="AG811" s="1089"/>
      <c r="AH811" s="446"/>
      <c r="AI811" s="446"/>
      <c r="AJ811" s="1089"/>
      <c r="AK811" s="446"/>
      <c r="AL811" s="446"/>
      <c r="AM811" s="1089"/>
      <c r="AN811" s="446"/>
      <c r="AO811" s="446"/>
      <c r="AP811" s="1089"/>
      <c r="AQ811" s="446"/>
      <c r="AR811" s="446"/>
      <c r="AS811" s="1146"/>
      <c r="AT811" s="446"/>
      <c r="AU811" s="446"/>
      <c r="AV811" s="1089"/>
      <c r="AW811" s="1089"/>
      <c r="AX811" s="1146"/>
      <c r="AY811" s="446"/>
      <c r="AZ811" s="1146"/>
      <c r="BA811" s="1919"/>
      <c r="BB811" s="1790"/>
      <c r="BC811" s="1146"/>
      <c r="BD811" s="446"/>
      <c r="BE811" s="1938"/>
      <c r="BF811" s="1089"/>
      <c r="BG811" s="20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  <c r="BS811" s="23"/>
      <c r="BT811" s="23"/>
      <c r="BU811" s="23"/>
      <c r="BV811" s="23"/>
      <c r="BW811" s="23"/>
      <c r="BX811" s="23"/>
      <c r="BY811" s="23"/>
      <c r="BZ811" s="23"/>
      <c r="CA811" s="23"/>
      <c r="CB811" s="23"/>
      <c r="CC811" s="23"/>
      <c r="CD811" s="23"/>
      <c r="CE811" s="23"/>
      <c r="CF811" s="23"/>
      <c r="CG811" s="23"/>
      <c r="CH811" s="23"/>
      <c r="CI811" s="23"/>
      <c r="CJ811" s="23"/>
      <c r="CK811" s="23"/>
      <c r="CL811" s="23"/>
      <c r="CM811" s="23"/>
      <c r="CN811" s="23"/>
      <c r="CO811" s="23"/>
      <c r="CP811" s="23"/>
      <c r="CQ811" s="23"/>
      <c r="CR811" s="23"/>
      <c r="CS811" s="23"/>
      <c r="CT811" s="23"/>
      <c r="CU811" s="23"/>
      <c r="CV811" s="23"/>
      <c r="CW811" s="23"/>
      <c r="CX811" s="23"/>
      <c r="CY811" s="23"/>
      <c r="CZ811" s="23"/>
      <c r="DA811" s="23"/>
      <c r="DB811" s="23"/>
      <c r="DC811" s="23"/>
      <c r="DD811" s="23"/>
      <c r="DE811" s="23"/>
      <c r="DF811" s="23"/>
      <c r="DG811" s="23"/>
      <c r="DH811" s="23"/>
      <c r="DI811" s="23"/>
      <c r="DJ811" s="23"/>
      <c r="DK811" s="23"/>
      <c r="DL811" s="23"/>
      <c r="DM811" s="23"/>
      <c r="DN811" s="23"/>
      <c r="DO811" s="23"/>
      <c r="DP811" s="23"/>
      <c r="DQ811" s="23"/>
      <c r="DR811" s="23"/>
      <c r="DS811" s="23"/>
      <c r="DT811" s="23"/>
      <c r="DU811" s="23"/>
      <c r="DV811" s="23"/>
      <c r="DW811" s="23"/>
      <c r="DX811" s="23"/>
      <c r="DY811" s="23"/>
      <c r="DZ811" s="23"/>
      <c r="EA811" s="23"/>
      <c r="EB811" s="23"/>
      <c r="EC811" s="23"/>
      <c r="ED811" s="23"/>
      <c r="EE811" s="23"/>
    </row>
    <row r="812" spans="1:135" s="22" customFormat="1" x14ac:dyDescent="0.25">
      <c r="A812" s="20"/>
      <c r="B812" s="16"/>
      <c r="C812" s="446"/>
      <c r="D812" s="446"/>
      <c r="E812" s="1089"/>
      <c r="F812" s="446"/>
      <c r="G812" s="446"/>
      <c r="H812" s="1089"/>
      <c r="I812" s="446"/>
      <c r="J812" s="446"/>
      <c r="K812" s="1089"/>
      <c r="L812" s="446"/>
      <c r="M812" s="446"/>
      <c r="N812" s="1089"/>
      <c r="O812" s="446"/>
      <c r="P812" s="446"/>
      <c r="Q812" s="1089"/>
      <c r="R812" s="446"/>
      <c r="S812" s="446"/>
      <c r="T812" s="1089"/>
      <c r="U812" s="1089"/>
      <c r="V812" s="446"/>
      <c r="W812" s="446"/>
      <c r="X812" s="1089"/>
      <c r="Y812" s="446"/>
      <c r="Z812" s="446"/>
      <c r="AA812" s="1089"/>
      <c r="AB812" s="446"/>
      <c r="AC812" s="1089"/>
      <c r="AD812" s="446"/>
      <c r="AE812" s="1089"/>
      <c r="AF812" s="446"/>
      <c r="AG812" s="1089"/>
      <c r="AH812" s="446"/>
      <c r="AI812" s="446"/>
      <c r="AJ812" s="1089"/>
      <c r="AK812" s="446"/>
      <c r="AL812" s="446"/>
      <c r="AM812" s="1089"/>
      <c r="AN812" s="446"/>
      <c r="AO812" s="446"/>
      <c r="AP812" s="1089"/>
      <c r="AQ812" s="446"/>
      <c r="AR812" s="446"/>
      <c r="AS812" s="1146"/>
      <c r="AT812" s="446"/>
      <c r="AU812" s="446"/>
      <c r="AV812" s="1089"/>
      <c r="AW812" s="1089"/>
      <c r="AX812" s="1146"/>
      <c r="AY812" s="446"/>
      <c r="AZ812" s="1146"/>
      <c r="BA812" s="1919"/>
      <c r="BB812" s="1790"/>
      <c r="BC812" s="1146"/>
      <c r="BD812" s="446"/>
      <c r="BE812" s="1938"/>
      <c r="BF812" s="1089"/>
      <c r="BG812" s="20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  <c r="BS812" s="23"/>
      <c r="BT812" s="23"/>
      <c r="BU812" s="23"/>
      <c r="BV812" s="23"/>
      <c r="BW812" s="23"/>
      <c r="BX812" s="23"/>
      <c r="BY812" s="23"/>
      <c r="BZ812" s="23"/>
      <c r="CA812" s="23"/>
      <c r="CB812" s="23"/>
      <c r="CC812" s="23"/>
      <c r="CD812" s="23"/>
      <c r="CE812" s="23"/>
      <c r="CF812" s="23"/>
      <c r="CG812" s="23"/>
      <c r="CH812" s="23"/>
      <c r="CI812" s="23"/>
      <c r="CJ812" s="23"/>
      <c r="CK812" s="23"/>
      <c r="CL812" s="23"/>
      <c r="CM812" s="23"/>
      <c r="CN812" s="23"/>
      <c r="CO812" s="23"/>
      <c r="CP812" s="23"/>
      <c r="CQ812" s="23"/>
      <c r="CR812" s="23"/>
      <c r="CS812" s="23"/>
      <c r="CT812" s="23"/>
      <c r="CU812" s="23"/>
      <c r="CV812" s="23"/>
      <c r="CW812" s="23"/>
      <c r="CX812" s="23"/>
      <c r="CY812" s="23"/>
      <c r="CZ812" s="23"/>
      <c r="DA812" s="23"/>
      <c r="DB812" s="23"/>
      <c r="DC812" s="23"/>
      <c r="DD812" s="23"/>
      <c r="DE812" s="23"/>
      <c r="DF812" s="23"/>
      <c r="DG812" s="23"/>
      <c r="DH812" s="23"/>
      <c r="DI812" s="23"/>
      <c r="DJ812" s="23"/>
      <c r="DK812" s="23"/>
      <c r="DL812" s="23"/>
      <c r="DM812" s="23"/>
      <c r="DN812" s="23"/>
      <c r="DO812" s="23"/>
      <c r="DP812" s="23"/>
      <c r="DQ812" s="23"/>
      <c r="DR812" s="23"/>
      <c r="DS812" s="23"/>
      <c r="DT812" s="23"/>
      <c r="DU812" s="23"/>
      <c r="DV812" s="23"/>
      <c r="DW812" s="23"/>
      <c r="DX812" s="23"/>
      <c r="DY812" s="23"/>
      <c r="DZ812" s="23"/>
      <c r="EA812" s="23"/>
      <c r="EB812" s="23"/>
      <c r="EC812" s="23"/>
      <c r="ED812" s="23"/>
      <c r="EE812" s="23"/>
    </row>
    <row r="813" spans="1:135" s="22" customFormat="1" x14ac:dyDescent="0.25">
      <c r="A813" s="20"/>
      <c r="B813" s="16"/>
      <c r="C813" s="446"/>
      <c r="D813" s="446"/>
      <c r="E813" s="1089"/>
      <c r="F813" s="446"/>
      <c r="G813" s="446"/>
      <c r="H813" s="1089"/>
      <c r="I813" s="446"/>
      <c r="J813" s="446"/>
      <c r="K813" s="1089"/>
      <c r="L813" s="446"/>
      <c r="M813" s="446"/>
      <c r="N813" s="1089"/>
      <c r="O813" s="446"/>
      <c r="P813" s="446"/>
      <c r="Q813" s="1089"/>
      <c r="R813" s="446"/>
      <c r="S813" s="446"/>
      <c r="T813" s="1089"/>
      <c r="U813" s="1089"/>
      <c r="V813" s="446"/>
      <c r="W813" s="446"/>
      <c r="X813" s="1089"/>
      <c r="Y813" s="446"/>
      <c r="Z813" s="446"/>
      <c r="AA813" s="1089"/>
      <c r="AB813" s="446"/>
      <c r="AC813" s="1089"/>
      <c r="AD813" s="446"/>
      <c r="AE813" s="1089"/>
      <c r="AF813" s="446"/>
      <c r="AG813" s="1089"/>
      <c r="AH813" s="446"/>
      <c r="AI813" s="446"/>
      <c r="AJ813" s="1089"/>
      <c r="AK813" s="446"/>
      <c r="AL813" s="446"/>
      <c r="AM813" s="1089"/>
      <c r="AN813" s="446"/>
      <c r="AO813" s="446"/>
      <c r="AP813" s="1089"/>
      <c r="AQ813" s="446"/>
      <c r="AR813" s="446"/>
      <c r="AS813" s="1146"/>
      <c r="AT813" s="446"/>
      <c r="AU813" s="446"/>
      <c r="AV813" s="1089"/>
      <c r="AW813" s="1089"/>
      <c r="AX813" s="1146"/>
      <c r="AY813" s="446"/>
      <c r="AZ813" s="1146"/>
      <c r="BA813" s="1919"/>
      <c r="BB813" s="1790"/>
      <c r="BC813" s="1146"/>
      <c r="BD813" s="446"/>
      <c r="BE813" s="1938"/>
      <c r="BF813" s="1089"/>
      <c r="BG813" s="20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  <c r="BS813" s="23"/>
      <c r="BT813" s="23"/>
      <c r="BU813" s="23"/>
      <c r="BV813" s="23"/>
      <c r="BW813" s="23"/>
      <c r="BX813" s="23"/>
      <c r="BY813" s="23"/>
      <c r="BZ813" s="23"/>
      <c r="CA813" s="23"/>
      <c r="CB813" s="23"/>
      <c r="CC813" s="23"/>
      <c r="CD813" s="23"/>
      <c r="CE813" s="23"/>
      <c r="CF813" s="23"/>
      <c r="CG813" s="23"/>
      <c r="CH813" s="23"/>
      <c r="CI813" s="23"/>
      <c r="CJ813" s="23"/>
      <c r="CK813" s="23"/>
      <c r="CL813" s="23"/>
      <c r="CM813" s="23"/>
      <c r="CN813" s="23"/>
      <c r="CO813" s="23"/>
      <c r="CP813" s="23"/>
      <c r="CQ813" s="23"/>
      <c r="CR813" s="23"/>
      <c r="CS813" s="23"/>
      <c r="CT813" s="23"/>
      <c r="CU813" s="23"/>
      <c r="CV813" s="23"/>
      <c r="CW813" s="23"/>
      <c r="CX813" s="23"/>
      <c r="CY813" s="23"/>
      <c r="CZ813" s="23"/>
      <c r="DA813" s="23"/>
      <c r="DB813" s="23"/>
      <c r="DC813" s="23"/>
      <c r="DD813" s="23"/>
      <c r="DE813" s="23"/>
      <c r="DF813" s="23"/>
      <c r="DG813" s="23"/>
      <c r="DH813" s="23"/>
      <c r="DI813" s="23"/>
      <c r="DJ813" s="23"/>
      <c r="DK813" s="23"/>
      <c r="DL813" s="23"/>
      <c r="DM813" s="23"/>
      <c r="DN813" s="23"/>
      <c r="DO813" s="23"/>
      <c r="DP813" s="23"/>
      <c r="DQ813" s="23"/>
      <c r="DR813" s="23"/>
      <c r="DS813" s="23"/>
      <c r="DT813" s="23"/>
      <c r="DU813" s="23"/>
      <c r="DV813" s="23"/>
      <c r="DW813" s="23"/>
      <c r="DX813" s="23"/>
      <c r="DY813" s="23"/>
      <c r="DZ813" s="23"/>
      <c r="EA813" s="23"/>
      <c r="EB813" s="23"/>
      <c r="EC813" s="23"/>
      <c r="ED813" s="23"/>
      <c r="EE813" s="23"/>
    </row>
    <row r="814" spans="1:135" s="22" customFormat="1" x14ac:dyDescent="0.25">
      <c r="A814" s="20"/>
      <c r="B814" s="16"/>
      <c r="C814" s="446"/>
      <c r="D814" s="446"/>
      <c r="E814" s="1089"/>
      <c r="F814" s="446"/>
      <c r="G814" s="446"/>
      <c r="H814" s="1089"/>
      <c r="I814" s="446"/>
      <c r="J814" s="446"/>
      <c r="K814" s="1089"/>
      <c r="L814" s="446"/>
      <c r="M814" s="446"/>
      <c r="N814" s="1089"/>
      <c r="O814" s="446"/>
      <c r="P814" s="446"/>
      <c r="Q814" s="1089"/>
      <c r="R814" s="446"/>
      <c r="S814" s="446"/>
      <c r="T814" s="1089"/>
      <c r="U814" s="1089"/>
      <c r="V814" s="446"/>
      <c r="W814" s="446"/>
      <c r="X814" s="1089"/>
      <c r="Y814" s="446"/>
      <c r="Z814" s="446"/>
      <c r="AA814" s="1089"/>
      <c r="AB814" s="446"/>
      <c r="AC814" s="1089"/>
      <c r="AD814" s="446"/>
      <c r="AE814" s="1089"/>
      <c r="AF814" s="446"/>
      <c r="AG814" s="1089"/>
      <c r="AH814" s="446"/>
      <c r="AI814" s="446"/>
      <c r="AJ814" s="1089"/>
      <c r="AK814" s="446"/>
      <c r="AL814" s="446"/>
      <c r="AM814" s="1089"/>
      <c r="AN814" s="446"/>
      <c r="AO814" s="446"/>
      <c r="AP814" s="1089"/>
      <c r="AQ814" s="446"/>
      <c r="AR814" s="446"/>
      <c r="AS814" s="1146"/>
      <c r="AT814" s="446"/>
      <c r="AU814" s="446"/>
      <c r="AV814" s="1089"/>
      <c r="AW814" s="1089"/>
      <c r="AX814" s="1146"/>
      <c r="AY814" s="446"/>
      <c r="AZ814" s="1146"/>
      <c r="BA814" s="1919"/>
      <c r="BB814" s="1790"/>
      <c r="BC814" s="1146"/>
      <c r="BD814" s="446"/>
      <c r="BE814" s="1938"/>
      <c r="BF814" s="1089"/>
      <c r="BG814" s="20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  <c r="BS814" s="23"/>
      <c r="BT814" s="23"/>
      <c r="BU814" s="23"/>
      <c r="BV814" s="23"/>
      <c r="BW814" s="23"/>
      <c r="BX814" s="23"/>
      <c r="BY814" s="23"/>
      <c r="BZ814" s="23"/>
      <c r="CA814" s="23"/>
      <c r="CB814" s="23"/>
      <c r="CC814" s="23"/>
      <c r="CD814" s="23"/>
      <c r="CE814" s="23"/>
      <c r="CF814" s="23"/>
      <c r="CG814" s="23"/>
      <c r="CH814" s="23"/>
      <c r="CI814" s="23"/>
      <c r="CJ814" s="23"/>
      <c r="CK814" s="23"/>
      <c r="CL814" s="23"/>
      <c r="CM814" s="23"/>
      <c r="CN814" s="23"/>
      <c r="CO814" s="23"/>
      <c r="CP814" s="23"/>
      <c r="CQ814" s="23"/>
      <c r="CR814" s="23"/>
      <c r="CS814" s="23"/>
      <c r="CT814" s="23"/>
      <c r="CU814" s="23"/>
      <c r="CV814" s="23"/>
      <c r="CW814" s="23"/>
      <c r="CX814" s="23"/>
      <c r="CY814" s="23"/>
      <c r="CZ814" s="23"/>
      <c r="DA814" s="23"/>
      <c r="DB814" s="23"/>
      <c r="DC814" s="23"/>
      <c r="DD814" s="23"/>
      <c r="DE814" s="23"/>
      <c r="DF814" s="23"/>
      <c r="DG814" s="23"/>
      <c r="DH814" s="23"/>
      <c r="DI814" s="23"/>
      <c r="DJ814" s="23"/>
      <c r="DK814" s="23"/>
      <c r="DL814" s="23"/>
      <c r="DM814" s="23"/>
      <c r="DN814" s="23"/>
      <c r="DO814" s="23"/>
      <c r="DP814" s="23"/>
      <c r="DQ814" s="23"/>
      <c r="DR814" s="23"/>
      <c r="DS814" s="23"/>
      <c r="DT814" s="23"/>
      <c r="DU814" s="23"/>
      <c r="DV814" s="23"/>
      <c r="DW814" s="23"/>
      <c r="DX814" s="23"/>
      <c r="DY814" s="23"/>
      <c r="DZ814" s="23"/>
      <c r="EA814" s="23"/>
      <c r="EB814" s="23"/>
      <c r="EC814" s="23"/>
      <c r="ED814" s="23"/>
      <c r="EE814" s="23"/>
    </row>
    <row r="815" spans="1:135" s="22" customFormat="1" x14ac:dyDescent="0.25">
      <c r="A815" s="20"/>
      <c r="B815" s="16"/>
      <c r="C815" s="446"/>
      <c r="D815" s="446"/>
      <c r="E815" s="1089"/>
      <c r="F815" s="446"/>
      <c r="G815" s="446"/>
      <c r="H815" s="1089"/>
      <c r="I815" s="446"/>
      <c r="J815" s="446"/>
      <c r="K815" s="1089"/>
      <c r="L815" s="446"/>
      <c r="M815" s="446"/>
      <c r="N815" s="1089"/>
      <c r="O815" s="446"/>
      <c r="P815" s="446"/>
      <c r="Q815" s="1089"/>
      <c r="R815" s="446"/>
      <c r="S815" s="446"/>
      <c r="T815" s="1089"/>
      <c r="U815" s="1089"/>
      <c r="V815" s="446"/>
      <c r="W815" s="446"/>
      <c r="X815" s="1089"/>
      <c r="Y815" s="446"/>
      <c r="Z815" s="446"/>
      <c r="AA815" s="1089"/>
      <c r="AB815" s="446"/>
      <c r="AC815" s="1089"/>
      <c r="AD815" s="446"/>
      <c r="AE815" s="1089"/>
      <c r="AF815" s="446"/>
      <c r="AG815" s="1089"/>
      <c r="AH815" s="446"/>
      <c r="AI815" s="446"/>
      <c r="AJ815" s="1089"/>
      <c r="AK815" s="446"/>
      <c r="AL815" s="446"/>
      <c r="AM815" s="1089"/>
      <c r="AN815" s="446"/>
      <c r="AO815" s="446"/>
      <c r="AP815" s="1089"/>
      <c r="AQ815" s="446"/>
      <c r="AR815" s="446"/>
      <c r="AS815" s="1146"/>
      <c r="AT815" s="446"/>
      <c r="AU815" s="446"/>
      <c r="AV815" s="1089"/>
      <c r="AW815" s="1089"/>
      <c r="AX815" s="1146"/>
      <c r="AY815" s="446"/>
      <c r="AZ815" s="1146"/>
      <c r="BA815" s="1919"/>
      <c r="BB815" s="1790"/>
      <c r="BC815" s="1146"/>
      <c r="BD815" s="446"/>
      <c r="BE815" s="1938"/>
      <c r="BF815" s="1089"/>
      <c r="BG815" s="20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  <c r="BS815" s="23"/>
      <c r="BT815" s="23"/>
      <c r="BU815" s="23"/>
      <c r="BV815" s="23"/>
      <c r="BW815" s="23"/>
      <c r="BX815" s="23"/>
      <c r="BY815" s="23"/>
      <c r="BZ815" s="23"/>
      <c r="CA815" s="23"/>
      <c r="CB815" s="23"/>
      <c r="CC815" s="23"/>
      <c r="CD815" s="23"/>
      <c r="CE815" s="23"/>
      <c r="CF815" s="23"/>
      <c r="CG815" s="23"/>
      <c r="CH815" s="23"/>
      <c r="CI815" s="23"/>
      <c r="CJ815" s="23"/>
      <c r="CK815" s="23"/>
      <c r="CL815" s="23"/>
      <c r="CM815" s="23"/>
      <c r="CN815" s="23"/>
      <c r="CO815" s="23"/>
      <c r="CP815" s="23"/>
      <c r="CQ815" s="23"/>
      <c r="CR815" s="23"/>
      <c r="CS815" s="23"/>
      <c r="CT815" s="23"/>
      <c r="CU815" s="23"/>
      <c r="CV815" s="23"/>
      <c r="CW815" s="23"/>
      <c r="CX815" s="23"/>
      <c r="CY815" s="23"/>
      <c r="CZ815" s="23"/>
      <c r="DA815" s="23"/>
      <c r="DB815" s="23"/>
      <c r="DC815" s="23"/>
      <c r="DD815" s="23"/>
      <c r="DE815" s="23"/>
      <c r="DF815" s="23"/>
      <c r="DG815" s="23"/>
      <c r="DH815" s="23"/>
      <c r="DI815" s="23"/>
      <c r="DJ815" s="23"/>
      <c r="DK815" s="23"/>
      <c r="DL815" s="23"/>
      <c r="DM815" s="23"/>
      <c r="DN815" s="23"/>
      <c r="DO815" s="23"/>
      <c r="DP815" s="23"/>
      <c r="DQ815" s="23"/>
      <c r="DR815" s="23"/>
      <c r="DS815" s="23"/>
      <c r="DT815" s="23"/>
      <c r="DU815" s="23"/>
      <c r="DV815" s="23"/>
      <c r="DW815" s="23"/>
      <c r="DX815" s="23"/>
      <c r="DY815" s="23"/>
      <c r="DZ815" s="23"/>
      <c r="EA815" s="23"/>
      <c r="EB815" s="23"/>
      <c r="EC815" s="23"/>
      <c r="ED815" s="23"/>
      <c r="EE815" s="23"/>
    </row>
    <row r="816" spans="1:135" s="22" customFormat="1" x14ac:dyDescent="0.25">
      <c r="A816" s="20"/>
      <c r="B816" s="16"/>
      <c r="C816" s="446"/>
      <c r="D816" s="446"/>
      <c r="E816" s="1089"/>
      <c r="F816" s="446"/>
      <c r="G816" s="446"/>
      <c r="H816" s="1089"/>
      <c r="I816" s="446"/>
      <c r="J816" s="446"/>
      <c r="K816" s="1089"/>
      <c r="L816" s="446"/>
      <c r="M816" s="446"/>
      <c r="N816" s="1089"/>
      <c r="O816" s="446"/>
      <c r="P816" s="446"/>
      <c r="Q816" s="1089"/>
      <c r="R816" s="446"/>
      <c r="S816" s="446"/>
      <c r="T816" s="1089"/>
      <c r="U816" s="1089"/>
      <c r="V816" s="446"/>
      <c r="W816" s="446"/>
      <c r="X816" s="1089"/>
      <c r="Y816" s="446"/>
      <c r="Z816" s="446"/>
      <c r="AA816" s="1089"/>
      <c r="AB816" s="446"/>
      <c r="AC816" s="1089"/>
      <c r="AD816" s="446"/>
      <c r="AE816" s="1089"/>
      <c r="AF816" s="446"/>
      <c r="AG816" s="1089"/>
      <c r="AH816" s="446"/>
      <c r="AI816" s="446"/>
      <c r="AJ816" s="1089"/>
      <c r="AK816" s="446"/>
      <c r="AL816" s="446"/>
      <c r="AM816" s="1089"/>
      <c r="AN816" s="446"/>
      <c r="AO816" s="446"/>
      <c r="AP816" s="1089"/>
      <c r="AQ816" s="446"/>
      <c r="AR816" s="446"/>
      <c r="AS816" s="1146"/>
      <c r="AT816" s="446"/>
      <c r="AU816" s="446"/>
      <c r="AV816" s="1089"/>
      <c r="AW816" s="1089"/>
      <c r="AX816" s="1146"/>
      <c r="AY816" s="446"/>
      <c r="AZ816" s="1146"/>
      <c r="BA816" s="1919"/>
      <c r="BB816" s="1790"/>
      <c r="BC816" s="1146"/>
      <c r="BD816" s="446"/>
      <c r="BE816" s="1938"/>
      <c r="BF816" s="1089"/>
      <c r="BG816" s="20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  <c r="BS816" s="23"/>
      <c r="BT816" s="23"/>
      <c r="BU816" s="23"/>
      <c r="BV816" s="23"/>
      <c r="BW816" s="23"/>
      <c r="BX816" s="23"/>
      <c r="BY816" s="23"/>
      <c r="BZ816" s="23"/>
      <c r="CA816" s="23"/>
      <c r="CB816" s="23"/>
      <c r="CC816" s="23"/>
      <c r="CD816" s="23"/>
      <c r="CE816" s="23"/>
      <c r="CF816" s="23"/>
      <c r="CG816" s="23"/>
      <c r="CH816" s="23"/>
      <c r="CI816" s="23"/>
      <c r="CJ816" s="23"/>
      <c r="CK816" s="23"/>
      <c r="CL816" s="23"/>
      <c r="CM816" s="23"/>
      <c r="CN816" s="23"/>
      <c r="CO816" s="23"/>
      <c r="CP816" s="23"/>
      <c r="CQ816" s="23"/>
      <c r="CR816" s="23"/>
      <c r="CS816" s="23"/>
      <c r="CT816" s="23"/>
      <c r="CU816" s="23"/>
      <c r="CV816" s="23"/>
      <c r="CW816" s="23"/>
      <c r="CX816" s="23"/>
      <c r="CY816" s="23"/>
      <c r="CZ816" s="23"/>
      <c r="DA816" s="23"/>
      <c r="DB816" s="23"/>
      <c r="DC816" s="23"/>
      <c r="DD816" s="23"/>
      <c r="DE816" s="23"/>
      <c r="DF816" s="23"/>
      <c r="DG816" s="23"/>
      <c r="DH816" s="23"/>
      <c r="DI816" s="23"/>
      <c r="DJ816" s="23"/>
      <c r="DK816" s="23"/>
      <c r="DL816" s="23"/>
      <c r="DM816" s="23"/>
      <c r="DN816" s="23"/>
      <c r="DO816" s="23"/>
      <c r="DP816" s="23"/>
      <c r="DQ816" s="23"/>
      <c r="DR816" s="23"/>
      <c r="DS816" s="23"/>
      <c r="DT816" s="23"/>
      <c r="DU816" s="23"/>
      <c r="DV816" s="23"/>
      <c r="DW816" s="23"/>
      <c r="DX816" s="23"/>
      <c r="DY816" s="23"/>
      <c r="DZ816" s="23"/>
      <c r="EA816" s="23"/>
      <c r="EB816" s="23"/>
      <c r="EC816" s="23"/>
      <c r="ED816" s="23"/>
      <c r="EE816" s="23"/>
    </row>
    <row r="817" spans="1:135" s="22" customFormat="1" x14ac:dyDescent="0.25">
      <c r="A817" s="20"/>
      <c r="B817" s="16"/>
      <c r="C817" s="446"/>
      <c r="D817" s="446"/>
      <c r="E817" s="1089"/>
      <c r="F817" s="446"/>
      <c r="G817" s="446"/>
      <c r="H817" s="1089"/>
      <c r="I817" s="446"/>
      <c r="J817" s="446"/>
      <c r="K817" s="1089"/>
      <c r="L817" s="446"/>
      <c r="M817" s="446"/>
      <c r="N817" s="1089"/>
      <c r="O817" s="446"/>
      <c r="P817" s="446"/>
      <c r="Q817" s="1089"/>
      <c r="R817" s="446"/>
      <c r="S817" s="446"/>
      <c r="T817" s="1089"/>
      <c r="U817" s="1089"/>
      <c r="V817" s="446"/>
      <c r="W817" s="446"/>
      <c r="X817" s="1089"/>
      <c r="Y817" s="446"/>
      <c r="Z817" s="446"/>
      <c r="AA817" s="1089"/>
      <c r="AB817" s="446"/>
      <c r="AC817" s="1089"/>
      <c r="AD817" s="446"/>
      <c r="AE817" s="1089"/>
      <c r="AF817" s="446"/>
      <c r="AG817" s="1089"/>
      <c r="AH817" s="446"/>
      <c r="AI817" s="446"/>
      <c r="AJ817" s="1089"/>
      <c r="AK817" s="446"/>
      <c r="AL817" s="446"/>
      <c r="AM817" s="1089"/>
      <c r="AN817" s="446"/>
      <c r="AO817" s="446"/>
      <c r="AP817" s="1089"/>
      <c r="AQ817" s="446"/>
      <c r="AR817" s="446"/>
      <c r="AS817" s="1146"/>
      <c r="AT817" s="446"/>
      <c r="AU817" s="446"/>
      <c r="AV817" s="1089"/>
      <c r="AW817" s="1089"/>
      <c r="AX817" s="1146"/>
      <c r="AY817" s="446"/>
      <c r="AZ817" s="1146"/>
      <c r="BA817" s="1919"/>
      <c r="BB817" s="1790"/>
      <c r="BC817" s="1146"/>
      <c r="BD817" s="446"/>
      <c r="BE817" s="1938"/>
      <c r="BF817" s="1089"/>
      <c r="BG817" s="20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  <c r="BS817" s="23"/>
      <c r="BT817" s="23"/>
      <c r="BU817" s="23"/>
      <c r="BV817" s="23"/>
      <c r="BW817" s="23"/>
      <c r="BX817" s="23"/>
      <c r="BY817" s="23"/>
      <c r="BZ817" s="23"/>
      <c r="CA817" s="23"/>
      <c r="CB817" s="23"/>
      <c r="CC817" s="23"/>
      <c r="CD817" s="23"/>
      <c r="CE817" s="23"/>
      <c r="CF817" s="23"/>
      <c r="CG817" s="23"/>
      <c r="CH817" s="23"/>
      <c r="CI817" s="23"/>
      <c r="CJ817" s="23"/>
      <c r="CK817" s="23"/>
      <c r="CL817" s="23"/>
      <c r="CM817" s="23"/>
      <c r="CN817" s="23"/>
      <c r="CO817" s="23"/>
      <c r="CP817" s="23"/>
      <c r="CQ817" s="23"/>
      <c r="CR817" s="23"/>
      <c r="CS817" s="23"/>
      <c r="CT817" s="23"/>
      <c r="CU817" s="23"/>
      <c r="CV817" s="23"/>
      <c r="CW817" s="23"/>
      <c r="CX817" s="23"/>
      <c r="CY817" s="23"/>
      <c r="CZ817" s="23"/>
      <c r="DA817" s="23"/>
      <c r="DB817" s="23"/>
      <c r="DC817" s="23"/>
      <c r="DD817" s="23"/>
      <c r="DE817" s="23"/>
      <c r="DF817" s="23"/>
      <c r="DG817" s="23"/>
      <c r="DH817" s="23"/>
      <c r="DI817" s="23"/>
      <c r="DJ817" s="23"/>
      <c r="DK817" s="23"/>
      <c r="DL817" s="23"/>
      <c r="DM817" s="23"/>
      <c r="DN817" s="23"/>
      <c r="DO817" s="23"/>
      <c r="DP817" s="23"/>
      <c r="DQ817" s="23"/>
      <c r="DR817" s="23"/>
      <c r="DS817" s="23"/>
      <c r="DT817" s="23"/>
      <c r="DU817" s="23"/>
      <c r="DV817" s="23"/>
      <c r="DW817" s="23"/>
      <c r="DX817" s="23"/>
      <c r="DY817" s="23"/>
      <c r="DZ817" s="23"/>
      <c r="EA817" s="23"/>
      <c r="EB817" s="23"/>
      <c r="EC817" s="23"/>
      <c r="ED817" s="23"/>
      <c r="EE817" s="23"/>
    </row>
    <row r="818" spans="1:135" s="22" customFormat="1" x14ac:dyDescent="0.25">
      <c r="A818" s="20"/>
      <c r="B818" s="16"/>
      <c r="C818" s="446"/>
      <c r="D818" s="446"/>
      <c r="E818" s="1089"/>
      <c r="F818" s="446"/>
      <c r="G818" s="446"/>
      <c r="H818" s="1089"/>
      <c r="I818" s="446"/>
      <c r="J818" s="446"/>
      <c r="K818" s="1089"/>
      <c r="L818" s="446"/>
      <c r="M818" s="446"/>
      <c r="N818" s="1089"/>
      <c r="O818" s="446"/>
      <c r="P818" s="446"/>
      <c r="Q818" s="1089"/>
      <c r="R818" s="446"/>
      <c r="S818" s="446"/>
      <c r="T818" s="1089"/>
      <c r="U818" s="1089"/>
      <c r="V818" s="446"/>
      <c r="W818" s="446"/>
      <c r="X818" s="1089"/>
      <c r="Y818" s="446"/>
      <c r="Z818" s="446"/>
      <c r="AA818" s="1089"/>
      <c r="AB818" s="446"/>
      <c r="AC818" s="1089"/>
      <c r="AD818" s="446"/>
      <c r="AE818" s="1089"/>
      <c r="AF818" s="446"/>
      <c r="AG818" s="1089"/>
      <c r="AH818" s="446"/>
      <c r="AI818" s="446"/>
      <c r="AJ818" s="1089"/>
      <c r="AK818" s="446"/>
      <c r="AL818" s="446"/>
      <c r="AM818" s="1089"/>
      <c r="AN818" s="446"/>
      <c r="AO818" s="446"/>
      <c r="AP818" s="1089"/>
      <c r="AQ818" s="446"/>
      <c r="AR818" s="446"/>
      <c r="AS818" s="1146"/>
      <c r="AT818" s="446"/>
      <c r="AU818" s="446"/>
      <c r="AV818" s="1089"/>
      <c r="AW818" s="1089"/>
      <c r="AX818" s="1146"/>
      <c r="AY818" s="446"/>
      <c r="AZ818" s="1146"/>
      <c r="BA818" s="1919"/>
      <c r="BB818" s="1790"/>
      <c r="BC818" s="1146"/>
      <c r="BD818" s="446"/>
      <c r="BE818" s="1938"/>
      <c r="BF818" s="1089"/>
      <c r="BG818" s="20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  <c r="BS818" s="23"/>
      <c r="BT818" s="23"/>
      <c r="BU818" s="23"/>
      <c r="BV818" s="23"/>
      <c r="BW818" s="23"/>
      <c r="BX818" s="23"/>
      <c r="BY818" s="23"/>
      <c r="BZ818" s="23"/>
      <c r="CA818" s="23"/>
      <c r="CB818" s="23"/>
      <c r="CC818" s="23"/>
      <c r="CD818" s="23"/>
      <c r="CE818" s="23"/>
      <c r="CF818" s="23"/>
      <c r="CG818" s="23"/>
      <c r="CH818" s="23"/>
      <c r="CI818" s="23"/>
      <c r="CJ818" s="23"/>
      <c r="CK818" s="23"/>
      <c r="CL818" s="23"/>
      <c r="CM818" s="23"/>
      <c r="CN818" s="23"/>
      <c r="CO818" s="23"/>
      <c r="CP818" s="23"/>
      <c r="CQ818" s="23"/>
      <c r="CR818" s="23"/>
      <c r="CS818" s="23"/>
      <c r="CT818" s="23"/>
      <c r="CU818" s="23"/>
      <c r="CV818" s="23"/>
      <c r="CW818" s="23"/>
      <c r="CX818" s="23"/>
      <c r="CY818" s="23"/>
      <c r="CZ818" s="23"/>
      <c r="DA818" s="23"/>
      <c r="DB818" s="23"/>
      <c r="DC818" s="23"/>
      <c r="DD818" s="23"/>
      <c r="DE818" s="23"/>
      <c r="DF818" s="23"/>
      <c r="DG818" s="23"/>
      <c r="DH818" s="23"/>
      <c r="DI818" s="23"/>
      <c r="DJ818" s="23"/>
      <c r="DK818" s="23"/>
      <c r="DL818" s="23"/>
      <c r="DM818" s="23"/>
      <c r="DN818" s="23"/>
      <c r="DO818" s="23"/>
      <c r="DP818" s="23"/>
      <c r="DQ818" s="23"/>
      <c r="DR818" s="23"/>
      <c r="DS818" s="23"/>
      <c r="DT818" s="23"/>
      <c r="DU818" s="23"/>
      <c r="DV818" s="23"/>
      <c r="DW818" s="23"/>
      <c r="DX818" s="23"/>
      <c r="DY818" s="23"/>
      <c r="DZ818" s="23"/>
      <c r="EA818" s="23"/>
      <c r="EB818" s="23"/>
      <c r="EC818" s="23"/>
      <c r="ED818" s="23"/>
      <c r="EE818" s="23"/>
    </row>
    <row r="819" spans="1:135" s="22" customFormat="1" x14ac:dyDescent="0.25">
      <c r="A819" s="20"/>
      <c r="B819" s="16"/>
      <c r="C819" s="446"/>
      <c r="D819" s="446"/>
      <c r="E819" s="1089"/>
      <c r="F819" s="446"/>
      <c r="G819" s="446"/>
      <c r="H819" s="1089"/>
      <c r="I819" s="446"/>
      <c r="J819" s="446"/>
      <c r="K819" s="1089"/>
      <c r="L819" s="446"/>
      <c r="M819" s="446"/>
      <c r="N819" s="1089"/>
      <c r="O819" s="446"/>
      <c r="P819" s="446"/>
      <c r="Q819" s="1089"/>
      <c r="R819" s="446"/>
      <c r="S819" s="446"/>
      <c r="T819" s="1089"/>
      <c r="U819" s="1089"/>
      <c r="V819" s="446"/>
      <c r="W819" s="446"/>
      <c r="X819" s="1089"/>
      <c r="Y819" s="446"/>
      <c r="Z819" s="446"/>
      <c r="AA819" s="1089"/>
      <c r="AB819" s="446"/>
      <c r="AC819" s="1089"/>
      <c r="AD819" s="446"/>
      <c r="AE819" s="1089"/>
      <c r="AF819" s="446"/>
      <c r="AG819" s="1089"/>
      <c r="AH819" s="446"/>
      <c r="AI819" s="446"/>
      <c r="AJ819" s="1089"/>
      <c r="AK819" s="446"/>
      <c r="AL819" s="446"/>
      <c r="AM819" s="1089"/>
      <c r="AN819" s="446"/>
      <c r="AO819" s="446"/>
      <c r="AP819" s="1089"/>
      <c r="AQ819" s="446"/>
      <c r="AR819" s="446"/>
      <c r="AS819" s="1146"/>
      <c r="AT819" s="446"/>
      <c r="AU819" s="446"/>
      <c r="AV819" s="1089"/>
      <c r="AW819" s="1089"/>
      <c r="AX819" s="1146"/>
      <c r="AY819" s="446"/>
      <c r="AZ819" s="1146"/>
      <c r="BA819" s="1919"/>
      <c r="BB819" s="1790"/>
      <c r="BC819" s="1146"/>
      <c r="BD819" s="446"/>
      <c r="BE819" s="1938"/>
      <c r="BF819" s="1089"/>
      <c r="BG819" s="20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  <c r="BS819" s="23"/>
      <c r="BT819" s="23"/>
      <c r="BU819" s="23"/>
      <c r="BV819" s="23"/>
      <c r="BW819" s="23"/>
      <c r="BX819" s="23"/>
      <c r="BY819" s="23"/>
      <c r="BZ819" s="23"/>
      <c r="CA819" s="23"/>
      <c r="CB819" s="23"/>
      <c r="CC819" s="23"/>
      <c r="CD819" s="23"/>
      <c r="CE819" s="23"/>
      <c r="CF819" s="23"/>
      <c r="CG819" s="23"/>
      <c r="CH819" s="23"/>
      <c r="CI819" s="23"/>
      <c r="CJ819" s="23"/>
      <c r="CK819" s="23"/>
      <c r="CL819" s="23"/>
      <c r="CM819" s="23"/>
      <c r="CN819" s="23"/>
      <c r="CO819" s="23"/>
      <c r="CP819" s="23"/>
      <c r="CQ819" s="23"/>
      <c r="CR819" s="23"/>
      <c r="CS819" s="23"/>
      <c r="CT819" s="23"/>
      <c r="CU819" s="23"/>
      <c r="CV819" s="23"/>
      <c r="CW819" s="23"/>
      <c r="CX819" s="23"/>
      <c r="CY819" s="23"/>
      <c r="CZ819" s="23"/>
      <c r="DA819" s="23"/>
      <c r="DB819" s="23"/>
      <c r="DC819" s="23"/>
      <c r="DD819" s="23"/>
      <c r="DE819" s="23"/>
      <c r="DF819" s="23"/>
      <c r="DG819" s="23"/>
      <c r="DH819" s="23"/>
      <c r="DI819" s="23"/>
      <c r="DJ819" s="23"/>
      <c r="DK819" s="23"/>
      <c r="DL819" s="23"/>
      <c r="DM819" s="23"/>
      <c r="DN819" s="23"/>
      <c r="DO819" s="23"/>
      <c r="DP819" s="23"/>
      <c r="DQ819" s="23"/>
      <c r="DR819" s="23"/>
      <c r="DS819" s="23"/>
      <c r="DT819" s="23"/>
      <c r="DU819" s="23"/>
      <c r="DV819" s="23"/>
      <c r="DW819" s="23"/>
      <c r="DX819" s="23"/>
      <c r="DY819" s="23"/>
      <c r="DZ819" s="23"/>
      <c r="EA819" s="23"/>
      <c r="EB819" s="23"/>
      <c r="EC819" s="23"/>
      <c r="ED819" s="23"/>
      <c r="EE819" s="23"/>
    </row>
    <row r="820" spans="1:135" s="22" customFormat="1" x14ac:dyDescent="0.25">
      <c r="A820" s="20"/>
      <c r="B820" s="16"/>
      <c r="C820" s="446"/>
      <c r="D820" s="446"/>
      <c r="E820" s="1089"/>
      <c r="F820" s="446"/>
      <c r="G820" s="446"/>
      <c r="H820" s="1089"/>
      <c r="I820" s="446"/>
      <c r="J820" s="446"/>
      <c r="K820" s="1089"/>
      <c r="L820" s="446"/>
      <c r="M820" s="446"/>
      <c r="N820" s="1089"/>
      <c r="O820" s="446"/>
      <c r="P820" s="446"/>
      <c r="Q820" s="1089"/>
      <c r="R820" s="446"/>
      <c r="S820" s="446"/>
      <c r="T820" s="1089"/>
      <c r="U820" s="1089"/>
      <c r="V820" s="446"/>
      <c r="W820" s="446"/>
      <c r="X820" s="1089"/>
      <c r="Y820" s="446"/>
      <c r="Z820" s="446"/>
      <c r="AA820" s="1089"/>
      <c r="AB820" s="446"/>
      <c r="AC820" s="1089"/>
      <c r="AD820" s="446"/>
      <c r="AE820" s="1089"/>
      <c r="AF820" s="446"/>
      <c r="AG820" s="1089"/>
      <c r="AH820" s="446"/>
      <c r="AI820" s="446"/>
      <c r="AJ820" s="1089"/>
      <c r="AK820" s="446"/>
      <c r="AL820" s="446"/>
      <c r="AM820" s="1089"/>
      <c r="AN820" s="446"/>
      <c r="AO820" s="446"/>
      <c r="AP820" s="1089"/>
      <c r="AQ820" s="446"/>
      <c r="AR820" s="446"/>
      <c r="AS820" s="1146"/>
      <c r="AT820" s="446"/>
      <c r="AU820" s="446"/>
      <c r="AV820" s="1089"/>
      <c r="AW820" s="1089"/>
      <c r="AX820" s="1146"/>
      <c r="AY820" s="446"/>
      <c r="AZ820" s="1146"/>
      <c r="BA820" s="1919"/>
      <c r="BB820" s="1790"/>
      <c r="BC820" s="1146"/>
      <c r="BD820" s="446"/>
      <c r="BE820" s="1938"/>
      <c r="BF820" s="1089"/>
      <c r="BG820" s="20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  <c r="BS820" s="23"/>
      <c r="BT820" s="23"/>
      <c r="BU820" s="23"/>
      <c r="BV820" s="23"/>
      <c r="BW820" s="23"/>
      <c r="BX820" s="23"/>
      <c r="BY820" s="23"/>
      <c r="BZ820" s="23"/>
      <c r="CA820" s="23"/>
      <c r="CB820" s="23"/>
      <c r="CC820" s="23"/>
      <c r="CD820" s="23"/>
      <c r="CE820" s="23"/>
      <c r="CF820" s="23"/>
      <c r="CG820" s="23"/>
      <c r="CH820" s="23"/>
      <c r="CI820" s="23"/>
      <c r="CJ820" s="23"/>
      <c r="CK820" s="23"/>
      <c r="CL820" s="23"/>
      <c r="CM820" s="23"/>
      <c r="CN820" s="23"/>
      <c r="CO820" s="23"/>
      <c r="CP820" s="23"/>
      <c r="CQ820" s="23"/>
      <c r="CR820" s="23"/>
      <c r="CS820" s="23"/>
      <c r="CT820" s="23"/>
      <c r="CU820" s="23"/>
      <c r="CV820" s="23"/>
      <c r="CW820" s="23"/>
      <c r="CX820" s="23"/>
      <c r="CY820" s="23"/>
      <c r="CZ820" s="23"/>
      <c r="DA820" s="23"/>
      <c r="DB820" s="23"/>
      <c r="DC820" s="23"/>
      <c r="DD820" s="23"/>
      <c r="DE820" s="23"/>
      <c r="DF820" s="23"/>
      <c r="DG820" s="23"/>
      <c r="DH820" s="23"/>
      <c r="DI820" s="23"/>
      <c r="DJ820" s="23"/>
      <c r="DK820" s="23"/>
      <c r="DL820" s="23"/>
      <c r="DM820" s="23"/>
      <c r="DN820" s="23"/>
      <c r="DO820" s="23"/>
      <c r="DP820" s="23"/>
      <c r="DQ820" s="23"/>
      <c r="DR820" s="23"/>
      <c r="DS820" s="23"/>
      <c r="DT820" s="23"/>
      <c r="DU820" s="23"/>
      <c r="DV820" s="23"/>
      <c r="DW820" s="23"/>
      <c r="DX820" s="23"/>
      <c r="DY820" s="23"/>
      <c r="DZ820" s="23"/>
      <c r="EA820" s="23"/>
      <c r="EB820" s="23"/>
      <c r="EC820" s="23"/>
      <c r="ED820" s="23"/>
      <c r="EE820" s="23"/>
    </row>
    <row r="821" spans="1:135" s="22" customFormat="1" x14ac:dyDescent="0.25">
      <c r="A821" s="20"/>
      <c r="B821" s="16"/>
      <c r="C821" s="446"/>
      <c r="D821" s="446"/>
      <c r="E821" s="1089"/>
      <c r="F821" s="446"/>
      <c r="G821" s="446"/>
      <c r="H821" s="1089"/>
      <c r="I821" s="446"/>
      <c r="J821" s="446"/>
      <c r="K821" s="1089"/>
      <c r="L821" s="446"/>
      <c r="M821" s="446"/>
      <c r="N821" s="1089"/>
      <c r="O821" s="446"/>
      <c r="P821" s="446"/>
      <c r="Q821" s="1089"/>
      <c r="R821" s="446"/>
      <c r="S821" s="446"/>
      <c r="T821" s="1089"/>
      <c r="U821" s="1089"/>
      <c r="V821" s="446"/>
      <c r="W821" s="446"/>
      <c r="X821" s="1089"/>
      <c r="Y821" s="446"/>
      <c r="Z821" s="446"/>
      <c r="AA821" s="1089"/>
      <c r="AB821" s="446"/>
      <c r="AC821" s="1089"/>
      <c r="AD821" s="446"/>
      <c r="AE821" s="1089"/>
      <c r="AF821" s="446"/>
      <c r="AG821" s="1089"/>
      <c r="AH821" s="446"/>
      <c r="AI821" s="446"/>
      <c r="AJ821" s="1089"/>
      <c r="AK821" s="446"/>
      <c r="AL821" s="446"/>
      <c r="AM821" s="1089"/>
      <c r="AN821" s="446"/>
      <c r="AO821" s="446"/>
      <c r="AP821" s="1089"/>
      <c r="AQ821" s="446"/>
      <c r="AR821" s="446"/>
      <c r="AS821" s="1146"/>
      <c r="AT821" s="446"/>
      <c r="AU821" s="446"/>
      <c r="AV821" s="1089"/>
      <c r="AW821" s="1089"/>
      <c r="AX821" s="1146"/>
      <c r="AY821" s="446"/>
      <c r="AZ821" s="1146"/>
      <c r="BA821" s="1919"/>
      <c r="BB821" s="1790"/>
      <c r="BC821" s="1146"/>
      <c r="BD821" s="446"/>
      <c r="BE821" s="1938"/>
      <c r="BF821" s="1089"/>
      <c r="BG821" s="20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  <c r="BS821" s="23"/>
      <c r="BT821" s="23"/>
      <c r="BU821" s="23"/>
      <c r="BV821" s="23"/>
      <c r="BW821" s="23"/>
      <c r="BX821" s="23"/>
      <c r="BY821" s="23"/>
      <c r="BZ821" s="23"/>
      <c r="CA821" s="23"/>
      <c r="CB821" s="23"/>
      <c r="CC821" s="23"/>
      <c r="CD821" s="23"/>
      <c r="CE821" s="23"/>
      <c r="CF821" s="23"/>
      <c r="CG821" s="23"/>
      <c r="CH821" s="23"/>
      <c r="CI821" s="23"/>
      <c r="CJ821" s="23"/>
      <c r="CK821" s="23"/>
      <c r="CL821" s="23"/>
      <c r="CM821" s="23"/>
      <c r="CN821" s="23"/>
      <c r="CO821" s="23"/>
      <c r="CP821" s="23"/>
      <c r="CQ821" s="23"/>
      <c r="CR821" s="23"/>
      <c r="CS821" s="23"/>
      <c r="CT821" s="23"/>
      <c r="CU821" s="23"/>
      <c r="CV821" s="23"/>
      <c r="CW821" s="23"/>
      <c r="CX821" s="23"/>
      <c r="CY821" s="23"/>
      <c r="CZ821" s="23"/>
      <c r="DA821" s="23"/>
      <c r="DB821" s="23"/>
      <c r="DC821" s="23"/>
      <c r="DD821" s="23"/>
      <c r="DE821" s="23"/>
      <c r="DF821" s="23"/>
      <c r="DG821" s="23"/>
      <c r="DH821" s="23"/>
      <c r="DI821" s="23"/>
      <c r="DJ821" s="23"/>
      <c r="DK821" s="23"/>
      <c r="DL821" s="23"/>
      <c r="DM821" s="23"/>
      <c r="DN821" s="23"/>
      <c r="DO821" s="23"/>
      <c r="DP821" s="23"/>
      <c r="DQ821" s="23"/>
      <c r="DR821" s="23"/>
      <c r="DS821" s="23"/>
      <c r="DT821" s="23"/>
      <c r="DU821" s="23"/>
      <c r="DV821" s="23"/>
      <c r="DW821" s="23"/>
      <c r="DX821" s="23"/>
      <c r="DY821" s="23"/>
      <c r="DZ821" s="23"/>
      <c r="EA821" s="23"/>
      <c r="EB821" s="23"/>
      <c r="EC821" s="23"/>
      <c r="ED821" s="23"/>
      <c r="EE821" s="23"/>
    </row>
    <row r="822" spans="1:135" s="22" customFormat="1" x14ac:dyDescent="0.25">
      <c r="A822" s="20"/>
      <c r="B822" s="16"/>
      <c r="C822" s="446"/>
      <c r="D822" s="446"/>
      <c r="E822" s="1089"/>
      <c r="F822" s="446"/>
      <c r="G822" s="446"/>
      <c r="H822" s="1089"/>
      <c r="I822" s="446"/>
      <c r="J822" s="446"/>
      <c r="K822" s="1089"/>
      <c r="L822" s="446"/>
      <c r="M822" s="446"/>
      <c r="N822" s="1089"/>
      <c r="O822" s="446"/>
      <c r="P822" s="446"/>
      <c r="Q822" s="1089"/>
      <c r="R822" s="446"/>
      <c r="S822" s="446"/>
      <c r="T822" s="1089"/>
      <c r="U822" s="1089"/>
      <c r="V822" s="446"/>
      <c r="W822" s="446"/>
      <c r="X822" s="1089"/>
      <c r="Y822" s="446"/>
      <c r="Z822" s="446"/>
      <c r="AA822" s="1089"/>
      <c r="AB822" s="446"/>
      <c r="AC822" s="1089"/>
      <c r="AD822" s="446"/>
      <c r="AE822" s="1089"/>
      <c r="AF822" s="446"/>
      <c r="AG822" s="1089"/>
      <c r="AH822" s="446"/>
      <c r="AI822" s="446"/>
      <c r="AJ822" s="1089"/>
      <c r="AK822" s="446"/>
      <c r="AL822" s="446"/>
      <c r="AM822" s="1089"/>
      <c r="AN822" s="446"/>
      <c r="AO822" s="446"/>
      <c r="AP822" s="1089"/>
      <c r="AQ822" s="446"/>
      <c r="AR822" s="446"/>
      <c r="AS822" s="1146"/>
      <c r="AT822" s="446"/>
      <c r="AU822" s="446"/>
      <c r="AV822" s="1089"/>
      <c r="AW822" s="1089"/>
      <c r="AX822" s="1146"/>
      <c r="AY822" s="446"/>
      <c r="AZ822" s="1146"/>
      <c r="BA822" s="1919"/>
      <c r="BB822" s="1790"/>
      <c r="BC822" s="1146"/>
      <c r="BD822" s="446"/>
      <c r="BE822" s="1938"/>
      <c r="BF822" s="1089"/>
      <c r="BG822" s="20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  <c r="BS822" s="23"/>
      <c r="BT822" s="23"/>
      <c r="BU822" s="23"/>
      <c r="BV822" s="23"/>
      <c r="BW822" s="23"/>
      <c r="BX822" s="23"/>
      <c r="BY822" s="23"/>
      <c r="BZ822" s="23"/>
      <c r="CA822" s="23"/>
      <c r="CB822" s="23"/>
      <c r="CC822" s="23"/>
      <c r="CD822" s="23"/>
      <c r="CE822" s="23"/>
      <c r="CF822" s="23"/>
      <c r="CG822" s="23"/>
      <c r="CH822" s="23"/>
      <c r="CI822" s="23"/>
      <c r="CJ822" s="23"/>
      <c r="CK822" s="23"/>
      <c r="CL822" s="23"/>
      <c r="CM822" s="23"/>
      <c r="CN822" s="23"/>
      <c r="CO822" s="23"/>
      <c r="CP822" s="23"/>
      <c r="CQ822" s="23"/>
      <c r="CR822" s="23"/>
      <c r="CS822" s="23"/>
      <c r="CT822" s="23"/>
      <c r="CU822" s="23"/>
      <c r="CV822" s="23"/>
      <c r="CW822" s="23"/>
      <c r="CX822" s="23"/>
      <c r="CY822" s="23"/>
      <c r="CZ822" s="23"/>
      <c r="DA822" s="23"/>
      <c r="DB822" s="23"/>
      <c r="DC822" s="23"/>
      <c r="DD822" s="23"/>
      <c r="DE822" s="23"/>
      <c r="DF822" s="23"/>
      <c r="DG822" s="23"/>
      <c r="DH822" s="23"/>
      <c r="DI822" s="23"/>
      <c r="DJ822" s="23"/>
      <c r="DK822" s="23"/>
      <c r="DL822" s="23"/>
      <c r="DM822" s="23"/>
      <c r="DN822" s="23"/>
      <c r="DO822" s="23"/>
      <c r="DP822" s="23"/>
      <c r="DQ822" s="23"/>
      <c r="DR822" s="23"/>
      <c r="DS822" s="23"/>
      <c r="DT822" s="23"/>
      <c r="DU822" s="23"/>
      <c r="DV822" s="23"/>
      <c r="DW822" s="23"/>
      <c r="DX822" s="23"/>
      <c r="DY822" s="23"/>
      <c r="DZ822" s="23"/>
      <c r="EA822" s="23"/>
      <c r="EB822" s="23"/>
      <c r="EC822" s="23"/>
      <c r="ED822" s="23"/>
      <c r="EE822" s="23"/>
    </row>
    <row r="823" spans="1:135" s="22" customFormat="1" x14ac:dyDescent="0.25">
      <c r="A823" s="20"/>
      <c r="B823" s="16"/>
      <c r="C823" s="446"/>
      <c r="D823" s="446"/>
      <c r="E823" s="1089"/>
      <c r="F823" s="446"/>
      <c r="G823" s="446"/>
      <c r="H823" s="1089"/>
      <c r="I823" s="446"/>
      <c r="J823" s="446"/>
      <c r="K823" s="1089"/>
      <c r="L823" s="446"/>
      <c r="M823" s="446"/>
      <c r="N823" s="1089"/>
      <c r="O823" s="446"/>
      <c r="P823" s="446"/>
      <c r="Q823" s="1089"/>
      <c r="R823" s="446"/>
      <c r="S823" s="446"/>
      <c r="T823" s="1089"/>
      <c r="U823" s="1089"/>
      <c r="V823" s="446"/>
      <c r="W823" s="446"/>
      <c r="X823" s="1089"/>
      <c r="Y823" s="446"/>
      <c r="Z823" s="446"/>
      <c r="AA823" s="1089"/>
      <c r="AB823" s="446"/>
      <c r="AC823" s="1089"/>
      <c r="AD823" s="446"/>
      <c r="AE823" s="1089"/>
      <c r="AF823" s="446"/>
      <c r="AG823" s="1089"/>
      <c r="AH823" s="446"/>
      <c r="AI823" s="446"/>
      <c r="AJ823" s="1089"/>
      <c r="AK823" s="446"/>
      <c r="AL823" s="446"/>
      <c r="AM823" s="1089"/>
      <c r="AN823" s="446"/>
      <c r="AO823" s="446"/>
      <c r="AP823" s="1089"/>
      <c r="AQ823" s="446"/>
      <c r="AR823" s="446"/>
      <c r="AS823" s="1146"/>
      <c r="AT823" s="446"/>
      <c r="AU823" s="446"/>
      <c r="AV823" s="1089"/>
      <c r="AW823" s="1089"/>
      <c r="AX823" s="1146"/>
      <c r="AY823" s="446"/>
      <c r="AZ823" s="1146"/>
      <c r="BA823" s="1919"/>
      <c r="BB823" s="1790"/>
      <c r="BC823" s="1146"/>
      <c r="BD823" s="446"/>
      <c r="BE823" s="1938"/>
      <c r="BF823" s="1089"/>
      <c r="BG823" s="20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  <c r="BS823" s="23"/>
      <c r="BT823" s="23"/>
      <c r="BU823" s="23"/>
      <c r="BV823" s="23"/>
      <c r="BW823" s="23"/>
      <c r="BX823" s="23"/>
      <c r="BY823" s="23"/>
      <c r="BZ823" s="23"/>
      <c r="CA823" s="23"/>
      <c r="CB823" s="23"/>
      <c r="CC823" s="23"/>
      <c r="CD823" s="23"/>
      <c r="CE823" s="23"/>
      <c r="CF823" s="23"/>
      <c r="CG823" s="23"/>
      <c r="CH823" s="23"/>
      <c r="CI823" s="23"/>
      <c r="CJ823" s="23"/>
      <c r="CK823" s="23"/>
      <c r="CL823" s="23"/>
      <c r="CM823" s="23"/>
      <c r="CN823" s="23"/>
      <c r="CO823" s="23"/>
      <c r="CP823" s="23"/>
      <c r="CQ823" s="23"/>
      <c r="CR823" s="23"/>
      <c r="CS823" s="23"/>
      <c r="CT823" s="23"/>
      <c r="CU823" s="23"/>
      <c r="CV823" s="23"/>
      <c r="CW823" s="23"/>
      <c r="CX823" s="23"/>
      <c r="CY823" s="23"/>
      <c r="CZ823" s="23"/>
      <c r="DA823" s="23"/>
      <c r="DB823" s="23"/>
      <c r="DC823" s="23"/>
      <c r="DD823" s="23"/>
      <c r="DE823" s="23"/>
      <c r="DF823" s="23"/>
      <c r="DG823" s="23"/>
      <c r="DH823" s="23"/>
      <c r="DI823" s="23"/>
      <c r="DJ823" s="23"/>
      <c r="DK823" s="23"/>
      <c r="DL823" s="23"/>
      <c r="DM823" s="23"/>
      <c r="DN823" s="23"/>
      <c r="DO823" s="23"/>
      <c r="DP823" s="23"/>
      <c r="DQ823" s="23"/>
      <c r="DR823" s="23"/>
      <c r="DS823" s="23"/>
      <c r="DT823" s="23"/>
      <c r="DU823" s="23"/>
      <c r="DV823" s="23"/>
      <c r="DW823" s="23"/>
      <c r="DX823" s="23"/>
      <c r="DY823" s="23"/>
      <c r="DZ823" s="23"/>
      <c r="EA823" s="23"/>
      <c r="EB823" s="23"/>
      <c r="EC823" s="23"/>
      <c r="ED823" s="23"/>
      <c r="EE823" s="23"/>
    </row>
    <row r="824" spans="1:135" s="22" customFormat="1" x14ac:dyDescent="0.25">
      <c r="A824" s="20"/>
      <c r="B824" s="16"/>
      <c r="C824" s="446"/>
      <c r="D824" s="446"/>
      <c r="E824" s="1089"/>
      <c r="F824" s="446"/>
      <c r="G824" s="446"/>
      <c r="H824" s="1089"/>
      <c r="I824" s="446"/>
      <c r="J824" s="446"/>
      <c r="K824" s="1089"/>
      <c r="L824" s="446"/>
      <c r="M824" s="446"/>
      <c r="N824" s="1089"/>
      <c r="O824" s="446"/>
      <c r="P824" s="446"/>
      <c r="Q824" s="1089"/>
      <c r="R824" s="446"/>
      <c r="S824" s="446"/>
      <c r="T824" s="1089"/>
      <c r="U824" s="1089"/>
      <c r="V824" s="446"/>
      <c r="W824" s="446"/>
      <c r="X824" s="1089"/>
      <c r="Y824" s="446"/>
      <c r="Z824" s="446"/>
      <c r="AA824" s="1089"/>
      <c r="AB824" s="446"/>
      <c r="AC824" s="1089"/>
      <c r="AD824" s="446"/>
      <c r="AE824" s="1089"/>
      <c r="AF824" s="446"/>
      <c r="AG824" s="1089"/>
      <c r="AH824" s="446"/>
      <c r="AI824" s="446"/>
      <c r="AJ824" s="1089"/>
      <c r="AK824" s="446"/>
      <c r="AL824" s="446"/>
      <c r="AM824" s="1089"/>
      <c r="AN824" s="446"/>
      <c r="AO824" s="446"/>
      <c r="AP824" s="1089"/>
      <c r="AQ824" s="446"/>
      <c r="AR824" s="446"/>
      <c r="AS824" s="1146"/>
      <c r="AT824" s="446"/>
      <c r="AU824" s="446"/>
      <c r="AV824" s="1089"/>
      <c r="AW824" s="1089"/>
      <c r="AX824" s="1146"/>
      <c r="AY824" s="446"/>
      <c r="AZ824" s="1146"/>
      <c r="BA824" s="1919"/>
      <c r="BB824" s="1790"/>
      <c r="BC824" s="1146"/>
      <c r="BD824" s="446"/>
      <c r="BE824" s="1938"/>
      <c r="BF824" s="1089"/>
      <c r="BG824" s="20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  <c r="BS824" s="23"/>
      <c r="BT824" s="23"/>
      <c r="BU824" s="23"/>
      <c r="BV824" s="23"/>
      <c r="BW824" s="23"/>
      <c r="BX824" s="23"/>
      <c r="BY824" s="23"/>
      <c r="BZ824" s="23"/>
      <c r="CA824" s="23"/>
      <c r="CB824" s="23"/>
      <c r="CC824" s="23"/>
      <c r="CD824" s="23"/>
      <c r="CE824" s="23"/>
      <c r="CF824" s="23"/>
      <c r="CG824" s="23"/>
      <c r="CH824" s="23"/>
      <c r="CI824" s="23"/>
      <c r="CJ824" s="23"/>
      <c r="CK824" s="23"/>
      <c r="CL824" s="23"/>
      <c r="CM824" s="23"/>
      <c r="CN824" s="23"/>
      <c r="CO824" s="23"/>
      <c r="CP824" s="23"/>
      <c r="CQ824" s="23"/>
      <c r="CR824" s="23"/>
      <c r="CS824" s="23"/>
      <c r="CT824" s="23"/>
      <c r="CU824" s="23"/>
      <c r="CV824" s="23"/>
      <c r="CW824" s="23"/>
      <c r="CX824" s="23"/>
      <c r="CY824" s="23"/>
      <c r="CZ824" s="23"/>
      <c r="DA824" s="23"/>
      <c r="DB824" s="23"/>
      <c r="DC824" s="23"/>
      <c r="DD824" s="23"/>
      <c r="DE824" s="23"/>
      <c r="DF824" s="23"/>
      <c r="DG824" s="23"/>
      <c r="DH824" s="23"/>
      <c r="DI824" s="23"/>
      <c r="DJ824" s="23"/>
      <c r="DK824" s="23"/>
      <c r="DL824" s="23"/>
      <c r="DM824" s="23"/>
      <c r="DN824" s="23"/>
      <c r="DO824" s="23"/>
      <c r="DP824" s="23"/>
      <c r="DQ824" s="23"/>
      <c r="DR824" s="23"/>
      <c r="DS824" s="23"/>
      <c r="DT824" s="23"/>
      <c r="DU824" s="23"/>
      <c r="DV824" s="23"/>
      <c r="DW824" s="23"/>
      <c r="DX824" s="23"/>
      <c r="DY824" s="23"/>
      <c r="DZ824" s="23"/>
      <c r="EA824" s="23"/>
      <c r="EB824" s="23"/>
      <c r="EC824" s="23"/>
      <c r="ED824" s="23"/>
      <c r="EE824" s="23"/>
    </row>
    <row r="825" spans="1:135" s="22" customFormat="1" x14ac:dyDescent="0.25">
      <c r="A825" s="20"/>
      <c r="B825" s="16"/>
      <c r="C825" s="446"/>
      <c r="D825" s="446"/>
      <c r="E825" s="1089"/>
      <c r="F825" s="446"/>
      <c r="G825" s="446"/>
      <c r="H825" s="1089"/>
      <c r="I825" s="446"/>
      <c r="J825" s="446"/>
      <c r="K825" s="1089"/>
      <c r="L825" s="446"/>
      <c r="M825" s="446"/>
      <c r="N825" s="1089"/>
      <c r="O825" s="446"/>
      <c r="P825" s="446"/>
      <c r="Q825" s="1089"/>
      <c r="R825" s="446"/>
      <c r="S825" s="446"/>
      <c r="T825" s="1089"/>
      <c r="U825" s="1089"/>
      <c r="V825" s="446"/>
      <c r="W825" s="446"/>
      <c r="X825" s="1089"/>
      <c r="Y825" s="446"/>
      <c r="Z825" s="446"/>
      <c r="AA825" s="1089"/>
      <c r="AB825" s="446"/>
      <c r="AC825" s="1089"/>
      <c r="AD825" s="446"/>
      <c r="AE825" s="1089"/>
      <c r="AF825" s="446"/>
      <c r="AG825" s="1089"/>
      <c r="AH825" s="446"/>
      <c r="AI825" s="446"/>
      <c r="AJ825" s="1089"/>
      <c r="AK825" s="446"/>
      <c r="AL825" s="446"/>
      <c r="AM825" s="1089"/>
      <c r="AN825" s="446"/>
      <c r="AO825" s="446"/>
      <c r="AP825" s="1089"/>
      <c r="AQ825" s="446"/>
      <c r="AR825" s="446"/>
      <c r="AS825" s="1146"/>
      <c r="AT825" s="446"/>
      <c r="AU825" s="446"/>
      <c r="AV825" s="1089"/>
      <c r="AW825" s="1089"/>
      <c r="AX825" s="1146"/>
      <c r="AY825" s="446"/>
      <c r="AZ825" s="1146"/>
      <c r="BA825" s="1919"/>
      <c r="BB825" s="1790"/>
      <c r="BC825" s="1146"/>
      <c r="BD825" s="446"/>
      <c r="BE825" s="1938"/>
      <c r="BF825" s="1089"/>
      <c r="BG825" s="20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  <c r="BS825" s="23"/>
      <c r="BT825" s="23"/>
      <c r="BU825" s="23"/>
      <c r="BV825" s="23"/>
      <c r="BW825" s="23"/>
      <c r="BX825" s="23"/>
      <c r="BY825" s="23"/>
      <c r="BZ825" s="23"/>
      <c r="CA825" s="23"/>
      <c r="CB825" s="23"/>
      <c r="CC825" s="23"/>
      <c r="CD825" s="23"/>
      <c r="CE825" s="23"/>
      <c r="CF825" s="23"/>
      <c r="CG825" s="23"/>
      <c r="CH825" s="23"/>
      <c r="CI825" s="23"/>
      <c r="CJ825" s="23"/>
      <c r="CK825" s="23"/>
      <c r="CL825" s="23"/>
      <c r="CM825" s="23"/>
      <c r="CN825" s="23"/>
      <c r="CO825" s="23"/>
      <c r="CP825" s="23"/>
      <c r="CQ825" s="23"/>
      <c r="CR825" s="23"/>
      <c r="CS825" s="23"/>
      <c r="CT825" s="23"/>
      <c r="CU825" s="23"/>
      <c r="CV825" s="23"/>
      <c r="CW825" s="23"/>
      <c r="CX825" s="23"/>
      <c r="CY825" s="23"/>
      <c r="CZ825" s="23"/>
      <c r="DA825" s="23"/>
      <c r="DB825" s="23"/>
      <c r="DC825" s="23"/>
      <c r="DD825" s="23"/>
      <c r="DE825" s="23"/>
      <c r="DF825" s="23"/>
      <c r="DG825" s="23"/>
      <c r="DH825" s="23"/>
      <c r="DI825" s="23"/>
      <c r="DJ825" s="23"/>
      <c r="DK825" s="23"/>
      <c r="DL825" s="23"/>
      <c r="DM825" s="23"/>
      <c r="DN825" s="23"/>
      <c r="DO825" s="23"/>
      <c r="DP825" s="23"/>
      <c r="DQ825" s="23"/>
      <c r="DR825" s="23"/>
      <c r="DS825" s="23"/>
      <c r="DT825" s="23"/>
      <c r="DU825" s="23"/>
      <c r="DV825" s="23"/>
      <c r="DW825" s="23"/>
      <c r="DX825" s="23"/>
      <c r="DY825" s="23"/>
      <c r="DZ825" s="23"/>
      <c r="EA825" s="23"/>
      <c r="EB825" s="23"/>
      <c r="EC825" s="23"/>
      <c r="ED825" s="23"/>
      <c r="EE825" s="23"/>
    </row>
    <row r="826" spans="1:135" s="22" customFormat="1" x14ac:dyDescent="0.25">
      <c r="A826" s="20"/>
      <c r="B826" s="16"/>
      <c r="C826" s="446"/>
      <c r="D826" s="446"/>
      <c r="E826" s="1089"/>
      <c r="F826" s="446"/>
      <c r="G826" s="446"/>
      <c r="H826" s="1089"/>
      <c r="I826" s="446"/>
      <c r="J826" s="446"/>
      <c r="K826" s="1089"/>
      <c r="L826" s="446"/>
      <c r="M826" s="446"/>
      <c r="N826" s="1089"/>
      <c r="O826" s="446"/>
      <c r="P826" s="446"/>
      <c r="Q826" s="1089"/>
      <c r="R826" s="446"/>
      <c r="S826" s="446"/>
      <c r="T826" s="1089"/>
      <c r="U826" s="1089"/>
      <c r="V826" s="446"/>
      <c r="W826" s="446"/>
      <c r="X826" s="1089"/>
      <c r="Y826" s="446"/>
      <c r="Z826" s="446"/>
      <c r="AA826" s="1089"/>
      <c r="AB826" s="446"/>
      <c r="AC826" s="1089"/>
      <c r="AD826" s="446"/>
      <c r="AE826" s="1089"/>
      <c r="AF826" s="446"/>
      <c r="AG826" s="1089"/>
      <c r="AH826" s="446"/>
      <c r="AI826" s="446"/>
      <c r="AJ826" s="1089"/>
      <c r="AK826" s="446"/>
      <c r="AL826" s="446"/>
      <c r="AM826" s="1089"/>
      <c r="AN826" s="446"/>
      <c r="AO826" s="446"/>
      <c r="AP826" s="1089"/>
      <c r="AQ826" s="446"/>
      <c r="AR826" s="446"/>
      <c r="AS826" s="1146"/>
      <c r="AT826" s="446"/>
      <c r="AU826" s="446"/>
      <c r="AV826" s="1089"/>
      <c r="AW826" s="1089"/>
      <c r="AX826" s="1146"/>
      <c r="AY826" s="446"/>
      <c r="AZ826" s="1146"/>
      <c r="BA826" s="1919"/>
      <c r="BB826" s="1790"/>
      <c r="BC826" s="1146"/>
      <c r="BD826" s="446"/>
      <c r="BE826" s="1938"/>
      <c r="BF826" s="1089"/>
      <c r="BG826" s="20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  <c r="BS826" s="23"/>
      <c r="BT826" s="23"/>
      <c r="BU826" s="23"/>
      <c r="BV826" s="23"/>
      <c r="BW826" s="23"/>
      <c r="BX826" s="23"/>
      <c r="BY826" s="23"/>
      <c r="BZ826" s="23"/>
      <c r="CA826" s="23"/>
      <c r="CB826" s="23"/>
      <c r="CC826" s="23"/>
      <c r="CD826" s="23"/>
      <c r="CE826" s="23"/>
      <c r="CF826" s="23"/>
      <c r="CG826" s="23"/>
      <c r="CH826" s="23"/>
      <c r="CI826" s="23"/>
      <c r="CJ826" s="23"/>
      <c r="CK826" s="23"/>
      <c r="CL826" s="23"/>
      <c r="CM826" s="23"/>
      <c r="CN826" s="23"/>
      <c r="CO826" s="23"/>
      <c r="CP826" s="23"/>
      <c r="CQ826" s="23"/>
      <c r="CR826" s="23"/>
      <c r="CS826" s="23"/>
      <c r="CT826" s="23"/>
      <c r="CU826" s="23"/>
      <c r="CV826" s="23"/>
      <c r="CW826" s="23"/>
      <c r="CX826" s="23"/>
      <c r="CY826" s="23"/>
      <c r="CZ826" s="23"/>
      <c r="DA826" s="23"/>
      <c r="DB826" s="23"/>
      <c r="DC826" s="23"/>
      <c r="DD826" s="23"/>
      <c r="DE826" s="23"/>
      <c r="DF826" s="23"/>
      <c r="DG826" s="23"/>
      <c r="DH826" s="23"/>
      <c r="DI826" s="23"/>
      <c r="DJ826" s="23"/>
      <c r="DK826" s="23"/>
      <c r="DL826" s="23"/>
      <c r="DM826" s="23"/>
      <c r="DN826" s="23"/>
      <c r="DO826" s="23"/>
      <c r="DP826" s="23"/>
      <c r="DQ826" s="23"/>
      <c r="DR826" s="23"/>
      <c r="DS826" s="23"/>
      <c r="DT826" s="23"/>
      <c r="DU826" s="23"/>
      <c r="DV826" s="23"/>
      <c r="DW826" s="23"/>
      <c r="DX826" s="23"/>
      <c r="DY826" s="23"/>
      <c r="DZ826" s="23"/>
      <c r="EA826" s="23"/>
      <c r="EB826" s="23"/>
      <c r="EC826" s="23"/>
      <c r="ED826" s="23"/>
      <c r="EE826" s="23"/>
    </row>
    <row r="827" spans="1:135" s="22" customFormat="1" x14ac:dyDescent="0.25">
      <c r="A827" s="20"/>
      <c r="B827" s="16"/>
      <c r="C827" s="446"/>
      <c r="D827" s="446"/>
      <c r="E827" s="1089"/>
      <c r="F827" s="446"/>
      <c r="G827" s="446"/>
      <c r="H827" s="1089"/>
      <c r="I827" s="446"/>
      <c r="J827" s="446"/>
      <c r="K827" s="1089"/>
      <c r="L827" s="446"/>
      <c r="M827" s="446"/>
      <c r="N827" s="1089"/>
      <c r="O827" s="446"/>
      <c r="P827" s="446"/>
      <c r="Q827" s="1089"/>
      <c r="R827" s="446"/>
      <c r="S827" s="446"/>
      <c r="T827" s="1089"/>
      <c r="U827" s="1089"/>
      <c r="V827" s="446"/>
      <c r="W827" s="446"/>
      <c r="X827" s="1089"/>
      <c r="Y827" s="446"/>
      <c r="Z827" s="446"/>
      <c r="AA827" s="1089"/>
      <c r="AB827" s="446"/>
      <c r="AC827" s="1089"/>
      <c r="AD827" s="446"/>
      <c r="AE827" s="1089"/>
      <c r="AF827" s="446"/>
      <c r="AG827" s="1089"/>
      <c r="AH827" s="446"/>
      <c r="AI827" s="446"/>
      <c r="AJ827" s="1089"/>
      <c r="AK827" s="446"/>
      <c r="AL827" s="446"/>
      <c r="AM827" s="1089"/>
      <c r="AN827" s="446"/>
      <c r="AO827" s="446"/>
      <c r="AP827" s="1089"/>
      <c r="AQ827" s="446"/>
      <c r="AR827" s="446"/>
      <c r="AS827" s="1146"/>
      <c r="AT827" s="446"/>
      <c r="AU827" s="446"/>
      <c r="AV827" s="1089"/>
      <c r="AW827" s="1089"/>
      <c r="AX827" s="1146"/>
      <c r="AY827" s="446"/>
      <c r="AZ827" s="1146"/>
      <c r="BA827" s="1919"/>
      <c r="BB827" s="1790"/>
      <c r="BC827" s="1146"/>
      <c r="BD827" s="446"/>
      <c r="BE827" s="1938"/>
      <c r="BF827" s="1089"/>
      <c r="BG827" s="20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  <c r="BU827" s="23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3"/>
      <c r="CG827" s="23"/>
      <c r="CH827" s="23"/>
      <c r="CI827" s="23"/>
      <c r="CJ827" s="23"/>
      <c r="CK827" s="23"/>
      <c r="CL827" s="23"/>
      <c r="CM827" s="23"/>
      <c r="CN827" s="23"/>
      <c r="CO827" s="23"/>
      <c r="CP827" s="23"/>
      <c r="CQ827" s="23"/>
      <c r="CR827" s="23"/>
      <c r="CS827" s="23"/>
      <c r="CT827" s="23"/>
      <c r="CU827" s="23"/>
      <c r="CV827" s="23"/>
      <c r="CW827" s="23"/>
      <c r="CX827" s="23"/>
      <c r="CY827" s="23"/>
      <c r="CZ827" s="23"/>
      <c r="DA827" s="23"/>
      <c r="DB827" s="23"/>
      <c r="DC827" s="23"/>
      <c r="DD827" s="23"/>
      <c r="DE827" s="23"/>
      <c r="DF827" s="23"/>
      <c r="DG827" s="23"/>
      <c r="DH827" s="23"/>
      <c r="DI827" s="23"/>
      <c r="DJ827" s="23"/>
      <c r="DK827" s="23"/>
      <c r="DL827" s="23"/>
      <c r="DM827" s="23"/>
      <c r="DN827" s="23"/>
      <c r="DO827" s="23"/>
      <c r="DP827" s="23"/>
      <c r="DQ827" s="23"/>
      <c r="DR827" s="23"/>
      <c r="DS827" s="23"/>
      <c r="DT827" s="23"/>
      <c r="DU827" s="23"/>
      <c r="DV827" s="23"/>
      <c r="DW827" s="23"/>
      <c r="DX827" s="23"/>
      <c r="DY827" s="23"/>
      <c r="DZ827" s="23"/>
      <c r="EA827" s="23"/>
      <c r="EB827" s="23"/>
      <c r="EC827" s="23"/>
      <c r="ED827" s="23"/>
      <c r="EE827" s="23"/>
    </row>
    <row r="828" spans="1:135" s="22" customFormat="1" x14ac:dyDescent="0.25">
      <c r="A828" s="20"/>
      <c r="B828" s="16"/>
      <c r="C828" s="446"/>
      <c r="D828" s="446"/>
      <c r="E828" s="1089"/>
      <c r="F828" s="446"/>
      <c r="G828" s="446"/>
      <c r="H828" s="1089"/>
      <c r="I828" s="446"/>
      <c r="J828" s="446"/>
      <c r="K828" s="1089"/>
      <c r="L828" s="446"/>
      <c r="M828" s="446"/>
      <c r="N828" s="1089"/>
      <c r="O828" s="446"/>
      <c r="P828" s="446"/>
      <c r="Q828" s="1089"/>
      <c r="R828" s="446"/>
      <c r="S828" s="446"/>
      <c r="T828" s="1089"/>
      <c r="U828" s="1089"/>
      <c r="V828" s="446"/>
      <c r="W828" s="446"/>
      <c r="X828" s="1089"/>
      <c r="Y828" s="446"/>
      <c r="Z828" s="446"/>
      <c r="AA828" s="1089"/>
      <c r="AB828" s="446"/>
      <c r="AC828" s="1089"/>
      <c r="AD828" s="446"/>
      <c r="AE828" s="1089"/>
      <c r="AF828" s="446"/>
      <c r="AG828" s="1089"/>
      <c r="AH828" s="446"/>
      <c r="AI828" s="446"/>
      <c r="AJ828" s="1089"/>
      <c r="AK828" s="446"/>
      <c r="AL828" s="446"/>
      <c r="AM828" s="1089"/>
      <c r="AN828" s="446"/>
      <c r="AO828" s="446"/>
      <c r="AP828" s="1089"/>
      <c r="AQ828" s="446"/>
      <c r="AR828" s="446"/>
      <c r="AS828" s="1146"/>
      <c r="AT828" s="446"/>
      <c r="AU828" s="446"/>
      <c r="AV828" s="1089"/>
      <c r="AW828" s="1089"/>
      <c r="AX828" s="1146"/>
      <c r="AY828" s="446"/>
      <c r="AZ828" s="1146"/>
      <c r="BA828" s="1919"/>
      <c r="BB828" s="1790"/>
      <c r="BC828" s="1146"/>
      <c r="BD828" s="446"/>
      <c r="BE828" s="1938"/>
      <c r="BF828" s="1089"/>
      <c r="BG828" s="20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  <c r="BS828" s="23"/>
      <c r="BT828" s="23"/>
      <c r="BU828" s="23"/>
      <c r="BV828" s="23"/>
      <c r="BW828" s="23"/>
      <c r="BX828" s="23"/>
      <c r="BY828" s="23"/>
      <c r="BZ828" s="23"/>
      <c r="CA828" s="23"/>
      <c r="CB828" s="23"/>
      <c r="CC828" s="23"/>
      <c r="CD828" s="23"/>
      <c r="CE828" s="23"/>
      <c r="CF828" s="23"/>
      <c r="CG828" s="23"/>
      <c r="CH828" s="23"/>
      <c r="CI828" s="23"/>
      <c r="CJ828" s="23"/>
      <c r="CK828" s="23"/>
      <c r="CL828" s="23"/>
      <c r="CM828" s="23"/>
      <c r="CN828" s="23"/>
      <c r="CO828" s="23"/>
      <c r="CP828" s="23"/>
      <c r="CQ828" s="23"/>
      <c r="CR828" s="23"/>
      <c r="CS828" s="23"/>
      <c r="CT828" s="23"/>
      <c r="CU828" s="23"/>
      <c r="CV828" s="23"/>
      <c r="CW828" s="23"/>
      <c r="CX828" s="23"/>
      <c r="CY828" s="23"/>
      <c r="CZ828" s="23"/>
      <c r="DA828" s="23"/>
      <c r="DB828" s="23"/>
      <c r="DC828" s="23"/>
      <c r="DD828" s="23"/>
      <c r="DE828" s="23"/>
      <c r="DF828" s="23"/>
      <c r="DG828" s="23"/>
      <c r="DH828" s="23"/>
      <c r="DI828" s="23"/>
      <c r="DJ828" s="23"/>
      <c r="DK828" s="23"/>
      <c r="DL828" s="23"/>
      <c r="DM828" s="23"/>
      <c r="DN828" s="23"/>
      <c r="DO828" s="23"/>
      <c r="DP828" s="23"/>
      <c r="DQ828" s="23"/>
      <c r="DR828" s="23"/>
      <c r="DS828" s="23"/>
      <c r="DT828" s="23"/>
      <c r="DU828" s="23"/>
      <c r="DV828" s="23"/>
      <c r="DW828" s="23"/>
      <c r="DX828" s="23"/>
      <c r="DY828" s="23"/>
      <c r="DZ828" s="23"/>
      <c r="EA828" s="23"/>
      <c r="EB828" s="23"/>
      <c r="EC828" s="23"/>
      <c r="ED828" s="23"/>
      <c r="EE828" s="23"/>
    </row>
    <row r="829" spans="1:135" s="22" customFormat="1" x14ac:dyDescent="0.25">
      <c r="A829" s="20"/>
      <c r="B829" s="16"/>
      <c r="C829" s="446"/>
      <c r="D829" s="446"/>
      <c r="E829" s="1089"/>
      <c r="F829" s="446"/>
      <c r="G829" s="446"/>
      <c r="H829" s="1089"/>
      <c r="I829" s="446"/>
      <c r="J829" s="446"/>
      <c r="K829" s="1089"/>
      <c r="L829" s="446"/>
      <c r="M829" s="446"/>
      <c r="N829" s="1089"/>
      <c r="O829" s="446"/>
      <c r="P829" s="446"/>
      <c r="Q829" s="1089"/>
      <c r="R829" s="446"/>
      <c r="S829" s="446"/>
      <c r="T829" s="1089"/>
      <c r="U829" s="1089"/>
      <c r="V829" s="446"/>
      <c r="W829" s="446"/>
      <c r="X829" s="1089"/>
      <c r="Y829" s="446"/>
      <c r="Z829" s="446"/>
      <c r="AA829" s="1089"/>
      <c r="AB829" s="446"/>
      <c r="AC829" s="1089"/>
      <c r="AD829" s="446"/>
      <c r="AE829" s="1089"/>
      <c r="AF829" s="446"/>
      <c r="AG829" s="1089"/>
      <c r="AH829" s="446"/>
      <c r="AI829" s="446"/>
      <c r="AJ829" s="1089"/>
      <c r="AK829" s="446"/>
      <c r="AL829" s="446"/>
      <c r="AM829" s="1089"/>
      <c r="AN829" s="446"/>
      <c r="AO829" s="446"/>
      <c r="AP829" s="1089"/>
      <c r="AQ829" s="446"/>
      <c r="AR829" s="446"/>
      <c r="AS829" s="1146"/>
      <c r="AT829" s="446"/>
      <c r="AU829" s="446"/>
      <c r="AV829" s="1089"/>
      <c r="AW829" s="1089"/>
      <c r="AX829" s="1146"/>
      <c r="AY829" s="446"/>
      <c r="AZ829" s="1146"/>
      <c r="BA829" s="1919"/>
      <c r="BB829" s="1790"/>
      <c r="BC829" s="1146"/>
      <c r="BD829" s="446"/>
      <c r="BE829" s="1938"/>
      <c r="BF829" s="1089"/>
      <c r="BG829" s="20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  <c r="BS829" s="23"/>
      <c r="BT829" s="23"/>
      <c r="BU829" s="23"/>
      <c r="BV829" s="23"/>
      <c r="BW829" s="23"/>
      <c r="BX829" s="23"/>
      <c r="BY829" s="23"/>
      <c r="BZ829" s="23"/>
      <c r="CA829" s="23"/>
      <c r="CB829" s="23"/>
      <c r="CC829" s="23"/>
      <c r="CD829" s="23"/>
      <c r="CE829" s="23"/>
      <c r="CF829" s="23"/>
      <c r="CG829" s="23"/>
      <c r="CH829" s="23"/>
      <c r="CI829" s="23"/>
      <c r="CJ829" s="23"/>
      <c r="CK829" s="23"/>
      <c r="CL829" s="23"/>
      <c r="CM829" s="23"/>
      <c r="CN829" s="23"/>
      <c r="CO829" s="23"/>
      <c r="CP829" s="23"/>
      <c r="CQ829" s="23"/>
      <c r="CR829" s="23"/>
      <c r="CS829" s="23"/>
      <c r="CT829" s="23"/>
      <c r="CU829" s="23"/>
      <c r="CV829" s="23"/>
      <c r="CW829" s="23"/>
      <c r="CX829" s="23"/>
      <c r="CY829" s="23"/>
      <c r="CZ829" s="23"/>
      <c r="DA829" s="23"/>
      <c r="DB829" s="23"/>
      <c r="DC829" s="23"/>
      <c r="DD829" s="23"/>
      <c r="DE829" s="23"/>
      <c r="DF829" s="23"/>
      <c r="DG829" s="23"/>
      <c r="DH829" s="23"/>
      <c r="DI829" s="23"/>
      <c r="DJ829" s="23"/>
      <c r="DK829" s="23"/>
      <c r="DL829" s="23"/>
      <c r="DM829" s="23"/>
      <c r="DN829" s="23"/>
      <c r="DO829" s="23"/>
      <c r="DP829" s="23"/>
      <c r="DQ829" s="23"/>
      <c r="DR829" s="23"/>
      <c r="DS829" s="23"/>
      <c r="DT829" s="23"/>
      <c r="DU829" s="23"/>
      <c r="DV829" s="23"/>
      <c r="DW829" s="23"/>
      <c r="DX829" s="23"/>
      <c r="DY829" s="23"/>
      <c r="DZ829" s="23"/>
      <c r="EA829" s="23"/>
      <c r="EB829" s="23"/>
      <c r="EC829" s="23"/>
      <c r="ED829" s="23"/>
      <c r="EE829" s="23"/>
    </row>
    <row r="830" spans="1:135" s="22" customFormat="1" x14ac:dyDescent="0.25">
      <c r="A830" s="20"/>
      <c r="B830" s="16"/>
      <c r="C830" s="446"/>
      <c r="D830" s="446"/>
      <c r="E830" s="1089"/>
      <c r="F830" s="446"/>
      <c r="G830" s="446"/>
      <c r="H830" s="1089"/>
      <c r="I830" s="446"/>
      <c r="J830" s="446"/>
      <c r="K830" s="1089"/>
      <c r="L830" s="446"/>
      <c r="M830" s="446"/>
      <c r="N830" s="1089"/>
      <c r="O830" s="446"/>
      <c r="P830" s="446"/>
      <c r="Q830" s="1089"/>
      <c r="R830" s="446"/>
      <c r="S830" s="446"/>
      <c r="T830" s="1089"/>
      <c r="U830" s="1089"/>
      <c r="V830" s="446"/>
      <c r="W830" s="446"/>
      <c r="X830" s="1089"/>
      <c r="Y830" s="446"/>
      <c r="Z830" s="446"/>
      <c r="AA830" s="1089"/>
      <c r="AB830" s="446"/>
      <c r="AC830" s="1089"/>
      <c r="AD830" s="446"/>
      <c r="AE830" s="1089"/>
      <c r="AF830" s="446"/>
      <c r="AG830" s="1089"/>
      <c r="AH830" s="446"/>
      <c r="AI830" s="446"/>
      <c r="AJ830" s="1089"/>
      <c r="AK830" s="446"/>
      <c r="AL830" s="446"/>
      <c r="AM830" s="1089"/>
      <c r="AN830" s="446"/>
      <c r="AO830" s="446"/>
      <c r="AP830" s="1089"/>
      <c r="AQ830" s="446"/>
      <c r="AR830" s="446"/>
      <c r="AS830" s="1146"/>
      <c r="AT830" s="446"/>
      <c r="AU830" s="446"/>
      <c r="AV830" s="1089"/>
      <c r="AW830" s="1089"/>
      <c r="AX830" s="1146"/>
      <c r="AY830" s="446"/>
      <c r="AZ830" s="1146"/>
      <c r="BA830" s="1919"/>
      <c r="BB830" s="1790"/>
      <c r="BC830" s="1146"/>
      <c r="BD830" s="446"/>
      <c r="BE830" s="1938"/>
      <c r="BF830" s="1089"/>
      <c r="BG830" s="20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  <c r="BU830" s="23"/>
      <c r="BV830" s="23"/>
      <c r="BW830" s="23"/>
      <c r="BX830" s="23"/>
      <c r="BY830" s="23"/>
      <c r="BZ830" s="23"/>
      <c r="CA830" s="23"/>
      <c r="CB830" s="23"/>
      <c r="CC830" s="23"/>
      <c r="CD830" s="23"/>
      <c r="CE830" s="23"/>
      <c r="CF830" s="23"/>
      <c r="CG830" s="23"/>
      <c r="CH830" s="23"/>
      <c r="CI830" s="23"/>
      <c r="CJ830" s="23"/>
      <c r="CK830" s="23"/>
      <c r="CL830" s="23"/>
      <c r="CM830" s="23"/>
      <c r="CN830" s="23"/>
      <c r="CO830" s="23"/>
      <c r="CP830" s="23"/>
      <c r="CQ830" s="23"/>
      <c r="CR830" s="23"/>
      <c r="CS830" s="23"/>
      <c r="CT830" s="23"/>
      <c r="CU830" s="23"/>
      <c r="CV830" s="23"/>
      <c r="CW830" s="23"/>
      <c r="CX830" s="23"/>
      <c r="CY830" s="23"/>
      <c r="CZ830" s="23"/>
      <c r="DA830" s="23"/>
      <c r="DB830" s="23"/>
      <c r="DC830" s="23"/>
      <c r="DD830" s="23"/>
      <c r="DE830" s="23"/>
      <c r="DF830" s="23"/>
      <c r="DG830" s="23"/>
      <c r="DH830" s="23"/>
      <c r="DI830" s="23"/>
      <c r="DJ830" s="23"/>
      <c r="DK830" s="23"/>
      <c r="DL830" s="23"/>
      <c r="DM830" s="23"/>
      <c r="DN830" s="23"/>
      <c r="DO830" s="23"/>
      <c r="DP830" s="23"/>
      <c r="DQ830" s="23"/>
      <c r="DR830" s="23"/>
      <c r="DS830" s="23"/>
      <c r="DT830" s="23"/>
      <c r="DU830" s="23"/>
      <c r="DV830" s="23"/>
      <c r="DW830" s="23"/>
      <c r="DX830" s="23"/>
      <c r="DY830" s="23"/>
      <c r="DZ830" s="23"/>
      <c r="EA830" s="23"/>
      <c r="EB830" s="23"/>
      <c r="EC830" s="23"/>
      <c r="ED830" s="23"/>
      <c r="EE830" s="23"/>
    </row>
    <row r="831" spans="1:135" s="22" customFormat="1" x14ac:dyDescent="0.25">
      <c r="A831" s="20"/>
      <c r="B831" s="16"/>
      <c r="C831" s="446"/>
      <c r="D831" s="446"/>
      <c r="E831" s="1089"/>
      <c r="F831" s="446"/>
      <c r="G831" s="446"/>
      <c r="H831" s="1089"/>
      <c r="I831" s="446"/>
      <c r="J831" s="446"/>
      <c r="K831" s="1089"/>
      <c r="L831" s="446"/>
      <c r="M831" s="446"/>
      <c r="N831" s="1089"/>
      <c r="O831" s="446"/>
      <c r="P831" s="446"/>
      <c r="Q831" s="1089"/>
      <c r="R831" s="446"/>
      <c r="S831" s="446"/>
      <c r="T831" s="1089"/>
      <c r="U831" s="1089"/>
      <c r="V831" s="446"/>
      <c r="W831" s="446"/>
      <c r="X831" s="1089"/>
      <c r="Y831" s="446"/>
      <c r="Z831" s="446"/>
      <c r="AA831" s="1089"/>
      <c r="AB831" s="446"/>
      <c r="AC831" s="1089"/>
      <c r="AD831" s="446"/>
      <c r="AE831" s="1089"/>
      <c r="AF831" s="446"/>
      <c r="AG831" s="1089"/>
      <c r="AH831" s="446"/>
      <c r="AI831" s="446"/>
      <c r="AJ831" s="1089"/>
      <c r="AK831" s="446"/>
      <c r="AL831" s="446"/>
      <c r="AM831" s="1089"/>
      <c r="AN831" s="446"/>
      <c r="AO831" s="446"/>
      <c r="AP831" s="1089"/>
      <c r="AQ831" s="446"/>
      <c r="AR831" s="446"/>
      <c r="AS831" s="1146"/>
      <c r="AT831" s="446"/>
      <c r="AU831" s="446"/>
      <c r="AV831" s="1089"/>
      <c r="AW831" s="1089"/>
      <c r="AX831" s="1146"/>
      <c r="AY831" s="446"/>
      <c r="AZ831" s="1146"/>
      <c r="BA831" s="1919"/>
      <c r="BB831" s="1790"/>
      <c r="BC831" s="1146"/>
      <c r="BD831" s="446"/>
      <c r="BE831" s="1938"/>
      <c r="BF831" s="1089"/>
      <c r="BG831" s="20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  <c r="BS831" s="23"/>
      <c r="BT831" s="23"/>
      <c r="BU831" s="23"/>
      <c r="BV831" s="23"/>
      <c r="BW831" s="23"/>
      <c r="BX831" s="23"/>
      <c r="BY831" s="23"/>
      <c r="BZ831" s="23"/>
      <c r="CA831" s="23"/>
      <c r="CB831" s="23"/>
      <c r="CC831" s="23"/>
      <c r="CD831" s="23"/>
      <c r="CE831" s="23"/>
      <c r="CF831" s="23"/>
      <c r="CG831" s="23"/>
      <c r="CH831" s="23"/>
      <c r="CI831" s="23"/>
      <c r="CJ831" s="23"/>
      <c r="CK831" s="23"/>
      <c r="CL831" s="23"/>
      <c r="CM831" s="23"/>
      <c r="CN831" s="23"/>
      <c r="CO831" s="23"/>
      <c r="CP831" s="23"/>
      <c r="CQ831" s="23"/>
      <c r="CR831" s="23"/>
      <c r="CS831" s="23"/>
      <c r="CT831" s="23"/>
      <c r="CU831" s="23"/>
      <c r="CV831" s="23"/>
      <c r="CW831" s="23"/>
      <c r="CX831" s="23"/>
      <c r="CY831" s="23"/>
      <c r="CZ831" s="23"/>
      <c r="DA831" s="23"/>
      <c r="DB831" s="23"/>
      <c r="DC831" s="23"/>
      <c r="DD831" s="23"/>
      <c r="DE831" s="23"/>
      <c r="DF831" s="23"/>
      <c r="DG831" s="23"/>
      <c r="DH831" s="23"/>
      <c r="DI831" s="23"/>
      <c r="DJ831" s="23"/>
      <c r="DK831" s="23"/>
      <c r="DL831" s="23"/>
      <c r="DM831" s="23"/>
      <c r="DN831" s="23"/>
      <c r="DO831" s="23"/>
      <c r="DP831" s="23"/>
      <c r="DQ831" s="23"/>
      <c r="DR831" s="23"/>
      <c r="DS831" s="23"/>
      <c r="DT831" s="23"/>
      <c r="DU831" s="23"/>
      <c r="DV831" s="23"/>
      <c r="DW831" s="23"/>
      <c r="DX831" s="23"/>
      <c r="DY831" s="23"/>
      <c r="DZ831" s="23"/>
      <c r="EA831" s="23"/>
      <c r="EB831" s="23"/>
      <c r="EC831" s="23"/>
      <c r="ED831" s="23"/>
      <c r="EE831" s="23"/>
    </row>
    <row r="832" spans="1:135" s="22" customFormat="1" x14ac:dyDescent="0.25">
      <c r="A832" s="20"/>
      <c r="B832" s="16"/>
      <c r="C832" s="446"/>
      <c r="D832" s="446"/>
      <c r="E832" s="1089"/>
      <c r="F832" s="446"/>
      <c r="G832" s="446"/>
      <c r="H832" s="1089"/>
      <c r="I832" s="446"/>
      <c r="J832" s="446"/>
      <c r="K832" s="1089"/>
      <c r="L832" s="446"/>
      <c r="M832" s="446"/>
      <c r="N832" s="1089"/>
      <c r="O832" s="446"/>
      <c r="P832" s="446"/>
      <c r="Q832" s="1089"/>
      <c r="R832" s="446"/>
      <c r="S832" s="446"/>
      <c r="T832" s="1089"/>
      <c r="U832" s="1089"/>
      <c r="V832" s="446"/>
      <c r="W832" s="446"/>
      <c r="X832" s="1089"/>
      <c r="Y832" s="446"/>
      <c r="Z832" s="446"/>
      <c r="AA832" s="1089"/>
      <c r="AB832" s="446"/>
      <c r="AC832" s="1089"/>
      <c r="AD832" s="446"/>
      <c r="AE832" s="1089"/>
      <c r="AF832" s="446"/>
      <c r="AG832" s="1089"/>
      <c r="AH832" s="446"/>
      <c r="AI832" s="446"/>
      <c r="AJ832" s="1089"/>
      <c r="AK832" s="446"/>
      <c r="AL832" s="446"/>
      <c r="AM832" s="1089"/>
      <c r="AN832" s="446"/>
      <c r="AO832" s="446"/>
      <c r="AP832" s="1089"/>
      <c r="AQ832" s="446"/>
      <c r="AR832" s="446"/>
      <c r="AS832" s="1146"/>
      <c r="AT832" s="446"/>
      <c r="AU832" s="446"/>
      <c r="AV832" s="1089"/>
      <c r="AW832" s="1089"/>
      <c r="AX832" s="1146"/>
      <c r="AY832" s="446"/>
      <c r="AZ832" s="1146"/>
      <c r="BA832" s="1919"/>
      <c r="BB832" s="1790"/>
      <c r="BC832" s="1146"/>
      <c r="BD832" s="446"/>
      <c r="BE832" s="1938"/>
      <c r="BF832" s="1089"/>
      <c r="BG832" s="20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  <c r="BS832" s="23"/>
      <c r="BT832" s="23"/>
      <c r="BU832" s="23"/>
      <c r="BV832" s="23"/>
      <c r="BW832" s="23"/>
      <c r="BX832" s="23"/>
      <c r="BY832" s="23"/>
      <c r="BZ832" s="23"/>
      <c r="CA832" s="23"/>
      <c r="CB832" s="23"/>
      <c r="CC832" s="23"/>
      <c r="CD832" s="23"/>
      <c r="CE832" s="23"/>
      <c r="CF832" s="23"/>
      <c r="CG832" s="23"/>
      <c r="CH832" s="23"/>
      <c r="CI832" s="23"/>
      <c r="CJ832" s="23"/>
      <c r="CK832" s="23"/>
      <c r="CL832" s="23"/>
      <c r="CM832" s="23"/>
      <c r="CN832" s="23"/>
      <c r="CO832" s="23"/>
      <c r="CP832" s="23"/>
      <c r="CQ832" s="23"/>
      <c r="CR832" s="23"/>
      <c r="CS832" s="23"/>
      <c r="CT832" s="23"/>
      <c r="CU832" s="23"/>
      <c r="CV832" s="23"/>
      <c r="CW832" s="23"/>
      <c r="CX832" s="23"/>
      <c r="CY832" s="23"/>
      <c r="CZ832" s="23"/>
      <c r="DA832" s="23"/>
      <c r="DB832" s="23"/>
      <c r="DC832" s="23"/>
      <c r="DD832" s="23"/>
      <c r="DE832" s="23"/>
      <c r="DF832" s="23"/>
      <c r="DG832" s="23"/>
      <c r="DH832" s="23"/>
      <c r="DI832" s="23"/>
      <c r="DJ832" s="23"/>
      <c r="DK832" s="23"/>
      <c r="DL832" s="23"/>
      <c r="DM832" s="23"/>
      <c r="DN832" s="23"/>
      <c r="DO832" s="23"/>
      <c r="DP832" s="23"/>
      <c r="DQ832" s="23"/>
      <c r="DR832" s="23"/>
      <c r="DS832" s="23"/>
      <c r="DT832" s="23"/>
      <c r="DU832" s="23"/>
      <c r="DV832" s="23"/>
      <c r="DW832" s="23"/>
      <c r="DX832" s="23"/>
      <c r="DY832" s="23"/>
      <c r="DZ832" s="23"/>
      <c r="EA832" s="23"/>
      <c r="EB832" s="23"/>
      <c r="EC832" s="23"/>
      <c r="ED832" s="23"/>
      <c r="EE832" s="23"/>
    </row>
    <row r="833" spans="1:135" s="22" customFormat="1" x14ac:dyDescent="0.25">
      <c r="A833" s="20"/>
      <c r="B833" s="16"/>
      <c r="C833" s="446"/>
      <c r="D833" s="446"/>
      <c r="E833" s="1089"/>
      <c r="F833" s="446"/>
      <c r="G833" s="446"/>
      <c r="H833" s="1089"/>
      <c r="I833" s="446"/>
      <c r="J833" s="446"/>
      <c r="K833" s="1089"/>
      <c r="L833" s="446"/>
      <c r="M833" s="446"/>
      <c r="N833" s="1089"/>
      <c r="O833" s="446"/>
      <c r="P833" s="446"/>
      <c r="Q833" s="1089"/>
      <c r="R833" s="446"/>
      <c r="S833" s="446"/>
      <c r="T833" s="1089"/>
      <c r="U833" s="1089"/>
      <c r="V833" s="446"/>
      <c r="W833" s="446"/>
      <c r="X833" s="1089"/>
      <c r="Y833" s="446"/>
      <c r="Z833" s="446"/>
      <c r="AA833" s="1089"/>
      <c r="AB833" s="446"/>
      <c r="AC833" s="1089"/>
      <c r="AD833" s="446"/>
      <c r="AE833" s="1089"/>
      <c r="AF833" s="446"/>
      <c r="AG833" s="1089"/>
      <c r="AH833" s="446"/>
      <c r="AI833" s="446"/>
      <c r="AJ833" s="1089"/>
      <c r="AK833" s="446"/>
      <c r="AL833" s="446"/>
      <c r="AM833" s="1089"/>
      <c r="AN833" s="446"/>
      <c r="AO833" s="446"/>
      <c r="AP833" s="1089"/>
      <c r="AQ833" s="446"/>
      <c r="AR833" s="446"/>
      <c r="AS833" s="1146"/>
      <c r="AT833" s="446"/>
      <c r="AU833" s="446"/>
      <c r="AV833" s="1089"/>
      <c r="AW833" s="1089"/>
      <c r="AX833" s="1146"/>
      <c r="AY833" s="446"/>
      <c r="AZ833" s="1146"/>
      <c r="BA833" s="1919"/>
      <c r="BB833" s="1790"/>
      <c r="BC833" s="1146"/>
      <c r="BD833" s="446"/>
      <c r="BE833" s="1938"/>
      <c r="BF833" s="1089"/>
      <c r="BG833" s="20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</row>
    <row r="834" spans="1:135" s="22" customFormat="1" x14ac:dyDescent="0.25">
      <c r="A834" s="20"/>
      <c r="B834" s="16"/>
      <c r="C834" s="446"/>
      <c r="D834" s="446"/>
      <c r="E834" s="1089"/>
      <c r="F834" s="446"/>
      <c r="G834" s="446"/>
      <c r="H834" s="1089"/>
      <c r="I834" s="446"/>
      <c r="J834" s="446"/>
      <c r="K834" s="1089"/>
      <c r="L834" s="446"/>
      <c r="M834" s="446"/>
      <c r="N834" s="1089"/>
      <c r="O834" s="446"/>
      <c r="P834" s="446"/>
      <c r="Q834" s="1089"/>
      <c r="R834" s="446"/>
      <c r="S834" s="446"/>
      <c r="T834" s="1089"/>
      <c r="U834" s="1089"/>
      <c r="V834" s="446"/>
      <c r="W834" s="446"/>
      <c r="X834" s="1089"/>
      <c r="Y834" s="446"/>
      <c r="Z834" s="446"/>
      <c r="AA834" s="1089"/>
      <c r="AB834" s="446"/>
      <c r="AC834" s="1089"/>
      <c r="AD834" s="446"/>
      <c r="AE834" s="1089"/>
      <c r="AF834" s="446"/>
      <c r="AG834" s="1089"/>
      <c r="AH834" s="446"/>
      <c r="AI834" s="446"/>
      <c r="AJ834" s="1089"/>
      <c r="AK834" s="446"/>
      <c r="AL834" s="446"/>
      <c r="AM834" s="1089"/>
      <c r="AN834" s="446"/>
      <c r="AO834" s="446"/>
      <c r="AP834" s="1089"/>
      <c r="AQ834" s="446"/>
      <c r="AR834" s="446"/>
      <c r="AS834" s="1146"/>
      <c r="AT834" s="446"/>
      <c r="AU834" s="446"/>
      <c r="AV834" s="1089"/>
      <c r="AW834" s="1089"/>
      <c r="AX834" s="1146"/>
      <c r="AY834" s="446"/>
      <c r="AZ834" s="1146"/>
      <c r="BA834" s="1919"/>
      <c r="BB834" s="1790"/>
      <c r="BC834" s="1146"/>
      <c r="BD834" s="446"/>
      <c r="BE834" s="1938"/>
      <c r="BF834" s="1089"/>
      <c r="BG834" s="20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  <c r="BS834" s="23"/>
      <c r="BT834" s="23"/>
      <c r="BU834" s="23"/>
      <c r="BV834" s="23"/>
      <c r="BW834" s="23"/>
      <c r="BX834" s="23"/>
      <c r="BY834" s="23"/>
      <c r="BZ834" s="23"/>
      <c r="CA834" s="23"/>
      <c r="CB834" s="23"/>
      <c r="CC834" s="23"/>
      <c r="CD834" s="23"/>
      <c r="CE834" s="23"/>
      <c r="CF834" s="23"/>
      <c r="CG834" s="23"/>
      <c r="CH834" s="23"/>
      <c r="CI834" s="23"/>
      <c r="CJ834" s="23"/>
      <c r="CK834" s="23"/>
      <c r="CL834" s="23"/>
      <c r="CM834" s="23"/>
      <c r="CN834" s="23"/>
      <c r="CO834" s="23"/>
      <c r="CP834" s="23"/>
      <c r="CQ834" s="23"/>
      <c r="CR834" s="23"/>
      <c r="CS834" s="23"/>
      <c r="CT834" s="23"/>
      <c r="CU834" s="23"/>
      <c r="CV834" s="23"/>
      <c r="CW834" s="23"/>
      <c r="CX834" s="23"/>
      <c r="CY834" s="23"/>
      <c r="CZ834" s="23"/>
      <c r="DA834" s="23"/>
      <c r="DB834" s="23"/>
      <c r="DC834" s="23"/>
      <c r="DD834" s="23"/>
      <c r="DE834" s="23"/>
      <c r="DF834" s="23"/>
      <c r="DG834" s="23"/>
      <c r="DH834" s="23"/>
      <c r="DI834" s="23"/>
      <c r="DJ834" s="23"/>
      <c r="DK834" s="23"/>
      <c r="DL834" s="23"/>
      <c r="DM834" s="23"/>
      <c r="DN834" s="23"/>
      <c r="DO834" s="23"/>
      <c r="DP834" s="23"/>
      <c r="DQ834" s="23"/>
      <c r="DR834" s="23"/>
      <c r="DS834" s="23"/>
      <c r="DT834" s="23"/>
      <c r="DU834" s="23"/>
      <c r="DV834" s="23"/>
      <c r="DW834" s="23"/>
      <c r="DX834" s="23"/>
      <c r="DY834" s="23"/>
      <c r="DZ834" s="23"/>
      <c r="EA834" s="23"/>
      <c r="EB834" s="23"/>
      <c r="EC834" s="23"/>
      <c r="ED834" s="23"/>
      <c r="EE834" s="23"/>
    </row>
    <row r="835" spans="1:135" s="22" customFormat="1" x14ac:dyDescent="0.25">
      <c r="A835" s="20"/>
      <c r="B835" s="16"/>
      <c r="C835" s="446"/>
      <c r="D835" s="446"/>
      <c r="E835" s="1089"/>
      <c r="F835" s="446"/>
      <c r="G835" s="446"/>
      <c r="H835" s="1089"/>
      <c r="I835" s="446"/>
      <c r="J835" s="446"/>
      <c r="K835" s="1089"/>
      <c r="L835" s="446"/>
      <c r="M835" s="446"/>
      <c r="N835" s="1089"/>
      <c r="O835" s="446"/>
      <c r="P835" s="446"/>
      <c r="Q835" s="1089"/>
      <c r="R835" s="446"/>
      <c r="S835" s="446"/>
      <c r="T835" s="1089"/>
      <c r="U835" s="1089"/>
      <c r="V835" s="446"/>
      <c r="W835" s="446"/>
      <c r="X835" s="1089"/>
      <c r="Y835" s="446"/>
      <c r="Z835" s="446"/>
      <c r="AA835" s="1089"/>
      <c r="AB835" s="446"/>
      <c r="AC835" s="1089"/>
      <c r="AD835" s="446"/>
      <c r="AE835" s="1089"/>
      <c r="AF835" s="446"/>
      <c r="AG835" s="1089"/>
      <c r="AH835" s="446"/>
      <c r="AI835" s="446"/>
      <c r="AJ835" s="1089"/>
      <c r="AK835" s="446"/>
      <c r="AL835" s="446"/>
      <c r="AM835" s="1089"/>
      <c r="AN835" s="446"/>
      <c r="AO835" s="446"/>
      <c r="AP835" s="1089"/>
      <c r="AQ835" s="446"/>
      <c r="AR835" s="446"/>
      <c r="AS835" s="1146"/>
      <c r="AT835" s="446"/>
      <c r="AU835" s="446"/>
      <c r="AV835" s="1089"/>
      <c r="AW835" s="1089"/>
      <c r="AX835" s="1146"/>
      <c r="AY835" s="446"/>
      <c r="AZ835" s="1146"/>
      <c r="BA835" s="1919"/>
      <c r="BB835" s="1790"/>
      <c r="BC835" s="1146"/>
      <c r="BD835" s="446"/>
      <c r="BE835" s="1938"/>
      <c r="BF835" s="1089"/>
      <c r="BG835" s="20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  <c r="BS835" s="23"/>
      <c r="BT835" s="23"/>
      <c r="BU835" s="23"/>
      <c r="BV835" s="23"/>
      <c r="BW835" s="23"/>
      <c r="BX835" s="23"/>
      <c r="BY835" s="23"/>
      <c r="BZ835" s="23"/>
      <c r="CA835" s="23"/>
      <c r="CB835" s="23"/>
      <c r="CC835" s="23"/>
      <c r="CD835" s="23"/>
      <c r="CE835" s="23"/>
      <c r="CF835" s="23"/>
      <c r="CG835" s="23"/>
      <c r="CH835" s="23"/>
      <c r="CI835" s="23"/>
      <c r="CJ835" s="23"/>
      <c r="CK835" s="23"/>
      <c r="CL835" s="23"/>
      <c r="CM835" s="23"/>
      <c r="CN835" s="23"/>
      <c r="CO835" s="23"/>
      <c r="CP835" s="23"/>
      <c r="CQ835" s="23"/>
      <c r="CR835" s="23"/>
      <c r="CS835" s="23"/>
      <c r="CT835" s="23"/>
      <c r="CU835" s="23"/>
      <c r="CV835" s="23"/>
      <c r="CW835" s="23"/>
      <c r="CX835" s="23"/>
      <c r="CY835" s="23"/>
      <c r="CZ835" s="23"/>
      <c r="DA835" s="23"/>
      <c r="DB835" s="23"/>
      <c r="DC835" s="23"/>
      <c r="DD835" s="23"/>
      <c r="DE835" s="23"/>
      <c r="DF835" s="23"/>
      <c r="DG835" s="23"/>
      <c r="DH835" s="23"/>
      <c r="DI835" s="23"/>
      <c r="DJ835" s="23"/>
      <c r="DK835" s="23"/>
      <c r="DL835" s="23"/>
      <c r="DM835" s="23"/>
      <c r="DN835" s="23"/>
      <c r="DO835" s="23"/>
      <c r="DP835" s="23"/>
      <c r="DQ835" s="23"/>
      <c r="DR835" s="23"/>
      <c r="DS835" s="23"/>
      <c r="DT835" s="23"/>
      <c r="DU835" s="23"/>
      <c r="DV835" s="23"/>
      <c r="DW835" s="23"/>
      <c r="DX835" s="23"/>
      <c r="DY835" s="23"/>
      <c r="DZ835" s="23"/>
      <c r="EA835" s="23"/>
      <c r="EB835" s="23"/>
      <c r="EC835" s="23"/>
      <c r="ED835" s="23"/>
      <c r="EE835" s="23"/>
    </row>
    <row r="836" spans="1:135" s="22" customFormat="1" x14ac:dyDescent="0.25">
      <c r="A836" s="20"/>
      <c r="B836" s="16"/>
      <c r="C836" s="446"/>
      <c r="D836" s="446"/>
      <c r="E836" s="1089"/>
      <c r="F836" s="446"/>
      <c r="G836" s="446"/>
      <c r="H836" s="1089"/>
      <c r="I836" s="446"/>
      <c r="J836" s="446"/>
      <c r="K836" s="1089"/>
      <c r="L836" s="446"/>
      <c r="M836" s="446"/>
      <c r="N836" s="1089"/>
      <c r="O836" s="446"/>
      <c r="P836" s="446"/>
      <c r="Q836" s="1089"/>
      <c r="R836" s="446"/>
      <c r="S836" s="446"/>
      <c r="T836" s="1089"/>
      <c r="U836" s="1089"/>
      <c r="V836" s="446"/>
      <c r="W836" s="446"/>
      <c r="X836" s="1089"/>
      <c r="Y836" s="446"/>
      <c r="Z836" s="446"/>
      <c r="AA836" s="1089"/>
      <c r="AB836" s="446"/>
      <c r="AC836" s="1089"/>
      <c r="AD836" s="446"/>
      <c r="AE836" s="1089"/>
      <c r="AF836" s="446"/>
      <c r="AG836" s="1089"/>
      <c r="AH836" s="446"/>
      <c r="AI836" s="446"/>
      <c r="AJ836" s="1089"/>
      <c r="AK836" s="446"/>
      <c r="AL836" s="446"/>
      <c r="AM836" s="1089"/>
      <c r="AN836" s="446"/>
      <c r="AO836" s="446"/>
      <c r="AP836" s="1089"/>
      <c r="AQ836" s="446"/>
      <c r="AR836" s="446"/>
      <c r="AS836" s="1146"/>
      <c r="AT836" s="446"/>
      <c r="AU836" s="446"/>
      <c r="AV836" s="1089"/>
      <c r="AW836" s="1089"/>
      <c r="AX836" s="1146"/>
      <c r="AY836" s="446"/>
      <c r="AZ836" s="1146"/>
      <c r="BA836" s="1919"/>
      <c r="BB836" s="1790"/>
      <c r="BC836" s="1146"/>
      <c r="BD836" s="446"/>
      <c r="BE836" s="1938"/>
      <c r="BF836" s="1089"/>
      <c r="BG836" s="20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  <c r="BS836" s="23"/>
      <c r="BT836" s="23"/>
      <c r="BU836" s="23"/>
      <c r="BV836" s="23"/>
      <c r="BW836" s="23"/>
      <c r="BX836" s="23"/>
      <c r="BY836" s="23"/>
      <c r="BZ836" s="23"/>
      <c r="CA836" s="23"/>
      <c r="CB836" s="23"/>
      <c r="CC836" s="23"/>
      <c r="CD836" s="23"/>
      <c r="CE836" s="23"/>
      <c r="CF836" s="23"/>
      <c r="CG836" s="23"/>
      <c r="CH836" s="23"/>
      <c r="CI836" s="23"/>
      <c r="CJ836" s="23"/>
      <c r="CK836" s="23"/>
      <c r="CL836" s="23"/>
      <c r="CM836" s="23"/>
      <c r="CN836" s="23"/>
      <c r="CO836" s="23"/>
      <c r="CP836" s="23"/>
      <c r="CQ836" s="23"/>
      <c r="CR836" s="23"/>
      <c r="CS836" s="23"/>
      <c r="CT836" s="23"/>
      <c r="CU836" s="23"/>
      <c r="CV836" s="23"/>
      <c r="CW836" s="23"/>
      <c r="CX836" s="23"/>
      <c r="CY836" s="23"/>
      <c r="CZ836" s="23"/>
      <c r="DA836" s="23"/>
      <c r="DB836" s="23"/>
      <c r="DC836" s="23"/>
      <c r="DD836" s="23"/>
      <c r="DE836" s="23"/>
      <c r="DF836" s="23"/>
      <c r="DG836" s="23"/>
      <c r="DH836" s="23"/>
      <c r="DI836" s="23"/>
      <c r="DJ836" s="23"/>
      <c r="DK836" s="23"/>
      <c r="DL836" s="23"/>
      <c r="DM836" s="23"/>
      <c r="DN836" s="23"/>
      <c r="DO836" s="23"/>
      <c r="DP836" s="23"/>
      <c r="DQ836" s="23"/>
      <c r="DR836" s="23"/>
      <c r="DS836" s="23"/>
      <c r="DT836" s="23"/>
      <c r="DU836" s="23"/>
      <c r="DV836" s="23"/>
      <c r="DW836" s="23"/>
      <c r="DX836" s="23"/>
      <c r="DY836" s="23"/>
      <c r="DZ836" s="23"/>
      <c r="EA836" s="23"/>
      <c r="EB836" s="23"/>
      <c r="EC836" s="23"/>
      <c r="ED836" s="23"/>
      <c r="EE836" s="23"/>
    </row>
    <row r="837" spans="1:135" s="22" customFormat="1" x14ac:dyDescent="0.25">
      <c r="A837" s="20"/>
      <c r="B837" s="16"/>
      <c r="C837" s="446"/>
      <c r="D837" s="446"/>
      <c r="E837" s="1089"/>
      <c r="F837" s="446"/>
      <c r="G837" s="446"/>
      <c r="H837" s="1089"/>
      <c r="I837" s="446"/>
      <c r="J837" s="446"/>
      <c r="K837" s="1089"/>
      <c r="L837" s="446"/>
      <c r="M837" s="446"/>
      <c r="N837" s="1089"/>
      <c r="O837" s="446"/>
      <c r="P837" s="446"/>
      <c r="Q837" s="1089"/>
      <c r="R837" s="446"/>
      <c r="S837" s="446"/>
      <c r="T837" s="1089"/>
      <c r="U837" s="1089"/>
      <c r="V837" s="446"/>
      <c r="W837" s="446"/>
      <c r="X837" s="1089"/>
      <c r="Y837" s="446"/>
      <c r="Z837" s="446"/>
      <c r="AA837" s="1089"/>
      <c r="AB837" s="446"/>
      <c r="AC837" s="1089"/>
      <c r="AD837" s="446"/>
      <c r="AE837" s="1089"/>
      <c r="AF837" s="446"/>
      <c r="AG837" s="1089"/>
      <c r="AH837" s="446"/>
      <c r="AI837" s="446"/>
      <c r="AJ837" s="1089"/>
      <c r="AK837" s="446"/>
      <c r="AL837" s="446"/>
      <c r="AM837" s="1089"/>
      <c r="AN837" s="446"/>
      <c r="AO837" s="446"/>
      <c r="AP837" s="1089"/>
      <c r="AQ837" s="446"/>
      <c r="AR837" s="446"/>
      <c r="AS837" s="1146"/>
      <c r="AT837" s="446"/>
      <c r="AU837" s="446"/>
      <c r="AV837" s="1089"/>
      <c r="AW837" s="1089"/>
      <c r="AX837" s="1146"/>
      <c r="AY837" s="446"/>
      <c r="AZ837" s="1146"/>
      <c r="BA837" s="1919"/>
      <c r="BB837" s="1790"/>
      <c r="BC837" s="1146"/>
      <c r="BD837" s="446"/>
      <c r="BE837" s="1938"/>
      <c r="BF837" s="1089"/>
      <c r="BG837" s="20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  <c r="BS837" s="23"/>
      <c r="BT837" s="23"/>
      <c r="BU837" s="23"/>
      <c r="BV837" s="23"/>
      <c r="BW837" s="23"/>
      <c r="BX837" s="23"/>
      <c r="BY837" s="23"/>
      <c r="BZ837" s="23"/>
      <c r="CA837" s="23"/>
      <c r="CB837" s="23"/>
      <c r="CC837" s="23"/>
      <c r="CD837" s="23"/>
      <c r="CE837" s="23"/>
      <c r="CF837" s="23"/>
      <c r="CG837" s="23"/>
      <c r="CH837" s="23"/>
      <c r="CI837" s="23"/>
      <c r="CJ837" s="23"/>
      <c r="CK837" s="23"/>
      <c r="CL837" s="23"/>
      <c r="CM837" s="23"/>
      <c r="CN837" s="23"/>
      <c r="CO837" s="23"/>
      <c r="CP837" s="23"/>
      <c r="CQ837" s="23"/>
      <c r="CR837" s="23"/>
      <c r="CS837" s="23"/>
      <c r="CT837" s="23"/>
      <c r="CU837" s="23"/>
      <c r="CV837" s="23"/>
      <c r="CW837" s="23"/>
      <c r="CX837" s="23"/>
      <c r="CY837" s="23"/>
      <c r="CZ837" s="23"/>
      <c r="DA837" s="23"/>
      <c r="DB837" s="23"/>
      <c r="DC837" s="23"/>
      <c r="DD837" s="23"/>
      <c r="DE837" s="23"/>
      <c r="DF837" s="23"/>
      <c r="DG837" s="23"/>
      <c r="DH837" s="23"/>
      <c r="DI837" s="23"/>
      <c r="DJ837" s="23"/>
      <c r="DK837" s="23"/>
      <c r="DL837" s="23"/>
      <c r="DM837" s="23"/>
      <c r="DN837" s="23"/>
      <c r="DO837" s="23"/>
      <c r="DP837" s="23"/>
      <c r="DQ837" s="23"/>
      <c r="DR837" s="23"/>
      <c r="DS837" s="23"/>
      <c r="DT837" s="23"/>
      <c r="DU837" s="23"/>
      <c r="DV837" s="23"/>
      <c r="DW837" s="23"/>
      <c r="DX837" s="23"/>
      <c r="DY837" s="23"/>
      <c r="DZ837" s="23"/>
      <c r="EA837" s="23"/>
      <c r="EB837" s="23"/>
      <c r="EC837" s="23"/>
      <c r="ED837" s="23"/>
      <c r="EE837" s="23"/>
    </row>
    <row r="838" spans="1:135" s="22" customFormat="1" x14ac:dyDescent="0.25">
      <c r="A838" s="20"/>
      <c r="B838" s="16"/>
      <c r="C838" s="446"/>
      <c r="D838" s="446"/>
      <c r="E838" s="1089"/>
      <c r="F838" s="446"/>
      <c r="G838" s="446"/>
      <c r="H838" s="1089"/>
      <c r="I838" s="446"/>
      <c r="J838" s="446"/>
      <c r="K838" s="1089"/>
      <c r="L838" s="446"/>
      <c r="M838" s="446"/>
      <c r="N838" s="1089"/>
      <c r="O838" s="446"/>
      <c r="P838" s="446"/>
      <c r="Q838" s="1089"/>
      <c r="R838" s="446"/>
      <c r="S838" s="446"/>
      <c r="T838" s="1089"/>
      <c r="U838" s="1089"/>
      <c r="V838" s="446"/>
      <c r="W838" s="446"/>
      <c r="X838" s="1089"/>
      <c r="Y838" s="446"/>
      <c r="Z838" s="446"/>
      <c r="AA838" s="1089"/>
      <c r="AB838" s="446"/>
      <c r="AC838" s="1089"/>
      <c r="AD838" s="446"/>
      <c r="AE838" s="1089"/>
      <c r="AF838" s="446"/>
      <c r="AG838" s="1089"/>
      <c r="AH838" s="446"/>
      <c r="AI838" s="446"/>
      <c r="AJ838" s="1089"/>
      <c r="AK838" s="446"/>
      <c r="AL838" s="446"/>
      <c r="AM838" s="1089"/>
      <c r="AN838" s="446"/>
      <c r="AO838" s="446"/>
      <c r="AP838" s="1089"/>
      <c r="AQ838" s="446"/>
      <c r="AR838" s="446"/>
      <c r="AS838" s="1146"/>
      <c r="AT838" s="446"/>
      <c r="AU838" s="446"/>
      <c r="AV838" s="1089"/>
      <c r="AW838" s="1089"/>
      <c r="AX838" s="1146"/>
      <c r="AY838" s="446"/>
      <c r="AZ838" s="1146"/>
      <c r="BA838" s="1919"/>
      <c r="BB838" s="1790"/>
      <c r="BC838" s="1146"/>
      <c r="BD838" s="446"/>
      <c r="BE838" s="1938"/>
      <c r="BF838" s="1089"/>
      <c r="BG838" s="20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  <c r="BS838" s="23"/>
      <c r="BT838" s="23"/>
      <c r="BU838" s="23"/>
      <c r="BV838" s="23"/>
      <c r="BW838" s="23"/>
      <c r="BX838" s="23"/>
      <c r="BY838" s="23"/>
      <c r="BZ838" s="23"/>
      <c r="CA838" s="23"/>
      <c r="CB838" s="23"/>
      <c r="CC838" s="23"/>
      <c r="CD838" s="23"/>
      <c r="CE838" s="23"/>
      <c r="CF838" s="23"/>
      <c r="CG838" s="23"/>
      <c r="CH838" s="23"/>
      <c r="CI838" s="23"/>
      <c r="CJ838" s="23"/>
      <c r="CK838" s="23"/>
      <c r="CL838" s="23"/>
      <c r="CM838" s="23"/>
      <c r="CN838" s="23"/>
      <c r="CO838" s="23"/>
      <c r="CP838" s="23"/>
      <c r="CQ838" s="23"/>
      <c r="CR838" s="23"/>
      <c r="CS838" s="23"/>
      <c r="CT838" s="23"/>
      <c r="CU838" s="23"/>
      <c r="CV838" s="23"/>
      <c r="CW838" s="23"/>
      <c r="CX838" s="23"/>
      <c r="CY838" s="23"/>
      <c r="CZ838" s="23"/>
      <c r="DA838" s="23"/>
      <c r="DB838" s="23"/>
      <c r="DC838" s="23"/>
      <c r="DD838" s="23"/>
      <c r="DE838" s="23"/>
      <c r="DF838" s="23"/>
      <c r="DG838" s="23"/>
      <c r="DH838" s="23"/>
      <c r="DI838" s="23"/>
      <c r="DJ838" s="23"/>
      <c r="DK838" s="23"/>
      <c r="DL838" s="23"/>
      <c r="DM838" s="23"/>
      <c r="DN838" s="23"/>
      <c r="DO838" s="23"/>
      <c r="DP838" s="23"/>
      <c r="DQ838" s="23"/>
      <c r="DR838" s="23"/>
      <c r="DS838" s="23"/>
      <c r="DT838" s="23"/>
      <c r="DU838" s="23"/>
      <c r="DV838" s="23"/>
      <c r="DW838" s="23"/>
      <c r="DX838" s="23"/>
      <c r="DY838" s="23"/>
      <c r="DZ838" s="23"/>
      <c r="EA838" s="23"/>
      <c r="EB838" s="23"/>
      <c r="EC838" s="23"/>
      <c r="ED838" s="23"/>
      <c r="EE838" s="23"/>
    </row>
    <row r="839" spans="1:135" s="22" customFormat="1" x14ac:dyDescent="0.25">
      <c r="A839" s="20"/>
      <c r="B839" s="16"/>
      <c r="C839" s="446"/>
      <c r="D839" s="446"/>
      <c r="E839" s="1089"/>
      <c r="F839" s="446"/>
      <c r="G839" s="446"/>
      <c r="H839" s="1089"/>
      <c r="I839" s="446"/>
      <c r="J839" s="446"/>
      <c r="K839" s="1089"/>
      <c r="L839" s="446"/>
      <c r="M839" s="446"/>
      <c r="N839" s="1089"/>
      <c r="O839" s="446"/>
      <c r="P839" s="446"/>
      <c r="Q839" s="1089"/>
      <c r="R839" s="446"/>
      <c r="S839" s="446"/>
      <c r="T839" s="1089"/>
      <c r="U839" s="1089"/>
      <c r="V839" s="446"/>
      <c r="W839" s="446"/>
      <c r="X839" s="1089"/>
      <c r="Y839" s="446"/>
      <c r="Z839" s="446"/>
      <c r="AA839" s="1089"/>
      <c r="AB839" s="446"/>
      <c r="AC839" s="1089"/>
      <c r="AD839" s="446"/>
      <c r="AE839" s="1089"/>
      <c r="AF839" s="446"/>
      <c r="AG839" s="1089"/>
      <c r="AH839" s="446"/>
      <c r="AI839" s="446"/>
      <c r="AJ839" s="1089"/>
      <c r="AK839" s="446"/>
      <c r="AL839" s="446"/>
      <c r="AM839" s="1089"/>
      <c r="AN839" s="446"/>
      <c r="AO839" s="446"/>
      <c r="AP839" s="1089"/>
      <c r="AQ839" s="446"/>
      <c r="AR839" s="446"/>
      <c r="AS839" s="1146"/>
      <c r="AT839" s="446"/>
      <c r="AU839" s="446"/>
      <c r="AV839" s="1089"/>
      <c r="AW839" s="1089"/>
      <c r="AX839" s="1146"/>
      <c r="AY839" s="446"/>
      <c r="AZ839" s="1146"/>
      <c r="BA839" s="1919"/>
      <c r="BB839" s="1790"/>
      <c r="BC839" s="1146"/>
      <c r="BD839" s="446"/>
      <c r="BE839" s="1938"/>
      <c r="BF839" s="1089"/>
      <c r="BG839" s="20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  <c r="BS839" s="23"/>
      <c r="BT839" s="23"/>
      <c r="BU839" s="23"/>
      <c r="BV839" s="23"/>
      <c r="BW839" s="23"/>
      <c r="BX839" s="23"/>
      <c r="BY839" s="23"/>
      <c r="BZ839" s="23"/>
      <c r="CA839" s="23"/>
      <c r="CB839" s="23"/>
      <c r="CC839" s="23"/>
      <c r="CD839" s="23"/>
      <c r="CE839" s="23"/>
      <c r="CF839" s="23"/>
      <c r="CG839" s="23"/>
      <c r="CH839" s="23"/>
      <c r="CI839" s="23"/>
      <c r="CJ839" s="23"/>
      <c r="CK839" s="23"/>
      <c r="CL839" s="23"/>
      <c r="CM839" s="23"/>
      <c r="CN839" s="23"/>
      <c r="CO839" s="23"/>
      <c r="CP839" s="23"/>
      <c r="CQ839" s="23"/>
      <c r="CR839" s="23"/>
      <c r="CS839" s="23"/>
      <c r="CT839" s="23"/>
      <c r="CU839" s="23"/>
      <c r="CV839" s="23"/>
      <c r="CW839" s="23"/>
      <c r="CX839" s="23"/>
      <c r="CY839" s="23"/>
      <c r="CZ839" s="23"/>
      <c r="DA839" s="23"/>
      <c r="DB839" s="23"/>
      <c r="DC839" s="23"/>
      <c r="DD839" s="23"/>
      <c r="DE839" s="23"/>
      <c r="DF839" s="23"/>
      <c r="DG839" s="23"/>
      <c r="DH839" s="23"/>
      <c r="DI839" s="23"/>
      <c r="DJ839" s="23"/>
      <c r="DK839" s="23"/>
      <c r="DL839" s="23"/>
      <c r="DM839" s="23"/>
      <c r="DN839" s="23"/>
      <c r="DO839" s="23"/>
      <c r="DP839" s="23"/>
      <c r="DQ839" s="23"/>
      <c r="DR839" s="23"/>
      <c r="DS839" s="23"/>
      <c r="DT839" s="23"/>
      <c r="DU839" s="23"/>
      <c r="DV839" s="23"/>
      <c r="DW839" s="23"/>
      <c r="DX839" s="23"/>
      <c r="DY839" s="23"/>
      <c r="DZ839" s="23"/>
      <c r="EA839" s="23"/>
      <c r="EB839" s="23"/>
      <c r="EC839" s="23"/>
      <c r="ED839" s="23"/>
      <c r="EE839" s="23"/>
    </row>
    <row r="840" spans="1:135" s="22" customFormat="1" x14ac:dyDescent="0.25">
      <c r="A840" s="20"/>
      <c r="B840" s="16"/>
      <c r="C840" s="446"/>
      <c r="D840" s="446"/>
      <c r="E840" s="1089"/>
      <c r="F840" s="446"/>
      <c r="G840" s="446"/>
      <c r="H840" s="1089"/>
      <c r="I840" s="446"/>
      <c r="J840" s="446"/>
      <c r="K840" s="1089"/>
      <c r="L840" s="446"/>
      <c r="M840" s="446"/>
      <c r="N840" s="1089"/>
      <c r="O840" s="446"/>
      <c r="P840" s="446"/>
      <c r="Q840" s="1089"/>
      <c r="R840" s="446"/>
      <c r="S840" s="446"/>
      <c r="T840" s="1089"/>
      <c r="U840" s="1089"/>
      <c r="V840" s="446"/>
      <c r="W840" s="446"/>
      <c r="X840" s="1089"/>
      <c r="Y840" s="446"/>
      <c r="Z840" s="446"/>
      <c r="AA840" s="1089"/>
      <c r="AB840" s="446"/>
      <c r="AC840" s="1089"/>
      <c r="AD840" s="446"/>
      <c r="AE840" s="1089"/>
      <c r="AF840" s="446"/>
      <c r="AG840" s="1089"/>
      <c r="AH840" s="446"/>
      <c r="AI840" s="446"/>
      <c r="AJ840" s="1089"/>
      <c r="AK840" s="446"/>
      <c r="AL840" s="446"/>
      <c r="AM840" s="1089"/>
      <c r="AN840" s="446"/>
      <c r="AO840" s="446"/>
      <c r="AP840" s="1089"/>
      <c r="AQ840" s="446"/>
      <c r="AR840" s="446"/>
      <c r="AS840" s="1146"/>
      <c r="AT840" s="446"/>
      <c r="AU840" s="446"/>
      <c r="AV840" s="1089"/>
      <c r="AW840" s="1089"/>
      <c r="AX840" s="1146"/>
      <c r="AY840" s="446"/>
      <c r="AZ840" s="1146"/>
      <c r="BA840" s="1919"/>
      <c r="BB840" s="1790"/>
      <c r="BC840" s="1146"/>
      <c r="BD840" s="446"/>
      <c r="BE840" s="1938"/>
      <c r="BF840" s="1089"/>
      <c r="BG840" s="20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  <c r="BS840" s="23"/>
      <c r="BT840" s="23"/>
      <c r="BU840" s="23"/>
      <c r="BV840" s="23"/>
      <c r="BW840" s="23"/>
      <c r="BX840" s="23"/>
      <c r="BY840" s="23"/>
      <c r="BZ840" s="23"/>
      <c r="CA840" s="23"/>
      <c r="CB840" s="23"/>
      <c r="CC840" s="23"/>
      <c r="CD840" s="23"/>
      <c r="CE840" s="23"/>
      <c r="CF840" s="23"/>
      <c r="CG840" s="23"/>
      <c r="CH840" s="23"/>
      <c r="CI840" s="23"/>
      <c r="CJ840" s="23"/>
      <c r="CK840" s="23"/>
      <c r="CL840" s="23"/>
      <c r="CM840" s="23"/>
      <c r="CN840" s="23"/>
      <c r="CO840" s="23"/>
      <c r="CP840" s="23"/>
      <c r="CQ840" s="23"/>
      <c r="CR840" s="23"/>
      <c r="CS840" s="23"/>
      <c r="CT840" s="23"/>
      <c r="CU840" s="23"/>
      <c r="CV840" s="23"/>
      <c r="CW840" s="23"/>
      <c r="CX840" s="23"/>
      <c r="CY840" s="23"/>
      <c r="CZ840" s="23"/>
      <c r="DA840" s="23"/>
      <c r="DB840" s="23"/>
      <c r="DC840" s="23"/>
      <c r="DD840" s="23"/>
      <c r="DE840" s="23"/>
      <c r="DF840" s="23"/>
      <c r="DG840" s="23"/>
      <c r="DH840" s="23"/>
      <c r="DI840" s="23"/>
      <c r="DJ840" s="23"/>
      <c r="DK840" s="23"/>
      <c r="DL840" s="23"/>
      <c r="DM840" s="23"/>
      <c r="DN840" s="23"/>
      <c r="DO840" s="23"/>
      <c r="DP840" s="23"/>
      <c r="DQ840" s="23"/>
      <c r="DR840" s="23"/>
      <c r="DS840" s="23"/>
      <c r="DT840" s="23"/>
      <c r="DU840" s="23"/>
      <c r="DV840" s="23"/>
      <c r="DW840" s="23"/>
      <c r="DX840" s="23"/>
      <c r="DY840" s="23"/>
      <c r="DZ840" s="23"/>
      <c r="EA840" s="23"/>
      <c r="EB840" s="23"/>
      <c r="EC840" s="23"/>
      <c r="ED840" s="23"/>
      <c r="EE840" s="23"/>
    </row>
    <row r="841" spans="1:135" s="22" customFormat="1" x14ac:dyDescent="0.25">
      <c r="A841" s="20"/>
      <c r="B841" s="16"/>
      <c r="C841" s="446"/>
      <c r="D841" s="446"/>
      <c r="E841" s="1089"/>
      <c r="F841" s="446"/>
      <c r="G841" s="446"/>
      <c r="H841" s="1089"/>
      <c r="I841" s="446"/>
      <c r="J841" s="446"/>
      <c r="K841" s="1089"/>
      <c r="L841" s="446"/>
      <c r="M841" s="446"/>
      <c r="N841" s="1089"/>
      <c r="O841" s="446"/>
      <c r="P841" s="446"/>
      <c r="Q841" s="1089"/>
      <c r="R841" s="446"/>
      <c r="S841" s="446"/>
      <c r="T841" s="1089"/>
      <c r="U841" s="1089"/>
      <c r="V841" s="446"/>
      <c r="W841" s="446"/>
      <c r="X841" s="1089"/>
      <c r="Y841" s="446"/>
      <c r="Z841" s="446"/>
      <c r="AA841" s="1089"/>
      <c r="AB841" s="446"/>
      <c r="AC841" s="1089"/>
      <c r="AD841" s="446"/>
      <c r="AE841" s="1089"/>
      <c r="AF841" s="446"/>
      <c r="AG841" s="1089"/>
      <c r="AH841" s="446"/>
      <c r="AI841" s="446"/>
      <c r="AJ841" s="1089"/>
      <c r="AK841" s="446"/>
      <c r="AL841" s="446"/>
      <c r="AM841" s="1089"/>
      <c r="AN841" s="446"/>
      <c r="AO841" s="446"/>
      <c r="AP841" s="1089"/>
      <c r="AQ841" s="446"/>
      <c r="AR841" s="446"/>
      <c r="AS841" s="1146"/>
      <c r="AT841" s="446"/>
      <c r="AU841" s="446"/>
      <c r="AV841" s="1089"/>
      <c r="AW841" s="1089"/>
      <c r="AX841" s="1146"/>
      <c r="AY841" s="446"/>
      <c r="AZ841" s="1146"/>
      <c r="BA841" s="1919"/>
      <c r="BB841" s="1790"/>
      <c r="BC841" s="1146"/>
      <c r="BD841" s="446"/>
      <c r="BE841" s="1938"/>
      <c r="BF841" s="1089"/>
      <c r="BG841" s="20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  <c r="BS841" s="23"/>
      <c r="BT841" s="23"/>
      <c r="BU841" s="23"/>
      <c r="BV841" s="23"/>
      <c r="BW841" s="23"/>
      <c r="BX841" s="23"/>
      <c r="BY841" s="23"/>
      <c r="BZ841" s="23"/>
      <c r="CA841" s="23"/>
      <c r="CB841" s="23"/>
      <c r="CC841" s="23"/>
      <c r="CD841" s="23"/>
      <c r="CE841" s="23"/>
      <c r="CF841" s="23"/>
      <c r="CG841" s="23"/>
      <c r="CH841" s="23"/>
      <c r="CI841" s="23"/>
      <c r="CJ841" s="23"/>
      <c r="CK841" s="23"/>
      <c r="CL841" s="23"/>
      <c r="CM841" s="23"/>
      <c r="CN841" s="23"/>
      <c r="CO841" s="23"/>
      <c r="CP841" s="23"/>
      <c r="CQ841" s="23"/>
      <c r="CR841" s="23"/>
      <c r="CS841" s="23"/>
      <c r="CT841" s="23"/>
      <c r="CU841" s="23"/>
      <c r="CV841" s="23"/>
      <c r="CW841" s="23"/>
      <c r="CX841" s="23"/>
      <c r="CY841" s="23"/>
      <c r="CZ841" s="23"/>
      <c r="DA841" s="23"/>
      <c r="DB841" s="23"/>
      <c r="DC841" s="23"/>
      <c r="DD841" s="23"/>
      <c r="DE841" s="23"/>
      <c r="DF841" s="23"/>
      <c r="DG841" s="23"/>
      <c r="DH841" s="23"/>
      <c r="DI841" s="23"/>
      <c r="DJ841" s="23"/>
      <c r="DK841" s="23"/>
      <c r="DL841" s="23"/>
      <c r="DM841" s="23"/>
      <c r="DN841" s="23"/>
      <c r="DO841" s="23"/>
      <c r="DP841" s="23"/>
      <c r="DQ841" s="23"/>
      <c r="DR841" s="23"/>
      <c r="DS841" s="23"/>
      <c r="DT841" s="23"/>
      <c r="DU841" s="23"/>
      <c r="DV841" s="23"/>
      <c r="DW841" s="23"/>
      <c r="DX841" s="23"/>
      <c r="DY841" s="23"/>
      <c r="DZ841" s="23"/>
      <c r="EA841" s="23"/>
      <c r="EB841" s="23"/>
      <c r="EC841" s="23"/>
      <c r="ED841" s="23"/>
      <c r="EE841" s="23"/>
    </row>
    <row r="842" spans="1:135" s="22" customFormat="1" x14ac:dyDescent="0.25">
      <c r="A842" s="20"/>
      <c r="B842" s="16"/>
      <c r="C842" s="446"/>
      <c r="D842" s="446"/>
      <c r="E842" s="1089"/>
      <c r="F842" s="446"/>
      <c r="G842" s="446"/>
      <c r="H842" s="1089"/>
      <c r="I842" s="446"/>
      <c r="J842" s="446"/>
      <c r="K842" s="1089"/>
      <c r="L842" s="446"/>
      <c r="M842" s="446"/>
      <c r="N842" s="1089"/>
      <c r="O842" s="446"/>
      <c r="P842" s="446"/>
      <c r="Q842" s="1089"/>
      <c r="R842" s="446"/>
      <c r="S842" s="446"/>
      <c r="T842" s="1089"/>
      <c r="U842" s="1089"/>
      <c r="V842" s="446"/>
      <c r="W842" s="446"/>
      <c r="X842" s="1089"/>
      <c r="Y842" s="446"/>
      <c r="Z842" s="446"/>
      <c r="AA842" s="1089"/>
      <c r="AB842" s="446"/>
      <c r="AC842" s="1089"/>
      <c r="AD842" s="446"/>
      <c r="AE842" s="1089"/>
      <c r="AF842" s="446"/>
      <c r="AG842" s="1089"/>
      <c r="AH842" s="446"/>
      <c r="AI842" s="446"/>
      <c r="AJ842" s="1089"/>
      <c r="AK842" s="446"/>
      <c r="AL842" s="446"/>
      <c r="AM842" s="1089"/>
      <c r="AN842" s="446"/>
      <c r="AO842" s="446"/>
      <c r="AP842" s="1089"/>
      <c r="AQ842" s="446"/>
      <c r="AR842" s="446"/>
      <c r="AS842" s="1146"/>
      <c r="AT842" s="446"/>
      <c r="AU842" s="446"/>
      <c r="AV842" s="1089"/>
      <c r="AW842" s="1089"/>
      <c r="AX842" s="1146"/>
      <c r="AY842" s="446"/>
      <c r="AZ842" s="1146"/>
      <c r="BA842" s="1919"/>
      <c r="BB842" s="1790"/>
      <c r="BC842" s="1146"/>
      <c r="BD842" s="446"/>
      <c r="BE842" s="1938"/>
      <c r="BF842" s="1089"/>
      <c r="BG842" s="20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  <c r="BS842" s="23"/>
      <c r="BT842" s="23"/>
      <c r="BU842" s="23"/>
      <c r="BV842" s="23"/>
      <c r="BW842" s="23"/>
      <c r="BX842" s="23"/>
      <c r="BY842" s="23"/>
      <c r="BZ842" s="23"/>
      <c r="CA842" s="23"/>
      <c r="CB842" s="23"/>
      <c r="CC842" s="23"/>
      <c r="CD842" s="23"/>
      <c r="CE842" s="23"/>
      <c r="CF842" s="23"/>
      <c r="CG842" s="23"/>
      <c r="CH842" s="23"/>
      <c r="CI842" s="23"/>
      <c r="CJ842" s="23"/>
      <c r="CK842" s="23"/>
      <c r="CL842" s="23"/>
      <c r="CM842" s="23"/>
      <c r="CN842" s="23"/>
      <c r="CO842" s="23"/>
      <c r="CP842" s="23"/>
      <c r="CQ842" s="23"/>
      <c r="CR842" s="23"/>
      <c r="CS842" s="23"/>
      <c r="CT842" s="23"/>
      <c r="CU842" s="23"/>
      <c r="CV842" s="23"/>
      <c r="CW842" s="23"/>
      <c r="CX842" s="23"/>
      <c r="CY842" s="23"/>
      <c r="CZ842" s="23"/>
      <c r="DA842" s="23"/>
      <c r="DB842" s="23"/>
      <c r="DC842" s="23"/>
      <c r="DD842" s="23"/>
      <c r="DE842" s="23"/>
      <c r="DF842" s="23"/>
      <c r="DG842" s="23"/>
      <c r="DH842" s="23"/>
      <c r="DI842" s="23"/>
      <c r="DJ842" s="23"/>
      <c r="DK842" s="23"/>
      <c r="DL842" s="23"/>
      <c r="DM842" s="23"/>
      <c r="DN842" s="23"/>
      <c r="DO842" s="23"/>
      <c r="DP842" s="23"/>
      <c r="DQ842" s="23"/>
      <c r="DR842" s="23"/>
      <c r="DS842" s="23"/>
      <c r="DT842" s="23"/>
      <c r="DU842" s="23"/>
      <c r="DV842" s="23"/>
      <c r="DW842" s="23"/>
      <c r="DX842" s="23"/>
      <c r="DY842" s="23"/>
      <c r="DZ842" s="23"/>
      <c r="EA842" s="23"/>
      <c r="EB842" s="23"/>
      <c r="EC842" s="23"/>
      <c r="ED842" s="23"/>
      <c r="EE842" s="23"/>
    </row>
    <row r="843" spans="1:135" s="22" customFormat="1" x14ac:dyDescent="0.25">
      <c r="A843" s="20"/>
      <c r="B843" s="16"/>
      <c r="C843" s="446"/>
      <c r="D843" s="446"/>
      <c r="E843" s="1089"/>
      <c r="F843" s="446"/>
      <c r="G843" s="446"/>
      <c r="H843" s="1089"/>
      <c r="I843" s="446"/>
      <c r="J843" s="446"/>
      <c r="K843" s="1089"/>
      <c r="L843" s="446"/>
      <c r="M843" s="446"/>
      <c r="N843" s="1089"/>
      <c r="O843" s="446"/>
      <c r="P843" s="446"/>
      <c r="Q843" s="1089"/>
      <c r="R843" s="446"/>
      <c r="S843" s="446"/>
      <c r="T843" s="1089"/>
      <c r="U843" s="1089"/>
      <c r="V843" s="446"/>
      <c r="W843" s="446"/>
      <c r="X843" s="1089"/>
      <c r="Y843" s="446"/>
      <c r="Z843" s="446"/>
      <c r="AA843" s="1089"/>
      <c r="AB843" s="446"/>
      <c r="AC843" s="1089"/>
      <c r="AD843" s="446"/>
      <c r="AE843" s="1089"/>
      <c r="AF843" s="446"/>
      <c r="AG843" s="1089"/>
      <c r="AH843" s="446"/>
      <c r="AI843" s="446"/>
      <c r="AJ843" s="1089"/>
      <c r="AK843" s="446"/>
      <c r="AL843" s="446"/>
      <c r="AM843" s="1089"/>
      <c r="AN843" s="446"/>
      <c r="AO843" s="446"/>
      <c r="AP843" s="1089"/>
      <c r="AQ843" s="446"/>
      <c r="AR843" s="446"/>
      <c r="AS843" s="1146"/>
      <c r="AT843" s="446"/>
      <c r="AU843" s="446"/>
      <c r="AV843" s="1089"/>
      <c r="AW843" s="1089"/>
      <c r="AX843" s="1146"/>
      <c r="AY843" s="446"/>
      <c r="AZ843" s="1146"/>
      <c r="BA843" s="1919"/>
      <c r="BB843" s="1790"/>
      <c r="BC843" s="1146"/>
      <c r="BD843" s="446"/>
      <c r="BE843" s="1938"/>
      <c r="BF843" s="1089"/>
      <c r="BG843" s="20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  <c r="BS843" s="23"/>
      <c r="BT843" s="23"/>
      <c r="BU843" s="23"/>
      <c r="BV843" s="23"/>
      <c r="BW843" s="23"/>
      <c r="BX843" s="23"/>
      <c r="BY843" s="23"/>
      <c r="BZ843" s="23"/>
      <c r="CA843" s="23"/>
      <c r="CB843" s="23"/>
      <c r="CC843" s="23"/>
      <c r="CD843" s="23"/>
      <c r="CE843" s="23"/>
      <c r="CF843" s="23"/>
      <c r="CG843" s="23"/>
      <c r="CH843" s="23"/>
      <c r="CI843" s="23"/>
      <c r="CJ843" s="23"/>
      <c r="CK843" s="23"/>
      <c r="CL843" s="23"/>
      <c r="CM843" s="23"/>
      <c r="CN843" s="23"/>
      <c r="CO843" s="23"/>
      <c r="CP843" s="23"/>
      <c r="CQ843" s="23"/>
      <c r="CR843" s="23"/>
      <c r="CS843" s="23"/>
      <c r="CT843" s="23"/>
      <c r="CU843" s="23"/>
      <c r="CV843" s="23"/>
      <c r="CW843" s="23"/>
      <c r="CX843" s="23"/>
      <c r="CY843" s="23"/>
      <c r="CZ843" s="23"/>
      <c r="DA843" s="23"/>
      <c r="DB843" s="23"/>
      <c r="DC843" s="23"/>
      <c r="DD843" s="23"/>
      <c r="DE843" s="23"/>
      <c r="DF843" s="23"/>
      <c r="DG843" s="23"/>
      <c r="DH843" s="23"/>
      <c r="DI843" s="23"/>
      <c r="DJ843" s="23"/>
      <c r="DK843" s="23"/>
      <c r="DL843" s="23"/>
      <c r="DM843" s="23"/>
      <c r="DN843" s="23"/>
      <c r="DO843" s="23"/>
      <c r="DP843" s="23"/>
      <c r="DQ843" s="23"/>
      <c r="DR843" s="23"/>
      <c r="DS843" s="23"/>
      <c r="DT843" s="23"/>
      <c r="DU843" s="23"/>
      <c r="DV843" s="23"/>
      <c r="DW843" s="23"/>
      <c r="DX843" s="23"/>
      <c r="DY843" s="23"/>
      <c r="DZ843" s="23"/>
      <c r="EA843" s="23"/>
      <c r="EB843" s="23"/>
      <c r="EC843" s="23"/>
      <c r="ED843" s="23"/>
      <c r="EE843" s="23"/>
    </row>
    <row r="844" spans="1:135" s="22" customFormat="1" x14ac:dyDescent="0.25">
      <c r="A844" s="20"/>
      <c r="B844" s="16"/>
      <c r="C844" s="446"/>
      <c r="D844" s="446"/>
      <c r="E844" s="1089"/>
      <c r="F844" s="446"/>
      <c r="G844" s="446"/>
      <c r="H844" s="1089"/>
      <c r="I844" s="446"/>
      <c r="J844" s="446"/>
      <c r="K844" s="1089"/>
      <c r="L844" s="446"/>
      <c r="M844" s="446"/>
      <c r="N844" s="1089"/>
      <c r="O844" s="446"/>
      <c r="P844" s="446"/>
      <c r="Q844" s="1089"/>
      <c r="R844" s="446"/>
      <c r="S844" s="446"/>
      <c r="T844" s="1089"/>
      <c r="U844" s="1089"/>
      <c r="V844" s="446"/>
      <c r="W844" s="446"/>
      <c r="X844" s="1089"/>
      <c r="Y844" s="446"/>
      <c r="Z844" s="446"/>
      <c r="AA844" s="1089"/>
      <c r="AB844" s="446"/>
      <c r="AC844" s="1089"/>
      <c r="AD844" s="446"/>
      <c r="AE844" s="1089"/>
      <c r="AF844" s="446"/>
      <c r="AG844" s="1089"/>
      <c r="AH844" s="446"/>
      <c r="AI844" s="446"/>
      <c r="AJ844" s="1089"/>
      <c r="AK844" s="446"/>
      <c r="AL844" s="446"/>
      <c r="AM844" s="1089"/>
      <c r="AN844" s="446"/>
      <c r="AO844" s="446"/>
      <c r="AP844" s="1089"/>
      <c r="AQ844" s="446"/>
      <c r="AR844" s="446"/>
      <c r="AS844" s="1146"/>
      <c r="AT844" s="446"/>
      <c r="AU844" s="446"/>
      <c r="AV844" s="1089"/>
      <c r="AW844" s="1089"/>
      <c r="AX844" s="1146"/>
      <c r="AY844" s="446"/>
      <c r="AZ844" s="1146"/>
      <c r="BA844" s="1919"/>
      <c r="BB844" s="1790"/>
      <c r="BC844" s="1146"/>
      <c r="BD844" s="446"/>
      <c r="BE844" s="1938"/>
      <c r="BF844" s="1089"/>
      <c r="BG844" s="20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  <c r="BS844" s="23"/>
      <c r="BT844" s="23"/>
      <c r="BU844" s="23"/>
      <c r="BV844" s="23"/>
      <c r="BW844" s="23"/>
      <c r="BX844" s="23"/>
      <c r="BY844" s="23"/>
      <c r="BZ844" s="23"/>
      <c r="CA844" s="23"/>
      <c r="CB844" s="23"/>
      <c r="CC844" s="23"/>
      <c r="CD844" s="23"/>
      <c r="CE844" s="23"/>
      <c r="CF844" s="23"/>
      <c r="CG844" s="23"/>
      <c r="CH844" s="23"/>
      <c r="CI844" s="23"/>
      <c r="CJ844" s="23"/>
      <c r="CK844" s="23"/>
      <c r="CL844" s="23"/>
      <c r="CM844" s="23"/>
      <c r="CN844" s="23"/>
      <c r="CO844" s="23"/>
      <c r="CP844" s="23"/>
      <c r="CQ844" s="23"/>
      <c r="CR844" s="23"/>
      <c r="CS844" s="23"/>
      <c r="CT844" s="23"/>
      <c r="CU844" s="23"/>
      <c r="CV844" s="23"/>
      <c r="CW844" s="23"/>
      <c r="CX844" s="23"/>
      <c r="CY844" s="23"/>
      <c r="CZ844" s="23"/>
      <c r="DA844" s="23"/>
      <c r="DB844" s="23"/>
      <c r="DC844" s="23"/>
      <c r="DD844" s="23"/>
      <c r="DE844" s="23"/>
      <c r="DF844" s="23"/>
      <c r="DG844" s="23"/>
      <c r="DH844" s="23"/>
      <c r="DI844" s="23"/>
      <c r="DJ844" s="23"/>
      <c r="DK844" s="23"/>
      <c r="DL844" s="23"/>
      <c r="DM844" s="23"/>
      <c r="DN844" s="23"/>
      <c r="DO844" s="23"/>
      <c r="DP844" s="23"/>
      <c r="DQ844" s="23"/>
      <c r="DR844" s="23"/>
      <c r="DS844" s="23"/>
      <c r="DT844" s="23"/>
      <c r="DU844" s="23"/>
      <c r="DV844" s="23"/>
      <c r="DW844" s="23"/>
      <c r="DX844" s="23"/>
      <c r="DY844" s="23"/>
      <c r="DZ844" s="23"/>
      <c r="EA844" s="23"/>
      <c r="EB844" s="23"/>
      <c r="EC844" s="23"/>
      <c r="ED844" s="23"/>
      <c r="EE844" s="23"/>
    </row>
    <row r="845" spans="1:135" s="22" customFormat="1" x14ac:dyDescent="0.25">
      <c r="A845" s="20"/>
      <c r="B845" s="16"/>
      <c r="C845" s="446"/>
      <c r="D845" s="446"/>
      <c r="E845" s="1089"/>
      <c r="F845" s="446"/>
      <c r="G845" s="446"/>
      <c r="H845" s="1089"/>
      <c r="I845" s="446"/>
      <c r="J845" s="446"/>
      <c r="K845" s="1089"/>
      <c r="L845" s="446"/>
      <c r="M845" s="446"/>
      <c r="N845" s="1089"/>
      <c r="O845" s="446"/>
      <c r="P845" s="446"/>
      <c r="Q845" s="1089"/>
      <c r="R845" s="446"/>
      <c r="S845" s="446"/>
      <c r="T845" s="1089"/>
      <c r="U845" s="1089"/>
      <c r="V845" s="446"/>
      <c r="W845" s="446"/>
      <c r="X845" s="1089"/>
      <c r="Y845" s="446"/>
      <c r="Z845" s="446"/>
      <c r="AA845" s="1089"/>
      <c r="AB845" s="446"/>
      <c r="AC845" s="1089"/>
      <c r="AD845" s="446"/>
      <c r="AE845" s="1089"/>
      <c r="AF845" s="446"/>
      <c r="AG845" s="1089"/>
      <c r="AH845" s="446"/>
      <c r="AI845" s="446"/>
      <c r="AJ845" s="1089"/>
      <c r="AK845" s="446"/>
      <c r="AL845" s="446"/>
      <c r="AM845" s="1089"/>
      <c r="AN845" s="446"/>
      <c r="AO845" s="446"/>
      <c r="AP845" s="1089"/>
      <c r="AQ845" s="446"/>
      <c r="AR845" s="446"/>
      <c r="AS845" s="1146"/>
      <c r="AT845" s="446"/>
      <c r="AU845" s="446"/>
      <c r="AV845" s="1089"/>
      <c r="AW845" s="1089"/>
      <c r="AX845" s="1146"/>
      <c r="AY845" s="446"/>
      <c r="AZ845" s="1146"/>
      <c r="BA845" s="1919"/>
      <c r="BB845" s="1790"/>
      <c r="BC845" s="1146"/>
      <c r="BD845" s="446"/>
      <c r="BE845" s="1938"/>
      <c r="BF845" s="1089"/>
      <c r="BG845" s="20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  <c r="BS845" s="23"/>
      <c r="BT845" s="23"/>
      <c r="BU845" s="23"/>
      <c r="BV845" s="23"/>
      <c r="BW845" s="23"/>
      <c r="BX845" s="23"/>
      <c r="BY845" s="23"/>
      <c r="BZ845" s="23"/>
      <c r="CA845" s="23"/>
      <c r="CB845" s="23"/>
      <c r="CC845" s="23"/>
      <c r="CD845" s="23"/>
      <c r="CE845" s="23"/>
      <c r="CF845" s="23"/>
      <c r="CG845" s="23"/>
      <c r="CH845" s="23"/>
      <c r="CI845" s="23"/>
      <c r="CJ845" s="23"/>
      <c r="CK845" s="23"/>
      <c r="CL845" s="23"/>
      <c r="CM845" s="23"/>
      <c r="CN845" s="23"/>
      <c r="CO845" s="23"/>
      <c r="CP845" s="23"/>
      <c r="CQ845" s="23"/>
      <c r="CR845" s="23"/>
      <c r="CS845" s="23"/>
      <c r="CT845" s="23"/>
      <c r="CU845" s="23"/>
      <c r="CV845" s="23"/>
      <c r="CW845" s="23"/>
      <c r="CX845" s="23"/>
      <c r="CY845" s="23"/>
      <c r="CZ845" s="23"/>
      <c r="DA845" s="23"/>
      <c r="DB845" s="23"/>
      <c r="DC845" s="23"/>
      <c r="DD845" s="23"/>
      <c r="DE845" s="23"/>
      <c r="DF845" s="23"/>
      <c r="DG845" s="23"/>
      <c r="DH845" s="23"/>
      <c r="DI845" s="23"/>
      <c r="DJ845" s="23"/>
      <c r="DK845" s="23"/>
      <c r="DL845" s="23"/>
      <c r="DM845" s="23"/>
      <c r="DN845" s="23"/>
      <c r="DO845" s="23"/>
      <c r="DP845" s="23"/>
      <c r="DQ845" s="23"/>
      <c r="DR845" s="23"/>
      <c r="DS845" s="23"/>
      <c r="DT845" s="23"/>
      <c r="DU845" s="23"/>
      <c r="DV845" s="23"/>
      <c r="DW845" s="23"/>
      <c r="DX845" s="23"/>
      <c r="DY845" s="23"/>
      <c r="DZ845" s="23"/>
      <c r="EA845" s="23"/>
      <c r="EB845" s="23"/>
      <c r="EC845" s="23"/>
      <c r="ED845" s="23"/>
      <c r="EE845" s="23"/>
    </row>
    <row r="846" spans="1:135" s="22" customFormat="1" x14ac:dyDescent="0.25">
      <c r="A846" s="20"/>
      <c r="B846" s="16"/>
      <c r="C846" s="446"/>
      <c r="D846" s="446"/>
      <c r="E846" s="1089"/>
      <c r="F846" s="446"/>
      <c r="G846" s="446"/>
      <c r="H846" s="1089"/>
      <c r="I846" s="446"/>
      <c r="J846" s="446"/>
      <c r="K846" s="1089"/>
      <c r="L846" s="446"/>
      <c r="M846" s="446"/>
      <c r="N846" s="1089"/>
      <c r="O846" s="446"/>
      <c r="P846" s="446"/>
      <c r="Q846" s="1089"/>
      <c r="R846" s="446"/>
      <c r="S846" s="446"/>
      <c r="T846" s="1089"/>
      <c r="U846" s="1089"/>
      <c r="V846" s="446"/>
      <c r="W846" s="446"/>
      <c r="X846" s="1089"/>
      <c r="Y846" s="446"/>
      <c r="Z846" s="446"/>
      <c r="AA846" s="1089"/>
      <c r="AB846" s="446"/>
      <c r="AC846" s="1089"/>
      <c r="AD846" s="446"/>
      <c r="AE846" s="1089"/>
      <c r="AF846" s="446"/>
      <c r="AG846" s="1089"/>
      <c r="AH846" s="446"/>
      <c r="AI846" s="446"/>
      <c r="AJ846" s="1089"/>
      <c r="AK846" s="446"/>
      <c r="AL846" s="446"/>
      <c r="AM846" s="1089"/>
      <c r="AN846" s="446"/>
      <c r="AO846" s="446"/>
      <c r="AP846" s="1089"/>
      <c r="AQ846" s="446"/>
      <c r="AR846" s="446"/>
      <c r="AS846" s="1146"/>
      <c r="AT846" s="446"/>
      <c r="AU846" s="446"/>
      <c r="AV846" s="1089"/>
      <c r="AW846" s="1089"/>
      <c r="AX846" s="1146"/>
      <c r="AY846" s="446"/>
      <c r="AZ846" s="1146"/>
      <c r="BA846" s="1919"/>
      <c r="BB846" s="1790"/>
      <c r="BC846" s="1146"/>
      <c r="BD846" s="446"/>
      <c r="BE846" s="1938"/>
      <c r="BF846" s="1089"/>
      <c r="BG846" s="20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  <c r="BS846" s="23"/>
      <c r="BT846" s="23"/>
      <c r="BU846" s="23"/>
      <c r="BV846" s="23"/>
      <c r="BW846" s="23"/>
      <c r="BX846" s="23"/>
      <c r="BY846" s="23"/>
      <c r="BZ846" s="23"/>
      <c r="CA846" s="23"/>
      <c r="CB846" s="23"/>
      <c r="CC846" s="23"/>
      <c r="CD846" s="23"/>
      <c r="CE846" s="23"/>
      <c r="CF846" s="23"/>
      <c r="CG846" s="23"/>
      <c r="CH846" s="23"/>
      <c r="CI846" s="23"/>
      <c r="CJ846" s="23"/>
      <c r="CK846" s="23"/>
      <c r="CL846" s="23"/>
      <c r="CM846" s="23"/>
      <c r="CN846" s="23"/>
      <c r="CO846" s="23"/>
      <c r="CP846" s="23"/>
      <c r="CQ846" s="23"/>
      <c r="CR846" s="23"/>
      <c r="CS846" s="23"/>
      <c r="CT846" s="23"/>
      <c r="CU846" s="23"/>
      <c r="CV846" s="23"/>
      <c r="CW846" s="23"/>
      <c r="CX846" s="23"/>
      <c r="CY846" s="23"/>
      <c r="CZ846" s="23"/>
      <c r="DA846" s="23"/>
      <c r="DB846" s="23"/>
      <c r="DC846" s="23"/>
      <c r="DD846" s="23"/>
      <c r="DE846" s="23"/>
      <c r="DF846" s="23"/>
      <c r="DG846" s="23"/>
      <c r="DH846" s="23"/>
      <c r="DI846" s="23"/>
      <c r="DJ846" s="23"/>
      <c r="DK846" s="23"/>
      <c r="DL846" s="23"/>
      <c r="DM846" s="23"/>
      <c r="DN846" s="23"/>
      <c r="DO846" s="23"/>
      <c r="DP846" s="23"/>
      <c r="DQ846" s="23"/>
      <c r="DR846" s="23"/>
      <c r="DS846" s="23"/>
      <c r="DT846" s="23"/>
      <c r="DU846" s="23"/>
      <c r="DV846" s="23"/>
      <c r="DW846" s="23"/>
      <c r="DX846" s="23"/>
      <c r="DY846" s="23"/>
      <c r="DZ846" s="23"/>
      <c r="EA846" s="23"/>
      <c r="EB846" s="23"/>
      <c r="EC846" s="23"/>
      <c r="ED846" s="23"/>
      <c r="EE846" s="23"/>
    </row>
    <row r="847" spans="1:135" s="22" customFormat="1" x14ac:dyDescent="0.25">
      <c r="A847" s="20"/>
      <c r="B847" s="16"/>
      <c r="C847" s="446"/>
      <c r="D847" s="446"/>
      <c r="E847" s="1089"/>
      <c r="F847" s="446"/>
      <c r="G847" s="446"/>
      <c r="H847" s="1089"/>
      <c r="I847" s="446"/>
      <c r="J847" s="446"/>
      <c r="K847" s="1089"/>
      <c r="L847" s="446"/>
      <c r="M847" s="446"/>
      <c r="N847" s="1089"/>
      <c r="O847" s="446"/>
      <c r="P847" s="446"/>
      <c r="Q847" s="1089"/>
      <c r="R847" s="446"/>
      <c r="S847" s="446"/>
      <c r="T847" s="1089"/>
      <c r="U847" s="1089"/>
      <c r="V847" s="446"/>
      <c r="W847" s="446"/>
      <c r="X847" s="1089"/>
      <c r="Y847" s="446"/>
      <c r="Z847" s="446"/>
      <c r="AA847" s="1089"/>
      <c r="AB847" s="446"/>
      <c r="AC847" s="1089"/>
      <c r="AD847" s="446"/>
      <c r="AE847" s="1089"/>
      <c r="AF847" s="446"/>
      <c r="AG847" s="1089"/>
      <c r="AH847" s="446"/>
      <c r="AI847" s="446"/>
      <c r="AJ847" s="1089"/>
      <c r="AK847" s="446"/>
      <c r="AL847" s="446"/>
      <c r="AM847" s="1089"/>
      <c r="AN847" s="446"/>
      <c r="AO847" s="446"/>
      <c r="AP847" s="1089"/>
      <c r="AQ847" s="446"/>
      <c r="AR847" s="446"/>
      <c r="AS847" s="1146"/>
      <c r="AT847" s="446"/>
      <c r="AU847" s="446"/>
      <c r="AV847" s="1089"/>
      <c r="AW847" s="1089"/>
      <c r="AX847" s="1146"/>
      <c r="AY847" s="446"/>
      <c r="AZ847" s="1146"/>
      <c r="BA847" s="1919"/>
      <c r="BB847" s="1790"/>
      <c r="BC847" s="1146"/>
      <c r="BD847" s="446"/>
      <c r="BE847" s="1938"/>
      <c r="BF847" s="1089"/>
      <c r="BG847" s="20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  <c r="BS847" s="23"/>
      <c r="BT847" s="23"/>
      <c r="BU847" s="23"/>
      <c r="BV847" s="23"/>
      <c r="BW847" s="23"/>
      <c r="BX847" s="23"/>
      <c r="BY847" s="23"/>
      <c r="BZ847" s="23"/>
      <c r="CA847" s="23"/>
      <c r="CB847" s="23"/>
      <c r="CC847" s="23"/>
      <c r="CD847" s="23"/>
      <c r="CE847" s="23"/>
      <c r="CF847" s="23"/>
      <c r="CG847" s="23"/>
      <c r="CH847" s="23"/>
      <c r="CI847" s="23"/>
      <c r="CJ847" s="23"/>
      <c r="CK847" s="23"/>
      <c r="CL847" s="23"/>
      <c r="CM847" s="23"/>
      <c r="CN847" s="23"/>
      <c r="CO847" s="23"/>
      <c r="CP847" s="23"/>
      <c r="CQ847" s="23"/>
      <c r="CR847" s="23"/>
      <c r="CS847" s="23"/>
      <c r="CT847" s="23"/>
      <c r="CU847" s="23"/>
      <c r="CV847" s="23"/>
      <c r="CW847" s="23"/>
      <c r="CX847" s="23"/>
      <c r="CY847" s="23"/>
      <c r="CZ847" s="23"/>
      <c r="DA847" s="23"/>
      <c r="DB847" s="23"/>
      <c r="DC847" s="23"/>
      <c r="DD847" s="23"/>
      <c r="DE847" s="23"/>
      <c r="DF847" s="23"/>
      <c r="DG847" s="23"/>
      <c r="DH847" s="23"/>
      <c r="DI847" s="23"/>
      <c r="DJ847" s="23"/>
      <c r="DK847" s="23"/>
      <c r="DL847" s="23"/>
      <c r="DM847" s="23"/>
      <c r="DN847" s="23"/>
      <c r="DO847" s="23"/>
      <c r="DP847" s="23"/>
      <c r="DQ847" s="23"/>
      <c r="DR847" s="23"/>
      <c r="DS847" s="23"/>
      <c r="DT847" s="23"/>
      <c r="DU847" s="23"/>
      <c r="DV847" s="23"/>
      <c r="DW847" s="23"/>
      <c r="DX847" s="23"/>
      <c r="DY847" s="23"/>
      <c r="DZ847" s="23"/>
      <c r="EA847" s="23"/>
      <c r="EB847" s="23"/>
      <c r="EC847" s="23"/>
      <c r="ED847" s="23"/>
      <c r="EE847" s="23"/>
    </row>
    <row r="848" spans="1:135" s="22" customFormat="1" x14ac:dyDescent="0.25">
      <c r="A848" s="20"/>
      <c r="B848" s="16"/>
      <c r="C848" s="446"/>
      <c r="D848" s="446"/>
      <c r="E848" s="1089"/>
      <c r="F848" s="446"/>
      <c r="G848" s="446"/>
      <c r="H848" s="1089"/>
      <c r="I848" s="446"/>
      <c r="J848" s="446"/>
      <c r="K848" s="1089"/>
      <c r="L848" s="446"/>
      <c r="M848" s="446"/>
      <c r="N848" s="1089"/>
      <c r="O848" s="446"/>
      <c r="P848" s="446"/>
      <c r="Q848" s="1089"/>
      <c r="R848" s="446"/>
      <c r="S848" s="446"/>
      <c r="T848" s="1089"/>
      <c r="U848" s="1089"/>
      <c r="V848" s="446"/>
      <c r="W848" s="446"/>
      <c r="X848" s="1089"/>
      <c r="Y848" s="446"/>
      <c r="Z848" s="446"/>
      <c r="AA848" s="1089"/>
      <c r="AB848" s="446"/>
      <c r="AC848" s="1089"/>
      <c r="AD848" s="446"/>
      <c r="AE848" s="1089"/>
      <c r="AF848" s="446"/>
      <c r="AG848" s="1089"/>
      <c r="AH848" s="446"/>
      <c r="AI848" s="446"/>
      <c r="AJ848" s="1089"/>
      <c r="AK848" s="446"/>
      <c r="AL848" s="446"/>
      <c r="AM848" s="1089"/>
      <c r="AN848" s="446"/>
      <c r="AO848" s="446"/>
      <c r="AP848" s="1089"/>
      <c r="AQ848" s="446"/>
      <c r="AR848" s="446"/>
      <c r="AS848" s="1146"/>
      <c r="AT848" s="446"/>
      <c r="AU848" s="446"/>
      <c r="AV848" s="1089"/>
      <c r="AW848" s="1089"/>
      <c r="AX848" s="1146"/>
      <c r="AY848" s="446"/>
      <c r="AZ848" s="1146"/>
      <c r="BA848" s="1919"/>
      <c r="BB848" s="1790"/>
      <c r="BC848" s="1146"/>
      <c r="BD848" s="446"/>
      <c r="BE848" s="1938"/>
      <c r="BF848" s="1089"/>
      <c r="BG848" s="20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  <c r="BS848" s="23"/>
      <c r="BT848" s="23"/>
      <c r="BU848" s="23"/>
      <c r="BV848" s="23"/>
      <c r="BW848" s="23"/>
      <c r="BX848" s="23"/>
      <c r="BY848" s="23"/>
      <c r="BZ848" s="23"/>
      <c r="CA848" s="23"/>
      <c r="CB848" s="23"/>
      <c r="CC848" s="23"/>
      <c r="CD848" s="23"/>
      <c r="CE848" s="23"/>
      <c r="CF848" s="23"/>
      <c r="CG848" s="23"/>
      <c r="CH848" s="23"/>
      <c r="CI848" s="23"/>
      <c r="CJ848" s="23"/>
      <c r="CK848" s="23"/>
      <c r="CL848" s="23"/>
      <c r="CM848" s="23"/>
      <c r="CN848" s="23"/>
      <c r="CO848" s="23"/>
      <c r="CP848" s="23"/>
      <c r="CQ848" s="23"/>
      <c r="CR848" s="23"/>
      <c r="CS848" s="23"/>
      <c r="CT848" s="23"/>
      <c r="CU848" s="23"/>
      <c r="CV848" s="23"/>
      <c r="CW848" s="23"/>
      <c r="CX848" s="23"/>
      <c r="CY848" s="23"/>
      <c r="CZ848" s="23"/>
      <c r="DA848" s="23"/>
      <c r="DB848" s="23"/>
      <c r="DC848" s="23"/>
      <c r="DD848" s="23"/>
      <c r="DE848" s="23"/>
      <c r="DF848" s="23"/>
      <c r="DG848" s="23"/>
      <c r="DH848" s="23"/>
      <c r="DI848" s="23"/>
      <c r="DJ848" s="23"/>
      <c r="DK848" s="23"/>
      <c r="DL848" s="23"/>
      <c r="DM848" s="23"/>
      <c r="DN848" s="23"/>
      <c r="DO848" s="23"/>
      <c r="DP848" s="23"/>
      <c r="DQ848" s="23"/>
      <c r="DR848" s="23"/>
      <c r="DS848" s="23"/>
      <c r="DT848" s="23"/>
      <c r="DU848" s="23"/>
      <c r="DV848" s="23"/>
      <c r="DW848" s="23"/>
      <c r="DX848" s="23"/>
      <c r="DY848" s="23"/>
      <c r="DZ848" s="23"/>
      <c r="EA848" s="23"/>
      <c r="EB848" s="23"/>
      <c r="EC848" s="23"/>
      <c r="ED848" s="23"/>
      <c r="EE848" s="23"/>
    </row>
    <row r="849" spans="1:135" s="22" customFormat="1" x14ac:dyDescent="0.25">
      <c r="A849" s="20"/>
      <c r="B849" s="16"/>
      <c r="C849" s="446"/>
      <c r="D849" s="446"/>
      <c r="E849" s="1089"/>
      <c r="F849" s="446"/>
      <c r="G849" s="446"/>
      <c r="H849" s="1089"/>
      <c r="I849" s="446"/>
      <c r="J849" s="446"/>
      <c r="K849" s="1089"/>
      <c r="L849" s="446"/>
      <c r="M849" s="446"/>
      <c r="N849" s="1089"/>
      <c r="O849" s="446"/>
      <c r="P849" s="446"/>
      <c r="Q849" s="1089"/>
      <c r="R849" s="446"/>
      <c r="S849" s="446"/>
      <c r="T849" s="1089"/>
      <c r="U849" s="1089"/>
      <c r="V849" s="446"/>
      <c r="W849" s="446"/>
      <c r="X849" s="1089"/>
      <c r="Y849" s="446"/>
      <c r="Z849" s="446"/>
      <c r="AA849" s="1089"/>
      <c r="AB849" s="446"/>
      <c r="AC849" s="1089"/>
      <c r="AD849" s="446"/>
      <c r="AE849" s="1089"/>
      <c r="AF849" s="446"/>
      <c r="AG849" s="1089"/>
      <c r="AH849" s="446"/>
      <c r="AI849" s="446"/>
      <c r="AJ849" s="1089"/>
      <c r="AK849" s="446"/>
      <c r="AL849" s="446"/>
      <c r="AM849" s="1089"/>
      <c r="AN849" s="446"/>
      <c r="AO849" s="446"/>
      <c r="AP849" s="1089"/>
      <c r="AQ849" s="446"/>
      <c r="AR849" s="446"/>
      <c r="AS849" s="1146"/>
      <c r="AT849" s="446"/>
      <c r="AU849" s="446"/>
      <c r="AV849" s="1089"/>
      <c r="AW849" s="1089"/>
      <c r="AX849" s="1146"/>
      <c r="AY849" s="446"/>
      <c r="AZ849" s="1146"/>
      <c r="BA849" s="1919"/>
      <c r="BB849" s="1790"/>
      <c r="BC849" s="1146"/>
      <c r="BD849" s="446"/>
      <c r="BE849" s="1938"/>
      <c r="BF849" s="1089"/>
      <c r="BG849" s="20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  <c r="BS849" s="23"/>
      <c r="BT849" s="23"/>
      <c r="BU849" s="23"/>
      <c r="BV849" s="23"/>
      <c r="BW849" s="23"/>
      <c r="BX849" s="23"/>
      <c r="BY849" s="23"/>
      <c r="BZ849" s="23"/>
      <c r="CA849" s="23"/>
      <c r="CB849" s="23"/>
      <c r="CC849" s="23"/>
      <c r="CD849" s="23"/>
      <c r="CE849" s="23"/>
      <c r="CF849" s="23"/>
      <c r="CG849" s="23"/>
      <c r="CH849" s="23"/>
      <c r="CI849" s="23"/>
      <c r="CJ849" s="23"/>
      <c r="CK849" s="23"/>
      <c r="CL849" s="23"/>
      <c r="CM849" s="23"/>
      <c r="CN849" s="23"/>
      <c r="CO849" s="23"/>
      <c r="CP849" s="23"/>
      <c r="CQ849" s="23"/>
      <c r="CR849" s="23"/>
      <c r="CS849" s="23"/>
      <c r="CT849" s="23"/>
      <c r="CU849" s="23"/>
      <c r="CV849" s="23"/>
      <c r="CW849" s="23"/>
      <c r="CX849" s="23"/>
      <c r="CY849" s="23"/>
      <c r="CZ849" s="23"/>
      <c r="DA849" s="23"/>
      <c r="DB849" s="23"/>
      <c r="DC849" s="23"/>
      <c r="DD849" s="23"/>
      <c r="DE849" s="23"/>
      <c r="DF849" s="23"/>
      <c r="DG849" s="23"/>
      <c r="DH849" s="23"/>
      <c r="DI849" s="23"/>
      <c r="DJ849" s="23"/>
      <c r="DK849" s="23"/>
      <c r="DL849" s="23"/>
      <c r="DM849" s="23"/>
      <c r="DN849" s="23"/>
      <c r="DO849" s="23"/>
      <c r="DP849" s="23"/>
      <c r="DQ849" s="23"/>
      <c r="DR849" s="23"/>
      <c r="DS849" s="23"/>
      <c r="DT849" s="23"/>
      <c r="DU849" s="23"/>
      <c r="DV849" s="23"/>
      <c r="DW849" s="23"/>
      <c r="DX849" s="23"/>
      <c r="DY849" s="23"/>
      <c r="DZ849" s="23"/>
      <c r="EA849" s="23"/>
      <c r="EB849" s="23"/>
      <c r="EC849" s="23"/>
      <c r="ED849" s="23"/>
      <c r="EE849" s="23"/>
    </row>
    <row r="850" spans="1:135" s="22" customFormat="1" x14ac:dyDescent="0.25">
      <c r="A850" s="20"/>
      <c r="B850" s="16"/>
      <c r="C850" s="446"/>
      <c r="D850" s="446"/>
      <c r="E850" s="1089"/>
      <c r="F850" s="446"/>
      <c r="G850" s="446"/>
      <c r="H850" s="1089"/>
      <c r="I850" s="446"/>
      <c r="J850" s="446"/>
      <c r="K850" s="1089"/>
      <c r="L850" s="446"/>
      <c r="M850" s="446"/>
      <c r="N850" s="1089"/>
      <c r="O850" s="446"/>
      <c r="P850" s="446"/>
      <c r="Q850" s="1089"/>
      <c r="R850" s="446"/>
      <c r="S850" s="446"/>
      <c r="T850" s="1089"/>
      <c r="U850" s="1089"/>
      <c r="V850" s="446"/>
      <c r="W850" s="446"/>
      <c r="X850" s="1089"/>
      <c r="Y850" s="446"/>
      <c r="Z850" s="446"/>
      <c r="AA850" s="1089"/>
      <c r="AB850" s="446"/>
      <c r="AC850" s="1089"/>
      <c r="AD850" s="446"/>
      <c r="AE850" s="1089"/>
      <c r="AF850" s="446"/>
      <c r="AG850" s="1089"/>
      <c r="AH850" s="446"/>
      <c r="AI850" s="446"/>
      <c r="AJ850" s="1089"/>
      <c r="AK850" s="446"/>
      <c r="AL850" s="446"/>
      <c r="AM850" s="1089"/>
      <c r="AN850" s="446"/>
      <c r="AO850" s="446"/>
      <c r="AP850" s="1089"/>
      <c r="AQ850" s="446"/>
      <c r="AR850" s="446"/>
      <c r="AS850" s="1146"/>
      <c r="AT850" s="446"/>
      <c r="AU850" s="446"/>
      <c r="AV850" s="1089"/>
      <c r="AW850" s="1089"/>
      <c r="AX850" s="1146"/>
      <c r="AY850" s="446"/>
      <c r="AZ850" s="1146"/>
      <c r="BA850" s="1919"/>
      <c r="BB850" s="1790"/>
      <c r="BC850" s="1146"/>
      <c r="BD850" s="446"/>
      <c r="BE850" s="1938"/>
      <c r="BF850" s="1089"/>
      <c r="BG850" s="20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  <c r="BS850" s="23"/>
      <c r="BT850" s="23"/>
      <c r="BU850" s="23"/>
      <c r="BV850" s="23"/>
      <c r="BW850" s="23"/>
      <c r="BX850" s="23"/>
      <c r="BY850" s="23"/>
      <c r="BZ850" s="23"/>
      <c r="CA850" s="23"/>
      <c r="CB850" s="23"/>
      <c r="CC850" s="23"/>
      <c r="CD850" s="23"/>
      <c r="CE850" s="23"/>
      <c r="CF850" s="23"/>
      <c r="CG850" s="23"/>
      <c r="CH850" s="23"/>
      <c r="CI850" s="23"/>
      <c r="CJ850" s="23"/>
      <c r="CK850" s="23"/>
      <c r="CL850" s="23"/>
      <c r="CM850" s="23"/>
      <c r="CN850" s="23"/>
      <c r="CO850" s="23"/>
      <c r="CP850" s="23"/>
      <c r="CQ850" s="23"/>
      <c r="CR850" s="23"/>
      <c r="CS850" s="23"/>
      <c r="CT850" s="23"/>
      <c r="CU850" s="23"/>
      <c r="CV850" s="23"/>
      <c r="CW850" s="23"/>
      <c r="CX850" s="23"/>
      <c r="CY850" s="23"/>
      <c r="CZ850" s="23"/>
      <c r="DA850" s="23"/>
      <c r="DB850" s="23"/>
      <c r="DC850" s="23"/>
      <c r="DD850" s="23"/>
      <c r="DE850" s="23"/>
      <c r="DF850" s="23"/>
      <c r="DG850" s="23"/>
      <c r="DH850" s="23"/>
      <c r="DI850" s="23"/>
      <c r="DJ850" s="23"/>
      <c r="DK850" s="23"/>
      <c r="DL850" s="23"/>
      <c r="DM850" s="23"/>
      <c r="DN850" s="23"/>
      <c r="DO850" s="23"/>
      <c r="DP850" s="23"/>
      <c r="DQ850" s="23"/>
      <c r="DR850" s="23"/>
      <c r="DS850" s="23"/>
      <c r="DT850" s="23"/>
      <c r="DU850" s="23"/>
      <c r="DV850" s="23"/>
      <c r="DW850" s="23"/>
      <c r="DX850" s="23"/>
      <c r="DY850" s="23"/>
      <c r="DZ850" s="23"/>
      <c r="EA850" s="23"/>
      <c r="EB850" s="23"/>
      <c r="EC850" s="23"/>
      <c r="ED850" s="23"/>
      <c r="EE850" s="23"/>
    </row>
    <row r="851" spans="1:135" s="22" customFormat="1" x14ac:dyDescent="0.25">
      <c r="A851" s="20"/>
      <c r="B851" s="16"/>
      <c r="C851" s="446"/>
      <c r="D851" s="446"/>
      <c r="E851" s="1089"/>
      <c r="F851" s="446"/>
      <c r="G851" s="446"/>
      <c r="H851" s="1089"/>
      <c r="I851" s="446"/>
      <c r="J851" s="446"/>
      <c r="K851" s="1089"/>
      <c r="L851" s="446"/>
      <c r="M851" s="446"/>
      <c r="N851" s="1089"/>
      <c r="O851" s="446"/>
      <c r="P851" s="446"/>
      <c r="Q851" s="1089"/>
      <c r="R851" s="446"/>
      <c r="S851" s="446"/>
      <c r="T851" s="1089"/>
      <c r="U851" s="1089"/>
      <c r="V851" s="446"/>
      <c r="W851" s="446"/>
      <c r="X851" s="1089"/>
      <c r="Y851" s="446"/>
      <c r="Z851" s="446"/>
      <c r="AA851" s="1089"/>
      <c r="AB851" s="446"/>
      <c r="AC851" s="1089"/>
      <c r="AD851" s="446"/>
      <c r="AE851" s="1089"/>
      <c r="AF851" s="446"/>
      <c r="AG851" s="1089"/>
      <c r="AH851" s="446"/>
      <c r="AI851" s="446"/>
      <c r="AJ851" s="1089"/>
      <c r="AK851" s="446"/>
      <c r="AL851" s="446"/>
      <c r="AM851" s="1089"/>
      <c r="AN851" s="446"/>
      <c r="AO851" s="446"/>
      <c r="AP851" s="1089"/>
      <c r="AQ851" s="446"/>
      <c r="AR851" s="446"/>
      <c r="AS851" s="1146"/>
      <c r="AT851" s="446"/>
      <c r="AU851" s="446"/>
      <c r="AV851" s="1089"/>
      <c r="AW851" s="1089"/>
      <c r="AX851" s="1146"/>
      <c r="AY851" s="446"/>
      <c r="AZ851" s="1146"/>
      <c r="BA851" s="1919"/>
      <c r="BB851" s="1790"/>
      <c r="BC851" s="1146"/>
      <c r="BD851" s="446"/>
      <c r="BE851" s="1938"/>
      <c r="BF851" s="1089"/>
      <c r="BG851" s="20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  <c r="BS851" s="23"/>
      <c r="BT851" s="23"/>
      <c r="BU851" s="23"/>
      <c r="BV851" s="23"/>
      <c r="BW851" s="23"/>
      <c r="BX851" s="23"/>
      <c r="BY851" s="23"/>
      <c r="BZ851" s="23"/>
      <c r="CA851" s="23"/>
      <c r="CB851" s="23"/>
      <c r="CC851" s="23"/>
      <c r="CD851" s="23"/>
      <c r="CE851" s="23"/>
      <c r="CF851" s="23"/>
      <c r="CG851" s="23"/>
      <c r="CH851" s="23"/>
      <c r="CI851" s="23"/>
      <c r="CJ851" s="23"/>
      <c r="CK851" s="23"/>
      <c r="CL851" s="23"/>
      <c r="CM851" s="23"/>
      <c r="CN851" s="23"/>
      <c r="CO851" s="23"/>
      <c r="CP851" s="23"/>
      <c r="CQ851" s="23"/>
      <c r="CR851" s="23"/>
      <c r="CS851" s="23"/>
      <c r="CT851" s="23"/>
      <c r="CU851" s="23"/>
      <c r="CV851" s="23"/>
      <c r="CW851" s="23"/>
      <c r="CX851" s="23"/>
      <c r="CY851" s="23"/>
      <c r="CZ851" s="23"/>
      <c r="DA851" s="23"/>
      <c r="DB851" s="23"/>
      <c r="DC851" s="23"/>
      <c r="DD851" s="23"/>
      <c r="DE851" s="23"/>
      <c r="DF851" s="23"/>
      <c r="DG851" s="23"/>
      <c r="DH851" s="23"/>
      <c r="DI851" s="23"/>
      <c r="DJ851" s="23"/>
      <c r="DK851" s="23"/>
      <c r="DL851" s="23"/>
      <c r="DM851" s="23"/>
      <c r="DN851" s="23"/>
      <c r="DO851" s="23"/>
      <c r="DP851" s="23"/>
      <c r="DQ851" s="23"/>
      <c r="DR851" s="23"/>
      <c r="DS851" s="23"/>
      <c r="DT851" s="23"/>
      <c r="DU851" s="23"/>
      <c r="DV851" s="23"/>
      <c r="DW851" s="23"/>
      <c r="DX851" s="23"/>
      <c r="DY851" s="23"/>
      <c r="DZ851" s="23"/>
      <c r="EA851" s="23"/>
      <c r="EB851" s="23"/>
      <c r="EC851" s="23"/>
      <c r="ED851" s="23"/>
      <c r="EE851" s="23"/>
    </row>
    <row r="852" spans="1:135" s="22" customFormat="1" x14ac:dyDescent="0.25">
      <c r="A852" s="20"/>
      <c r="B852" s="16"/>
      <c r="C852" s="446"/>
      <c r="D852" s="446"/>
      <c r="E852" s="1089"/>
      <c r="F852" s="446"/>
      <c r="G852" s="446"/>
      <c r="H852" s="1089"/>
      <c r="I852" s="446"/>
      <c r="J852" s="446"/>
      <c r="K852" s="1089"/>
      <c r="L852" s="446"/>
      <c r="M852" s="446"/>
      <c r="N852" s="1089"/>
      <c r="O852" s="446"/>
      <c r="P852" s="446"/>
      <c r="Q852" s="1089"/>
      <c r="R852" s="446"/>
      <c r="S852" s="446"/>
      <c r="T852" s="1089"/>
      <c r="U852" s="1089"/>
      <c r="V852" s="446"/>
      <c r="W852" s="446"/>
      <c r="X852" s="1089"/>
      <c r="Y852" s="446"/>
      <c r="Z852" s="446"/>
      <c r="AA852" s="1089"/>
      <c r="AB852" s="446"/>
      <c r="AC852" s="1089"/>
      <c r="AD852" s="446"/>
      <c r="AE852" s="1089"/>
      <c r="AF852" s="446"/>
      <c r="AG852" s="1089"/>
      <c r="AH852" s="446"/>
      <c r="AI852" s="446"/>
      <c r="AJ852" s="1089"/>
      <c r="AK852" s="446"/>
      <c r="AL852" s="446"/>
      <c r="AM852" s="1089"/>
      <c r="AN852" s="446"/>
      <c r="AO852" s="446"/>
      <c r="AP852" s="1089"/>
      <c r="AQ852" s="446"/>
      <c r="AR852" s="446"/>
      <c r="AS852" s="1146"/>
      <c r="AT852" s="446"/>
      <c r="AU852" s="446"/>
      <c r="AV852" s="1089"/>
      <c r="AW852" s="1089"/>
      <c r="AX852" s="1146"/>
      <c r="AY852" s="446"/>
      <c r="AZ852" s="1146"/>
      <c r="BA852" s="1919"/>
      <c r="BB852" s="1790"/>
      <c r="BC852" s="1146"/>
      <c r="BD852" s="446"/>
      <c r="BE852" s="1938"/>
      <c r="BF852" s="1089"/>
      <c r="BG852" s="20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  <c r="BS852" s="23"/>
      <c r="BT852" s="23"/>
      <c r="BU852" s="23"/>
      <c r="BV852" s="23"/>
      <c r="BW852" s="23"/>
      <c r="BX852" s="23"/>
      <c r="BY852" s="23"/>
      <c r="BZ852" s="23"/>
      <c r="CA852" s="23"/>
      <c r="CB852" s="23"/>
      <c r="CC852" s="23"/>
      <c r="CD852" s="23"/>
      <c r="CE852" s="23"/>
      <c r="CF852" s="23"/>
      <c r="CG852" s="23"/>
      <c r="CH852" s="23"/>
      <c r="CI852" s="23"/>
      <c r="CJ852" s="23"/>
      <c r="CK852" s="23"/>
      <c r="CL852" s="23"/>
      <c r="CM852" s="23"/>
      <c r="CN852" s="23"/>
      <c r="CO852" s="23"/>
      <c r="CP852" s="23"/>
      <c r="CQ852" s="23"/>
      <c r="CR852" s="23"/>
      <c r="CS852" s="23"/>
      <c r="CT852" s="23"/>
      <c r="CU852" s="23"/>
      <c r="CV852" s="23"/>
      <c r="CW852" s="23"/>
      <c r="CX852" s="23"/>
      <c r="CY852" s="23"/>
      <c r="CZ852" s="23"/>
      <c r="DA852" s="23"/>
      <c r="DB852" s="23"/>
      <c r="DC852" s="23"/>
      <c r="DD852" s="23"/>
      <c r="DE852" s="23"/>
      <c r="DF852" s="23"/>
      <c r="DG852" s="23"/>
      <c r="DH852" s="23"/>
      <c r="DI852" s="23"/>
      <c r="DJ852" s="23"/>
      <c r="DK852" s="23"/>
      <c r="DL852" s="23"/>
      <c r="DM852" s="23"/>
      <c r="DN852" s="23"/>
      <c r="DO852" s="23"/>
      <c r="DP852" s="23"/>
      <c r="DQ852" s="23"/>
      <c r="DR852" s="23"/>
      <c r="DS852" s="23"/>
      <c r="DT852" s="23"/>
      <c r="DU852" s="23"/>
      <c r="DV852" s="23"/>
      <c r="DW852" s="23"/>
      <c r="DX852" s="23"/>
      <c r="DY852" s="23"/>
      <c r="DZ852" s="23"/>
      <c r="EA852" s="23"/>
      <c r="EB852" s="23"/>
      <c r="EC852" s="23"/>
      <c r="ED852" s="23"/>
      <c r="EE852" s="23"/>
    </row>
    <row r="853" spans="1:135" s="22" customFormat="1" x14ac:dyDescent="0.25">
      <c r="A853" s="20"/>
      <c r="B853" s="16"/>
      <c r="C853" s="446"/>
      <c r="D853" s="446"/>
      <c r="E853" s="1089"/>
      <c r="F853" s="446"/>
      <c r="G853" s="446"/>
      <c r="H853" s="1089"/>
      <c r="I853" s="446"/>
      <c r="J853" s="446"/>
      <c r="K853" s="1089"/>
      <c r="L853" s="446"/>
      <c r="M853" s="446"/>
      <c r="N853" s="1089"/>
      <c r="O853" s="446"/>
      <c r="P853" s="446"/>
      <c r="Q853" s="1089"/>
      <c r="R853" s="446"/>
      <c r="S853" s="446"/>
      <c r="T853" s="1089"/>
      <c r="U853" s="1089"/>
      <c r="V853" s="446"/>
      <c r="W853" s="446"/>
      <c r="X853" s="1089"/>
      <c r="Y853" s="446"/>
      <c r="Z853" s="446"/>
      <c r="AA853" s="1089"/>
      <c r="AB853" s="446"/>
      <c r="AC853" s="1089"/>
      <c r="AD853" s="446"/>
      <c r="AE853" s="1089"/>
      <c r="AF853" s="446"/>
      <c r="AG853" s="1089"/>
      <c r="AH853" s="446"/>
      <c r="AI853" s="446"/>
      <c r="AJ853" s="1089"/>
      <c r="AK853" s="446"/>
      <c r="AL853" s="446"/>
      <c r="AM853" s="1089"/>
      <c r="AN853" s="446"/>
      <c r="AO853" s="446"/>
      <c r="AP853" s="1089"/>
      <c r="AQ853" s="446"/>
      <c r="AR853" s="446"/>
      <c r="AS853" s="1146"/>
      <c r="AT853" s="446"/>
      <c r="AU853" s="446"/>
      <c r="AV853" s="1089"/>
      <c r="AW853" s="1089"/>
      <c r="AX853" s="1146"/>
      <c r="AY853" s="446"/>
      <c r="AZ853" s="1146"/>
      <c r="BA853" s="1919"/>
      <c r="BB853" s="1790"/>
      <c r="BC853" s="1146"/>
      <c r="BD853" s="446"/>
      <c r="BE853" s="1938"/>
      <c r="BF853" s="1089"/>
      <c r="BG853" s="20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  <c r="BS853" s="23"/>
      <c r="BT853" s="23"/>
      <c r="BU853" s="23"/>
      <c r="BV853" s="23"/>
      <c r="BW853" s="23"/>
      <c r="BX853" s="23"/>
      <c r="BY853" s="23"/>
      <c r="BZ853" s="23"/>
      <c r="CA853" s="23"/>
      <c r="CB853" s="23"/>
      <c r="CC853" s="23"/>
      <c r="CD853" s="23"/>
      <c r="CE853" s="23"/>
      <c r="CF853" s="23"/>
      <c r="CG853" s="23"/>
      <c r="CH853" s="23"/>
      <c r="CI853" s="23"/>
      <c r="CJ853" s="23"/>
      <c r="CK853" s="23"/>
      <c r="CL853" s="23"/>
      <c r="CM853" s="23"/>
      <c r="CN853" s="23"/>
      <c r="CO853" s="23"/>
      <c r="CP853" s="23"/>
      <c r="CQ853" s="23"/>
      <c r="CR853" s="23"/>
      <c r="CS853" s="23"/>
      <c r="CT853" s="23"/>
      <c r="CU853" s="23"/>
      <c r="CV853" s="23"/>
      <c r="CW853" s="23"/>
      <c r="CX853" s="23"/>
      <c r="CY853" s="23"/>
      <c r="CZ853" s="23"/>
      <c r="DA853" s="23"/>
      <c r="DB853" s="23"/>
      <c r="DC853" s="23"/>
      <c r="DD853" s="23"/>
      <c r="DE853" s="23"/>
      <c r="DF853" s="23"/>
      <c r="DG853" s="23"/>
      <c r="DH853" s="23"/>
      <c r="DI853" s="23"/>
      <c r="DJ853" s="23"/>
      <c r="DK853" s="23"/>
      <c r="DL853" s="23"/>
      <c r="DM853" s="23"/>
      <c r="DN853" s="23"/>
      <c r="DO853" s="23"/>
      <c r="DP853" s="23"/>
      <c r="DQ853" s="23"/>
      <c r="DR853" s="23"/>
      <c r="DS853" s="23"/>
      <c r="DT853" s="23"/>
      <c r="DU853" s="23"/>
      <c r="DV853" s="23"/>
      <c r="DW853" s="23"/>
      <c r="DX853" s="23"/>
      <c r="DY853" s="23"/>
      <c r="DZ853" s="23"/>
      <c r="EA853" s="23"/>
      <c r="EB853" s="23"/>
      <c r="EC853" s="23"/>
      <c r="ED853" s="23"/>
      <c r="EE853" s="23"/>
    </row>
    <row r="854" spans="1:135" s="22" customFormat="1" x14ac:dyDescent="0.25">
      <c r="A854" s="20"/>
      <c r="B854" s="16"/>
      <c r="C854" s="446"/>
      <c r="D854" s="446"/>
      <c r="E854" s="1089"/>
      <c r="F854" s="446"/>
      <c r="G854" s="446"/>
      <c r="H854" s="1089"/>
      <c r="I854" s="446"/>
      <c r="J854" s="446"/>
      <c r="K854" s="1089"/>
      <c r="L854" s="446"/>
      <c r="M854" s="446"/>
      <c r="N854" s="1089"/>
      <c r="O854" s="446"/>
      <c r="P854" s="446"/>
      <c r="Q854" s="1089"/>
      <c r="R854" s="446"/>
      <c r="S854" s="446"/>
      <c r="T854" s="1089"/>
      <c r="U854" s="1089"/>
      <c r="V854" s="446"/>
      <c r="W854" s="446"/>
      <c r="X854" s="1089"/>
      <c r="Y854" s="446"/>
      <c r="Z854" s="446"/>
      <c r="AA854" s="1089"/>
      <c r="AB854" s="446"/>
      <c r="AC854" s="1089"/>
      <c r="AD854" s="446"/>
      <c r="AE854" s="1089"/>
      <c r="AF854" s="446"/>
      <c r="AG854" s="1089"/>
      <c r="AH854" s="446"/>
      <c r="AI854" s="446"/>
      <c r="AJ854" s="1089"/>
      <c r="AK854" s="446"/>
      <c r="AL854" s="446"/>
      <c r="AM854" s="1089"/>
      <c r="AN854" s="446"/>
      <c r="AO854" s="446"/>
      <c r="AP854" s="1089"/>
      <c r="AQ854" s="446"/>
      <c r="AR854" s="446"/>
      <c r="AS854" s="1146"/>
      <c r="AT854" s="446"/>
      <c r="AU854" s="446"/>
      <c r="AV854" s="1089"/>
      <c r="AW854" s="1089"/>
      <c r="AX854" s="1146"/>
      <c r="AY854" s="446"/>
      <c r="AZ854" s="1146"/>
      <c r="BA854" s="1919"/>
      <c r="BB854" s="1790"/>
      <c r="BC854" s="1146"/>
      <c r="BD854" s="446"/>
      <c r="BE854" s="1938"/>
      <c r="BF854" s="1089"/>
      <c r="BG854" s="20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  <c r="BS854" s="23"/>
      <c r="BT854" s="23"/>
      <c r="BU854" s="23"/>
      <c r="BV854" s="23"/>
      <c r="BW854" s="23"/>
      <c r="BX854" s="23"/>
      <c r="BY854" s="23"/>
      <c r="BZ854" s="23"/>
      <c r="CA854" s="23"/>
      <c r="CB854" s="23"/>
      <c r="CC854" s="23"/>
      <c r="CD854" s="23"/>
      <c r="CE854" s="23"/>
      <c r="CF854" s="23"/>
      <c r="CG854" s="23"/>
      <c r="CH854" s="23"/>
      <c r="CI854" s="23"/>
      <c r="CJ854" s="23"/>
      <c r="CK854" s="23"/>
      <c r="CL854" s="23"/>
      <c r="CM854" s="23"/>
      <c r="CN854" s="23"/>
      <c r="CO854" s="23"/>
      <c r="CP854" s="23"/>
      <c r="CQ854" s="23"/>
      <c r="CR854" s="23"/>
      <c r="CS854" s="23"/>
      <c r="CT854" s="23"/>
      <c r="CU854" s="23"/>
      <c r="CV854" s="23"/>
      <c r="CW854" s="23"/>
      <c r="CX854" s="23"/>
      <c r="CY854" s="23"/>
      <c r="CZ854" s="23"/>
      <c r="DA854" s="23"/>
      <c r="DB854" s="23"/>
      <c r="DC854" s="23"/>
      <c r="DD854" s="23"/>
      <c r="DE854" s="23"/>
      <c r="DF854" s="23"/>
      <c r="DG854" s="23"/>
      <c r="DH854" s="23"/>
      <c r="DI854" s="23"/>
      <c r="DJ854" s="23"/>
      <c r="DK854" s="23"/>
      <c r="DL854" s="23"/>
      <c r="DM854" s="23"/>
      <c r="DN854" s="23"/>
      <c r="DO854" s="23"/>
      <c r="DP854" s="23"/>
      <c r="DQ854" s="23"/>
      <c r="DR854" s="23"/>
      <c r="DS854" s="23"/>
      <c r="DT854" s="23"/>
      <c r="DU854" s="23"/>
      <c r="DV854" s="23"/>
      <c r="DW854" s="23"/>
      <c r="DX854" s="23"/>
      <c r="DY854" s="23"/>
      <c r="DZ854" s="23"/>
      <c r="EA854" s="23"/>
      <c r="EB854" s="23"/>
      <c r="EC854" s="23"/>
      <c r="ED854" s="23"/>
      <c r="EE854" s="23"/>
    </row>
    <row r="855" spans="1:135" s="22" customFormat="1" x14ac:dyDescent="0.25">
      <c r="A855" s="20"/>
      <c r="B855" s="16"/>
      <c r="C855" s="446"/>
      <c r="D855" s="446"/>
      <c r="E855" s="1089"/>
      <c r="F855" s="446"/>
      <c r="G855" s="446"/>
      <c r="H855" s="1089"/>
      <c r="I855" s="446"/>
      <c r="J855" s="446"/>
      <c r="K855" s="1089"/>
      <c r="L855" s="446"/>
      <c r="M855" s="446"/>
      <c r="N855" s="1089"/>
      <c r="O855" s="446"/>
      <c r="P855" s="446"/>
      <c r="Q855" s="1089"/>
      <c r="R855" s="446"/>
      <c r="S855" s="446"/>
      <c r="T855" s="1089"/>
      <c r="U855" s="1089"/>
      <c r="V855" s="446"/>
      <c r="W855" s="446"/>
      <c r="X855" s="1089"/>
      <c r="Y855" s="446"/>
      <c r="Z855" s="446"/>
      <c r="AA855" s="1089"/>
      <c r="AB855" s="446"/>
      <c r="AC855" s="1089"/>
      <c r="AD855" s="446"/>
      <c r="AE855" s="1089"/>
      <c r="AF855" s="446"/>
      <c r="AG855" s="1089"/>
      <c r="AH855" s="446"/>
      <c r="AI855" s="446"/>
      <c r="AJ855" s="1089"/>
      <c r="AK855" s="446"/>
      <c r="AL855" s="446"/>
      <c r="AM855" s="1089"/>
      <c r="AN855" s="446"/>
      <c r="AO855" s="446"/>
      <c r="AP855" s="1089"/>
      <c r="AQ855" s="446"/>
      <c r="AR855" s="446"/>
      <c r="AS855" s="1146"/>
      <c r="AT855" s="446"/>
      <c r="AU855" s="446"/>
      <c r="AV855" s="1089"/>
      <c r="AW855" s="1089"/>
      <c r="AX855" s="1146"/>
      <c r="AY855" s="446"/>
      <c r="AZ855" s="1146"/>
      <c r="BA855" s="1919"/>
      <c r="BB855" s="1790"/>
      <c r="BC855" s="1146"/>
      <c r="BD855" s="446"/>
      <c r="BE855" s="1938"/>
      <c r="BF855" s="1089"/>
      <c r="BG855" s="20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  <c r="BS855" s="23"/>
      <c r="BT855" s="23"/>
      <c r="BU855" s="23"/>
      <c r="BV855" s="23"/>
      <c r="BW855" s="23"/>
      <c r="BX855" s="23"/>
      <c r="BY855" s="23"/>
      <c r="BZ855" s="23"/>
      <c r="CA855" s="23"/>
      <c r="CB855" s="23"/>
      <c r="CC855" s="23"/>
      <c r="CD855" s="23"/>
      <c r="CE855" s="23"/>
      <c r="CF855" s="23"/>
      <c r="CG855" s="23"/>
      <c r="CH855" s="23"/>
      <c r="CI855" s="23"/>
      <c r="CJ855" s="23"/>
      <c r="CK855" s="23"/>
      <c r="CL855" s="23"/>
      <c r="CM855" s="23"/>
      <c r="CN855" s="23"/>
      <c r="CO855" s="23"/>
      <c r="CP855" s="23"/>
      <c r="CQ855" s="23"/>
      <c r="CR855" s="23"/>
      <c r="CS855" s="23"/>
      <c r="CT855" s="23"/>
      <c r="CU855" s="23"/>
      <c r="CV855" s="23"/>
      <c r="CW855" s="23"/>
      <c r="CX855" s="23"/>
      <c r="CY855" s="23"/>
      <c r="CZ855" s="23"/>
      <c r="DA855" s="23"/>
      <c r="DB855" s="23"/>
      <c r="DC855" s="23"/>
      <c r="DD855" s="23"/>
      <c r="DE855" s="23"/>
      <c r="DF855" s="23"/>
      <c r="DG855" s="23"/>
      <c r="DH855" s="23"/>
      <c r="DI855" s="23"/>
      <c r="DJ855" s="23"/>
      <c r="DK855" s="23"/>
      <c r="DL855" s="23"/>
      <c r="DM855" s="23"/>
      <c r="DN855" s="23"/>
      <c r="DO855" s="23"/>
      <c r="DP855" s="23"/>
      <c r="DQ855" s="23"/>
      <c r="DR855" s="23"/>
      <c r="DS855" s="23"/>
      <c r="DT855" s="23"/>
      <c r="DU855" s="23"/>
      <c r="DV855" s="23"/>
      <c r="DW855" s="23"/>
      <c r="DX855" s="23"/>
      <c r="DY855" s="23"/>
      <c r="DZ855" s="23"/>
      <c r="EA855" s="23"/>
      <c r="EB855" s="23"/>
      <c r="EC855" s="23"/>
      <c r="ED855" s="23"/>
      <c r="EE855" s="23"/>
    </row>
    <row r="856" spans="1:135" s="22" customFormat="1" x14ac:dyDescent="0.25">
      <c r="A856" s="20"/>
      <c r="B856" s="16"/>
      <c r="C856" s="446"/>
      <c r="D856" s="446"/>
      <c r="E856" s="1089"/>
      <c r="F856" s="446"/>
      <c r="G856" s="446"/>
      <c r="H856" s="1089"/>
      <c r="I856" s="446"/>
      <c r="J856" s="446"/>
      <c r="K856" s="1089"/>
      <c r="L856" s="446"/>
      <c r="M856" s="446"/>
      <c r="N856" s="1089"/>
      <c r="O856" s="446"/>
      <c r="P856" s="446"/>
      <c r="Q856" s="1089"/>
      <c r="R856" s="446"/>
      <c r="S856" s="446"/>
      <c r="T856" s="1089"/>
      <c r="U856" s="1089"/>
      <c r="V856" s="446"/>
      <c r="W856" s="446"/>
      <c r="X856" s="1089"/>
      <c r="Y856" s="446"/>
      <c r="Z856" s="446"/>
      <c r="AA856" s="1089"/>
      <c r="AB856" s="446"/>
      <c r="AC856" s="1089"/>
      <c r="AD856" s="446"/>
      <c r="AE856" s="1089"/>
      <c r="AF856" s="446"/>
      <c r="AG856" s="1089"/>
      <c r="AH856" s="446"/>
      <c r="AI856" s="446"/>
      <c r="AJ856" s="1089"/>
      <c r="AK856" s="446"/>
      <c r="AL856" s="446"/>
      <c r="AM856" s="1089"/>
      <c r="AN856" s="446"/>
      <c r="AO856" s="446"/>
      <c r="AP856" s="1089"/>
      <c r="AQ856" s="446"/>
      <c r="AR856" s="446"/>
      <c r="AS856" s="1146"/>
      <c r="AT856" s="446"/>
      <c r="AU856" s="446"/>
      <c r="AV856" s="1089"/>
      <c r="AW856" s="1089"/>
      <c r="AX856" s="1146"/>
      <c r="AY856" s="446"/>
      <c r="AZ856" s="1146"/>
      <c r="BA856" s="1919"/>
      <c r="BB856" s="1790"/>
      <c r="BC856" s="1146"/>
      <c r="BD856" s="446"/>
      <c r="BE856" s="1938"/>
      <c r="BF856" s="1089"/>
      <c r="BG856" s="20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  <c r="BS856" s="23"/>
      <c r="BT856" s="23"/>
      <c r="BU856" s="23"/>
      <c r="BV856" s="23"/>
      <c r="BW856" s="23"/>
      <c r="BX856" s="23"/>
      <c r="BY856" s="23"/>
      <c r="BZ856" s="23"/>
      <c r="CA856" s="23"/>
      <c r="CB856" s="23"/>
      <c r="CC856" s="23"/>
      <c r="CD856" s="23"/>
      <c r="CE856" s="23"/>
      <c r="CF856" s="23"/>
      <c r="CG856" s="23"/>
      <c r="CH856" s="23"/>
      <c r="CI856" s="23"/>
      <c r="CJ856" s="23"/>
      <c r="CK856" s="23"/>
      <c r="CL856" s="23"/>
      <c r="CM856" s="23"/>
      <c r="CN856" s="23"/>
      <c r="CO856" s="23"/>
      <c r="CP856" s="23"/>
      <c r="CQ856" s="23"/>
      <c r="CR856" s="23"/>
      <c r="CS856" s="23"/>
      <c r="CT856" s="23"/>
      <c r="CU856" s="23"/>
      <c r="CV856" s="23"/>
      <c r="CW856" s="23"/>
      <c r="CX856" s="23"/>
      <c r="CY856" s="23"/>
      <c r="CZ856" s="23"/>
      <c r="DA856" s="23"/>
      <c r="DB856" s="23"/>
      <c r="DC856" s="23"/>
      <c r="DD856" s="23"/>
      <c r="DE856" s="23"/>
      <c r="DF856" s="23"/>
      <c r="DG856" s="23"/>
      <c r="DH856" s="23"/>
      <c r="DI856" s="23"/>
      <c r="DJ856" s="23"/>
      <c r="DK856" s="23"/>
      <c r="DL856" s="23"/>
      <c r="DM856" s="23"/>
      <c r="DN856" s="23"/>
      <c r="DO856" s="23"/>
      <c r="DP856" s="23"/>
      <c r="DQ856" s="23"/>
      <c r="DR856" s="23"/>
      <c r="DS856" s="23"/>
      <c r="DT856" s="23"/>
      <c r="DU856" s="23"/>
      <c r="DV856" s="23"/>
      <c r="DW856" s="23"/>
      <c r="DX856" s="23"/>
      <c r="DY856" s="23"/>
      <c r="DZ856" s="23"/>
      <c r="EA856" s="23"/>
      <c r="EB856" s="23"/>
      <c r="EC856" s="23"/>
      <c r="ED856" s="23"/>
      <c r="EE856" s="23"/>
    </row>
    <row r="857" spans="1:135" s="22" customFormat="1" x14ac:dyDescent="0.25">
      <c r="A857" s="20"/>
      <c r="B857" s="16"/>
      <c r="C857" s="446"/>
      <c r="D857" s="446"/>
      <c r="E857" s="1089"/>
      <c r="F857" s="446"/>
      <c r="G857" s="446"/>
      <c r="H857" s="1089"/>
      <c r="I857" s="446"/>
      <c r="J857" s="446"/>
      <c r="K857" s="1089"/>
      <c r="L857" s="446"/>
      <c r="M857" s="446"/>
      <c r="N857" s="1089"/>
      <c r="O857" s="446"/>
      <c r="P857" s="446"/>
      <c r="Q857" s="1089"/>
      <c r="R857" s="446"/>
      <c r="S857" s="446"/>
      <c r="T857" s="1089"/>
      <c r="U857" s="1089"/>
      <c r="V857" s="446"/>
      <c r="W857" s="446"/>
      <c r="X857" s="1089"/>
      <c r="Y857" s="446"/>
      <c r="Z857" s="446"/>
      <c r="AA857" s="1089"/>
      <c r="AB857" s="446"/>
      <c r="AC857" s="1089"/>
      <c r="AD857" s="446"/>
      <c r="AE857" s="1089"/>
      <c r="AF857" s="446"/>
      <c r="AG857" s="1089"/>
      <c r="AH857" s="446"/>
      <c r="AI857" s="446"/>
      <c r="AJ857" s="1089"/>
      <c r="AK857" s="446"/>
      <c r="AL857" s="446"/>
      <c r="AM857" s="1089"/>
      <c r="AN857" s="446"/>
      <c r="AO857" s="446"/>
      <c r="AP857" s="1089"/>
      <c r="AQ857" s="446"/>
      <c r="AR857" s="446"/>
      <c r="AS857" s="1146"/>
      <c r="AT857" s="446"/>
      <c r="AU857" s="446"/>
      <c r="AV857" s="1089"/>
      <c r="AW857" s="1089"/>
      <c r="AX857" s="1146"/>
      <c r="AY857" s="446"/>
      <c r="AZ857" s="1146"/>
      <c r="BA857" s="1919"/>
      <c r="BB857" s="1790"/>
      <c r="BC857" s="1146"/>
      <c r="BD857" s="446"/>
      <c r="BE857" s="1938"/>
      <c r="BF857" s="1089"/>
      <c r="BG857" s="20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  <c r="BS857" s="23"/>
      <c r="BT857" s="23"/>
      <c r="BU857" s="23"/>
      <c r="BV857" s="23"/>
      <c r="BW857" s="23"/>
      <c r="BX857" s="23"/>
      <c r="BY857" s="23"/>
      <c r="BZ857" s="23"/>
      <c r="CA857" s="23"/>
      <c r="CB857" s="23"/>
      <c r="CC857" s="23"/>
      <c r="CD857" s="23"/>
      <c r="CE857" s="23"/>
      <c r="CF857" s="23"/>
      <c r="CG857" s="23"/>
      <c r="CH857" s="23"/>
      <c r="CI857" s="23"/>
      <c r="CJ857" s="23"/>
      <c r="CK857" s="23"/>
      <c r="CL857" s="23"/>
      <c r="CM857" s="23"/>
      <c r="CN857" s="23"/>
      <c r="CO857" s="23"/>
      <c r="CP857" s="23"/>
      <c r="CQ857" s="23"/>
      <c r="CR857" s="23"/>
      <c r="CS857" s="23"/>
      <c r="CT857" s="23"/>
      <c r="CU857" s="23"/>
      <c r="CV857" s="23"/>
      <c r="CW857" s="23"/>
      <c r="CX857" s="23"/>
      <c r="CY857" s="23"/>
      <c r="CZ857" s="23"/>
      <c r="DA857" s="23"/>
      <c r="DB857" s="23"/>
      <c r="DC857" s="23"/>
      <c r="DD857" s="23"/>
      <c r="DE857" s="23"/>
      <c r="DF857" s="23"/>
      <c r="DG857" s="23"/>
      <c r="DH857" s="23"/>
      <c r="DI857" s="23"/>
      <c r="DJ857" s="23"/>
      <c r="DK857" s="23"/>
      <c r="DL857" s="23"/>
      <c r="DM857" s="23"/>
      <c r="DN857" s="23"/>
      <c r="DO857" s="23"/>
      <c r="DP857" s="23"/>
      <c r="DQ857" s="23"/>
      <c r="DR857" s="23"/>
      <c r="DS857" s="23"/>
      <c r="DT857" s="23"/>
      <c r="DU857" s="23"/>
      <c r="DV857" s="23"/>
      <c r="DW857" s="23"/>
      <c r="DX857" s="23"/>
      <c r="DY857" s="23"/>
      <c r="DZ857" s="23"/>
      <c r="EA857" s="23"/>
      <c r="EB857" s="23"/>
      <c r="EC857" s="23"/>
      <c r="ED857" s="23"/>
      <c r="EE857" s="23"/>
    </row>
    <row r="858" spans="1:135" s="22" customFormat="1" x14ac:dyDescent="0.25">
      <c r="A858" s="20"/>
      <c r="B858" s="16"/>
      <c r="C858" s="446"/>
      <c r="D858" s="446"/>
      <c r="E858" s="1089"/>
      <c r="F858" s="446"/>
      <c r="G858" s="446"/>
      <c r="H858" s="1089"/>
      <c r="I858" s="446"/>
      <c r="J858" s="446"/>
      <c r="K858" s="1089"/>
      <c r="L858" s="446"/>
      <c r="M858" s="446"/>
      <c r="N858" s="1089"/>
      <c r="O858" s="446"/>
      <c r="P858" s="446"/>
      <c r="Q858" s="1089"/>
      <c r="R858" s="446"/>
      <c r="S858" s="446"/>
      <c r="T858" s="1089"/>
      <c r="U858" s="1089"/>
      <c r="V858" s="446"/>
      <c r="W858" s="446"/>
      <c r="X858" s="1089"/>
      <c r="Y858" s="446"/>
      <c r="Z858" s="446"/>
      <c r="AA858" s="1089"/>
      <c r="AB858" s="446"/>
      <c r="AC858" s="1089"/>
      <c r="AD858" s="446"/>
      <c r="AE858" s="1089"/>
      <c r="AF858" s="446"/>
      <c r="AG858" s="1089"/>
      <c r="AH858" s="446"/>
      <c r="AI858" s="446"/>
      <c r="AJ858" s="1089"/>
      <c r="AK858" s="446"/>
      <c r="AL858" s="446"/>
      <c r="AM858" s="1089"/>
      <c r="AN858" s="446"/>
      <c r="AO858" s="446"/>
      <c r="AP858" s="1089"/>
      <c r="AQ858" s="446"/>
      <c r="AR858" s="446"/>
      <c r="AS858" s="1146"/>
      <c r="AT858" s="446"/>
      <c r="AU858" s="446"/>
      <c r="AV858" s="1089"/>
      <c r="AW858" s="1089"/>
      <c r="AX858" s="1146"/>
      <c r="AY858" s="446"/>
      <c r="AZ858" s="1146"/>
      <c r="BA858" s="1919"/>
      <c r="BB858" s="1790"/>
      <c r="BC858" s="1146"/>
      <c r="BD858" s="446"/>
      <c r="BE858" s="1938"/>
      <c r="BF858" s="1089"/>
      <c r="BG858" s="20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  <c r="BS858" s="23"/>
      <c r="BT858" s="23"/>
      <c r="BU858" s="23"/>
      <c r="BV858" s="23"/>
      <c r="BW858" s="23"/>
      <c r="BX858" s="23"/>
      <c r="BY858" s="23"/>
      <c r="BZ858" s="23"/>
      <c r="CA858" s="23"/>
      <c r="CB858" s="23"/>
      <c r="CC858" s="23"/>
      <c r="CD858" s="23"/>
      <c r="CE858" s="23"/>
      <c r="CF858" s="23"/>
      <c r="CG858" s="23"/>
      <c r="CH858" s="23"/>
      <c r="CI858" s="23"/>
      <c r="CJ858" s="23"/>
      <c r="CK858" s="23"/>
      <c r="CL858" s="23"/>
      <c r="CM858" s="23"/>
      <c r="CN858" s="23"/>
      <c r="CO858" s="23"/>
      <c r="CP858" s="23"/>
      <c r="CQ858" s="23"/>
      <c r="CR858" s="23"/>
      <c r="CS858" s="23"/>
      <c r="CT858" s="23"/>
      <c r="CU858" s="23"/>
      <c r="CV858" s="23"/>
      <c r="CW858" s="23"/>
      <c r="CX858" s="23"/>
      <c r="CY858" s="23"/>
      <c r="CZ858" s="23"/>
      <c r="DA858" s="23"/>
      <c r="DB858" s="23"/>
      <c r="DC858" s="23"/>
      <c r="DD858" s="23"/>
      <c r="DE858" s="23"/>
      <c r="DF858" s="23"/>
      <c r="DG858" s="23"/>
      <c r="DH858" s="23"/>
      <c r="DI858" s="23"/>
      <c r="DJ858" s="23"/>
      <c r="DK858" s="23"/>
      <c r="DL858" s="23"/>
      <c r="DM858" s="23"/>
      <c r="DN858" s="23"/>
      <c r="DO858" s="23"/>
      <c r="DP858" s="23"/>
      <c r="DQ858" s="23"/>
      <c r="DR858" s="23"/>
      <c r="DS858" s="23"/>
      <c r="DT858" s="23"/>
      <c r="DU858" s="23"/>
      <c r="DV858" s="23"/>
      <c r="DW858" s="23"/>
      <c r="DX858" s="23"/>
      <c r="DY858" s="23"/>
      <c r="DZ858" s="23"/>
      <c r="EA858" s="23"/>
      <c r="EB858" s="23"/>
      <c r="EC858" s="23"/>
      <c r="ED858" s="23"/>
      <c r="EE858" s="23"/>
    </row>
    <row r="859" spans="1:135" s="22" customFormat="1" x14ac:dyDescent="0.25">
      <c r="A859" s="20"/>
      <c r="B859" s="16"/>
      <c r="C859" s="446"/>
      <c r="D859" s="446"/>
      <c r="E859" s="1089"/>
      <c r="F859" s="446"/>
      <c r="G859" s="446"/>
      <c r="H859" s="1089"/>
      <c r="I859" s="446"/>
      <c r="J859" s="446"/>
      <c r="K859" s="1089"/>
      <c r="L859" s="446"/>
      <c r="M859" s="446"/>
      <c r="N859" s="1089"/>
      <c r="O859" s="446"/>
      <c r="P859" s="446"/>
      <c r="Q859" s="1089"/>
      <c r="R859" s="446"/>
      <c r="S859" s="446"/>
      <c r="T859" s="1089"/>
      <c r="U859" s="1089"/>
      <c r="V859" s="446"/>
      <c r="W859" s="446"/>
      <c r="X859" s="1089"/>
      <c r="Y859" s="446"/>
      <c r="Z859" s="446"/>
      <c r="AA859" s="1089"/>
      <c r="AB859" s="446"/>
      <c r="AC859" s="1089"/>
      <c r="AD859" s="446"/>
      <c r="AE859" s="1089"/>
      <c r="AF859" s="446"/>
      <c r="AG859" s="1089"/>
      <c r="AH859" s="446"/>
      <c r="AI859" s="446"/>
      <c r="AJ859" s="1089"/>
      <c r="AK859" s="446"/>
      <c r="AL859" s="446"/>
      <c r="AM859" s="1089"/>
      <c r="AN859" s="446"/>
      <c r="AO859" s="446"/>
      <c r="AP859" s="1089"/>
      <c r="AQ859" s="446"/>
      <c r="AR859" s="446"/>
      <c r="AS859" s="1146"/>
      <c r="AT859" s="446"/>
      <c r="AU859" s="446"/>
      <c r="AV859" s="1089"/>
      <c r="AW859" s="1089"/>
      <c r="AX859" s="1146"/>
      <c r="AY859" s="446"/>
      <c r="AZ859" s="1146"/>
      <c r="BA859" s="1919"/>
      <c r="BB859" s="1790"/>
      <c r="BC859" s="1146"/>
      <c r="BD859" s="446"/>
      <c r="BE859" s="1938"/>
      <c r="BF859" s="1089"/>
      <c r="BG859" s="20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  <c r="BS859" s="23"/>
      <c r="BT859" s="23"/>
      <c r="BU859" s="23"/>
      <c r="BV859" s="23"/>
      <c r="BW859" s="23"/>
      <c r="BX859" s="23"/>
      <c r="BY859" s="23"/>
      <c r="BZ859" s="23"/>
      <c r="CA859" s="23"/>
      <c r="CB859" s="23"/>
      <c r="CC859" s="23"/>
      <c r="CD859" s="23"/>
      <c r="CE859" s="23"/>
      <c r="CF859" s="23"/>
      <c r="CG859" s="23"/>
      <c r="CH859" s="23"/>
      <c r="CI859" s="23"/>
      <c r="CJ859" s="23"/>
      <c r="CK859" s="23"/>
      <c r="CL859" s="23"/>
      <c r="CM859" s="23"/>
      <c r="CN859" s="23"/>
      <c r="CO859" s="23"/>
      <c r="CP859" s="23"/>
      <c r="CQ859" s="23"/>
      <c r="CR859" s="23"/>
      <c r="CS859" s="23"/>
      <c r="CT859" s="23"/>
      <c r="CU859" s="23"/>
      <c r="CV859" s="23"/>
      <c r="CW859" s="23"/>
      <c r="CX859" s="23"/>
      <c r="CY859" s="23"/>
      <c r="CZ859" s="23"/>
      <c r="DA859" s="23"/>
      <c r="DB859" s="23"/>
      <c r="DC859" s="23"/>
      <c r="DD859" s="23"/>
      <c r="DE859" s="23"/>
      <c r="DF859" s="23"/>
      <c r="DG859" s="23"/>
      <c r="DH859" s="23"/>
      <c r="DI859" s="23"/>
      <c r="DJ859" s="23"/>
      <c r="DK859" s="23"/>
      <c r="DL859" s="23"/>
      <c r="DM859" s="23"/>
      <c r="DN859" s="23"/>
      <c r="DO859" s="23"/>
      <c r="DP859" s="23"/>
      <c r="DQ859" s="23"/>
      <c r="DR859" s="23"/>
      <c r="DS859" s="23"/>
      <c r="DT859" s="23"/>
      <c r="DU859" s="23"/>
      <c r="DV859" s="23"/>
      <c r="DW859" s="23"/>
      <c r="DX859" s="23"/>
      <c r="DY859" s="23"/>
      <c r="DZ859" s="23"/>
      <c r="EA859" s="23"/>
      <c r="EB859" s="23"/>
      <c r="EC859" s="23"/>
      <c r="ED859" s="23"/>
      <c r="EE859" s="23"/>
    </row>
    <row r="860" spans="1:135" s="22" customFormat="1" x14ac:dyDescent="0.25">
      <c r="A860" s="20"/>
      <c r="B860" s="16"/>
      <c r="C860" s="446"/>
      <c r="D860" s="446"/>
      <c r="E860" s="1089"/>
      <c r="F860" s="446"/>
      <c r="G860" s="446"/>
      <c r="H860" s="1089"/>
      <c r="I860" s="446"/>
      <c r="J860" s="446"/>
      <c r="K860" s="1089"/>
      <c r="L860" s="446"/>
      <c r="M860" s="446"/>
      <c r="N860" s="1089"/>
      <c r="O860" s="446"/>
      <c r="P860" s="446"/>
      <c r="Q860" s="1089"/>
      <c r="R860" s="446"/>
      <c r="S860" s="446"/>
      <c r="T860" s="1089"/>
      <c r="U860" s="1089"/>
      <c r="V860" s="446"/>
      <c r="W860" s="446"/>
      <c r="X860" s="1089"/>
      <c r="Y860" s="446"/>
      <c r="Z860" s="446"/>
      <c r="AA860" s="1089"/>
      <c r="AB860" s="446"/>
      <c r="AC860" s="1089"/>
      <c r="AD860" s="446"/>
      <c r="AE860" s="1089"/>
      <c r="AF860" s="446"/>
      <c r="AG860" s="1089"/>
      <c r="AH860" s="446"/>
      <c r="AI860" s="446"/>
      <c r="AJ860" s="1089"/>
      <c r="AK860" s="446"/>
      <c r="AL860" s="446"/>
      <c r="AM860" s="1089"/>
      <c r="AN860" s="446"/>
      <c r="AO860" s="446"/>
      <c r="AP860" s="1089"/>
      <c r="AQ860" s="446"/>
      <c r="AR860" s="446"/>
      <c r="AS860" s="1146"/>
      <c r="AT860" s="446"/>
      <c r="AU860" s="446"/>
      <c r="AV860" s="1089"/>
      <c r="AW860" s="1089"/>
      <c r="AX860" s="1146"/>
      <c r="AY860" s="446"/>
      <c r="AZ860" s="1146"/>
      <c r="BA860" s="1919"/>
      <c r="BB860" s="1790"/>
      <c r="BC860" s="1146"/>
      <c r="BD860" s="446"/>
      <c r="BE860" s="1938"/>
      <c r="BF860" s="1089"/>
      <c r="BG860" s="20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  <c r="BS860" s="23"/>
      <c r="BT860" s="23"/>
      <c r="BU860" s="23"/>
      <c r="BV860" s="23"/>
      <c r="BW860" s="23"/>
      <c r="BX860" s="23"/>
      <c r="BY860" s="23"/>
      <c r="BZ860" s="23"/>
      <c r="CA860" s="23"/>
      <c r="CB860" s="23"/>
      <c r="CC860" s="23"/>
      <c r="CD860" s="23"/>
      <c r="CE860" s="23"/>
      <c r="CF860" s="23"/>
      <c r="CG860" s="23"/>
      <c r="CH860" s="23"/>
      <c r="CI860" s="23"/>
      <c r="CJ860" s="23"/>
      <c r="CK860" s="23"/>
      <c r="CL860" s="23"/>
      <c r="CM860" s="23"/>
      <c r="CN860" s="23"/>
      <c r="CO860" s="23"/>
      <c r="CP860" s="23"/>
      <c r="CQ860" s="23"/>
      <c r="CR860" s="23"/>
      <c r="CS860" s="23"/>
      <c r="CT860" s="23"/>
      <c r="CU860" s="23"/>
      <c r="CV860" s="23"/>
      <c r="CW860" s="23"/>
      <c r="CX860" s="23"/>
      <c r="CY860" s="23"/>
      <c r="CZ860" s="23"/>
      <c r="DA860" s="23"/>
      <c r="DB860" s="23"/>
      <c r="DC860" s="23"/>
      <c r="DD860" s="23"/>
      <c r="DE860" s="23"/>
      <c r="DF860" s="23"/>
      <c r="DG860" s="23"/>
      <c r="DH860" s="23"/>
      <c r="DI860" s="23"/>
      <c r="DJ860" s="23"/>
      <c r="DK860" s="23"/>
      <c r="DL860" s="23"/>
      <c r="DM860" s="23"/>
      <c r="DN860" s="23"/>
      <c r="DO860" s="23"/>
      <c r="DP860" s="23"/>
      <c r="DQ860" s="23"/>
      <c r="DR860" s="23"/>
      <c r="DS860" s="23"/>
      <c r="DT860" s="23"/>
      <c r="DU860" s="23"/>
      <c r="DV860" s="23"/>
      <c r="DW860" s="23"/>
      <c r="DX860" s="23"/>
      <c r="DY860" s="23"/>
      <c r="DZ860" s="23"/>
      <c r="EA860" s="23"/>
      <c r="EB860" s="23"/>
      <c r="EC860" s="23"/>
      <c r="ED860" s="23"/>
      <c r="EE860" s="23"/>
    </row>
    <row r="861" spans="1:135" s="22" customFormat="1" x14ac:dyDescent="0.25">
      <c r="A861" s="20"/>
      <c r="B861" s="16"/>
      <c r="C861" s="446"/>
      <c r="D861" s="446"/>
      <c r="E861" s="1089"/>
      <c r="F861" s="446"/>
      <c r="G861" s="446"/>
      <c r="H861" s="1089"/>
      <c r="I861" s="446"/>
      <c r="J861" s="446"/>
      <c r="K861" s="1089"/>
      <c r="L861" s="446"/>
      <c r="M861" s="446"/>
      <c r="N861" s="1089"/>
      <c r="O861" s="446"/>
      <c r="P861" s="446"/>
      <c r="Q861" s="1089"/>
      <c r="R861" s="446"/>
      <c r="S861" s="446"/>
      <c r="T861" s="1089"/>
      <c r="U861" s="1089"/>
      <c r="V861" s="446"/>
      <c r="W861" s="446"/>
      <c r="X861" s="1089"/>
      <c r="Y861" s="446"/>
      <c r="Z861" s="446"/>
      <c r="AA861" s="1089"/>
      <c r="AB861" s="446"/>
      <c r="AC861" s="1089"/>
      <c r="AD861" s="446"/>
      <c r="AE861" s="1089"/>
      <c r="AF861" s="446"/>
      <c r="AG861" s="1089"/>
      <c r="AH861" s="446"/>
      <c r="AI861" s="446"/>
      <c r="AJ861" s="1089"/>
      <c r="AK861" s="446"/>
      <c r="AL861" s="446"/>
      <c r="AM861" s="1089"/>
      <c r="AN861" s="446"/>
      <c r="AO861" s="446"/>
      <c r="AP861" s="1089"/>
      <c r="AQ861" s="446"/>
      <c r="AR861" s="446"/>
      <c r="AS861" s="1146"/>
      <c r="AT861" s="446"/>
      <c r="AU861" s="446"/>
      <c r="AV861" s="1089"/>
      <c r="AW861" s="1089"/>
      <c r="AX861" s="1146"/>
      <c r="AY861" s="446"/>
      <c r="AZ861" s="1146"/>
      <c r="BA861" s="1919"/>
      <c r="BB861" s="1790"/>
      <c r="BC861" s="1146"/>
      <c r="BD861" s="446"/>
      <c r="BE861" s="1938"/>
      <c r="BF861" s="1089"/>
      <c r="BG861" s="20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  <c r="BS861" s="23"/>
      <c r="BT861" s="23"/>
      <c r="BU861" s="23"/>
      <c r="BV861" s="23"/>
      <c r="BW861" s="23"/>
      <c r="BX861" s="23"/>
      <c r="BY861" s="23"/>
      <c r="BZ861" s="23"/>
      <c r="CA861" s="23"/>
      <c r="CB861" s="23"/>
      <c r="CC861" s="23"/>
      <c r="CD861" s="23"/>
      <c r="CE861" s="23"/>
      <c r="CF861" s="23"/>
      <c r="CG861" s="23"/>
      <c r="CH861" s="23"/>
      <c r="CI861" s="23"/>
      <c r="CJ861" s="23"/>
      <c r="CK861" s="23"/>
      <c r="CL861" s="23"/>
      <c r="CM861" s="23"/>
      <c r="CN861" s="23"/>
      <c r="CO861" s="23"/>
      <c r="CP861" s="23"/>
      <c r="CQ861" s="23"/>
      <c r="CR861" s="23"/>
      <c r="CS861" s="23"/>
      <c r="CT861" s="23"/>
      <c r="CU861" s="23"/>
      <c r="CV861" s="23"/>
      <c r="CW861" s="23"/>
      <c r="CX861" s="23"/>
      <c r="CY861" s="23"/>
      <c r="CZ861" s="23"/>
      <c r="DA861" s="23"/>
      <c r="DB861" s="23"/>
      <c r="DC861" s="23"/>
      <c r="DD861" s="23"/>
      <c r="DE861" s="23"/>
      <c r="DF861" s="23"/>
      <c r="DG861" s="23"/>
      <c r="DH861" s="23"/>
      <c r="DI861" s="23"/>
      <c r="DJ861" s="23"/>
      <c r="DK861" s="23"/>
      <c r="DL861" s="23"/>
      <c r="DM861" s="23"/>
      <c r="DN861" s="23"/>
      <c r="DO861" s="23"/>
      <c r="DP861" s="23"/>
      <c r="DQ861" s="23"/>
      <c r="DR861" s="23"/>
      <c r="DS861" s="23"/>
      <c r="DT861" s="23"/>
      <c r="DU861" s="23"/>
      <c r="DV861" s="23"/>
      <c r="DW861" s="23"/>
      <c r="DX861" s="23"/>
      <c r="DY861" s="23"/>
      <c r="DZ861" s="23"/>
      <c r="EA861" s="23"/>
      <c r="EB861" s="23"/>
      <c r="EC861" s="23"/>
      <c r="ED861" s="23"/>
      <c r="EE861" s="23"/>
    </row>
    <row r="862" spans="1:135" s="22" customFormat="1" x14ac:dyDescent="0.25">
      <c r="A862" s="20"/>
      <c r="B862" s="16"/>
      <c r="C862" s="446"/>
      <c r="D862" s="446"/>
      <c r="E862" s="1089"/>
      <c r="F862" s="446"/>
      <c r="G862" s="446"/>
      <c r="H862" s="1089"/>
      <c r="I862" s="446"/>
      <c r="J862" s="446"/>
      <c r="K862" s="1089"/>
      <c r="L862" s="446"/>
      <c r="M862" s="446"/>
      <c r="N862" s="1089"/>
      <c r="O862" s="446"/>
      <c r="P862" s="446"/>
      <c r="Q862" s="1089"/>
      <c r="R862" s="446"/>
      <c r="S862" s="446"/>
      <c r="T862" s="1089"/>
      <c r="U862" s="1089"/>
      <c r="V862" s="446"/>
      <c r="W862" s="446"/>
      <c r="X862" s="1089"/>
      <c r="Y862" s="446"/>
      <c r="Z862" s="446"/>
      <c r="AA862" s="1089"/>
      <c r="AB862" s="446"/>
      <c r="AC862" s="1089"/>
      <c r="AD862" s="446"/>
      <c r="AE862" s="1089"/>
      <c r="AF862" s="446"/>
      <c r="AG862" s="1089"/>
      <c r="AH862" s="446"/>
      <c r="AI862" s="446"/>
      <c r="AJ862" s="1089"/>
      <c r="AK862" s="446"/>
      <c r="AL862" s="446"/>
      <c r="AM862" s="1089"/>
      <c r="AN862" s="446"/>
      <c r="AO862" s="446"/>
      <c r="AP862" s="1089"/>
      <c r="AQ862" s="446"/>
      <c r="AR862" s="446"/>
      <c r="AS862" s="1146"/>
      <c r="AT862" s="446"/>
      <c r="AU862" s="446"/>
      <c r="AV862" s="1089"/>
      <c r="AW862" s="1089"/>
      <c r="AX862" s="1146"/>
      <c r="AY862" s="446"/>
      <c r="AZ862" s="1146"/>
      <c r="BA862" s="1919"/>
      <c r="BB862" s="1790"/>
      <c r="BC862" s="1146"/>
      <c r="BD862" s="446"/>
      <c r="BE862" s="1938"/>
      <c r="BF862" s="1089"/>
      <c r="BG862" s="20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  <c r="BS862" s="23"/>
      <c r="BT862" s="23"/>
      <c r="BU862" s="23"/>
      <c r="BV862" s="23"/>
      <c r="BW862" s="23"/>
      <c r="BX862" s="23"/>
      <c r="BY862" s="23"/>
      <c r="BZ862" s="23"/>
      <c r="CA862" s="23"/>
      <c r="CB862" s="23"/>
      <c r="CC862" s="23"/>
      <c r="CD862" s="23"/>
      <c r="CE862" s="23"/>
      <c r="CF862" s="23"/>
      <c r="CG862" s="23"/>
      <c r="CH862" s="23"/>
      <c r="CI862" s="23"/>
      <c r="CJ862" s="23"/>
      <c r="CK862" s="23"/>
      <c r="CL862" s="23"/>
      <c r="CM862" s="23"/>
      <c r="CN862" s="23"/>
      <c r="CO862" s="23"/>
      <c r="CP862" s="23"/>
      <c r="CQ862" s="23"/>
      <c r="CR862" s="23"/>
      <c r="CS862" s="23"/>
      <c r="CT862" s="23"/>
      <c r="CU862" s="23"/>
      <c r="CV862" s="23"/>
      <c r="CW862" s="23"/>
      <c r="CX862" s="23"/>
      <c r="CY862" s="23"/>
      <c r="CZ862" s="23"/>
      <c r="DA862" s="23"/>
      <c r="DB862" s="23"/>
      <c r="DC862" s="23"/>
      <c r="DD862" s="23"/>
      <c r="DE862" s="23"/>
      <c r="DF862" s="23"/>
      <c r="DG862" s="23"/>
      <c r="DH862" s="23"/>
      <c r="DI862" s="23"/>
      <c r="DJ862" s="23"/>
      <c r="DK862" s="23"/>
      <c r="DL862" s="23"/>
      <c r="DM862" s="23"/>
      <c r="DN862" s="23"/>
      <c r="DO862" s="23"/>
      <c r="DP862" s="23"/>
      <c r="DQ862" s="23"/>
      <c r="DR862" s="23"/>
      <c r="DS862" s="23"/>
      <c r="DT862" s="23"/>
      <c r="DU862" s="23"/>
      <c r="DV862" s="23"/>
      <c r="DW862" s="23"/>
      <c r="DX862" s="23"/>
      <c r="DY862" s="23"/>
      <c r="DZ862" s="23"/>
      <c r="EA862" s="23"/>
      <c r="EB862" s="23"/>
      <c r="EC862" s="23"/>
      <c r="ED862" s="23"/>
      <c r="EE862" s="23"/>
    </row>
    <row r="863" spans="1:135" s="22" customFormat="1" x14ac:dyDescent="0.25">
      <c r="A863" s="20"/>
      <c r="B863" s="16"/>
      <c r="C863" s="446"/>
      <c r="D863" s="446"/>
      <c r="E863" s="1089"/>
      <c r="F863" s="446"/>
      <c r="G863" s="446"/>
      <c r="H863" s="1089"/>
      <c r="I863" s="446"/>
      <c r="J863" s="446"/>
      <c r="K863" s="1089"/>
      <c r="L863" s="446"/>
      <c r="M863" s="446"/>
      <c r="N863" s="1089"/>
      <c r="O863" s="446"/>
      <c r="P863" s="446"/>
      <c r="Q863" s="1089"/>
      <c r="R863" s="446"/>
      <c r="S863" s="446"/>
      <c r="T863" s="1089"/>
      <c r="U863" s="1089"/>
      <c r="V863" s="446"/>
      <c r="W863" s="446"/>
      <c r="X863" s="1089"/>
      <c r="Y863" s="446"/>
      <c r="Z863" s="446"/>
      <c r="AA863" s="1089"/>
      <c r="AB863" s="446"/>
      <c r="AC863" s="1089"/>
      <c r="AD863" s="446"/>
      <c r="AE863" s="1089"/>
      <c r="AF863" s="446"/>
      <c r="AG863" s="1089"/>
      <c r="AH863" s="446"/>
      <c r="AI863" s="446"/>
      <c r="AJ863" s="1089"/>
      <c r="AK863" s="446"/>
      <c r="AL863" s="446"/>
      <c r="AM863" s="1089"/>
      <c r="AN863" s="446"/>
      <c r="AO863" s="446"/>
      <c r="AP863" s="1089"/>
      <c r="AQ863" s="446"/>
      <c r="AR863" s="446"/>
      <c r="AS863" s="1146"/>
      <c r="AT863" s="446"/>
      <c r="AU863" s="446"/>
      <c r="AV863" s="1089"/>
      <c r="AW863" s="1089"/>
      <c r="AX863" s="1146"/>
      <c r="AY863" s="446"/>
      <c r="AZ863" s="1146"/>
      <c r="BA863" s="1919"/>
      <c r="BB863" s="1790"/>
      <c r="BC863" s="1146"/>
      <c r="BD863" s="446"/>
      <c r="BE863" s="1938"/>
      <c r="BF863" s="1089"/>
      <c r="BG863" s="20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  <c r="BS863" s="23"/>
      <c r="BT863" s="23"/>
      <c r="BU863" s="23"/>
      <c r="BV863" s="23"/>
      <c r="BW863" s="23"/>
      <c r="BX863" s="23"/>
      <c r="BY863" s="23"/>
      <c r="BZ863" s="23"/>
      <c r="CA863" s="23"/>
      <c r="CB863" s="23"/>
      <c r="CC863" s="23"/>
      <c r="CD863" s="23"/>
      <c r="CE863" s="23"/>
      <c r="CF863" s="23"/>
      <c r="CG863" s="23"/>
      <c r="CH863" s="23"/>
      <c r="CI863" s="23"/>
      <c r="CJ863" s="23"/>
      <c r="CK863" s="23"/>
      <c r="CL863" s="23"/>
      <c r="CM863" s="23"/>
      <c r="CN863" s="23"/>
      <c r="CO863" s="23"/>
      <c r="CP863" s="23"/>
      <c r="CQ863" s="23"/>
      <c r="CR863" s="23"/>
      <c r="CS863" s="23"/>
      <c r="CT863" s="23"/>
      <c r="CU863" s="23"/>
      <c r="CV863" s="23"/>
      <c r="CW863" s="23"/>
      <c r="CX863" s="23"/>
      <c r="CY863" s="23"/>
      <c r="CZ863" s="23"/>
      <c r="DA863" s="23"/>
      <c r="DB863" s="23"/>
      <c r="DC863" s="23"/>
      <c r="DD863" s="23"/>
      <c r="DE863" s="23"/>
      <c r="DF863" s="23"/>
      <c r="DG863" s="23"/>
      <c r="DH863" s="23"/>
      <c r="DI863" s="23"/>
      <c r="DJ863" s="23"/>
      <c r="DK863" s="23"/>
      <c r="DL863" s="23"/>
      <c r="DM863" s="23"/>
      <c r="DN863" s="23"/>
      <c r="DO863" s="23"/>
      <c r="DP863" s="23"/>
      <c r="DQ863" s="23"/>
      <c r="DR863" s="23"/>
      <c r="DS863" s="23"/>
      <c r="DT863" s="23"/>
      <c r="DU863" s="23"/>
      <c r="DV863" s="23"/>
      <c r="DW863" s="23"/>
      <c r="DX863" s="23"/>
      <c r="DY863" s="23"/>
      <c r="DZ863" s="23"/>
      <c r="EA863" s="23"/>
      <c r="EB863" s="23"/>
      <c r="EC863" s="23"/>
      <c r="ED863" s="23"/>
      <c r="EE863" s="23"/>
    </row>
    <row r="864" spans="1:135" s="22" customFormat="1" x14ac:dyDescent="0.25">
      <c r="A864" s="20"/>
      <c r="B864" s="16"/>
      <c r="C864" s="446"/>
      <c r="D864" s="446"/>
      <c r="E864" s="1089"/>
      <c r="F864" s="446"/>
      <c r="G864" s="446"/>
      <c r="H864" s="1089"/>
      <c r="I864" s="446"/>
      <c r="J864" s="446"/>
      <c r="K864" s="1089"/>
      <c r="L864" s="446"/>
      <c r="M864" s="446"/>
      <c r="N864" s="1089"/>
      <c r="O864" s="446"/>
      <c r="P864" s="446"/>
      <c r="Q864" s="1089"/>
      <c r="R864" s="446"/>
      <c r="S864" s="446"/>
      <c r="T864" s="1089"/>
      <c r="U864" s="1089"/>
      <c r="V864" s="446"/>
      <c r="W864" s="446"/>
      <c r="X864" s="1089"/>
      <c r="Y864" s="446"/>
      <c r="Z864" s="446"/>
      <c r="AA864" s="1089"/>
      <c r="AB864" s="446"/>
      <c r="AC864" s="1089"/>
      <c r="AD864" s="446"/>
      <c r="AE864" s="1089"/>
      <c r="AF864" s="446"/>
      <c r="AG864" s="1089"/>
      <c r="AH864" s="446"/>
      <c r="AI864" s="446"/>
      <c r="AJ864" s="1089"/>
      <c r="AK864" s="446"/>
      <c r="AL864" s="446"/>
      <c r="AM864" s="1089"/>
      <c r="AN864" s="446"/>
      <c r="AO864" s="446"/>
      <c r="AP864" s="1089"/>
      <c r="AQ864" s="446"/>
      <c r="AR864" s="446"/>
      <c r="AS864" s="1146"/>
      <c r="AT864" s="446"/>
      <c r="AU864" s="446"/>
      <c r="AV864" s="1089"/>
      <c r="AW864" s="1089"/>
      <c r="AX864" s="1146"/>
      <c r="AY864" s="446"/>
      <c r="AZ864" s="1146"/>
      <c r="BA864" s="1919"/>
      <c r="BB864" s="1790"/>
      <c r="BC864" s="1146"/>
      <c r="BD864" s="446"/>
      <c r="BE864" s="1938"/>
      <c r="BF864" s="1089"/>
      <c r="BG864" s="20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  <c r="BS864" s="23"/>
      <c r="BT864" s="23"/>
      <c r="BU864" s="23"/>
      <c r="BV864" s="23"/>
      <c r="BW864" s="23"/>
      <c r="BX864" s="23"/>
      <c r="BY864" s="23"/>
      <c r="BZ864" s="23"/>
      <c r="CA864" s="23"/>
      <c r="CB864" s="23"/>
      <c r="CC864" s="23"/>
      <c r="CD864" s="23"/>
      <c r="CE864" s="23"/>
      <c r="CF864" s="23"/>
      <c r="CG864" s="23"/>
      <c r="CH864" s="23"/>
      <c r="CI864" s="23"/>
      <c r="CJ864" s="23"/>
      <c r="CK864" s="23"/>
      <c r="CL864" s="23"/>
      <c r="CM864" s="23"/>
      <c r="CN864" s="23"/>
      <c r="CO864" s="23"/>
      <c r="CP864" s="23"/>
      <c r="CQ864" s="23"/>
      <c r="CR864" s="23"/>
      <c r="CS864" s="23"/>
      <c r="CT864" s="23"/>
      <c r="CU864" s="23"/>
      <c r="CV864" s="23"/>
      <c r="CW864" s="23"/>
      <c r="CX864" s="23"/>
      <c r="CY864" s="23"/>
      <c r="CZ864" s="23"/>
      <c r="DA864" s="23"/>
      <c r="DB864" s="23"/>
      <c r="DC864" s="23"/>
      <c r="DD864" s="23"/>
      <c r="DE864" s="23"/>
      <c r="DF864" s="23"/>
      <c r="DG864" s="23"/>
      <c r="DH864" s="23"/>
      <c r="DI864" s="23"/>
      <c r="DJ864" s="23"/>
      <c r="DK864" s="23"/>
      <c r="DL864" s="23"/>
      <c r="DM864" s="23"/>
      <c r="DN864" s="23"/>
      <c r="DO864" s="23"/>
      <c r="DP864" s="23"/>
      <c r="DQ864" s="23"/>
      <c r="DR864" s="23"/>
      <c r="DS864" s="23"/>
      <c r="DT864" s="23"/>
      <c r="DU864" s="23"/>
      <c r="DV864" s="23"/>
      <c r="DW864" s="23"/>
      <c r="DX864" s="23"/>
      <c r="DY864" s="23"/>
      <c r="DZ864" s="23"/>
      <c r="EA864" s="23"/>
      <c r="EB864" s="23"/>
      <c r="EC864" s="23"/>
      <c r="ED864" s="23"/>
      <c r="EE864" s="23"/>
    </row>
    <row r="865" spans="1:135" s="22" customFormat="1" x14ac:dyDescent="0.25">
      <c r="A865" s="20"/>
      <c r="B865" s="16"/>
      <c r="C865" s="446"/>
      <c r="D865" s="446"/>
      <c r="E865" s="1089"/>
      <c r="F865" s="446"/>
      <c r="G865" s="446"/>
      <c r="H865" s="1089"/>
      <c r="I865" s="446"/>
      <c r="J865" s="446"/>
      <c r="K865" s="1089"/>
      <c r="L865" s="446"/>
      <c r="M865" s="446"/>
      <c r="N865" s="1089"/>
      <c r="O865" s="446"/>
      <c r="P865" s="446"/>
      <c r="Q865" s="1089"/>
      <c r="R865" s="446"/>
      <c r="S865" s="446"/>
      <c r="T865" s="1089"/>
      <c r="U865" s="1089"/>
      <c r="V865" s="446"/>
      <c r="W865" s="446"/>
      <c r="X865" s="1089"/>
      <c r="Y865" s="446"/>
      <c r="Z865" s="446"/>
      <c r="AA865" s="1089"/>
      <c r="AB865" s="446"/>
      <c r="AC865" s="1089"/>
      <c r="AD865" s="446"/>
      <c r="AE865" s="1089"/>
      <c r="AF865" s="446"/>
      <c r="AG865" s="1089"/>
      <c r="AH865" s="446"/>
      <c r="AI865" s="446"/>
      <c r="AJ865" s="1089"/>
      <c r="AK865" s="446"/>
      <c r="AL865" s="446"/>
      <c r="AM865" s="1089"/>
      <c r="AN865" s="446"/>
      <c r="AO865" s="446"/>
      <c r="AP865" s="1089"/>
      <c r="AQ865" s="446"/>
      <c r="AR865" s="446"/>
      <c r="AS865" s="1146"/>
      <c r="AT865" s="446"/>
      <c r="AU865" s="446"/>
      <c r="AV865" s="1089"/>
      <c r="AW865" s="1089"/>
      <c r="AX865" s="1146"/>
      <c r="AY865" s="446"/>
      <c r="AZ865" s="1146"/>
      <c r="BA865" s="1919"/>
      <c r="BB865" s="1790"/>
      <c r="BC865" s="1146"/>
      <c r="BD865" s="446"/>
      <c r="BE865" s="1938"/>
      <c r="BF865" s="1089"/>
      <c r="BG865" s="20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  <c r="BS865" s="23"/>
      <c r="BT865" s="23"/>
      <c r="BU865" s="23"/>
      <c r="BV865" s="23"/>
      <c r="BW865" s="23"/>
      <c r="BX865" s="23"/>
      <c r="BY865" s="23"/>
      <c r="BZ865" s="23"/>
      <c r="CA865" s="23"/>
      <c r="CB865" s="23"/>
      <c r="CC865" s="23"/>
      <c r="CD865" s="23"/>
      <c r="CE865" s="23"/>
      <c r="CF865" s="23"/>
      <c r="CG865" s="23"/>
      <c r="CH865" s="23"/>
      <c r="CI865" s="23"/>
      <c r="CJ865" s="23"/>
      <c r="CK865" s="23"/>
      <c r="CL865" s="23"/>
      <c r="CM865" s="23"/>
      <c r="CN865" s="23"/>
      <c r="CO865" s="23"/>
      <c r="CP865" s="23"/>
      <c r="CQ865" s="23"/>
      <c r="CR865" s="23"/>
      <c r="CS865" s="23"/>
      <c r="CT865" s="23"/>
      <c r="CU865" s="23"/>
      <c r="CV865" s="23"/>
      <c r="CW865" s="23"/>
      <c r="CX865" s="23"/>
      <c r="CY865" s="23"/>
      <c r="CZ865" s="23"/>
      <c r="DA865" s="23"/>
      <c r="DB865" s="23"/>
      <c r="DC865" s="23"/>
      <c r="DD865" s="23"/>
      <c r="DE865" s="23"/>
      <c r="DF865" s="23"/>
      <c r="DG865" s="23"/>
      <c r="DH865" s="23"/>
      <c r="DI865" s="23"/>
      <c r="DJ865" s="23"/>
      <c r="DK865" s="23"/>
      <c r="DL865" s="23"/>
      <c r="DM865" s="23"/>
      <c r="DN865" s="23"/>
      <c r="DO865" s="23"/>
      <c r="DP865" s="23"/>
      <c r="DQ865" s="23"/>
      <c r="DR865" s="23"/>
      <c r="DS865" s="23"/>
      <c r="DT865" s="23"/>
      <c r="DU865" s="23"/>
      <c r="DV865" s="23"/>
      <c r="DW865" s="23"/>
      <c r="DX865" s="23"/>
      <c r="DY865" s="23"/>
      <c r="DZ865" s="23"/>
      <c r="EA865" s="23"/>
      <c r="EB865" s="23"/>
      <c r="EC865" s="23"/>
      <c r="ED865" s="23"/>
      <c r="EE865" s="23"/>
    </row>
    <row r="866" spans="1:135" s="22" customFormat="1" x14ac:dyDescent="0.25">
      <c r="A866" s="20"/>
      <c r="B866" s="16"/>
      <c r="C866" s="446"/>
      <c r="D866" s="446"/>
      <c r="E866" s="1089"/>
      <c r="F866" s="446"/>
      <c r="G866" s="446"/>
      <c r="H866" s="1089"/>
      <c r="I866" s="446"/>
      <c r="J866" s="446"/>
      <c r="K866" s="1089"/>
      <c r="L866" s="446"/>
      <c r="M866" s="446"/>
      <c r="N866" s="1089"/>
      <c r="O866" s="446"/>
      <c r="P866" s="446"/>
      <c r="Q866" s="1089"/>
      <c r="R866" s="446"/>
      <c r="S866" s="446"/>
      <c r="T866" s="1089"/>
      <c r="U866" s="1089"/>
      <c r="V866" s="446"/>
      <c r="W866" s="446"/>
      <c r="X866" s="1089"/>
      <c r="Y866" s="446"/>
      <c r="Z866" s="446"/>
      <c r="AA866" s="1089"/>
      <c r="AB866" s="446"/>
      <c r="AC866" s="1089"/>
      <c r="AD866" s="446"/>
      <c r="AE866" s="1089"/>
      <c r="AF866" s="446"/>
      <c r="AG866" s="1089"/>
      <c r="AH866" s="446"/>
      <c r="AI866" s="446"/>
      <c r="AJ866" s="1089"/>
      <c r="AK866" s="446"/>
      <c r="AL866" s="446"/>
      <c r="AM866" s="1089"/>
      <c r="AN866" s="446"/>
      <c r="AO866" s="446"/>
      <c r="AP866" s="1089"/>
      <c r="AQ866" s="446"/>
      <c r="AR866" s="446"/>
      <c r="AS866" s="1146"/>
      <c r="AT866" s="446"/>
      <c r="AU866" s="446"/>
      <c r="AV866" s="1089"/>
      <c r="AW866" s="1089"/>
      <c r="AX866" s="1146"/>
      <c r="AY866" s="446"/>
      <c r="AZ866" s="1146"/>
      <c r="BA866" s="1919"/>
      <c r="BB866" s="1790"/>
      <c r="BC866" s="1146"/>
      <c r="BD866" s="446"/>
      <c r="BE866" s="1938"/>
      <c r="BF866" s="1089"/>
      <c r="BG866" s="20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  <c r="BS866" s="23"/>
      <c r="BT866" s="23"/>
      <c r="BU866" s="23"/>
      <c r="BV866" s="23"/>
      <c r="BW866" s="23"/>
      <c r="BX866" s="23"/>
      <c r="BY866" s="23"/>
      <c r="BZ866" s="23"/>
      <c r="CA866" s="23"/>
      <c r="CB866" s="23"/>
      <c r="CC866" s="23"/>
      <c r="CD866" s="23"/>
      <c r="CE866" s="23"/>
      <c r="CF866" s="23"/>
      <c r="CG866" s="23"/>
      <c r="CH866" s="23"/>
      <c r="CI866" s="23"/>
      <c r="CJ866" s="23"/>
      <c r="CK866" s="23"/>
      <c r="CL866" s="23"/>
      <c r="CM866" s="23"/>
      <c r="CN866" s="23"/>
      <c r="CO866" s="23"/>
      <c r="CP866" s="23"/>
      <c r="CQ866" s="23"/>
      <c r="CR866" s="23"/>
      <c r="CS866" s="23"/>
      <c r="CT866" s="23"/>
      <c r="CU866" s="23"/>
      <c r="CV866" s="23"/>
      <c r="CW866" s="23"/>
      <c r="CX866" s="23"/>
      <c r="CY866" s="23"/>
      <c r="CZ866" s="23"/>
      <c r="DA866" s="23"/>
      <c r="DB866" s="23"/>
      <c r="DC866" s="23"/>
      <c r="DD866" s="23"/>
      <c r="DE866" s="23"/>
      <c r="DF866" s="23"/>
      <c r="DG866" s="23"/>
      <c r="DH866" s="23"/>
      <c r="DI866" s="23"/>
      <c r="DJ866" s="23"/>
      <c r="DK866" s="23"/>
      <c r="DL866" s="23"/>
      <c r="DM866" s="23"/>
      <c r="DN866" s="23"/>
      <c r="DO866" s="23"/>
      <c r="DP866" s="23"/>
      <c r="DQ866" s="23"/>
      <c r="DR866" s="23"/>
      <c r="DS866" s="23"/>
      <c r="DT866" s="23"/>
      <c r="DU866" s="23"/>
      <c r="DV866" s="23"/>
      <c r="DW866" s="23"/>
      <c r="DX866" s="23"/>
      <c r="DY866" s="23"/>
      <c r="DZ866" s="23"/>
      <c r="EA866" s="23"/>
      <c r="EB866" s="23"/>
      <c r="EC866" s="23"/>
      <c r="ED866" s="23"/>
      <c r="EE866" s="23"/>
    </row>
    <row r="867" spans="1:135" s="22" customFormat="1" x14ac:dyDescent="0.25">
      <c r="A867" s="20"/>
      <c r="B867" s="16"/>
      <c r="C867" s="446"/>
      <c r="D867" s="446"/>
      <c r="E867" s="1089"/>
      <c r="F867" s="446"/>
      <c r="G867" s="446"/>
      <c r="H867" s="1089"/>
      <c r="I867" s="446"/>
      <c r="J867" s="446"/>
      <c r="K867" s="1089"/>
      <c r="L867" s="446"/>
      <c r="M867" s="446"/>
      <c r="N867" s="1089"/>
      <c r="O867" s="446"/>
      <c r="P867" s="446"/>
      <c r="Q867" s="1089"/>
      <c r="R867" s="446"/>
      <c r="S867" s="446"/>
      <c r="T867" s="1089"/>
      <c r="U867" s="1089"/>
      <c r="V867" s="446"/>
      <c r="W867" s="446"/>
      <c r="X867" s="1089"/>
      <c r="Y867" s="446"/>
      <c r="Z867" s="446"/>
      <c r="AA867" s="1089"/>
      <c r="AB867" s="446"/>
      <c r="AC867" s="1089"/>
      <c r="AD867" s="446"/>
      <c r="AE867" s="1089"/>
      <c r="AF867" s="446"/>
      <c r="AG867" s="1089"/>
      <c r="AH867" s="446"/>
      <c r="AI867" s="446"/>
      <c r="AJ867" s="1089"/>
      <c r="AK867" s="446"/>
      <c r="AL867" s="446"/>
      <c r="AM867" s="1089"/>
      <c r="AN867" s="446"/>
      <c r="AO867" s="446"/>
      <c r="AP867" s="1089"/>
      <c r="AQ867" s="446"/>
      <c r="AR867" s="446"/>
      <c r="AS867" s="1146"/>
      <c r="AT867" s="446"/>
      <c r="AU867" s="446"/>
      <c r="AV867" s="1089"/>
      <c r="AW867" s="1089"/>
      <c r="AX867" s="1146"/>
      <c r="AY867" s="446"/>
      <c r="AZ867" s="1146"/>
      <c r="BA867" s="1919"/>
      <c r="BB867" s="1790"/>
      <c r="BC867" s="1146"/>
      <c r="BD867" s="446"/>
      <c r="BE867" s="1938"/>
      <c r="BF867" s="1089"/>
      <c r="BG867" s="20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  <c r="BS867" s="23"/>
      <c r="BT867" s="23"/>
      <c r="BU867" s="23"/>
      <c r="BV867" s="23"/>
      <c r="BW867" s="23"/>
      <c r="BX867" s="23"/>
      <c r="BY867" s="23"/>
      <c r="BZ867" s="23"/>
      <c r="CA867" s="23"/>
      <c r="CB867" s="23"/>
      <c r="CC867" s="23"/>
      <c r="CD867" s="23"/>
      <c r="CE867" s="23"/>
      <c r="CF867" s="23"/>
      <c r="CG867" s="23"/>
      <c r="CH867" s="23"/>
      <c r="CI867" s="23"/>
      <c r="CJ867" s="23"/>
      <c r="CK867" s="23"/>
      <c r="CL867" s="23"/>
      <c r="CM867" s="23"/>
      <c r="CN867" s="23"/>
      <c r="CO867" s="23"/>
      <c r="CP867" s="23"/>
      <c r="CQ867" s="23"/>
      <c r="CR867" s="23"/>
      <c r="CS867" s="23"/>
      <c r="CT867" s="23"/>
      <c r="CU867" s="23"/>
      <c r="CV867" s="23"/>
      <c r="CW867" s="23"/>
      <c r="CX867" s="23"/>
      <c r="CY867" s="23"/>
      <c r="CZ867" s="23"/>
      <c r="DA867" s="23"/>
      <c r="DB867" s="23"/>
      <c r="DC867" s="23"/>
      <c r="DD867" s="23"/>
      <c r="DE867" s="23"/>
      <c r="DF867" s="23"/>
      <c r="DG867" s="23"/>
      <c r="DH867" s="23"/>
      <c r="DI867" s="23"/>
      <c r="DJ867" s="23"/>
      <c r="DK867" s="23"/>
      <c r="DL867" s="23"/>
      <c r="DM867" s="23"/>
      <c r="DN867" s="23"/>
      <c r="DO867" s="23"/>
      <c r="DP867" s="23"/>
      <c r="DQ867" s="23"/>
      <c r="DR867" s="23"/>
      <c r="DS867" s="23"/>
      <c r="DT867" s="23"/>
      <c r="DU867" s="23"/>
      <c r="DV867" s="23"/>
      <c r="DW867" s="23"/>
      <c r="DX867" s="23"/>
      <c r="DY867" s="23"/>
      <c r="DZ867" s="23"/>
      <c r="EA867" s="23"/>
      <c r="EB867" s="23"/>
      <c r="EC867" s="23"/>
      <c r="ED867" s="23"/>
      <c r="EE867" s="23"/>
    </row>
    <row r="868" spans="1:135" s="22" customFormat="1" x14ac:dyDescent="0.25">
      <c r="A868" s="20"/>
      <c r="B868" s="16"/>
      <c r="C868" s="446"/>
      <c r="D868" s="446"/>
      <c r="E868" s="1089"/>
      <c r="F868" s="446"/>
      <c r="G868" s="446"/>
      <c r="H868" s="1089"/>
      <c r="I868" s="446"/>
      <c r="J868" s="446"/>
      <c r="K868" s="1089"/>
      <c r="L868" s="446"/>
      <c r="M868" s="446"/>
      <c r="N868" s="1089"/>
      <c r="O868" s="446"/>
      <c r="P868" s="446"/>
      <c r="Q868" s="1089"/>
      <c r="R868" s="446"/>
      <c r="S868" s="446"/>
      <c r="T868" s="1089"/>
      <c r="U868" s="1089"/>
      <c r="V868" s="446"/>
      <c r="W868" s="446"/>
      <c r="X868" s="1089"/>
      <c r="Y868" s="446"/>
      <c r="Z868" s="446"/>
      <c r="AA868" s="1089"/>
      <c r="AB868" s="446"/>
      <c r="AC868" s="1089"/>
      <c r="AD868" s="446"/>
      <c r="AE868" s="1089"/>
      <c r="AF868" s="446"/>
      <c r="AG868" s="1089"/>
      <c r="AH868" s="446"/>
      <c r="AI868" s="446"/>
      <c r="AJ868" s="1089"/>
      <c r="AK868" s="446"/>
      <c r="AL868" s="446"/>
      <c r="AM868" s="1089"/>
      <c r="AN868" s="446"/>
      <c r="AO868" s="446"/>
      <c r="AP868" s="1089"/>
      <c r="AQ868" s="446"/>
      <c r="AR868" s="446"/>
      <c r="AS868" s="1146"/>
      <c r="AT868" s="446"/>
      <c r="AU868" s="446"/>
      <c r="AV868" s="1089"/>
      <c r="AW868" s="1089"/>
      <c r="AX868" s="1146"/>
      <c r="AY868" s="446"/>
      <c r="AZ868" s="1146"/>
      <c r="BA868" s="1919"/>
      <c r="BB868" s="1790"/>
      <c r="BC868" s="1146"/>
      <c r="BD868" s="446"/>
      <c r="BE868" s="1938"/>
      <c r="BF868" s="1089"/>
      <c r="BG868" s="20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  <c r="BS868" s="23"/>
      <c r="BT868" s="23"/>
      <c r="BU868" s="23"/>
      <c r="BV868" s="23"/>
      <c r="BW868" s="23"/>
      <c r="BX868" s="23"/>
      <c r="BY868" s="23"/>
      <c r="BZ868" s="23"/>
      <c r="CA868" s="23"/>
      <c r="CB868" s="23"/>
      <c r="CC868" s="23"/>
      <c r="CD868" s="23"/>
      <c r="CE868" s="23"/>
      <c r="CF868" s="23"/>
      <c r="CG868" s="23"/>
      <c r="CH868" s="23"/>
      <c r="CI868" s="23"/>
      <c r="CJ868" s="23"/>
      <c r="CK868" s="23"/>
      <c r="CL868" s="23"/>
      <c r="CM868" s="23"/>
      <c r="CN868" s="23"/>
      <c r="CO868" s="23"/>
      <c r="CP868" s="23"/>
      <c r="CQ868" s="23"/>
      <c r="CR868" s="23"/>
      <c r="CS868" s="23"/>
      <c r="CT868" s="23"/>
      <c r="CU868" s="23"/>
      <c r="CV868" s="23"/>
      <c r="CW868" s="23"/>
      <c r="CX868" s="23"/>
      <c r="CY868" s="23"/>
      <c r="CZ868" s="23"/>
      <c r="DA868" s="23"/>
      <c r="DB868" s="23"/>
      <c r="DC868" s="23"/>
      <c r="DD868" s="23"/>
      <c r="DE868" s="23"/>
      <c r="DF868" s="23"/>
      <c r="DG868" s="23"/>
      <c r="DH868" s="23"/>
      <c r="DI868" s="23"/>
      <c r="DJ868" s="23"/>
      <c r="DK868" s="23"/>
      <c r="DL868" s="23"/>
      <c r="DM868" s="23"/>
      <c r="DN868" s="23"/>
      <c r="DO868" s="23"/>
      <c r="DP868" s="23"/>
      <c r="DQ868" s="23"/>
      <c r="DR868" s="23"/>
      <c r="DS868" s="23"/>
      <c r="DT868" s="23"/>
      <c r="DU868" s="23"/>
      <c r="DV868" s="23"/>
      <c r="DW868" s="23"/>
      <c r="DX868" s="23"/>
      <c r="DY868" s="23"/>
      <c r="DZ868" s="23"/>
      <c r="EA868" s="23"/>
      <c r="EB868" s="23"/>
      <c r="EC868" s="23"/>
      <c r="ED868" s="23"/>
      <c r="EE868" s="23"/>
    </row>
    <row r="869" spans="1:135" s="22" customFormat="1" x14ac:dyDescent="0.25">
      <c r="A869" s="20"/>
      <c r="B869" s="16"/>
      <c r="C869" s="446"/>
      <c r="D869" s="446"/>
      <c r="E869" s="1089"/>
      <c r="F869" s="446"/>
      <c r="G869" s="446"/>
      <c r="H869" s="1089"/>
      <c r="I869" s="446"/>
      <c r="J869" s="446"/>
      <c r="K869" s="1089"/>
      <c r="L869" s="446"/>
      <c r="M869" s="446"/>
      <c r="N869" s="1089"/>
      <c r="O869" s="446"/>
      <c r="P869" s="446"/>
      <c r="Q869" s="1089"/>
      <c r="R869" s="446"/>
      <c r="S869" s="446"/>
      <c r="T869" s="1089"/>
      <c r="U869" s="1089"/>
      <c r="V869" s="446"/>
      <c r="W869" s="446"/>
      <c r="X869" s="1089"/>
      <c r="Y869" s="446"/>
      <c r="Z869" s="446"/>
      <c r="AA869" s="1089"/>
      <c r="AB869" s="446"/>
      <c r="AC869" s="1089"/>
      <c r="AD869" s="446"/>
      <c r="AE869" s="1089"/>
      <c r="AF869" s="446"/>
      <c r="AG869" s="1089"/>
      <c r="AH869" s="446"/>
      <c r="AI869" s="446"/>
      <c r="AJ869" s="1089"/>
      <c r="AK869" s="446"/>
      <c r="AL869" s="446"/>
      <c r="AM869" s="1089"/>
      <c r="AN869" s="446"/>
      <c r="AO869" s="446"/>
      <c r="AP869" s="1089"/>
      <c r="AQ869" s="446"/>
      <c r="AR869" s="446"/>
      <c r="AS869" s="1146"/>
      <c r="AT869" s="446"/>
      <c r="AU869" s="446"/>
      <c r="AV869" s="1089"/>
      <c r="AW869" s="1089"/>
      <c r="AX869" s="1146"/>
      <c r="AY869" s="446"/>
      <c r="AZ869" s="1146"/>
      <c r="BA869" s="1919"/>
      <c r="BB869" s="1790"/>
      <c r="BC869" s="1146"/>
      <c r="BD869" s="446"/>
      <c r="BE869" s="1938"/>
      <c r="BF869" s="1089"/>
      <c r="BG869" s="20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  <c r="BS869" s="23"/>
      <c r="BT869" s="23"/>
      <c r="BU869" s="23"/>
      <c r="BV869" s="23"/>
      <c r="BW869" s="23"/>
      <c r="BX869" s="23"/>
      <c r="BY869" s="23"/>
      <c r="BZ869" s="23"/>
      <c r="CA869" s="23"/>
      <c r="CB869" s="23"/>
      <c r="CC869" s="23"/>
      <c r="CD869" s="23"/>
      <c r="CE869" s="23"/>
      <c r="CF869" s="23"/>
      <c r="CG869" s="23"/>
      <c r="CH869" s="23"/>
      <c r="CI869" s="23"/>
      <c r="CJ869" s="23"/>
      <c r="CK869" s="23"/>
      <c r="CL869" s="23"/>
      <c r="CM869" s="23"/>
      <c r="CN869" s="23"/>
      <c r="CO869" s="23"/>
      <c r="CP869" s="23"/>
      <c r="CQ869" s="23"/>
      <c r="CR869" s="23"/>
      <c r="CS869" s="23"/>
      <c r="CT869" s="23"/>
      <c r="CU869" s="23"/>
      <c r="CV869" s="23"/>
      <c r="CW869" s="23"/>
      <c r="CX869" s="23"/>
      <c r="CY869" s="23"/>
      <c r="CZ869" s="23"/>
      <c r="DA869" s="23"/>
      <c r="DB869" s="23"/>
      <c r="DC869" s="23"/>
      <c r="DD869" s="23"/>
      <c r="DE869" s="23"/>
      <c r="DF869" s="23"/>
      <c r="DG869" s="23"/>
      <c r="DH869" s="23"/>
      <c r="DI869" s="23"/>
      <c r="DJ869" s="23"/>
      <c r="DK869" s="23"/>
      <c r="DL869" s="23"/>
      <c r="DM869" s="23"/>
      <c r="DN869" s="23"/>
      <c r="DO869" s="23"/>
      <c r="DP869" s="23"/>
      <c r="DQ869" s="23"/>
      <c r="DR869" s="23"/>
      <c r="DS869" s="23"/>
      <c r="DT869" s="23"/>
      <c r="DU869" s="23"/>
      <c r="DV869" s="23"/>
      <c r="DW869" s="23"/>
      <c r="DX869" s="23"/>
      <c r="DY869" s="23"/>
      <c r="DZ869" s="23"/>
      <c r="EA869" s="23"/>
      <c r="EB869" s="23"/>
      <c r="EC869" s="23"/>
      <c r="ED869" s="23"/>
      <c r="EE869" s="23"/>
    </row>
    <row r="870" spans="1:135" s="22" customFormat="1" x14ac:dyDescent="0.25">
      <c r="A870" s="20"/>
      <c r="B870" s="16"/>
      <c r="C870" s="446"/>
      <c r="D870" s="446"/>
      <c r="E870" s="1089"/>
      <c r="F870" s="446"/>
      <c r="G870" s="446"/>
      <c r="H870" s="1089"/>
      <c r="I870" s="446"/>
      <c r="J870" s="446"/>
      <c r="K870" s="1089"/>
      <c r="L870" s="446"/>
      <c r="M870" s="446"/>
      <c r="N870" s="1089"/>
      <c r="O870" s="446"/>
      <c r="P870" s="446"/>
      <c r="Q870" s="1089"/>
      <c r="R870" s="446"/>
      <c r="S870" s="446"/>
      <c r="T870" s="1089"/>
      <c r="U870" s="1089"/>
      <c r="V870" s="446"/>
      <c r="W870" s="446"/>
      <c r="X870" s="1089"/>
      <c r="Y870" s="446"/>
      <c r="Z870" s="446"/>
      <c r="AA870" s="1089"/>
      <c r="AB870" s="446"/>
      <c r="AC870" s="1089"/>
      <c r="AD870" s="446"/>
      <c r="AE870" s="1089"/>
      <c r="AF870" s="446"/>
      <c r="AG870" s="1089"/>
      <c r="AH870" s="446"/>
      <c r="AI870" s="446"/>
      <c r="AJ870" s="1089"/>
      <c r="AK870" s="446"/>
      <c r="AL870" s="446"/>
      <c r="AM870" s="1089"/>
      <c r="AN870" s="446"/>
      <c r="AO870" s="446"/>
      <c r="AP870" s="1089"/>
      <c r="AQ870" s="446"/>
      <c r="AR870" s="446"/>
      <c r="AS870" s="1146"/>
      <c r="AT870" s="446"/>
      <c r="AU870" s="446"/>
      <c r="AV870" s="1089"/>
      <c r="AW870" s="1089"/>
      <c r="AX870" s="1146"/>
      <c r="AY870" s="446"/>
      <c r="AZ870" s="1146"/>
      <c r="BA870" s="1919"/>
      <c r="BB870" s="1790"/>
      <c r="BC870" s="1146"/>
      <c r="BD870" s="446"/>
      <c r="BE870" s="1938"/>
      <c r="BF870" s="1089"/>
      <c r="BG870" s="20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  <c r="BS870" s="23"/>
      <c r="BT870" s="23"/>
      <c r="BU870" s="23"/>
      <c r="BV870" s="23"/>
      <c r="BW870" s="23"/>
      <c r="BX870" s="23"/>
      <c r="BY870" s="23"/>
      <c r="BZ870" s="23"/>
      <c r="CA870" s="23"/>
      <c r="CB870" s="23"/>
      <c r="CC870" s="23"/>
      <c r="CD870" s="23"/>
      <c r="CE870" s="23"/>
      <c r="CF870" s="23"/>
      <c r="CG870" s="23"/>
      <c r="CH870" s="23"/>
      <c r="CI870" s="23"/>
      <c r="CJ870" s="23"/>
      <c r="CK870" s="23"/>
      <c r="CL870" s="23"/>
      <c r="CM870" s="23"/>
      <c r="CN870" s="23"/>
      <c r="CO870" s="23"/>
      <c r="CP870" s="23"/>
      <c r="CQ870" s="23"/>
      <c r="CR870" s="23"/>
      <c r="CS870" s="23"/>
      <c r="CT870" s="23"/>
      <c r="CU870" s="23"/>
      <c r="CV870" s="23"/>
      <c r="CW870" s="23"/>
      <c r="CX870" s="23"/>
      <c r="CY870" s="23"/>
      <c r="CZ870" s="23"/>
      <c r="DA870" s="23"/>
      <c r="DB870" s="23"/>
      <c r="DC870" s="23"/>
      <c r="DD870" s="23"/>
      <c r="DE870" s="23"/>
      <c r="DF870" s="23"/>
      <c r="DG870" s="23"/>
      <c r="DH870" s="23"/>
      <c r="DI870" s="23"/>
      <c r="DJ870" s="23"/>
      <c r="DK870" s="23"/>
      <c r="DL870" s="23"/>
      <c r="DM870" s="23"/>
      <c r="DN870" s="23"/>
      <c r="DO870" s="23"/>
      <c r="DP870" s="23"/>
      <c r="DQ870" s="23"/>
      <c r="DR870" s="23"/>
      <c r="DS870" s="23"/>
      <c r="DT870" s="23"/>
      <c r="DU870" s="23"/>
      <c r="DV870" s="23"/>
      <c r="DW870" s="23"/>
      <c r="DX870" s="23"/>
      <c r="DY870" s="23"/>
      <c r="DZ870" s="23"/>
      <c r="EA870" s="23"/>
      <c r="EB870" s="23"/>
      <c r="EC870" s="23"/>
      <c r="ED870" s="23"/>
      <c r="EE870" s="23"/>
    </row>
    <row r="871" spans="1:135" s="22" customFormat="1" x14ac:dyDescent="0.25">
      <c r="A871" s="20"/>
      <c r="B871" s="16"/>
      <c r="C871" s="446"/>
      <c r="D871" s="446"/>
      <c r="E871" s="1089"/>
      <c r="F871" s="446"/>
      <c r="G871" s="446"/>
      <c r="H871" s="1089"/>
      <c r="I871" s="446"/>
      <c r="J871" s="446"/>
      <c r="K871" s="1089"/>
      <c r="L871" s="446"/>
      <c r="M871" s="446"/>
      <c r="N871" s="1089"/>
      <c r="O871" s="446"/>
      <c r="P871" s="446"/>
      <c r="Q871" s="1089"/>
      <c r="R871" s="446"/>
      <c r="S871" s="446"/>
      <c r="T871" s="1089"/>
      <c r="U871" s="1089"/>
      <c r="V871" s="446"/>
      <c r="W871" s="446"/>
      <c r="X871" s="1089"/>
      <c r="Y871" s="446"/>
      <c r="Z871" s="446"/>
      <c r="AA871" s="1089"/>
      <c r="AB871" s="446"/>
      <c r="AC871" s="1089"/>
      <c r="AD871" s="446"/>
      <c r="AE871" s="1089"/>
      <c r="AF871" s="446"/>
      <c r="AG871" s="1089"/>
      <c r="AH871" s="446"/>
      <c r="AI871" s="446"/>
      <c r="AJ871" s="1089"/>
      <c r="AK871" s="446"/>
      <c r="AL871" s="446"/>
      <c r="AM871" s="1089"/>
      <c r="AN871" s="446"/>
      <c r="AO871" s="446"/>
      <c r="AP871" s="1089"/>
      <c r="AQ871" s="446"/>
      <c r="AR871" s="446"/>
      <c r="AS871" s="1146"/>
      <c r="AT871" s="446"/>
      <c r="AU871" s="446"/>
      <c r="AV871" s="1089"/>
      <c r="AW871" s="1089"/>
      <c r="AX871" s="1146"/>
      <c r="AY871" s="446"/>
      <c r="AZ871" s="1146"/>
      <c r="BA871" s="1919"/>
      <c r="BB871" s="1790"/>
      <c r="BC871" s="1146"/>
      <c r="BD871" s="446"/>
      <c r="BE871" s="1938"/>
      <c r="BF871" s="1089"/>
      <c r="BG871" s="20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  <c r="BS871" s="23"/>
      <c r="BT871" s="23"/>
      <c r="BU871" s="23"/>
      <c r="BV871" s="23"/>
      <c r="BW871" s="23"/>
      <c r="BX871" s="23"/>
      <c r="BY871" s="23"/>
      <c r="BZ871" s="23"/>
      <c r="CA871" s="23"/>
      <c r="CB871" s="23"/>
      <c r="CC871" s="23"/>
      <c r="CD871" s="23"/>
      <c r="CE871" s="23"/>
      <c r="CF871" s="23"/>
      <c r="CG871" s="23"/>
      <c r="CH871" s="23"/>
      <c r="CI871" s="23"/>
      <c r="CJ871" s="23"/>
      <c r="CK871" s="23"/>
      <c r="CL871" s="23"/>
      <c r="CM871" s="23"/>
      <c r="CN871" s="23"/>
      <c r="CO871" s="23"/>
      <c r="CP871" s="23"/>
      <c r="CQ871" s="23"/>
      <c r="CR871" s="23"/>
      <c r="CS871" s="23"/>
      <c r="CT871" s="23"/>
      <c r="CU871" s="23"/>
      <c r="CV871" s="23"/>
      <c r="CW871" s="23"/>
      <c r="CX871" s="23"/>
      <c r="CY871" s="23"/>
      <c r="CZ871" s="23"/>
      <c r="DA871" s="23"/>
      <c r="DB871" s="23"/>
      <c r="DC871" s="23"/>
      <c r="DD871" s="23"/>
      <c r="DE871" s="23"/>
      <c r="DF871" s="23"/>
      <c r="DG871" s="23"/>
      <c r="DH871" s="23"/>
      <c r="DI871" s="23"/>
      <c r="DJ871" s="23"/>
      <c r="DK871" s="23"/>
      <c r="DL871" s="23"/>
      <c r="DM871" s="23"/>
      <c r="DN871" s="23"/>
      <c r="DO871" s="23"/>
      <c r="DP871" s="23"/>
      <c r="DQ871" s="23"/>
      <c r="DR871" s="23"/>
      <c r="DS871" s="23"/>
      <c r="DT871" s="23"/>
      <c r="DU871" s="23"/>
      <c r="DV871" s="23"/>
      <c r="DW871" s="23"/>
      <c r="DX871" s="23"/>
      <c r="DY871" s="23"/>
      <c r="DZ871" s="23"/>
      <c r="EA871" s="23"/>
      <c r="EB871" s="23"/>
      <c r="EC871" s="23"/>
      <c r="ED871" s="23"/>
      <c r="EE871" s="23"/>
    </row>
    <row r="872" spans="1:135" s="22" customFormat="1" x14ac:dyDescent="0.25">
      <c r="A872" s="20"/>
      <c r="B872" s="16"/>
      <c r="C872" s="446"/>
      <c r="D872" s="446"/>
      <c r="E872" s="1089"/>
      <c r="F872" s="446"/>
      <c r="G872" s="446"/>
      <c r="H872" s="1089"/>
      <c r="I872" s="446"/>
      <c r="J872" s="446"/>
      <c r="K872" s="1089"/>
      <c r="L872" s="446"/>
      <c r="M872" s="446"/>
      <c r="N872" s="1089"/>
      <c r="O872" s="446"/>
      <c r="P872" s="446"/>
      <c r="Q872" s="1089"/>
      <c r="R872" s="446"/>
      <c r="S872" s="446"/>
      <c r="T872" s="1089"/>
      <c r="U872" s="1089"/>
      <c r="V872" s="446"/>
      <c r="W872" s="446"/>
      <c r="X872" s="1089"/>
      <c r="Y872" s="446"/>
      <c r="Z872" s="446"/>
      <c r="AA872" s="1089"/>
      <c r="AB872" s="446"/>
      <c r="AC872" s="1089"/>
      <c r="AD872" s="446"/>
      <c r="AE872" s="1089"/>
      <c r="AF872" s="446"/>
      <c r="AG872" s="1089"/>
      <c r="AH872" s="446"/>
      <c r="AI872" s="446"/>
      <c r="AJ872" s="1089"/>
      <c r="AK872" s="446"/>
      <c r="AL872" s="446"/>
      <c r="AM872" s="1089"/>
      <c r="AN872" s="446"/>
      <c r="AO872" s="446"/>
      <c r="AP872" s="1089"/>
      <c r="AQ872" s="446"/>
      <c r="AR872" s="446"/>
      <c r="AS872" s="1146"/>
      <c r="AT872" s="446"/>
      <c r="AU872" s="446"/>
      <c r="AV872" s="1089"/>
      <c r="AW872" s="1089"/>
      <c r="AX872" s="1146"/>
      <c r="AY872" s="446"/>
      <c r="AZ872" s="1146"/>
      <c r="BA872" s="1919"/>
      <c r="BB872" s="1790"/>
      <c r="BC872" s="1146"/>
      <c r="BD872" s="446"/>
      <c r="BE872" s="1938"/>
      <c r="BF872" s="1089"/>
      <c r="BG872" s="20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  <c r="BS872" s="23"/>
      <c r="BT872" s="23"/>
      <c r="BU872" s="23"/>
      <c r="BV872" s="23"/>
      <c r="BW872" s="23"/>
      <c r="BX872" s="23"/>
      <c r="BY872" s="23"/>
      <c r="BZ872" s="23"/>
      <c r="CA872" s="23"/>
      <c r="CB872" s="23"/>
      <c r="CC872" s="23"/>
      <c r="CD872" s="23"/>
      <c r="CE872" s="23"/>
      <c r="CF872" s="23"/>
      <c r="CG872" s="23"/>
      <c r="CH872" s="23"/>
      <c r="CI872" s="23"/>
      <c r="CJ872" s="23"/>
      <c r="CK872" s="23"/>
      <c r="CL872" s="23"/>
      <c r="CM872" s="23"/>
      <c r="CN872" s="23"/>
      <c r="CO872" s="23"/>
      <c r="CP872" s="23"/>
      <c r="CQ872" s="23"/>
      <c r="CR872" s="23"/>
      <c r="CS872" s="23"/>
      <c r="CT872" s="23"/>
      <c r="CU872" s="23"/>
      <c r="CV872" s="23"/>
      <c r="CW872" s="23"/>
      <c r="CX872" s="23"/>
      <c r="CY872" s="23"/>
      <c r="CZ872" s="23"/>
      <c r="DA872" s="23"/>
      <c r="DB872" s="23"/>
      <c r="DC872" s="23"/>
      <c r="DD872" s="23"/>
      <c r="DE872" s="23"/>
      <c r="DF872" s="23"/>
      <c r="DG872" s="23"/>
      <c r="DH872" s="23"/>
      <c r="DI872" s="23"/>
      <c r="DJ872" s="23"/>
      <c r="DK872" s="23"/>
      <c r="DL872" s="23"/>
      <c r="DM872" s="23"/>
      <c r="DN872" s="23"/>
      <c r="DO872" s="23"/>
      <c r="DP872" s="23"/>
      <c r="DQ872" s="23"/>
      <c r="DR872" s="23"/>
      <c r="DS872" s="23"/>
      <c r="DT872" s="23"/>
      <c r="DU872" s="23"/>
      <c r="DV872" s="23"/>
      <c r="DW872" s="23"/>
      <c r="DX872" s="23"/>
      <c r="DY872" s="23"/>
      <c r="DZ872" s="23"/>
      <c r="EA872" s="23"/>
      <c r="EB872" s="23"/>
      <c r="EC872" s="23"/>
      <c r="ED872" s="23"/>
      <c r="EE872" s="23"/>
    </row>
    <row r="873" spans="1:135" s="22" customFormat="1" x14ac:dyDescent="0.25">
      <c r="A873" s="20"/>
      <c r="B873" s="16"/>
      <c r="C873" s="446"/>
      <c r="D873" s="446"/>
      <c r="E873" s="1089"/>
      <c r="F873" s="446"/>
      <c r="G873" s="446"/>
      <c r="H873" s="1089"/>
      <c r="I873" s="446"/>
      <c r="J873" s="446"/>
      <c r="K873" s="1089"/>
      <c r="L873" s="446"/>
      <c r="M873" s="446"/>
      <c r="N873" s="1089"/>
      <c r="O873" s="446"/>
      <c r="P873" s="446"/>
      <c r="Q873" s="1089"/>
      <c r="R873" s="446"/>
      <c r="S873" s="446"/>
      <c r="T873" s="1089"/>
      <c r="U873" s="1089"/>
      <c r="V873" s="446"/>
      <c r="W873" s="446"/>
      <c r="X873" s="1089"/>
      <c r="Y873" s="446"/>
      <c r="Z873" s="446"/>
      <c r="AA873" s="1089"/>
      <c r="AB873" s="446"/>
      <c r="AC873" s="1089"/>
      <c r="AD873" s="446"/>
      <c r="AE873" s="1089"/>
      <c r="AF873" s="446"/>
      <c r="AG873" s="1089"/>
      <c r="AH873" s="446"/>
      <c r="AI873" s="446"/>
      <c r="AJ873" s="1089"/>
      <c r="AK873" s="446"/>
      <c r="AL873" s="446"/>
      <c r="AM873" s="1089"/>
      <c r="AN873" s="446"/>
      <c r="AO873" s="446"/>
      <c r="AP873" s="1089"/>
      <c r="AQ873" s="446"/>
      <c r="AR873" s="446"/>
      <c r="AS873" s="1146"/>
      <c r="AT873" s="446"/>
      <c r="AU873" s="446"/>
      <c r="AV873" s="1089"/>
      <c r="AW873" s="1089"/>
      <c r="AX873" s="1146"/>
      <c r="AY873" s="446"/>
      <c r="AZ873" s="1146"/>
      <c r="BA873" s="1919"/>
      <c r="BB873" s="1790"/>
      <c r="BC873" s="1146"/>
      <c r="BD873" s="446"/>
      <c r="BE873" s="1938"/>
      <c r="BF873" s="1089"/>
      <c r="BG873" s="20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  <c r="BS873" s="23"/>
      <c r="BT873" s="23"/>
      <c r="BU873" s="23"/>
      <c r="BV873" s="23"/>
      <c r="BW873" s="23"/>
      <c r="BX873" s="23"/>
      <c r="BY873" s="23"/>
      <c r="BZ873" s="23"/>
      <c r="CA873" s="23"/>
      <c r="CB873" s="23"/>
      <c r="CC873" s="23"/>
      <c r="CD873" s="23"/>
      <c r="CE873" s="23"/>
      <c r="CF873" s="23"/>
      <c r="CG873" s="23"/>
      <c r="CH873" s="23"/>
      <c r="CI873" s="23"/>
      <c r="CJ873" s="23"/>
      <c r="CK873" s="23"/>
      <c r="CL873" s="23"/>
      <c r="CM873" s="23"/>
      <c r="CN873" s="23"/>
      <c r="CO873" s="23"/>
      <c r="CP873" s="23"/>
      <c r="CQ873" s="23"/>
      <c r="CR873" s="23"/>
      <c r="CS873" s="23"/>
      <c r="CT873" s="23"/>
      <c r="CU873" s="23"/>
      <c r="CV873" s="23"/>
      <c r="CW873" s="23"/>
      <c r="CX873" s="23"/>
      <c r="CY873" s="23"/>
      <c r="CZ873" s="23"/>
      <c r="DA873" s="23"/>
      <c r="DB873" s="23"/>
      <c r="DC873" s="23"/>
      <c r="DD873" s="23"/>
      <c r="DE873" s="23"/>
      <c r="DF873" s="23"/>
      <c r="DG873" s="23"/>
      <c r="DH873" s="23"/>
      <c r="DI873" s="23"/>
      <c r="DJ873" s="23"/>
      <c r="DK873" s="23"/>
      <c r="DL873" s="23"/>
      <c r="DM873" s="23"/>
      <c r="DN873" s="23"/>
      <c r="DO873" s="23"/>
      <c r="DP873" s="23"/>
      <c r="DQ873" s="23"/>
      <c r="DR873" s="23"/>
      <c r="DS873" s="23"/>
      <c r="DT873" s="23"/>
      <c r="DU873" s="23"/>
      <c r="DV873" s="23"/>
      <c r="DW873" s="23"/>
      <c r="DX873" s="23"/>
      <c r="DY873" s="23"/>
      <c r="DZ873" s="23"/>
      <c r="EA873" s="23"/>
      <c r="EB873" s="23"/>
      <c r="EC873" s="23"/>
      <c r="ED873" s="23"/>
      <c r="EE873" s="23"/>
    </row>
    <row r="874" spans="1:135" s="22" customFormat="1" x14ac:dyDescent="0.25">
      <c r="A874" s="20"/>
      <c r="B874" s="16"/>
      <c r="C874" s="446"/>
      <c r="D874" s="446"/>
      <c r="E874" s="1089"/>
      <c r="F874" s="446"/>
      <c r="G874" s="446"/>
      <c r="H874" s="1089"/>
      <c r="I874" s="446"/>
      <c r="J874" s="446"/>
      <c r="K874" s="1089"/>
      <c r="L874" s="446"/>
      <c r="M874" s="446"/>
      <c r="N874" s="1089"/>
      <c r="O874" s="446"/>
      <c r="P874" s="446"/>
      <c r="Q874" s="1089"/>
      <c r="R874" s="446"/>
      <c r="S874" s="446"/>
      <c r="T874" s="1089"/>
      <c r="U874" s="1089"/>
      <c r="V874" s="446"/>
      <c r="W874" s="446"/>
      <c r="X874" s="1089"/>
      <c r="Y874" s="446"/>
      <c r="Z874" s="446"/>
      <c r="AA874" s="1089"/>
      <c r="AB874" s="446"/>
      <c r="AC874" s="1089"/>
      <c r="AD874" s="446"/>
      <c r="AE874" s="1089"/>
      <c r="AF874" s="446"/>
      <c r="AG874" s="1089"/>
      <c r="AH874" s="446"/>
      <c r="AI874" s="446"/>
      <c r="AJ874" s="1089"/>
      <c r="AK874" s="446"/>
      <c r="AL874" s="446"/>
      <c r="AM874" s="1089"/>
      <c r="AN874" s="446"/>
      <c r="AO874" s="446"/>
      <c r="AP874" s="1089"/>
      <c r="AQ874" s="446"/>
      <c r="AR874" s="446"/>
      <c r="AS874" s="1146"/>
      <c r="AT874" s="446"/>
      <c r="AU874" s="446"/>
      <c r="AV874" s="1089"/>
      <c r="AW874" s="1089"/>
      <c r="AX874" s="1146"/>
      <c r="AY874" s="446"/>
      <c r="AZ874" s="1146"/>
      <c r="BA874" s="1919"/>
      <c r="BB874" s="1790"/>
      <c r="BC874" s="1146"/>
      <c r="BD874" s="446"/>
      <c r="BE874" s="1938"/>
      <c r="BF874" s="1089"/>
      <c r="BG874" s="20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  <c r="BS874" s="23"/>
      <c r="BT874" s="23"/>
      <c r="BU874" s="23"/>
      <c r="BV874" s="23"/>
      <c r="BW874" s="23"/>
      <c r="BX874" s="23"/>
      <c r="BY874" s="23"/>
      <c r="BZ874" s="23"/>
      <c r="CA874" s="23"/>
      <c r="CB874" s="23"/>
      <c r="CC874" s="23"/>
      <c r="CD874" s="23"/>
      <c r="CE874" s="23"/>
      <c r="CF874" s="23"/>
      <c r="CG874" s="23"/>
      <c r="CH874" s="23"/>
      <c r="CI874" s="23"/>
      <c r="CJ874" s="23"/>
      <c r="CK874" s="23"/>
      <c r="CL874" s="23"/>
      <c r="CM874" s="23"/>
      <c r="CN874" s="23"/>
      <c r="CO874" s="23"/>
      <c r="CP874" s="23"/>
      <c r="CQ874" s="23"/>
      <c r="CR874" s="23"/>
      <c r="CS874" s="23"/>
      <c r="CT874" s="23"/>
      <c r="CU874" s="23"/>
      <c r="CV874" s="23"/>
      <c r="CW874" s="23"/>
      <c r="CX874" s="23"/>
      <c r="CY874" s="23"/>
      <c r="CZ874" s="23"/>
      <c r="DA874" s="23"/>
      <c r="DB874" s="23"/>
      <c r="DC874" s="23"/>
      <c r="DD874" s="23"/>
      <c r="DE874" s="23"/>
      <c r="DF874" s="23"/>
      <c r="DG874" s="23"/>
      <c r="DH874" s="23"/>
      <c r="DI874" s="23"/>
      <c r="DJ874" s="23"/>
      <c r="DK874" s="23"/>
      <c r="DL874" s="23"/>
      <c r="DM874" s="23"/>
      <c r="DN874" s="23"/>
      <c r="DO874" s="23"/>
      <c r="DP874" s="23"/>
      <c r="DQ874" s="23"/>
      <c r="DR874" s="23"/>
      <c r="DS874" s="23"/>
      <c r="DT874" s="23"/>
      <c r="DU874" s="23"/>
      <c r="DV874" s="23"/>
      <c r="DW874" s="23"/>
      <c r="DX874" s="23"/>
      <c r="DY874" s="23"/>
      <c r="DZ874" s="23"/>
      <c r="EA874" s="23"/>
      <c r="EB874" s="23"/>
      <c r="EC874" s="23"/>
      <c r="ED874" s="23"/>
      <c r="EE874" s="23"/>
    </row>
    <row r="875" spans="1:135" s="22" customFormat="1" x14ac:dyDescent="0.25">
      <c r="A875" s="20"/>
      <c r="B875" s="16"/>
      <c r="C875" s="446"/>
      <c r="D875" s="446"/>
      <c r="E875" s="1089"/>
      <c r="F875" s="446"/>
      <c r="G875" s="446"/>
      <c r="H875" s="1089"/>
      <c r="I875" s="446"/>
      <c r="J875" s="446"/>
      <c r="K875" s="1089"/>
      <c r="L875" s="446"/>
      <c r="M875" s="446"/>
      <c r="N875" s="1089"/>
      <c r="O875" s="446"/>
      <c r="P875" s="446"/>
      <c r="Q875" s="1089"/>
      <c r="R875" s="446"/>
      <c r="S875" s="446"/>
      <c r="T875" s="1089"/>
      <c r="U875" s="1089"/>
      <c r="V875" s="446"/>
      <c r="W875" s="446"/>
      <c r="X875" s="1089"/>
      <c r="Y875" s="446"/>
      <c r="Z875" s="446"/>
      <c r="AA875" s="1089"/>
      <c r="AB875" s="446"/>
      <c r="AC875" s="1089"/>
      <c r="AD875" s="446"/>
      <c r="AE875" s="1089"/>
      <c r="AF875" s="446"/>
      <c r="AG875" s="1089"/>
      <c r="AH875" s="446"/>
      <c r="AI875" s="446"/>
      <c r="AJ875" s="1089"/>
      <c r="AK875" s="446"/>
      <c r="AL875" s="446"/>
      <c r="AM875" s="1089"/>
      <c r="AN875" s="446"/>
      <c r="AO875" s="446"/>
      <c r="AP875" s="1089"/>
      <c r="AQ875" s="446"/>
      <c r="AR875" s="446"/>
      <c r="AS875" s="1146"/>
      <c r="AT875" s="446"/>
      <c r="AU875" s="446"/>
      <c r="AV875" s="1089"/>
      <c r="AW875" s="1089"/>
      <c r="AX875" s="1146"/>
      <c r="AY875" s="446"/>
      <c r="AZ875" s="1146"/>
      <c r="BA875" s="1919"/>
      <c r="BB875" s="1790"/>
      <c r="BC875" s="1146"/>
      <c r="BD875" s="446"/>
      <c r="BE875" s="1938"/>
      <c r="BF875" s="1089"/>
      <c r="BG875" s="20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  <c r="BS875" s="23"/>
      <c r="BT875" s="23"/>
      <c r="BU875" s="23"/>
      <c r="BV875" s="23"/>
      <c r="BW875" s="23"/>
      <c r="BX875" s="23"/>
      <c r="BY875" s="23"/>
      <c r="BZ875" s="23"/>
      <c r="CA875" s="23"/>
      <c r="CB875" s="23"/>
      <c r="CC875" s="23"/>
      <c r="CD875" s="23"/>
      <c r="CE875" s="23"/>
      <c r="CF875" s="23"/>
      <c r="CG875" s="23"/>
      <c r="CH875" s="23"/>
      <c r="CI875" s="23"/>
      <c r="CJ875" s="23"/>
      <c r="CK875" s="23"/>
      <c r="CL875" s="23"/>
      <c r="CM875" s="23"/>
      <c r="CN875" s="23"/>
      <c r="CO875" s="23"/>
      <c r="CP875" s="23"/>
      <c r="CQ875" s="23"/>
      <c r="CR875" s="23"/>
      <c r="CS875" s="23"/>
      <c r="CT875" s="23"/>
      <c r="CU875" s="23"/>
      <c r="CV875" s="23"/>
      <c r="CW875" s="23"/>
      <c r="CX875" s="23"/>
      <c r="CY875" s="23"/>
      <c r="CZ875" s="23"/>
      <c r="DA875" s="23"/>
      <c r="DB875" s="23"/>
      <c r="DC875" s="23"/>
      <c r="DD875" s="23"/>
      <c r="DE875" s="23"/>
      <c r="DF875" s="23"/>
      <c r="DG875" s="23"/>
      <c r="DH875" s="23"/>
      <c r="DI875" s="23"/>
      <c r="DJ875" s="23"/>
      <c r="DK875" s="23"/>
      <c r="DL875" s="23"/>
      <c r="DM875" s="23"/>
      <c r="DN875" s="23"/>
      <c r="DO875" s="23"/>
      <c r="DP875" s="23"/>
      <c r="DQ875" s="23"/>
      <c r="DR875" s="23"/>
      <c r="DS875" s="23"/>
      <c r="DT875" s="23"/>
      <c r="DU875" s="23"/>
      <c r="DV875" s="23"/>
      <c r="DW875" s="23"/>
      <c r="DX875" s="23"/>
      <c r="DY875" s="23"/>
      <c r="DZ875" s="23"/>
      <c r="EA875" s="23"/>
      <c r="EB875" s="23"/>
      <c r="EC875" s="23"/>
      <c r="ED875" s="23"/>
      <c r="EE875" s="23"/>
    </row>
    <row r="876" spans="1:135" s="22" customFormat="1" x14ac:dyDescent="0.25">
      <c r="A876" s="20"/>
      <c r="B876" s="16"/>
      <c r="C876" s="446"/>
      <c r="D876" s="446"/>
      <c r="E876" s="1089"/>
      <c r="F876" s="446"/>
      <c r="G876" s="446"/>
      <c r="H876" s="1089"/>
      <c r="I876" s="446"/>
      <c r="J876" s="446"/>
      <c r="K876" s="1089"/>
      <c r="L876" s="446"/>
      <c r="M876" s="446"/>
      <c r="N876" s="1089"/>
      <c r="O876" s="446"/>
      <c r="P876" s="446"/>
      <c r="Q876" s="1089"/>
      <c r="R876" s="446"/>
      <c r="S876" s="446"/>
      <c r="T876" s="1089"/>
      <c r="U876" s="1089"/>
      <c r="V876" s="446"/>
      <c r="W876" s="446"/>
      <c r="X876" s="1089"/>
      <c r="Y876" s="446"/>
      <c r="Z876" s="446"/>
      <c r="AA876" s="1089"/>
      <c r="AB876" s="446"/>
      <c r="AC876" s="1089"/>
      <c r="AD876" s="446"/>
      <c r="AE876" s="1089"/>
      <c r="AF876" s="446"/>
      <c r="AG876" s="1089"/>
      <c r="AH876" s="446"/>
      <c r="AI876" s="446"/>
      <c r="AJ876" s="1089"/>
      <c r="AK876" s="446"/>
      <c r="AL876" s="446"/>
      <c r="AM876" s="1089"/>
      <c r="AN876" s="446"/>
      <c r="AO876" s="446"/>
      <c r="AP876" s="1089"/>
      <c r="AQ876" s="446"/>
      <c r="AR876" s="446"/>
      <c r="AS876" s="1146"/>
      <c r="AT876" s="446"/>
      <c r="AU876" s="446"/>
      <c r="AV876" s="1089"/>
      <c r="AW876" s="1089"/>
      <c r="AX876" s="1146"/>
      <c r="AY876" s="446"/>
      <c r="AZ876" s="1146"/>
      <c r="BA876" s="1919"/>
      <c r="BB876" s="1790"/>
      <c r="BC876" s="1146"/>
      <c r="BD876" s="446"/>
      <c r="BE876" s="1938"/>
      <c r="BF876" s="1089"/>
      <c r="BG876" s="20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  <c r="BS876" s="23"/>
      <c r="BT876" s="23"/>
      <c r="BU876" s="23"/>
      <c r="BV876" s="23"/>
      <c r="BW876" s="23"/>
      <c r="BX876" s="23"/>
      <c r="BY876" s="23"/>
      <c r="BZ876" s="23"/>
      <c r="CA876" s="23"/>
      <c r="CB876" s="23"/>
      <c r="CC876" s="23"/>
      <c r="CD876" s="23"/>
      <c r="CE876" s="23"/>
      <c r="CF876" s="23"/>
      <c r="CG876" s="23"/>
      <c r="CH876" s="23"/>
      <c r="CI876" s="23"/>
      <c r="CJ876" s="23"/>
      <c r="CK876" s="23"/>
      <c r="CL876" s="23"/>
      <c r="CM876" s="23"/>
      <c r="CN876" s="23"/>
      <c r="CO876" s="23"/>
      <c r="CP876" s="23"/>
      <c r="CQ876" s="23"/>
      <c r="CR876" s="23"/>
      <c r="CS876" s="23"/>
      <c r="CT876" s="23"/>
      <c r="CU876" s="23"/>
      <c r="CV876" s="23"/>
      <c r="CW876" s="23"/>
      <c r="CX876" s="23"/>
      <c r="CY876" s="23"/>
      <c r="CZ876" s="23"/>
      <c r="DA876" s="23"/>
      <c r="DB876" s="23"/>
      <c r="DC876" s="23"/>
      <c r="DD876" s="23"/>
      <c r="DE876" s="23"/>
      <c r="DF876" s="23"/>
      <c r="DG876" s="23"/>
      <c r="DH876" s="23"/>
      <c r="DI876" s="23"/>
      <c r="DJ876" s="23"/>
      <c r="DK876" s="23"/>
      <c r="DL876" s="23"/>
      <c r="DM876" s="23"/>
      <c r="DN876" s="23"/>
      <c r="DO876" s="23"/>
      <c r="DP876" s="23"/>
      <c r="DQ876" s="23"/>
      <c r="DR876" s="23"/>
      <c r="DS876" s="23"/>
      <c r="DT876" s="23"/>
      <c r="DU876" s="23"/>
      <c r="DV876" s="23"/>
      <c r="DW876" s="23"/>
      <c r="DX876" s="23"/>
      <c r="DY876" s="23"/>
      <c r="DZ876" s="23"/>
      <c r="EA876" s="23"/>
      <c r="EB876" s="23"/>
      <c r="EC876" s="23"/>
      <c r="ED876" s="23"/>
      <c r="EE876" s="23"/>
    </row>
    <row r="877" spans="1:135" s="22" customFormat="1" x14ac:dyDescent="0.25">
      <c r="A877" s="20"/>
      <c r="B877" s="16"/>
      <c r="C877" s="446"/>
      <c r="D877" s="446"/>
      <c r="E877" s="1089"/>
      <c r="F877" s="446"/>
      <c r="G877" s="446"/>
      <c r="H877" s="1089"/>
      <c r="I877" s="446"/>
      <c r="J877" s="446"/>
      <c r="K877" s="1089"/>
      <c r="L877" s="446"/>
      <c r="M877" s="446"/>
      <c r="N877" s="1089"/>
      <c r="O877" s="446"/>
      <c r="P877" s="446"/>
      <c r="Q877" s="1089"/>
      <c r="R877" s="446"/>
      <c r="S877" s="446"/>
      <c r="T877" s="1089"/>
      <c r="U877" s="1089"/>
      <c r="V877" s="446"/>
      <c r="W877" s="446"/>
      <c r="X877" s="1089"/>
      <c r="Y877" s="446"/>
      <c r="Z877" s="446"/>
      <c r="AA877" s="1089"/>
      <c r="AB877" s="446"/>
      <c r="AC877" s="1089"/>
      <c r="AD877" s="446"/>
      <c r="AE877" s="1089"/>
      <c r="AF877" s="446"/>
      <c r="AG877" s="1089"/>
      <c r="AH877" s="446"/>
      <c r="AI877" s="446"/>
      <c r="AJ877" s="1089"/>
      <c r="AK877" s="446"/>
      <c r="AL877" s="446"/>
      <c r="AM877" s="1089"/>
      <c r="AN877" s="446"/>
      <c r="AO877" s="446"/>
      <c r="AP877" s="1089"/>
      <c r="AQ877" s="446"/>
      <c r="AR877" s="446"/>
      <c r="AS877" s="1146"/>
      <c r="AT877" s="446"/>
      <c r="AU877" s="446"/>
      <c r="AV877" s="1089"/>
      <c r="AW877" s="1089"/>
      <c r="AX877" s="1146"/>
      <c r="AY877" s="446"/>
      <c r="AZ877" s="1146"/>
      <c r="BA877" s="1919"/>
      <c r="BB877" s="1790"/>
      <c r="BC877" s="1146"/>
      <c r="BD877" s="446"/>
      <c r="BE877" s="1938"/>
      <c r="BF877" s="1089"/>
      <c r="BG877" s="20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  <c r="BS877" s="23"/>
      <c r="BT877" s="23"/>
      <c r="BU877" s="23"/>
      <c r="BV877" s="23"/>
      <c r="BW877" s="23"/>
      <c r="BX877" s="23"/>
      <c r="BY877" s="23"/>
      <c r="BZ877" s="23"/>
      <c r="CA877" s="23"/>
      <c r="CB877" s="23"/>
      <c r="CC877" s="23"/>
      <c r="CD877" s="23"/>
      <c r="CE877" s="23"/>
      <c r="CF877" s="23"/>
      <c r="CG877" s="23"/>
      <c r="CH877" s="23"/>
      <c r="CI877" s="23"/>
      <c r="CJ877" s="23"/>
      <c r="CK877" s="23"/>
      <c r="CL877" s="23"/>
      <c r="CM877" s="23"/>
      <c r="CN877" s="23"/>
      <c r="CO877" s="23"/>
      <c r="CP877" s="23"/>
      <c r="CQ877" s="23"/>
      <c r="CR877" s="23"/>
      <c r="CS877" s="23"/>
      <c r="CT877" s="23"/>
      <c r="CU877" s="23"/>
      <c r="CV877" s="23"/>
      <c r="CW877" s="23"/>
      <c r="CX877" s="23"/>
      <c r="CY877" s="23"/>
      <c r="CZ877" s="23"/>
      <c r="DA877" s="23"/>
      <c r="DB877" s="23"/>
      <c r="DC877" s="23"/>
      <c r="DD877" s="23"/>
      <c r="DE877" s="23"/>
      <c r="DF877" s="23"/>
      <c r="DG877" s="23"/>
      <c r="DH877" s="23"/>
      <c r="DI877" s="23"/>
      <c r="DJ877" s="23"/>
      <c r="DK877" s="23"/>
      <c r="DL877" s="23"/>
      <c r="DM877" s="23"/>
      <c r="DN877" s="23"/>
      <c r="DO877" s="23"/>
      <c r="DP877" s="23"/>
      <c r="DQ877" s="23"/>
      <c r="DR877" s="23"/>
      <c r="DS877" s="23"/>
      <c r="DT877" s="23"/>
      <c r="DU877" s="23"/>
      <c r="DV877" s="23"/>
      <c r="DW877" s="23"/>
      <c r="DX877" s="23"/>
      <c r="DY877" s="23"/>
      <c r="DZ877" s="23"/>
      <c r="EA877" s="23"/>
      <c r="EB877" s="23"/>
      <c r="EC877" s="23"/>
      <c r="ED877" s="23"/>
      <c r="EE877" s="23"/>
    </row>
    <row r="878" spans="1:135" s="22" customFormat="1" x14ac:dyDescent="0.25">
      <c r="A878" s="20"/>
      <c r="B878" s="16"/>
      <c r="C878" s="446"/>
      <c r="D878" s="446"/>
      <c r="E878" s="1089"/>
      <c r="F878" s="446"/>
      <c r="G878" s="446"/>
      <c r="H878" s="1089"/>
      <c r="I878" s="446"/>
      <c r="J878" s="446"/>
      <c r="K878" s="1089"/>
      <c r="L878" s="446"/>
      <c r="M878" s="446"/>
      <c r="N878" s="1089"/>
      <c r="O878" s="446"/>
      <c r="P878" s="446"/>
      <c r="Q878" s="1089"/>
      <c r="R878" s="446"/>
      <c r="S878" s="446"/>
      <c r="T878" s="1089"/>
      <c r="U878" s="1089"/>
      <c r="V878" s="446"/>
      <c r="W878" s="446"/>
      <c r="X878" s="1089"/>
      <c r="Y878" s="446"/>
      <c r="Z878" s="446"/>
      <c r="AA878" s="1089"/>
      <c r="AB878" s="446"/>
      <c r="AC878" s="1089"/>
      <c r="AD878" s="446"/>
      <c r="AE878" s="1089"/>
      <c r="AF878" s="446"/>
      <c r="AG878" s="1089"/>
      <c r="AH878" s="446"/>
      <c r="AI878" s="446"/>
      <c r="AJ878" s="1089"/>
      <c r="AK878" s="446"/>
      <c r="AL878" s="446"/>
      <c r="AM878" s="1089"/>
      <c r="AN878" s="446"/>
      <c r="AO878" s="446"/>
      <c r="AP878" s="1089"/>
      <c r="AQ878" s="446"/>
      <c r="AR878" s="446"/>
      <c r="AS878" s="1146"/>
      <c r="AT878" s="446"/>
      <c r="AU878" s="446"/>
      <c r="AV878" s="1089"/>
      <c r="AW878" s="1089"/>
      <c r="AX878" s="1146"/>
      <c r="AY878" s="446"/>
      <c r="AZ878" s="1146"/>
      <c r="BA878" s="1919"/>
      <c r="BB878" s="1790"/>
      <c r="BC878" s="1146"/>
      <c r="BD878" s="446"/>
      <c r="BE878" s="1938"/>
      <c r="BF878" s="1089"/>
      <c r="BG878" s="20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  <c r="BS878" s="23"/>
      <c r="BT878" s="23"/>
      <c r="BU878" s="23"/>
      <c r="BV878" s="23"/>
      <c r="BW878" s="23"/>
      <c r="BX878" s="23"/>
      <c r="BY878" s="23"/>
      <c r="BZ878" s="23"/>
      <c r="CA878" s="23"/>
      <c r="CB878" s="23"/>
      <c r="CC878" s="23"/>
      <c r="CD878" s="23"/>
      <c r="CE878" s="23"/>
      <c r="CF878" s="23"/>
      <c r="CG878" s="23"/>
      <c r="CH878" s="23"/>
      <c r="CI878" s="23"/>
      <c r="CJ878" s="23"/>
      <c r="CK878" s="23"/>
      <c r="CL878" s="23"/>
      <c r="CM878" s="23"/>
      <c r="CN878" s="23"/>
      <c r="CO878" s="23"/>
      <c r="CP878" s="23"/>
      <c r="CQ878" s="23"/>
      <c r="CR878" s="23"/>
      <c r="CS878" s="23"/>
      <c r="CT878" s="23"/>
      <c r="CU878" s="23"/>
      <c r="CV878" s="23"/>
      <c r="CW878" s="23"/>
      <c r="CX878" s="23"/>
      <c r="CY878" s="23"/>
      <c r="CZ878" s="23"/>
      <c r="DA878" s="23"/>
      <c r="DB878" s="23"/>
      <c r="DC878" s="23"/>
      <c r="DD878" s="23"/>
      <c r="DE878" s="23"/>
      <c r="DF878" s="23"/>
      <c r="DG878" s="23"/>
      <c r="DH878" s="23"/>
      <c r="DI878" s="23"/>
      <c r="DJ878" s="23"/>
      <c r="DK878" s="23"/>
      <c r="DL878" s="23"/>
      <c r="DM878" s="23"/>
      <c r="DN878" s="23"/>
      <c r="DO878" s="23"/>
      <c r="DP878" s="23"/>
      <c r="DQ878" s="23"/>
      <c r="DR878" s="23"/>
      <c r="DS878" s="23"/>
      <c r="DT878" s="23"/>
      <c r="DU878" s="23"/>
      <c r="DV878" s="23"/>
      <c r="DW878" s="23"/>
      <c r="DX878" s="23"/>
      <c r="DY878" s="23"/>
      <c r="DZ878" s="23"/>
      <c r="EA878" s="23"/>
      <c r="EB878" s="23"/>
      <c r="EC878" s="23"/>
      <c r="ED878" s="23"/>
      <c r="EE878" s="23"/>
    </row>
    <row r="879" spans="1:135" s="22" customFormat="1" x14ac:dyDescent="0.25">
      <c r="A879" s="20"/>
      <c r="B879" s="16"/>
      <c r="C879" s="446"/>
      <c r="D879" s="446"/>
      <c r="E879" s="1089"/>
      <c r="F879" s="446"/>
      <c r="G879" s="446"/>
      <c r="H879" s="1089"/>
      <c r="I879" s="446"/>
      <c r="J879" s="446"/>
      <c r="K879" s="1089"/>
      <c r="L879" s="446"/>
      <c r="M879" s="446"/>
      <c r="N879" s="1089"/>
      <c r="O879" s="446"/>
      <c r="P879" s="446"/>
      <c r="Q879" s="1089"/>
      <c r="R879" s="446"/>
      <c r="S879" s="446"/>
      <c r="T879" s="1089"/>
      <c r="U879" s="1089"/>
      <c r="V879" s="446"/>
      <c r="W879" s="446"/>
      <c r="X879" s="1089"/>
      <c r="Y879" s="446"/>
      <c r="Z879" s="446"/>
      <c r="AA879" s="1089"/>
      <c r="AB879" s="446"/>
      <c r="AC879" s="1089"/>
      <c r="AD879" s="446"/>
      <c r="AE879" s="1089"/>
      <c r="AF879" s="446"/>
      <c r="AG879" s="1089"/>
      <c r="AH879" s="446"/>
      <c r="AI879" s="446"/>
      <c r="AJ879" s="1089"/>
      <c r="AK879" s="446"/>
      <c r="AL879" s="446"/>
      <c r="AM879" s="1089"/>
      <c r="AN879" s="446"/>
      <c r="AO879" s="446"/>
      <c r="AP879" s="1089"/>
      <c r="AQ879" s="446"/>
      <c r="AR879" s="446"/>
      <c r="AS879" s="1146"/>
      <c r="AT879" s="446"/>
      <c r="AU879" s="446"/>
      <c r="AV879" s="1089"/>
      <c r="AW879" s="1089"/>
      <c r="AX879" s="1146"/>
      <c r="AY879" s="446"/>
      <c r="AZ879" s="1146"/>
      <c r="BA879" s="1919"/>
      <c r="BB879" s="1790"/>
      <c r="BC879" s="1146"/>
      <c r="BD879" s="446"/>
      <c r="BE879" s="1938"/>
      <c r="BF879" s="1089"/>
      <c r="BG879" s="20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  <c r="BS879" s="23"/>
      <c r="BT879" s="23"/>
      <c r="BU879" s="23"/>
      <c r="BV879" s="23"/>
      <c r="BW879" s="23"/>
      <c r="BX879" s="23"/>
      <c r="BY879" s="23"/>
      <c r="BZ879" s="23"/>
      <c r="CA879" s="23"/>
      <c r="CB879" s="23"/>
      <c r="CC879" s="23"/>
      <c r="CD879" s="23"/>
      <c r="CE879" s="23"/>
      <c r="CF879" s="23"/>
      <c r="CG879" s="23"/>
      <c r="CH879" s="23"/>
      <c r="CI879" s="23"/>
      <c r="CJ879" s="23"/>
      <c r="CK879" s="23"/>
      <c r="CL879" s="23"/>
      <c r="CM879" s="23"/>
      <c r="CN879" s="23"/>
      <c r="CO879" s="23"/>
      <c r="CP879" s="23"/>
      <c r="CQ879" s="23"/>
      <c r="CR879" s="23"/>
      <c r="CS879" s="23"/>
      <c r="CT879" s="23"/>
      <c r="CU879" s="23"/>
      <c r="CV879" s="23"/>
      <c r="CW879" s="23"/>
      <c r="CX879" s="23"/>
      <c r="CY879" s="23"/>
      <c r="CZ879" s="23"/>
      <c r="DA879" s="23"/>
      <c r="DB879" s="23"/>
      <c r="DC879" s="23"/>
      <c r="DD879" s="23"/>
      <c r="DE879" s="23"/>
      <c r="DF879" s="23"/>
      <c r="DG879" s="23"/>
      <c r="DH879" s="23"/>
      <c r="DI879" s="23"/>
      <c r="DJ879" s="23"/>
      <c r="DK879" s="23"/>
      <c r="DL879" s="23"/>
      <c r="DM879" s="23"/>
      <c r="DN879" s="23"/>
      <c r="DO879" s="23"/>
      <c r="DP879" s="23"/>
      <c r="DQ879" s="23"/>
      <c r="DR879" s="23"/>
      <c r="DS879" s="23"/>
      <c r="DT879" s="23"/>
      <c r="DU879" s="23"/>
      <c r="DV879" s="23"/>
      <c r="DW879" s="23"/>
      <c r="DX879" s="23"/>
      <c r="DY879" s="23"/>
      <c r="DZ879" s="23"/>
      <c r="EA879" s="23"/>
      <c r="EB879" s="23"/>
      <c r="EC879" s="23"/>
      <c r="ED879" s="23"/>
      <c r="EE879" s="23"/>
    </row>
    <row r="880" spans="1:135" s="22" customFormat="1" x14ac:dyDescent="0.25">
      <c r="A880" s="20"/>
      <c r="B880" s="16"/>
      <c r="C880" s="446"/>
      <c r="D880" s="446"/>
      <c r="E880" s="1089"/>
      <c r="F880" s="446"/>
      <c r="G880" s="446"/>
      <c r="H880" s="1089"/>
      <c r="I880" s="446"/>
      <c r="J880" s="446"/>
      <c r="K880" s="1089"/>
      <c r="L880" s="446"/>
      <c r="M880" s="446"/>
      <c r="N880" s="1089"/>
      <c r="O880" s="446"/>
      <c r="P880" s="446"/>
      <c r="Q880" s="1089"/>
      <c r="R880" s="446"/>
      <c r="S880" s="446"/>
      <c r="T880" s="1089"/>
      <c r="U880" s="1089"/>
      <c r="V880" s="446"/>
      <c r="W880" s="446"/>
      <c r="X880" s="1089"/>
      <c r="Y880" s="446"/>
      <c r="Z880" s="446"/>
      <c r="AA880" s="1089"/>
      <c r="AB880" s="446"/>
      <c r="AC880" s="1089"/>
      <c r="AD880" s="446"/>
      <c r="AE880" s="1089"/>
      <c r="AF880" s="446"/>
      <c r="AG880" s="1089"/>
      <c r="AH880" s="446"/>
      <c r="AI880" s="446"/>
      <c r="AJ880" s="1089"/>
      <c r="AK880" s="446"/>
      <c r="AL880" s="446"/>
      <c r="AM880" s="1089"/>
      <c r="AN880" s="446"/>
      <c r="AO880" s="446"/>
      <c r="AP880" s="1089"/>
      <c r="AQ880" s="446"/>
      <c r="AR880" s="446"/>
      <c r="AS880" s="1146"/>
      <c r="AT880" s="446"/>
      <c r="AU880" s="446"/>
      <c r="AV880" s="1089"/>
      <c r="AW880" s="1089"/>
      <c r="AX880" s="1146"/>
      <c r="AY880" s="446"/>
      <c r="AZ880" s="1146"/>
      <c r="BA880" s="1919"/>
      <c r="BB880" s="1790"/>
      <c r="BC880" s="1146"/>
      <c r="BD880" s="446"/>
      <c r="BE880" s="1938"/>
      <c r="BF880" s="1089"/>
      <c r="BG880" s="20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  <c r="BS880" s="23"/>
      <c r="BT880" s="23"/>
      <c r="BU880" s="23"/>
      <c r="BV880" s="23"/>
      <c r="BW880" s="23"/>
      <c r="BX880" s="23"/>
      <c r="BY880" s="23"/>
      <c r="BZ880" s="23"/>
      <c r="CA880" s="23"/>
      <c r="CB880" s="23"/>
      <c r="CC880" s="23"/>
      <c r="CD880" s="23"/>
      <c r="CE880" s="23"/>
      <c r="CF880" s="23"/>
      <c r="CG880" s="23"/>
      <c r="CH880" s="23"/>
      <c r="CI880" s="23"/>
      <c r="CJ880" s="23"/>
      <c r="CK880" s="23"/>
      <c r="CL880" s="23"/>
      <c r="CM880" s="23"/>
      <c r="CN880" s="23"/>
      <c r="CO880" s="23"/>
      <c r="CP880" s="23"/>
      <c r="CQ880" s="23"/>
      <c r="CR880" s="23"/>
      <c r="CS880" s="23"/>
      <c r="CT880" s="23"/>
      <c r="CU880" s="23"/>
      <c r="CV880" s="23"/>
      <c r="CW880" s="23"/>
      <c r="CX880" s="23"/>
      <c r="CY880" s="23"/>
      <c r="CZ880" s="23"/>
      <c r="DA880" s="23"/>
      <c r="DB880" s="23"/>
      <c r="DC880" s="23"/>
      <c r="DD880" s="23"/>
      <c r="DE880" s="23"/>
      <c r="DF880" s="23"/>
      <c r="DG880" s="23"/>
      <c r="DH880" s="23"/>
      <c r="DI880" s="23"/>
      <c r="DJ880" s="23"/>
      <c r="DK880" s="23"/>
      <c r="DL880" s="23"/>
      <c r="DM880" s="23"/>
      <c r="DN880" s="23"/>
      <c r="DO880" s="23"/>
      <c r="DP880" s="23"/>
      <c r="DQ880" s="23"/>
      <c r="DR880" s="23"/>
      <c r="DS880" s="23"/>
      <c r="DT880" s="23"/>
      <c r="DU880" s="23"/>
      <c r="DV880" s="23"/>
      <c r="DW880" s="23"/>
      <c r="DX880" s="23"/>
      <c r="DY880" s="23"/>
      <c r="DZ880" s="23"/>
      <c r="EA880" s="23"/>
      <c r="EB880" s="23"/>
      <c r="EC880" s="23"/>
      <c r="ED880" s="23"/>
      <c r="EE880" s="23"/>
    </row>
    <row r="881" spans="1:135" s="22" customFormat="1" x14ac:dyDescent="0.25">
      <c r="A881" s="20"/>
      <c r="B881" s="16"/>
      <c r="C881" s="446"/>
      <c r="D881" s="446"/>
      <c r="E881" s="1089"/>
      <c r="F881" s="446"/>
      <c r="G881" s="446"/>
      <c r="H881" s="1089"/>
      <c r="I881" s="446"/>
      <c r="J881" s="446"/>
      <c r="K881" s="1089"/>
      <c r="L881" s="446"/>
      <c r="M881" s="446"/>
      <c r="N881" s="1089"/>
      <c r="O881" s="446"/>
      <c r="P881" s="446"/>
      <c r="Q881" s="1089"/>
      <c r="R881" s="446"/>
      <c r="S881" s="446"/>
      <c r="T881" s="1089"/>
      <c r="U881" s="1089"/>
      <c r="V881" s="446"/>
      <c r="W881" s="446"/>
      <c r="X881" s="1089"/>
      <c r="Y881" s="446"/>
      <c r="Z881" s="446"/>
      <c r="AA881" s="1089"/>
      <c r="AB881" s="446"/>
      <c r="AC881" s="1089"/>
      <c r="AD881" s="446"/>
      <c r="AE881" s="1089"/>
      <c r="AF881" s="446"/>
      <c r="AG881" s="1089"/>
      <c r="AH881" s="446"/>
      <c r="AI881" s="446"/>
      <c r="AJ881" s="1089"/>
      <c r="AK881" s="446"/>
      <c r="AL881" s="446"/>
      <c r="AM881" s="1089"/>
      <c r="AN881" s="446"/>
      <c r="AO881" s="446"/>
      <c r="AP881" s="1089"/>
      <c r="AQ881" s="446"/>
      <c r="AR881" s="446"/>
      <c r="AS881" s="1146"/>
      <c r="AT881" s="446"/>
      <c r="AU881" s="446"/>
      <c r="AV881" s="1089"/>
      <c r="AW881" s="1089"/>
      <c r="AX881" s="1146"/>
      <c r="AY881" s="446"/>
      <c r="AZ881" s="1146"/>
      <c r="BA881" s="1919"/>
      <c r="BB881" s="1790"/>
      <c r="BC881" s="1146"/>
      <c r="BD881" s="446"/>
      <c r="BE881" s="1938"/>
      <c r="BF881" s="1089"/>
      <c r="BG881" s="20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  <c r="BS881" s="23"/>
      <c r="BT881" s="23"/>
      <c r="BU881" s="23"/>
      <c r="BV881" s="23"/>
      <c r="BW881" s="23"/>
      <c r="BX881" s="23"/>
      <c r="BY881" s="23"/>
      <c r="BZ881" s="23"/>
      <c r="CA881" s="23"/>
      <c r="CB881" s="23"/>
      <c r="CC881" s="23"/>
      <c r="CD881" s="23"/>
      <c r="CE881" s="23"/>
      <c r="CF881" s="23"/>
      <c r="CG881" s="23"/>
      <c r="CH881" s="23"/>
      <c r="CI881" s="23"/>
      <c r="CJ881" s="23"/>
      <c r="CK881" s="23"/>
      <c r="CL881" s="23"/>
      <c r="CM881" s="23"/>
      <c r="CN881" s="23"/>
      <c r="CO881" s="23"/>
      <c r="CP881" s="23"/>
      <c r="CQ881" s="23"/>
      <c r="CR881" s="23"/>
      <c r="CS881" s="23"/>
      <c r="CT881" s="23"/>
      <c r="CU881" s="23"/>
      <c r="CV881" s="23"/>
      <c r="CW881" s="23"/>
      <c r="CX881" s="23"/>
      <c r="CY881" s="23"/>
      <c r="CZ881" s="23"/>
      <c r="DA881" s="23"/>
      <c r="DB881" s="23"/>
      <c r="DC881" s="23"/>
      <c r="DD881" s="23"/>
      <c r="DE881" s="23"/>
      <c r="DF881" s="23"/>
      <c r="DG881" s="23"/>
      <c r="DH881" s="23"/>
      <c r="DI881" s="23"/>
      <c r="DJ881" s="23"/>
      <c r="DK881" s="23"/>
      <c r="DL881" s="23"/>
      <c r="DM881" s="23"/>
      <c r="DN881" s="23"/>
      <c r="DO881" s="23"/>
      <c r="DP881" s="23"/>
      <c r="DQ881" s="23"/>
      <c r="DR881" s="23"/>
      <c r="DS881" s="23"/>
      <c r="DT881" s="23"/>
      <c r="DU881" s="23"/>
      <c r="DV881" s="23"/>
      <c r="DW881" s="23"/>
      <c r="DX881" s="23"/>
      <c r="DY881" s="23"/>
      <c r="DZ881" s="23"/>
      <c r="EA881" s="23"/>
      <c r="EB881" s="23"/>
      <c r="EC881" s="23"/>
      <c r="ED881" s="23"/>
      <c r="EE881" s="23"/>
    </row>
    <row r="882" spans="1:135" s="22" customFormat="1" x14ac:dyDescent="0.25">
      <c r="A882" s="20"/>
      <c r="B882" s="16"/>
      <c r="C882" s="446"/>
      <c r="D882" s="446"/>
      <c r="E882" s="1089"/>
      <c r="F882" s="446"/>
      <c r="G882" s="446"/>
      <c r="H882" s="1089"/>
      <c r="I882" s="446"/>
      <c r="J882" s="446"/>
      <c r="K882" s="1089"/>
      <c r="L882" s="446"/>
      <c r="M882" s="446"/>
      <c r="N882" s="1089"/>
      <c r="O882" s="446"/>
      <c r="P882" s="446"/>
      <c r="Q882" s="1089"/>
      <c r="R882" s="446"/>
      <c r="S882" s="446"/>
      <c r="T882" s="1089"/>
      <c r="U882" s="1089"/>
      <c r="V882" s="446"/>
      <c r="W882" s="446"/>
      <c r="X882" s="1089"/>
      <c r="Y882" s="446"/>
      <c r="Z882" s="446"/>
      <c r="AA882" s="1089"/>
      <c r="AB882" s="446"/>
      <c r="AC882" s="1089"/>
      <c r="AD882" s="446"/>
      <c r="AE882" s="1089"/>
      <c r="AF882" s="446"/>
      <c r="AG882" s="1089"/>
      <c r="AH882" s="446"/>
      <c r="AI882" s="446"/>
      <c r="AJ882" s="1089"/>
      <c r="AK882" s="446"/>
      <c r="AL882" s="446"/>
      <c r="AM882" s="1089"/>
      <c r="AN882" s="446"/>
      <c r="AO882" s="446"/>
      <c r="AP882" s="1089"/>
      <c r="AQ882" s="446"/>
      <c r="AR882" s="446"/>
      <c r="AS882" s="1146"/>
      <c r="AT882" s="446"/>
      <c r="AU882" s="446"/>
      <c r="AV882" s="1089"/>
      <c r="AW882" s="1089"/>
      <c r="AX882" s="1146"/>
      <c r="AY882" s="446"/>
      <c r="AZ882" s="1146"/>
      <c r="BA882" s="1919"/>
      <c r="BB882" s="1790"/>
      <c r="BC882" s="1146"/>
      <c r="BD882" s="446"/>
      <c r="BE882" s="1938"/>
      <c r="BF882" s="1089"/>
      <c r="BG882" s="20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  <c r="BS882" s="23"/>
      <c r="BT882" s="23"/>
      <c r="BU882" s="23"/>
      <c r="BV882" s="23"/>
      <c r="BW882" s="23"/>
      <c r="BX882" s="23"/>
      <c r="BY882" s="23"/>
      <c r="BZ882" s="23"/>
      <c r="CA882" s="23"/>
      <c r="CB882" s="23"/>
      <c r="CC882" s="23"/>
      <c r="CD882" s="23"/>
      <c r="CE882" s="23"/>
      <c r="CF882" s="23"/>
      <c r="CG882" s="23"/>
      <c r="CH882" s="23"/>
      <c r="CI882" s="23"/>
      <c r="CJ882" s="23"/>
      <c r="CK882" s="23"/>
      <c r="CL882" s="23"/>
      <c r="CM882" s="23"/>
      <c r="CN882" s="23"/>
      <c r="CO882" s="23"/>
      <c r="CP882" s="23"/>
      <c r="CQ882" s="23"/>
      <c r="CR882" s="23"/>
      <c r="CS882" s="23"/>
      <c r="CT882" s="23"/>
      <c r="CU882" s="23"/>
      <c r="CV882" s="23"/>
      <c r="CW882" s="23"/>
      <c r="CX882" s="23"/>
      <c r="CY882" s="23"/>
      <c r="CZ882" s="23"/>
      <c r="DA882" s="23"/>
      <c r="DB882" s="23"/>
      <c r="DC882" s="23"/>
      <c r="DD882" s="23"/>
      <c r="DE882" s="23"/>
      <c r="DF882" s="23"/>
      <c r="DG882" s="23"/>
      <c r="DH882" s="23"/>
      <c r="DI882" s="23"/>
      <c r="DJ882" s="23"/>
      <c r="DK882" s="23"/>
      <c r="DL882" s="23"/>
      <c r="DM882" s="23"/>
      <c r="DN882" s="23"/>
      <c r="DO882" s="23"/>
      <c r="DP882" s="23"/>
      <c r="DQ882" s="23"/>
      <c r="DR882" s="23"/>
      <c r="DS882" s="23"/>
      <c r="DT882" s="23"/>
      <c r="DU882" s="23"/>
      <c r="DV882" s="23"/>
      <c r="DW882" s="23"/>
      <c r="DX882" s="23"/>
      <c r="DY882" s="23"/>
      <c r="DZ882" s="23"/>
      <c r="EA882" s="23"/>
      <c r="EB882" s="23"/>
      <c r="EC882" s="23"/>
      <c r="ED882" s="23"/>
      <c r="EE882" s="23"/>
    </row>
    <row r="883" spans="1:135" s="22" customFormat="1" x14ac:dyDescent="0.25">
      <c r="A883" s="20"/>
      <c r="B883" s="16"/>
      <c r="C883" s="446"/>
      <c r="D883" s="446"/>
      <c r="E883" s="1089"/>
      <c r="F883" s="446"/>
      <c r="G883" s="446"/>
      <c r="H883" s="1089"/>
      <c r="I883" s="446"/>
      <c r="J883" s="446"/>
      <c r="K883" s="1089"/>
      <c r="L883" s="446"/>
      <c r="M883" s="446"/>
      <c r="N883" s="1089"/>
      <c r="O883" s="446"/>
      <c r="P883" s="446"/>
      <c r="Q883" s="1089"/>
      <c r="R883" s="446"/>
      <c r="S883" s="446"/>
      <c r="T883" s="1089"/>
      <c r="U883" s="1089"/>
      <c r="V883" s="446"/>
      <c r="W883" s="446"/>
      <c r="X883" s="1089"/>
      <c r="Y883" s="446"/>
      <c r="Z883" s="446"/>
      <c r="AA883" s="1089"/>
      <c r="AB883" s="446"/>
      <c r="AC883" s="1089"/>
      <c r="AD883" s="446"/>
      <c r="AE883" s="1089"/>
      <c r="AF883" s="446"/>
      <c r="AG883" s="1089"/>
      <c r="AH883" s="446"/>
      <c r="AI883" s="446"/>
      <c r="AJ883" s="1089"/>
      <c r="AK883" s="446"/>
      <c r="AL883" s="446"/>
      <c r="AM883" s="1089"/>
      <c r="AN883" s="446"/>
      <c r="AO883" s="446"/>
      <c r="AP883" s="1089"/>
      <c r="AQ883" s="446"/>
      <c r="AR883" s="446"/>
      <c r="AS883" s="1146"/>
      <c r="AT883" s="446"/>
      <c r="AU883" s="446"/>
      <c r="AV883" s="1089"/>
      <c r="AW883" s="1089"/>
      <c r="AX883" s="1146"/>
      <c r="AY883" s="446"/>
      <c r="AZ883" s="1146"/>
      <c r="BA883" s="1919"/>
      <c r="BB883" s="1790"/>
      <c r="BC883" s="1146"/>
      <c r="BD883" s="446"/>
      <c r="BE883" s="1938"/>
      <c r="BF883" s="1089"/>
      <c r="BG883" s="20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  <c r="BS883" s="23"/>
      <c r="BT883" s="23"/>
      <c r="BU883" s="23"/>
      <c r="BV883" s="23"/>
      <c r="BW883" s="23"/>
      <c r="BX883" s="23"/>
      <c r="BY883" s="23"/>
      <c r="BZ883" s="23"/>
      <c r="CA883" s="23"/>
      <c r="CB883" s="23"/>
      <c r="CC883" s="23"/>
      <c r="CD883" s="23"/>
      <c r="CE883" s="23"/>
      <c r="CF883" s="23"/>
      <c r="CG883" s="23"/>
      <c r="CH883" s="23"/>
      <c r="CI883" s="23"/>
      <c r="CJ883" s="23"/>
      <c r="CK883" s="23"/>
      <c r="CL883" s="23"/>
      <c r="CM883" s="23"/>
      <c r="CN883" s="23"/>
      <c r="CO883" s="23"/>
      <c r="CP883" s="23"/>
      <c r="CQ883" s="23"/>
      <c r="CR883" s="23"/>
      <c r="CS883" s="23"/>
      <c r="CT883" s="23"/>
      <c r="CU883" s="23"/>
      <c r="CV883" s="23"/>
      <c r="CW883" s="23"/>
      <c r="CX883" s="23"/>
      <c r="CY883" s="23"/>
      <c r="CZ883" s="23"/>
      <c r="DA883" s="23"/>
      <c r="DB883" s="23"/>
      <c r="DC883" s="23"/>
      <c r="DD883" s="23"/>
      <c r="DE883" s="23"/>
      <c r="DF883" s="23"/>
      <c r="DG883" s="23"/>
      <c r="DH883" s="23"/>
      <c r="DI883" s="23"/>
      <c r="DJ883" s="23"/>
      <c r="DK883" s="23"/>
      <c r="DL883" s="23"/>
      <c r="DM883" s="23"/>
      <c r="DN883" s="23"/>
      <c r="DO883" s="23"/>
      <c r="DP883" s="23"/>
      <c r="DQ883" s="23"/>
      <c r="DR883" s="23"/>
      <c r="DS883" s="23"/>
      <c r="DT883" s="23"/>
      <c r="DU883" s="23"/>
      <c r="DV883" s="23"/>
      <c r="DW883" s="23"/>
      <c r="DX883" s="23"/>
      <c r="DY883" s="23"/>
      <c r="DZ883" s="23"/>
      <c r="EA883" s="23"/>
      <c r="EB883" s="23"/>
      <c r="EC883" s="23"/>
      <c r="ED883" s="23"/>
      <c r="EE883" s="23"/>
    </row>
    <row r="884" spans="1:135" s="22" customFormat="1" x14ac:dyDescent="0.25">
      <c r="A884" s="20"/>
      <c r="B884" s="16"/>
      <c r="C884" s="446"/>
      <c r="D884" s="446"/>
      <c r="E884" s="1089"/>
      <c r="F884" s="446"/>
      <c r="G884" s="446"/>
      <c r="H884" s="1089"/>
      <c r="I884" s="446"/>
      <c r="J884" s="446"/>
      <c r="K884" s="1089"/>
      <c r="L884" s="446"/>
      <c r="M884" s="446"/>
      <c r="N884" s="1089"/>
      <c r="O884" s="446"/>
      <c r="P884" s="446"/>
      <c r="Q884" s="1089"/>
      <c r="R884" s="446"/>
      <c r="S884" s="446"/>
      <c r="T884" s="1089"/>
      <c r="U884" s="1089"/>
      <c r="V884" s="446"/>
      <c r="W884" s="446"/>
      <c r="X884" s="1089"/>
      <c r="Y884" s="446"/>
      <c r="Z884" s="446"/>
      <c r="AA884" s="1089"/>
      <c r="AB884" s="446"/>
      <c r="AC884" s="1089"/>
      <c r="AD884" s="446"/>
      <c r="AE884" s="1089"/>
      <c r="AF884" s="446"/>
      <c r="AG884" s="1089"/>
      <c r="AH884" s="446"/>
      <c r="AI884" s="446"/>
      <c r="AJ884" s="1089"/>
      <c r="AK884" s="446"/>
      <c r="AL884" s="446"/>
      <c r="AM884" s="1089"/>
      <c r="AN884" s="446"/>
      <c r="AO884" s="446"/>
      <c r="AP884" s="1089"/>
      <c r="AQ884" s="446"/>
      <c r="AR884" s="446"/>
      <c r="AS884" s="1146"/>
      <c r="AT884" s="446"/>
      <c r="AU884" s="446"/>
      <c r="AV884" s="1089"/>
      <c r="AW884" s="1089"/>
      <c r="AX884" s="1146"/>
      <c r="AY884" s="446"/>
      <c r="AZ884" s="1146"/>
      <c r="BA884" s="1919"/>
      <c r="BB884" s="1790"/>
      <c r="BC884" s="1146"/>
      <c r="BD884" s="446"/>
      <c r="BE884" s="1938"/>
      <c r="BF884" s="1089"/>
      <c r="BG884" s="20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  <c r="BS884" s="23"/>
      <c r="BT884" s="23"/>
      <c r="BU884" s="23"/>
      <c r="BV884" s="23"/>
      <c r="BW884" s="23"/>
      <c r="BX884" s="23"/>
      <c r="BY884" s="23"/>
      <c r="BZ884" s="23"/>
      <c r="CA884" s="23"/>
      <c r="CB884" s="23"/>
      <c r="CC884" s="23"/>
      <c r="CD884" s="23"/>
      <c r="CE884" s="23"/>
      <c r="CF884" s="23"/>
      <c r="CG884" s="23"/>
      <c r="CH884" s="23"/>
      <c r="CI884" s="23"/>
      <c r="CJ884" s="23"/>
      <c r="CK884" s="23"/>
      <c r="CL884" s="23"/>
      <c r="CM884" s="23"/>
      <c r="CN884" s="23"/>
      <c r="CO884" s="23"/>
      <c r="CP884" s="23"/>
      <c r="CQ884" s="23"/>
      <c r="CR884" s="23"/>
      <c r="CS884" s="23"/>
      <c r="CT884" s="23"/>
      <c r="CU884" s="23"/>
      <c r="CV884" s="23"/>
      <c r="CW884" s="23"/>
      <c r="CX884" s="23"/>
      <c r="CY884" s="23"/>
      <c r="CZ884" s="23"/>
      <c r="DA884" s="23"/>
      <c r="DB884" s="23"/>
      <c r="DC884" s="23"/>
      <c r="DD884" s="23"/>
      <c r="DE884" s="23"/>
      <c r="DF884" s="23"/>
      <c r="DG884" s="23"/>
      <c r="DH884" s="23"/>
      <c r="DI884" s="23"/>
      <c r="DJ884" s="23"/>
      <c r="DK884" s="23"/>
      <c r="DL884" s="23"/>
      <c r="DM884" s="23"/>
      <c r="DN884" s="23"/>
      <c r="DO884" s="23"/>
      <c r="DP884" s="23"/>
      <c r="DQ884" s="23"/>
      <c r="DR884" s="23"/>
      <c r="DS884" s="23"/>
      <c r="DT884" s="23"/>
      <c r="DU884" s="23"/>
      <c r="DV884" s="23"/>
      <c r="DW884" s="23"/>
      <c r="DX884" s="23"/>
      <c r="DY884" s="23"/>
      <c r="DZ884" s="23"/>
      <c r="EA884" s="23"/>
      <c r="EB884" s="23"/>
      <c r="EC884" s="23"/>
      <c r="ED884" s="23"/>
      <c r="EE884" s="23"/>
    </row>
    <row r="885" spans="1:135" s="22" customFormat="1" x14ac:dyDescent="0.25">
      <c r="A885" s="20"/>
      <c r="B885" s="16"/>
      <c r="C885" s="446"/>
      <c r="D885" s="446"/>
      <c r="E885" s="1089"/>
      <c r="F885" s="446"/>
      <c r="G885" s="446"/>
      <c r="H885" s="1089"/>
      <c r="I885" s="446"/>
      <c r="J885" s="446"/>
      <c r="K885" s="1089"/>
      <c r="L885" s="446"/>
      <c r="M885" s="446"/>
      <c r="N885" s="1089"/>
      <c r="O885" s="446"/>
      <c r="P885" s="446"/>
      <c r="Q885" s="1089"/>
      <c r="R885" s="446"/>
      <c r="S885" s="446"/>
      <c r="T885" s="1089"/>
      <c r="U885" s="1089"/>
      <c r="V885" s="446"/>
      <c r="W885" s="446"/>
      <c r="X885" s="1089"/>
      <c r="Y885" s="446"/>
      <c r="Z885" s="446"/>
      <c r="AA885" s="1089"/>
      <c r="AB885" s="446"/>
      <c r="AC885" s="1089"/>
      <c r="AD885" s="446"/>
      <c r="AE885" s="1089"/>
      <c r="AF885" s="446"/>
      <c r="AG885" s="1089"/>
      <c r="AH885" s="446"/>
      <c r="AI885" s="446"/>
      <c r="AJ885" s="1089"/>
      <c r="AK885" s="446"/>
      <c r="AL885" s="446"/>
      <c r="AM885" s="1089"/>
      <c r="AN885" s="446"/>
      <c r="AO885" s="446"/>
      <c r="AP885" s="1089"/>
      <c r="AQ885" s="446"/>
      <c r="AR885" s="446"/>
      <c r="AS885" s="1146"/>
      <c r="AT885" s="446"/>
      <c r="AU885" s="446"/>
      <c r="AV885" s="1089"/>
      <c r="AW885" s="1089"/>
      <c r="AX885" s="1146"/>
      <c r="AY885" s="446"/>
      <c r="AZ885" s="1146"/>
      <c r="BA885" s="1919"/>
      <c r="BB885" s="1790"/>
      <c r="BC885" s="1146"/>
      <c r="BD885" s="446"/>
      <c r="BE885" s="1938"/>
      <c r="BF885" s="1089"/>
      <c r="BG885" s="20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  <c r="BS885" s="23"/>
      <c r="BT885" s="23"/>
      <c r="BU885" s="23"/>
      <c r="BV885" s="23"/>
      <c r="BW885" s="23"/>
      <c r="BX885" s="23"/>
      <c r="BY885" s="23"/>
      <c r="BZ885" s="23"/>
      <c r="CA885" s="23"/>
      <c r="CB885" s="23"/>
      <c r="CC885" s="23"/>
      <c r="CD885" s="23"/>
      <c r="CE885" s="23"/>
      <c r="CF885" s="23"/>
      <c r="CG885" s="23"/>
      <c r="CH885" s="23"/>
      <c r="CI885" s="23"/>
      <c r="CJ885" s="23"/>
      <c r="CK885" s="23"/>
      <c r="CL885" s="23"/>
      <c r="CM885" s="23"/>
      <c r="CN885" s="23"/>
      <c r="CO885" s="23"/>
      <c r="CP885" s="23"/>
      <c r="CQ885" s="23"/>
      <c r="CR885" s="23"/>
      <c r="CS885" s="23"/>
      <c r="CT885" s="23"/>
      <c r="CU885" s="23"/>
      <c r="CV885" s="23"/>
      <c r="CW885" s="23"/>
      <c r="CX885" s="23"/>
      <c r="CY885" s="23"/>
      <c r="CZ885" s="23"/>
      <c r="DA885" s="23"/>
      <c r="DB885" s="23"/>
      <c r="DC885" s="23"/>
      <c r="DD885" s="23"/>
      <c r="DE885" s="23"/>
      <c r="DF885" s="23"/>
      <c r="DG885" s="23"/>
      <c r="DH885" s="23"/>
      <c r="DI885" s="23"/>
      <c r="DJ885" s="23"/>
      <c r="DK885" s="23"/>
      <c r="DL885" s="23"/>
      <c r="DM885" s="23"/>
      <c r="DN885" s="23"/>
      <c r="DO885" s="23"/>
      <c r="DP885" s="23"/>
      <c r="DQ885" s="23"/>
      <c r="DR885" s="23"/>
      <c r="DS885" s="23"/>
      <c r="DT885" s="23"/>
      <c r="DU885" s="23"/>
      <c r="DV885" s="23"/>
      <c r="DW885" s="23"/>
      <c r="DX885" s="23"/>
      <c r="DY885" s="23"/>
      <c r="DZ885" s="23"/>
      <c r="EA885" s="23"/>
      <c r="EB885" s="23"/>
      <c r="EC885" s="23"/>
      <c r="ED885" s="23"/>
      <c r="EE885" s="23"/>
    </row>
    <row r="886" spans="1:135" s="22" customFormat="1" x14ac:dyDescent="0.25">
      <c r="A886" s="20"/>
      <c r="B886" s="16"/>
      <c r="C886" s="446"/>
      <c r="D886" s="446"/>
      <c r="E886" s="1089"/>
      <c r="F886" s="446"/>
      <c r="G886" s="446"/>
      <c r="H886" s="1089"/>
      <c r="I886" s="446"/>
      <c r="J886" s="446"/>
      <c r="K886" s="1089"/>
      <c r="L886" s="446"/>
      <c r="M886" s="446"/>
      <c r="N886" s="1089"/>
      <c r="O886" s="446"/>
      <c r="P886" s="446"/>
      <c r="Q886" s="1089"/>
      <c r="R886" s="446"/>
      <c r="S886" s="446"/>
      <c r="T886" s="1089"/>
      <c r="U886" s="1089"/>
      <c r="V886" s="446"/>
      <c r="W886" s="446"/>
      <c r="X886" s="1089"/>
      <c r="Y886" s="446"/>
      <c r="Z886" s="446"/>
      <c r="AA886" s="1089"/>
      <c r="AB886" s="446"/>
      <c r="AC886" s="1089"/>
      <c r="AD886" s="446"/>
      <c r="AE886" s="1089"/>
      <c r="AF886" s="446"/>
      <c r="AG886" s="1089"/>
      <c r="AH886" s="446"/>
      <c r="AI886" s="446"/>
      <c r="AJ886" s="1089"/>
      <c r="AK886" s="446"/>
      <c r="AL886" s="446"/>
      <c r="AM886" s="1089"/>
      <c r="AN886" s="446"/>
      <c r="AO886" s="446"/>
      <c r="AP886" s="1089"/>
      <c r="AQ886" s="446"/>
      <c r="AR886" s="446"/>
      <c r="AS886" s="1146"/>
      <c r="AT886" s="446"/>
      <c r="AU886" s="446"/>
      <c r="AV886" s="1089"/>
      <c r="AW886" s="1089"/>
      <c r="AX886" s="1146"/>
      <c r="AY886" s="446"/>
      <c r="AZ886" s="1146"/>
      <c r="BA886" s="1919"/>
      <c r="BB886" s="1790"/>
      <c r="BC886" s="1146"/>
      <c r="BD886" s="446"/>
      <c r="BE886" s="1938"/>
      <c r="BF886" s="1089"/>
      <c r="BG886" s="20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/>
      <c r="CS886" s="23"/>
      <c r="CT886" s="23"/>
      <c r="CU886" s="23"/>
      <c r="CV886" s="23"/>
      <c r="CW886" s="23"/>
      <c r="CX886" s="23"/>
      <c r="CY886" s="23"/>
      <c r="CZ886" s="23"/>
      <c r="DA886" s="23"/>
      <c r="DB886" s="23"/>
      <c r="DC886" s="23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/>
      <c r="DR886" s="23"/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/>
      <c r="ED886" s="23"/>
      <c r="EE886" s="23"/>
    </row>
    <row r="887" spans="1:135" s="22" customFormat="1" x14ac:dyDescent="0.25">
      <c r="A887" s="20"/>
      <c r="B887" s="16"/>
      <c r="C887" s="446"/>
      <c r="D887" s="446"/>
      <c r="E887" s="1089"/>
      <c r="F887" s="446"/>
      <c r="G887" s="446"/>
      <c r="H887" s="1089"/>
      <c r="I887" s="446"/>
      <c r="J887" s="446"/>
      <c r="K887" s="1089"/>
      <c r="L887" s="446"/>
      <c r="M887" s="446"/>
      <c r="N887" s="1089"/>
      <c r="O887" s="446"/>
      <c r="P887" s="446"/>
      <c r="Q887" s="1089"/>
      <c r="R887" s="446"/>
      <c r="S887" s="446"/>
      <c r="T887" s="1089"/>
      <c r="U887" s="1089"/>
      <c r="V887" s="446"/>
      <c r="W887" s="446"/>
      <c r="X887" s="1089"/>
      <c r="Y887" s="446"/>
      <c r="Z887" s="446"/>
      <c r="AA887" s="1089"/>
      <c r="AB887" s="446"/>
      <c r="AC887" s="1089"/>
      <c r="AD887" s="446"/>
      <c r="AE887" s="1089"/>
      <c r="AF887" s="446"/>
      <c r="AG887" s="1089"/>
      <c r="AH887" s="446"/>
      <c r="AI887" s="446"/>
      <c r="AJ887" s="1089"/>
      <c r="AK887" s="446"/>
      <c r="AL887" s="446"/>
      <c r="AM887" s="1089"/>
      <c r="AN887" s="446"/>
      <c r="AO887" s="446"/>
      <c r="AP887" s="1089"/>
      <c r="AQ887" s="446"/>
      <c r="AR887" s="446"/>
      <c r="AS887" s="1146"/>
      <c r="AT887" s="446"/>
      <c r="AU887" s="446"/>
      <c r="AV887" s="1089"/>
      <c r="AW887" s="1089"/>
      <c r="AX887" s="1146"/>
      <c r="AY887" s="446"/>
      <c r="AZ887" s="1146"/>
      <c r="BA887" s="1919"/>
      <c r="BB887" s="1790"/>
      <c r="BC887" s="1146"/>
      <c r="BD887" s="446"/>
      <c r="BE887" s="1938"/>
      <c r="BF887" s="1089"/>
      <c r="BG887" s="20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  <c r="BS887" s="23"/>
      <c r="BT887" s="23"/>
      <c r="BU887" s="23"/>
      <c r="BV887" s="23"/>
      <c r="BW887" s="23"/>
      <c r="BX887" s="23"/>
      <c r="BY887" s="23"/>
      <c r="BZ887" s="23"/>
      <c r="CA887" s="23"/>
      <c r="CB887" s="23"/>
      <c r="CC887" s="23"/>
      <c r="CD887" s="23"/>
      <c r="CE887" s="23"/>
      <c r="CF887" s="23"/>
      <c r="CG887" s="23"/>
      <c r="CH887" s="23"/>
      <c r="CI887" s="23"/>
      <c r="CJ887" s="23"/>
      <c r="CK887" s="23"/>
      <c r="CL887" s="23"/>
      <c r="CM887" s="23"/>
      <c r="CN887" s="23"/>
      <c r="CO887" s="23"/>
      <c r="CP887" s="23"/>
      <c r="CQ887" s="23"/>
      <c r="CR887" s="23"/>
      <c r="CS887" s="23"/>
      <c r="CT887" s="23"/>
      <c r="CU887" s="23"/>
      <c r="CV887" s="23"/>
      <c r="CW887" s="23"/>
      <c r="CX887" s="23"/>
      <c r="CY887" s="23"/>
      <c r="CZ887" s="23"/>
      <c r="DA887" s="23"/>
      <c r="DB887" s="23"/>
      <c r="DC887" s="23"/>
      <c r="DD887" s="23"/>
      <c r="DE887" s="23"/>
      <c r="DF887" s="23"/>
      <c r="DG887" s="23"/>
      <c r="DH887" s="23"/>
      <c r="DI887" s="23"/>
      <c r="DJ887" s="23"/>
      <c r="DK887" s="23"/>
      <c r="DL887" s="23"/>
      <c r="DM887" s="23"/>
      <c r="DN887" s="23"/>
      <c r="DO887" s="23"/>
      <c r="DP887" s="23"/>
      <c r="DQ887" s="23"/>
      <c r="DR887" s="23"/>
      <c r="DS887" s="23"/>
      <c r="DT887" s="23"/>
      <c r="DU887" s="23"/>
      <c r="DV887" s="23"/>
      <c r="DW887" s="23"/>
      <c r="DX887" s="23"/>
      <c r="DY887" s="23"/>
      <c r="DZ887" s="23"/>
      <c r="EA887" s="23"/>
      <c r="EB887" s="23"/>
      <c r="EC887" s="23"/>
      <c r="ED887" s="23"/>
      <c r="EE887" s="23"/>
    </row>
    <row r="888" spans="1:135" s="22" customFormat="1" x14ac:dyDescent="0.25">
      <c r="A888" s="20"/>
      <c r="B888" s="16"/>
      <c r="C888" s="446"/>
      <c r="D888" s="446"/>
      <c r="E888" s="1089"/>
      <c r="F888" s="446"/>
      <c r="G888" s="446"/>
      <c r="H888" s="1089"/>
      <c r="I888" s="446"/>
      <c r="J888" s="446"/>
      <c r="K888" s="1089"/>
      <c r="L888" s="446"/>
      <c r="M888" s="446"/>
      <c r="N888" s="1089"/>
      <c r="O888" s="446"/>
      <c r="P888" s="446"/>
      <c r="Q888" s="1089"/>
      <c r="R888" s="446"/>
      <c r="S888" s="446"/>
      <c r="T888" s="1089"/>
      <c r="U888" s="1089"/>
      <c r="V888" s="446"/>
      <c r="W888" s="446"/>
      <c r="X888" s="1089"/>
      <c r="Y888" s="446"/>
      <c r="Z888" s="446"/>
      <c r="AA888" s="1089"/>
      <c r="AB888" s="446"/>
      <c r="AC888" s="1089"/>
      <c r="AD888" s="446"/>
      <c r="AE888" s="1089"/>
      <c r="AF888" s="446"/>
      <c r="AG888" s="1089"/>
      <c r="AH888" s="446"/>
      <c r="AI888" s="446"/>
      <c r="AJ888" s="1089"/>
      <c r="AK888" s="446"/>
      <c r="AL888" s="446"/>
      <c r="AM888" s="1089"/>
      <c r="AN888" s="446"/>
      <c r="AO888" s="446"/>
      <c r="AP888" s="1089"/>
      <c r="AQ888" s="446"/>
      <c r="AR888" s="446"/>
      <c r="AS888" s="1146"/>
      <c r="AT888" s="446"/>
      <c r="AU888" s="446"/>
      <c r="AV888" s="1089"/>
      <c r="AW888" s="1089"/>
      <c r="AX888" s="1146"/>
      <c r="AY888" s="446"/>
      <c r="AZ888" s="1146"/>
      <c r="BA888" s="1919"/>
      <c r="BB888" s="1790"/>
      <c r="BC888" s="1146"/>
      <c r="BD888" s="446"/>
      <c r="BE888" s="1938"/>
      <c r="BF888" s="1089"/>
      <c r="BG888" s="20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  <c r="BS888" s="23"/>
      <c r="BT888" s="23"/>
      <c r="BU888" s="23"/>
      <c r="BV888" s="23"/>
      <c r="BW888" s="23"/>
      <c r="BX888" s="23"/>
      <c r="BY888" s="23"/>
      <c r="BZ888" s="23"/>
      <c r="CA888" s="23"/>
      <c r="CB888" s="23"/>
      <c r="CC888" s="23"/>
      <c r="CD888" s="23"/>
      <c r="CE888" s="23"/>
      <c r="CF888" s="23"/>
      <c r="CG888" s="23"/>
      <c r="CH888" s="23"/>
      <c r="CI888" s="23"/>
      <c r="CJ888" s="23"/>
      <c r="CK888" s="23"/>
      <c r="CL888" s="23"/>
      <c r="CM888" s="23"/>
      <c r="CN888" s="23"/>
      <c r="CO888" s="23"/>
      <c r="CP888" s="23"/>
      <c r="CQ888" s="23"/>
      <c r="CR888" s="23"/>
      <c r="CS888" s="23"/>
      <c r="CT888" s="23"/>
      <c r="CU888" s="23"/>
      <c r="CV888" s="23"/>
      <c r="CW888" s="23"/>
      <c r="CX888" s="23"/>
      <c r="CY888" s="23"/>
      <c r="CZ888" s="23"/>
      <c r="DA888" s="23"/>
      <c r="DB888" s="23"/>
      <c r="DC888" s="23"/>
      <c r="DD888" s="23"/>
      <c r="DE888" s="23"/>
      <c r="DF888" s="23"/>
      <c r="DG888" s="23"/>
      <c r="DH888" s="23"/>
      <c r="DI888" s="23"/>
      <c r="DJ888" s="23"/>
      <c r="DK888" s="23"/>
      <c r="DL888" s="23"/>
      <c r="DM888" s="23"/>
      <c r="DN888" s="23"/>
      <c r="DO888" s="23"/>
      <c r="DP888" s="23"/>
      <c r="DQ888" s="23"/>
      <c r="DR888" s="23"/>
      <c r="DS888" s="23"/>
      <c r="DT888" s="23"/>
      <c r="DU888" s="23"/>
      <c r="DV888" s="23"/>
      <c r="DW888" s="23"/>
      <c r="DX888" s="23"/>
      <c r="DY888" s="23"/>
      <c r="DZ888" s="23"/>
      <c r="EA888" s="23"/>
      <c r="EB888" s="23"/>
      <c r="EC888" s="23"/>
      <c r="ED888" s="23"/>
      <c r="EE888" s="23"/>
    </row>
    <row r="889" spans="1:135" s="22" customFormat="1" x14ac:dyDescent="0.25">
      <c r="A889" s="20"/>
      <c r="B889" s="16"/>
      <c r="C889" s="446"/>
      <c r="D889" s="446"/>
      <c r="E889" s="1089"/>
      <c r="F889" s="446"/>
      <c r="G889" s="446"/>
      <c r="H889" s="1089"/>
      <c r="I889" s="446"/>
      <c r="J889" s="446"/>
      <c r="K889" s="1089"/>
      <c r="L889" s="446"/>
      <c r="M889" s="446"/>
      <c r="N889" s="1089"/>
      <c r="O889" s="446"/>
      <c r="P889" s="446"/>
      <c r="Q889" s="1089"/>
      <c r="R889" s="446"/>
      <c r="S889" s="446"/>
      <c r="T889" s="1089"/>
      <c r="U889" s="1089"/>
      <c r="V889" s="446"/>
      <c r="W889" s="446"/>
      <c r="X889" s="1089"/>
      <c r="Y889" s="446"/>
      <c r="Z889" s="446"/>
      <c r="AA889" s="1089"/>
      <c r="AB889" s="446"/>
      <c r="AC889" s="1089"/>
      <c r="AD889" s="446"/>
      <c r="AE889" s="1089"/>
      <c r="AF889" s="446"/>
      <c r="AG889" s="1089"/>
      <c r="AH889" s="446"/>
      <c r="AI889" s="446"/>
      <c r="AJ889" s="1089"/>
      <c r="AK889" s="446"/>
      <c r="AL889" s="446"/>
      <c r="AM889" s="1089"/>
      <c r="AN889" s="446"/>
      <c r="AO889" s="446"/>
      <c r="AP889" s="1089"/>
      <c r="AQ889" s="446"/>
      <c r="AR889" s="446"/>
      <c r="AS889" s="1146"/>
      <c r="AT889" s="446"/>
      <c r="AU889" s="446"/>
      <c r="AV889" s="1089"/>
      <c r="AW889" s="1089"/>
      <c r="AX889" s="1146"/>
      <c r="AY889" s="446"/>
      <c r="AZ889" s="1146"/>
      <c r="BA889" s="1919"/>
      <c r="BB889" s="1790"/>
      <c r="BC889" s="1146"/>
      <c r="BD889" s="446"/>
      <c r="BE889" s="1938"/>
      <c r="BF889" s="1089"/>
      <c r="BG889" s="20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  <c r="BS889" s="23"/>
      <c r="BT889" s="23"/>
      <c r="BU889" s="23"/>
      <c r="BV889" s="23"/>
      <c r="BW889" s="23"/>
      <c r="BX889" s="23"/>
      <c r="BY889" s="23"/>
      <c r="BZ889" s="23"/>
      <c r="CA889" s="23"/>
      <c r="CB889" s="23"/>
      <c r="CC889" s="23"/>
      <c r="CD889" s="23"/>
      <c r="CE889" s="23"/>
      <c r="CF889" s="23"/>
      <c r="CG889" s="23"/>
      <c r="CH889" s="23"/>
      <c r="CI889" s="23"/>
      <c r="CJ889" s="23"/>
      <c r="CK889" s="23"/>
      <c r="CL889" s="23"/>
      <c r="CM889" s="23"/>
      <c r="CN889" s="23"/>
      <c r="CO889" s="23"/>
      <c r="CP889" s="23"/>
      <c r="CQ889" s="23"/>
      <c r="CR889" s="23"/>
      <c r="CS889" s="23"/>
      <c r="CT889" s="23"/>
      <c r="CU889" s="23"/>
      <c r="CV889" s="23"/>
      <c r="CW889" s="23"/>
      <c r="CX889" s="23"/>
      <c r="CY889" s="23"/>
      <c r="CZ889" s="23"/>
      <c r="DA889" s="23"/>
      <c r="DB889" s="23"/>
      <c r="DC889" s="23"/>
      <c r="DD889" s="23"/>
      <c r="DE889" s="23"/>
      <c r="DF889" s="23"/>
      <c r="DG889" s="23"/>
      <c r="DH889" s="23"/>
      <c r="DI889" s="23"/>
      <c r="DJ889" s="23"/>
      <c r="DK889" s="23"/>
      <c r="DL889" s="23"/>
      <c r="DM889" s="23"/>
      <c r="DN889" s="23"/>
      <c r="DO889" s="23"/>
      <c r="DP889" s="23"/>
      <c r="DQ889" s="23"/>
      <c r="DR889" s="23"/>
      <c r="DS889" s="23"/>
      <c r="DT889" s="23"/>
      <c r="DU889" s="23"/>
      <c r="DV889" s="23"/>
      <c r="DW889" s="23"/>
      <c r="DX889" s="23"/>
      <c r="DY889" s="23"/>
      <c r="DZ889" s="23"/>
      <c r="EA889" s="23"/>
      <c r="EB889" s="23"/>
      <c r="EC889" s="23"/>
      <c r="ED889" s="23"/>
      <c r="EE889" s="23"/>
    </row>
    <row r="890" spans="1:135" s="22" customFormat="1" x14ac:dyDescent="0.25">
      <c r="A890" s="20"/>
      <c r="B890" s="16"/>
      <c r="C890" s="446"/>
      <c r="D890" s="446"/>
      <c r="E890" s="1089"/>
      <c r="F890" s="446"/>
      <c r="G890" s="446"/>
      <c r="H890" s="1089"/>
      <c r="I890" s="446"/>
      <c r="J890" s="446"/>
      <c r="K890" s="1089"/>
      <c r="L890" s="446"/>
      <c r="M890" s="446"/>
      <c r="N890" s="1089"/>
      <c r="O890" s="446"/>
      <c r="P890" s="446"/>
      <c r="Q890" s="1089"/>
      <c r="R890" s="446"/>
      <c r="S890" s="446"/>
      <c r="T890" s="1089"/>
      <c r="U890" s="1089"/>
      <c r="V890" s="446"/>
      <c r="W890" s="446"/>
      <c r="X890" s="1089"/>
      <c r="Y890" s="446"/>
      <c r="Z890" s="446"/>
      <c r="AA890" s="1089"/>
      <c r="AB890" s="446"/>
      <c r="AC890" s="1089"/>
      <c r="AD890" s="446"/>
      <c r="AE890" s="1089"/>
      <c r="AF890" s="446"/>
      <c r="AG890" s="1089"/>
      <c r="AH890" s="446"/>
      <c r="AI890" s="446"/>
      <c r="AJ890" s="1089"/>
      <c r="AK890" s="446"/>
      <c r="AL890" s="446"/>
      <c r="AM890" s="1089"/>
      <c r="AN890" s="446"/>
      <c r="AO890" s="446"/>
      <c r="AP890" s="1089"/>
      <c r="AQ890" s="446"/>
      <c r="AR890" s="446"/>
      <c r="AS890" s="1146"/>
      <c r="AT890" s="446"/>
      <c r="AU890" s="446"/>
      <c r="AV890" s="1089"/>
      <c r="AW890" s="1089"/>
      <c r="AX890" s="1146"/>
      <c r="AY890" s="446"/>
      <c r="AZ890" s="1146"/>
      <c r="BA890" s="1919"/>
      <c r="BB890" s="1790"/>
      <c r="BC890" s="1146"/>
      <c r="BD890" s="446"/>
      <c r="BE890" s="1938"/>
      <c r="BF890" s="1089"/>
      <c r="BG890" s="20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  <c r="BS890" s="23"/>
      <c r="BT890" s="23"/>
      <c r="BU890" s="23"/>
      <c r="BV890" s="23"/>
      <c r="BW890" s="23"/>
      <c r="BX890" s="23"/>
      <c r="BY890" s="23"/>
      <c r="BZ890" s="23"/>
      <c r="CA890" s="23"/>
      <c r="CB890" s="23"/>
      <c r="CC890" s="23"/>
      <c r="CD890" s="23"/>
      <c r="CE890" s="23"/>
      <c r="CF890" s="23"/>
      <c r="CG890" s="23"/>
      <c r="CH890" s="23"/>
      <c r="CI890" s="23"/>
      <c r="CJ890" s="23"/>
      <c r="CK890" s="23"/>
      <c r="CL890" s="23"/>
      <c r="CM890" s="23"/>
      <c r="CN890" s="23"/>
      <c r="CO890" s="23"/>
      <c r="CP890" s="23"/>
      <c r="CQ890" s="23"/>
      <c r="CR890" s="23"/>
      <c r="CS890" s="23"/>
      <c r="CT890" s="23"/>
      <c r="CU890" s="23"/>
      <c r="CV890" s="23"/>
      <c r="CW890" s="23"/>
      <c r="CX890" s="23"/>
      <c r="CY890" s="23"/>
      <c r="CZ890" s="23"/>
      <c r="DA890" s="23"/>
      <c r="DB890" s="23"/>
      <c r="DC890" s="23"/>
      <c r="DD890" s="23"/>
      <c r="DE890" s="23"/>
      <c r="DF890" s="23"/>
      <c r="DG890" s="23"/>
      <c r="DH890" s="23"/>
      <c r="DI890" s="23"/>
      <c r="DJ890" s="23"/>
      <c r="DK890" s="23"/>
      <c r="DL890" s="23"/>
      <c r="DM890" s="23"/>
      <c r="DN890" s="23"/>
      <c r="DO890" s="23"/>
      <c r="DP890" s="23"/>
      <c r="DQ890" s="23"/>
      <c r="DR890" s="23"/>
      <c r="DS890" s="23"/>
      <c r="DT890" s="23"/>
      <c r="DU890" s="23"/>
      <c r="DV890" s="23"/>
      <c r="DW890" s="23"/>
      <c r="DX890" s="23"/>
      <c r="DY890" s="23"/>
      <c r="DZ890" s="23"/>
      <c r="EA890" s="23"/>
      <c r="EB890" s="23"/>
      <c r="EC890" s="23"/>
      <c r="ED890" s="23"/>
      <c r="EE890" s="23"/>
    </row>
    <row r="891" spans="1:135" s="22" customFormat="1" x14ac:dyDescent="0.25">
      <c r="A891" s="20"/>
      <c r="B891" s="16"/>
      <c r="C891" s="446"/>
      <c r="D891" s="446"/>
      <c r="E891" s="1089"/>
      <c r="F891" s="446"/>
      <c r="G891" s="446"/>
      <c r="H891" s="1089"/>
      <c r="I891" s="446"/>
      <c r="J891" s="446"/>
      <c r="K891" s="1089"/>
      <c r="L891" s="446"/>
      <c r="M891" s="446"/>
      <c r="N891" s="1089"/>
      <c r="O891" s="446"/>
      <c r="P891" s="446"/>
      <c r="Q891" s="1089"/>
      <c r="R891" s="446"/>
      <c r="S891" s="446"/>
      <c r="T891" s="1089"/>
      <c r="U891" s="1089"/>
      <c r="V891" s="446"/>
      <c r="W891" s="446"/>
      <c r="X891" s="1089"/>
      <c r="Y891" s="446"/>
      <c r="Z891" s="446"/>
      <c r="AA891" s="1089"/>
      <c r="AB891" s="446"/>
      <c r="AC891" s="1089"/>
      <c r="AD891" s="446"/>
      <c r="AE891" s="1089"/>
      <c r="AF891" s="446"/>
      <c r="AG891" s="1089"/>
      <c r="AH891" s="446"/>
      <c r="AI891" s="446"/>
      <c r="AJ891" s="1089"/>
      <c r="AK891" s="446"/>
      <c r="AL891" s="446"/>
      <c r="AM891" s="1089"/>
      <c r="AN891" s="446"/>
      <c r="AO891" s="446"/>
      <c r="AP891" s="1089"/>
      <c r="AQ891" s="446"/>
      <c r="AR891" s="446"/>
      <c r="AS891" s="1146"/>
      <c r="AT891" s="446"/>
      <c r="AU891" s="446"/>
      <c r="AV891" s="1089"/>
      <c r="AW891" s="1089"/>
      <c r="AX891" s="1146"/>
      <c r="AY891" s="446"/>
      <c r="AZ891" s="1146"/>
      <c r="BA891" s="1919"/>
      <c r="BB891" s="1790"/>
      <c r="BC891" s="1146"/>
      <c r="BD891" s="446"/>
      <c r="BE891" s="1938"/>
      <c r="BF891" s="1089"/>
      <c r="BG891" s="20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  <c r="BS891" s="23"/>
      <c r="BT891" s="23"/>
      <c r="BU891" s="23"/>
      <c r="BV891" s="23"/>
      <c r="BW891" s="23"/>
      <c r="BX891" s="23"/>
      <c r="BY891" s="23"/>
      <c r="BZ891" s="23"/>
      <c r="CA891" s="23"/>
      <c r="CB891" s="23"/>
      <c r="CC891" s="23"/>
      <c r="CD891" s="23"/>
      <c r="CE891" s="23"/>
      <c r="CF891" s="23"/>
      <c r="CG891" s="23"/>
      <c r="CH891" s="23"/>
      <c r="CI891" s="23"/>
      <c r="CJ891" s="23"/>
      <c r="CK891" s="23"/>
      <c r="CL891" s="23"/>
      <c r="CM891" s="23"/>
      <c r="CN891" s="23"/>
      <c r="CO891" s="23"/>
      <c r="CP891" s="23"/>
      <c r="CQ891" s="23"/>
      <c r="CR891" s="23"/>
      <c r="CS891" s="23"/>
      <c r="CT891" s="23"/>
      <c r="CU891" s="23"/>
      <c r="CV891" s="23"/>
      <c r="CW891" s="23"/>
      <c r="CX891" s="23"/>
      <c r="CY891" s="23"/>
      <c r="CZ891" s="23"/>
      <c r="DA891" s="23"/>
      <c r="DB891" s="23"/>
      <c r="DC891" s="23"/>
      <c r="DD891" s="23"/>
      <c r="DE891" s="23"/>
      <c r="DF891" s="23"/>
      <c r="DG891" s="23"/>
      <c r="DH891" s="23"/>
      <c r="DI891" s="23"/>
      <c r="DJ891" s="23"/>
      <c r="DK891" s="23"/>
      <c r="DL891" s="23"/>
      <c r="DM891" s="23"/>
      <c r="DN891" s="23"/>
      <c r="DO891" s="23"/>
      <c r="DP891" s="23"/>
      <c r="DQ891" s="23"/>
      <c r="DR891" s="23"/>
      <c r="DS891" s="23"/>
      <c r="DT891" s="23"/>
      <c r="DU891" s="23"/>
      <c r="DV891" s="23"/>
      <c r="DW891" s="23"/>
      <c r="DX891" s="23"/>
      <c r="DY891" s="23"/>
      <c r="DZ891" s="23"/>
      <c r="EA891" s="23"/>
      <c r="EB891" s="23"/>
      <c r="EC891" s="23"/>
      <c r="ED891" s="23"/>
      <c r="EE891" s="23"/>
    </row>
    <row r="892" spans="1:135" s="22" customFormat="1" x14ac:dyDescent="0.25">
      <c r="A892" s="20"/>
      <c r="B892" s="16"/>
      <c r="C892" s="446"/>
      <c r="D892" s="446"/>
      <c r="E892" s="1089"/>
      <c r="F892" s="446"/>
      <c r="G892" s="446"/>
      <c r="H892" s="1089"/>
      <c r="I892" s="446"/>
      <c r="J892" s="446"/>
      <c r="K892" s="1089"/>
      <c r="L892" s="446"/>
      <c r="M892" s="446"/>
      <c r="N892" s="1089"/>
      <c r="O892" s="446"/>
      <c r="P892" s="446"/>
      <c r="Q892" s="1089"/>
      <c r="R892" s="446"/>
      <c r="S892" s="446"/>
      <c r="T892" s="1089"/>
      <c r="U892" s="1089"/>
      <c r="V892" s="446"/>
      <c r="W892" s="446"/>
      <c r="X892" s="1089"/>
      <c r="Y892" s="446"/>
      <c r="Z892" s="446"/>
      <c r="AA892" s="1089"/>
      <c r="AB892" s="446"/>
      <c r="AC892" s="1089"/>
      <c r="AD892" s="446"/>
      <c r="AE892" s="1089"/>
      <c r="AF892" s="446"/>
      <c r="AG892" s="1089"/>
      <c r="AH892" s="446"/>
      <c r="AI892" s="446"/>
      <c r="AJ892" s="1089"/>
      <c r="AK892" s="446"/>
      <c r="AL892" s="446"/>
      <c r="AM892" s="1089"/>
      <c r="AN892" s="446"/>
      <c r="AO892" s="446"/>
      <c r="AP892" s="1089"/>
      <c r="AQ892" s="446"/>
      <c r="AR892" s="446"/>
      <c r="AS892" s="1146"/>
      <c r="AT892" s="446"/>
      <c r="AU892" s="446"/>
      <c r="AV892" s="1089"/>
      <c r="AW892" s="1089"/>
      <c r="AX892" s="1146"/>
      <c r="AY892" s="446"/>
      <c r="AZ892" s="1146"/>
      <c r="BA892" s="1919"/>
      <c r="BB892" s="1790"/>
      <c r="BC892" s="1146"/>
      <c r="BD892" s="446"/>
      <c r="BE892" s="1938"/>
      <c r="BF892" s="1089"/>
      <c r="BG892" s="20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  <c r="BS892" s="23"/>
      <c r="BT892" s="23"/>
      <c r="BU892" s="23"/>
      <c r="BV892" s="23"/>
      <c r="BW892" s="23"/>
      <c r="BX892" s="23"/>
      <c r="BY892" s="23"/>
      <c r="BZ892" s="23"/>
      <c r="CA892" s="23"/>
      <c r="CB892" s="23"/>
      <c r="CC892" s="23"/>
      <c r="CD892" s="23"/>
      <c r="CE892" s="23"/>
      <c r="CF892" s="23"/>
      <c r="CG892" s="23"/>
      <c r="CH892" s="23"/>
      <c r="CI892" s="23"/>
      <c r="CJ892" s="23"/>
      <c r="CK892" s="23"/>
      <c r="CL892" s="23"/>
      <c r="CM892" s="23"/>
      <c r="CN892" s="23"/>
      <c r="CO892" s="23"/>
      <c r="CP892" s="23"/>
      <c r="CQ892" s="23"/>
      <c r="CR892" s="23"/>
      <c r="CS892" s="23"/>
      <c r="CT892" s="23"/>
      <c r="CU892" s="23"/>
      <c r="CV892" s="23"/>
      <c r="CW892" s="23"/>
      <c r="CX892" s="23"/>
      <c r="CY892" s="23"/>
      <c r="CZ892" s="23"/>
      <c r="DA892" s="23"/>
      <c r="DB892" s="23"/>
      <c r="DC892" s="23"/>
      <c r="DD892" s="23"/>
      <c r="DE892" s="23"/>
      <c r="DF892" s="23"/>
      <c r="DG892" s="23"/>
      <c r="DH892" s="23"/>
      <c r="DI892" s="23"/>
      <c r="DJ892" s="23"/>
      <c r="DK892" s="23"/>
      <c r="DL892" s="23"/>
      <c r="DM892" s="23"/>
      <c r="DN892" s="23"/>
      <c r="DO892" s="23"/>
      <c r="DP892" s="23"/>
      <c r="DQ892" s="23"/>
      <c r="DR892" s="23"/>
      <c r="DS892" s="23"/>
      <c r="DT892" s="23"/>
      <c r="DU892" s="23"/>
      <c r="DV892" s="23"/>
      <c r="DW892" s="23"/>
      <c r="DX892" s="23"/>
      <c r="DY892" s="23"/>
      <c r="DZ892" s="23"/>
      <c r="EA892" s="23"/>
      <c r="EB892" s="23"/>
      <c r="EC892" s="23"/>
      <c r="ED892" s="23"/>
      <c r="EE892" s="23"/>
    </row>
    <row r="893" spans="1:135" s="22" customFormat="1" x14ac:dyDescent="0.25">
      <c r="A893" s="20"/>
      <c r="B893" s="16"/>
      <c r="C893" s="446"/>
      <c r="D893" s="446"/>
      <c r="E893" s="1089"/>
      <c r="F893" s="446"/>
      <c r="G893" s="446"/>
      <c r="H893" s="1089"/>
      <c r="I893" s="446"/>
      <c r="J893" s="446"/>
      <c r="K893" s="1089"/>
      <c r="L893" s="446"/>
      <c r="M893" s="446"/>
      <c r="N893" s="1089"/>
      <c r="O893" s="446"/>
      <c r="P893" s="446"/>
      <c r="Q893" s="1089"/>
      <c r="R893" s="446"/>
      <c r="S893" s="446"/>
      <c r="T893" s="1089"/>
      <c r="U893" s="1089"/>
      <c r="V893" s="446"/>
      <c r="W893" s="446"/>
      <c r="X893" s="1089"/>
      <c r="Y893" s="446"/>
      <c r="Z893" s="446"/>
      <c r="AA893" s="1089"/>
      <c r="AB893" s="446"/>
      <c r="AC893" s="1089"/>
      <c r="AD893" s="446"/>
      <c r="AE893" s="1089"/>
      <c r="AF893" s="446"/>
      <c r="AG893" s="1089"/>
      <c r="AH893" s="446"/>
      <c r="AI893" s="446"/>
      <c r="AJ893" s="1089"/>
      <c r="AK893" s="446"/>
      <c r="AL893" s="446"/>
      <c r="AM893" s="1089"/>
      <c r="AN893" s="446"/>
      <c r="AO893" s="446"/>
      <c r="AP893" s="1089"/>
      <c r="AQ893" s="446"/>
      <c r="AR893" s="446"/>
      <c r="AS893" s="1146"/>
      <c r="AT893" s="446"/>
      <c r="AU893" s="446"/>
      <c r="AV893" s="1089"/>
      <c r="AW893" s="1089"/>
      <c r="AX893" s="1146"/>
      <c r="AY893" s="446"/>
      <c r="AZ893" s="1146"/>
      <c r="BA893" s="1919"/>
      <c r="BB893" s="1790"/>
      <c r="BC893" s="1146"/>
      <c r="BD893" s="446"/>
      <c r="BE893" s="1938"/>
      <c r="BF893" s="1089"/>
      <c r="BG893" s="20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  <c r="BS893" s="23"/>
      <c r="BT893" s="23"/>
      <c r="BU893" s="23"/>
      <c r="BV893" s="23"/>
      <c r="BW893" s="23"/>
      <c r="BX893" s="23"/>
      <c r="BY893" s="23"/>
      <c r="BZ893" s="23"/>
      <c r="CA893" s="23"/>
      <c r="CB893" s="23"/>
      <c r="CC893" s="23"/>
      <c r="CD893" s="23"/>
      <c r="CE893" s="23"/>
      <c r="CF893" s="23"/>
      <c r="CG893" s="23"/>
      <c r="CH893" s="23"/>
      <c r="CI893" s="23"/>
      <c r="CJ893" s="23"/>
      <c r="CK893" s="23"/>
      <c r="CL893" s="23"/>
      <c r="CM893" s="23"/>
      <c r="CN893" s="23"/>
      <c r="CO893" s="23"/>
      <c r="CP893" s="23"/>
      <c r="CQ893" s="23"/>
      <c r="CR893" s="23"/>
      <c r="CS893" s="23"/>
      <c r="CT893" s="23"/>
      <c r="CU893" s="23"/>
      <c r="CV893" s="23"/>
      <c r="CW893" s="23"/>
      <c r="CX893" s="23"/>
      <c r="CY893" s="23"/>
      <c r="CZ893" s="23"/>
      <c r="DA893" s="23"/>
      <c r="DB893" s="23"/>
      <c r="DC893" s="23"/>
      <c r="DD893" s="23"/>
      <c r="DE893" s="23"/>
      <c r="DF893" s="23"/>
      <c r="DG893" s="23"/>
      <c r="DH893" s="23"/>
      <c r="DI893" s="23"/>
      <c r="DJ893" s="23"/>
      <c r="DK893" s="23"/>
      <c r="DL893" s="23"/>
      <c r="DM893" s="23"/>
      <c r="DN893" s="23"/>
      <c r="DO893" s="23"/>
      <c r="DP893" s="23"/>
      <c r="DQ893" s="23"/>
      <c r="DR893" s="23"/>
      <c r="DS893" s="23"/>
      <c r="DT893" s="23"/>
      <c r="DU893" s="23"/>
      <c r="DV893" s="23"/>
      <c r="DW893" s="23"/>
      <c r="DX893" s="23"/>
      <c r="DY893" s="23"/>
      <c r="DZ893" s="23"/>
      <c r="EA893" s="23"/>
      <c r="EB893" s="23"/>
      <c r="EC893" s="23"/>
      <c r="ED893" s="23"/>
      <c r="EE893" s="23"/>
    </row>
    <row r="894" spans="1:135" s="22" customFormat="1" x14ac:dyDescent="0.25">
      <c r="A894" s="20"/>
      <c r="B894" s="16"/>
      <c r="C894" s="446"/>
      <c r="D894" s="446"/>
      <c r="E894" s="1089"/>
      <c r="F894" s="446"/>
      <c r="G894" s="446"/>
      <c r="H894" s="1089"/>
      <c r="I894" s="446"/>
      <c r="J894" s="446"/>
      <c r="K894" s="1089"/>
      <c r="L894" s="446"/>
      <c r="M894" s="446"/>
      <c r="N894" s="1089"/>
      <c r="O894" s="446"/>
      <c r="P894" s="446"/>
      <c r="Q894" s="1089"/>
      <c r="R894" s="446"/>
      <c r="S894" s="446"/>
      <c r="T894" s="1089"/>
      <c r="U894" s="1089"/>
      <c r="V894" s="446"/>
      <c r="W894" s="446"/>
      <c r="X894" s="1089"/>
      <c r="Y894" s="446"/>
      <c r="Z894" s="446"/>
      <c r="AA894" s="1089"/>
      <c r="AB894" s="446"/>
      <c r="AC894" s="1089"/>
      <c r="AD894" s="446"/>
      <c r="AE894" s="1089"/>
      <c r="AF894" s="446"/>
      <c r="AG894" s="1089"/>
      <c r="AH894" s="446"/>
      <c r="AI894" s="446"/>
      <c r="AJ894" s="1089"/>
      <c r="AK894" s="446"/>
      <c r="AL894" s="446"/>
      <c r="AM894" s="1089"/>
      <c r="AN894" s="446"/>
      <c r="AO894" s="446"/>
      <c r="AP894" s="1089"/>
      <c r="AQ894" s="446"/>
      <c r="AR894" s="446"/>
      <c r="AS894" s="1146"/>
      <c r="AT894" s="446"/>
      <c r="AU894" s="446"/>
      <c r="AV894" s="1089"/>
      <c r="AW894" s="1089"/>
      <c r="AX894" s="1146"/>
      <c r="AY894" s="446"/>
      <c r="AZ894" s="1146"/>
      <c r="BA894" s="1919"/>
      <c r="BB894" s="1790"/>
      <c r="BC894" s="1146"/>
      <c r="BD894" s="446"/>
      <c r="BE894" s="1938"/>
      <c r="BF894" s="1089"/>
      <c r="BG894" s="20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  <c r="BS894" s="23"/>
      <c r="BT894" s="23"/>
      <c r="BU894" s="23"/>
      <c r="BV894" s="23"/>
      <c r="BW894" s="23"/>
      <c r="BX894" s="23"/>
      <c r="BY894" s="23"/>
      <c r="BZ894" s="23"/>
      <c r="CA894" s="23"/>
      <c r="CB894" s="23"/>
      <c r="CC894" s="23"/>
      <c r="CD894" s="23"/>
      <c r="CE894" s="23"/>
      <c r="CF894" s="23"/>
      <c r="CG894" s="23"/>
      <c r="CH894" s="23"/>
      <c r="CI894" s="23"/>
      <c r="CJ894" s="23"/>
      <c r="CK894" s="23"/>
      <c r="CL894" s="23"/>
      <c r="CM894" s="23"/>
      <c r="CN894" s="23"/>
      <c r="CO894" s="23"/>
      <c r="CP894" s="23"/>
      <c r="CQ894" s="23"/>
      <c r="CR894" s="23"/>
      <c r="CS894" s="23"/>
      <c r="CT894" s="23"/>
      <c r="CU894" s="23"/>
      <c r="CV894" s="23"/>
      <c r="CW894" s="23"/>
      <c r="CX894" s="23"/>
      <c r="CY894" s="23"/>
      <c r="CZ894" s="23"/>
      <c r="DA894" s="23"/>
      <c r="DB894" s="23"/>
      <c r="DC894" s="23"/>
      <c r="DD894" s="23"/>
      <c r="DE894" s="23"/>
      <c r="DF894" s="23"/>
      <c r="DG894" s="23"/>
      <c r="DH894" s="23"/>
      <c r="DI894" s="23"/>
      <c r="DJ894" s="23"/>
      <c r="DK894" s="23"/>
      <c r="DL894" s="23"/>
      <c r="DM894" s="23"/>
      <c r="DN894" s="23"/>
      <c r="DO894" s="23"/>
      <c r="DP894" s="23"/>
      <c r="DQ894" s="23"/>
      <c r="DR894" s="23"/>
      <c r="DS894" s="23"/>
      <c r="DT894" s="23"/>
      <c r="DU894" s="23"/>
      <c r="DV894" s="23"/>
      <c r="DW894" s="23"/>
      <c r="DX894" s="23"/>
      <c r="DY894" s="23"/>
      <c r="DZ894" s="23"/>
      <c r="EA894" s="23"/>
      <c r="EB894" s="23"/>
      <c r="EC894" s="23"/>
      <c r="ED894" s="23"/>
      <c r="EE894" s="23"/>
    </row>
    <row r="895" spans="1:135" s="22" customFormat="1" x14ac:dyDescent="0.25">
      <c r="A895" s="20"/>
      <c r="B895" s="16"/>
      <c r="C895" s="446"/>
      <c r="D895" s="446"/>
      <c r="E895" s="1089"/>
      <c r="F895" s="446"/>
      <c r="G895" s="446"/>
      <c r="H895" s="1089"/>
      <c r="I895" s="446"/>
      <c r="J895" s="446"/>
      <c r="K895" s="1089"/>
      <c r="L895" s="446"/>
      <c r="M895" s="446"/>
      <c r="N895" s="1089"/>
      <c r="O895" s="446"/>
      <c r="P895" s="446"/>
      <c r="Q895" s="1089"/>
      <c r="R895" s="446"/>
      <c r="S895" s="446"/>
      <c r="T895" s="1089"/>
      <c r="U895" s="1089"/>
      <c r="V895" s="446"/>
      <c r="W895" s="446"/>
      <c r="X895" s="1089"/>
      <c r="Y895" s="446"/>
      <c r="Z895" s="446"/>
      <c r="AA895" s="1089"/>
      <c r="AB895" s="446"/>
      <c r="AC895" s="1089"/>
      <c r="AD895" s="446"/>
      <c r="AE895" s="1089"/>
      <c r="AF895" s="446"/>
      <c r="AG895" s="1089"/>
      <c r="AH895" s="446"/>
      <c r="AI895" s="446"/>
      <c r="AJ895" s="1089"/>
      <c r="AK895" s="446"/>
      <c r="AL895" s="446"/>
      <c r="AM895" s="1089"/>
      <c r="AN895" s="446"/>
      <c r="AO895" s="446"/>
      <c r="AP895" s="1089"/>
      <c r="AQ895" s="446"/>
      <c r="AR895" s="446"/>
      <c r="AS895" s="1146"/>
      <c r="AT895" s="446"/>
      <c r="AU895" s="446"/>
      <c r="AV895" s="1089"/>
      <c r="AW895" s="1089"/>
      <c r="AX895" s="1146"/>
      <c r="AY895" s="446"/>
      <c r="AZ895" s="1146"/>
      <c r="BA895" s="1919"/>
      <c r="BB895" s="1790"/>
      <c r="BC895" s="1146"/>
      <c r="BD895" s="446"/>
      <c r="BE895" s="1938"/>
      <c r="BF895" s="1089"/>
      <c r="BG895" s="20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  <c r="BS895" s="23"/>
      <c r="BT895" s="23"/>
      <c r="BU895" s="23"/>
      <c r="BV895" s="23"/>
      <c r="BW895" s="23"/>
      <c r="BX895" s="23"/>
      <c r="BY895" s="23"/>
      <c r="BZ895" s="23"/>
      <c r="CA895" s="23"/>
      <c r="CB895" s="23"/>
      <c r="CC895" s="23"/>
      <c r="CD895" s="23"/>
      <c r="CE895" s="23"/>
      <c r="CF895" s="23"/>
      <c r="CG895" s="23"/>
      <c r="CH895" s="23"/>
      <c r="CI895" s="23"/>
      <c r="CJ895" s="23"/>
      <c r="CK895" s="23"/>
      <c r="CL895" s="23"/>
      <c r="CM895" s="23"/>
      <c r="CN895" s="23"/>
      <c r="CO895" s="23"/>
      <c r="CP895" s="23"/>
      <c r="CQ895" s="23"/>
      <c r="CR895" s="23"/>
      <c r="CS895" s="23"/>
      <c r="CT895" s="23"/>
      <c r="CU895" s="23"/>
      <c r="CV895" s="23"/>
      <c r="CW895" s="23"/>
      <c r="CX895" s="23"/>
      <c r="CY895" s="23"/>
      <c r="CZ895" s="23"/>
      <c r="DA895" s="23"/>
      <c r="DB895" s="23"/>
      <c r="DC895" s="23"/>
      <c r="DD895" s="23"/>
      <c r="DE895" s="23"/>
      <c r="DF895" s="23"/>
      <c r="DG895" s="23"/>
      <c r="DH895" s="23"/>
      <c r="DI895" s="23"/>
      <c r="DJ895" s="23"/>
      <c r="DK895" s="23"/>
      <c r="DL895" s="23"/>
      <c r="DM895" s="23"/>
      <c r="DN895" s="23"/>
      <c r="DO895" s="23"/>
      <c r="DP895" s="23"/>
      <c r="DQ895" s="23"/>
      <c r="DR895" s="23"/>
      <c r="DS895" s="23"/>
      <c r="DT895" s="23"/>
      <c r="DU895" s="23"/>
      <c r="DV895" s="23"/>
      <c r="DW895" s="23"/>
      <c r="DX895" s="23"/>
      <c r="DY895" s="23"/>
      <c r="DZ895" s="23"/>
      <c r="EA895" s="23"/>
      <c r="EB895" s="23"/>
      <c r="EC895" s="23"/>
      <c r="ED895" s="23"/>
      <c r="EE895" s="23"/>
    </row>
    <row r="896" spans="1:135" s="22" customFormat="1" x14ac:dyDescent="0.25">
      <c r="A896" s="20"/>
      <c r="B896" s="16"/>
      <c r="C896" s="446"/>
      <c r="D896" s="446"/>
      <c r="E896" s="1089"/>
      <c r="F896" s="446"/>
      <c r="G896" s="446"/>
      <c r="H896" s="1089"/>
      <c r="I896" s="446"/>
      <c r="J896" s="446"/>
      <c r="K896" s="1089"/>
      <c r="L896" s="446"/>
      <c r="M896" s="446"/>
      <c r="N896" s="1089"/>
      <c r="O896" s="446"/>
      <c r="P896" s="446"/>
      <c r="Q896" s="1089"/>
      <c r="R896" s="446"/>
      <c r="S896" s="446"/>
      <c r="T896" s="1089"/>
      <c r="U896" s="1089"/>
      <c r="V896" s="446"/>
      <c r="W896" s="446"/>
      <c r="X896" s="1089"/>
      <c r="Y896" s="446"/>
      <c r="Z896" s="446"/>
      <c r="AA896" s="1089"/>
      <c r="AB896" s="446"/>
      <c r="AC896" s="1089"/>
      <c r="AD896" s="446"/>
      <c r="AE896" s="1089"/>
      <c r="AF896" s="446"/>
      <c r="AG896" s="1089"/>
      <c r="AH896" s="446"/>
      <c r="AI896" s="446"/>
      <c r="AJ896" s="1089"/>
      <c r="AK896" s="446"/>
      <c r="AL896" s="446"/>
      <c r="AM896" s="1089"/>
      <c r="AN896" s="446"/>
      <c r="AO896" s="446"/>
      <c r="AP896" s="1089"/>
      <c r="AQ896" s="446"/>
      <c r="AR896" s="446"/>
      <c r="AS896" s="1146"/>
      <c r="AT896" s="446"/>
      <c r="AU896" s="446"/>
      <c r="AV896" s="1089"/>
      <c r="AW896" s="1089"/>
      <c r="AX896" s="1146"/>
      <c r="AY896" s="446"/>
      <c r="AZ896" s="1146"/>
      <c r="BA896" s="1919"/>
      <c r="BB896" s="1790"/>
      <c r="BC896" s="1146"/>
      <c r="BD896" s="446"/>
      <c r="BE896" s="1938"/>
      <c r="BF896" s="1089"/>
      <c r="BG896" s="20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  <c r="BS896" s="23"/>
      <c r="BT896" s="23"/>
      <c r="BU896" s="23"/>
      <c r="BV896" s="23"/>
      <c r="BW896" s="23"/>
      <c r="BX896" s="23"/>
      <c r="BY896" s="23"/>
      <c r="BZ896" s="23"/>
      <c r="CA896" s="23"/>
      <c r="CB896" s="23"/>
      <c r="CC896" s="23"/>
      <c r="CD896" s="23"/>
      <c r="CE896" s="23"/>
      <c r="CF896" s="23"/>
      <c r="CG896" s="23"/>
      <c r="CH896" s="23"/>
      <c r="CI896" s="23"/>
      <c r="CJ896" s="23"/>
      <c r="CK896" s="23"/>
      <c r="CL896" s="23"/>
      <c r="CM896" s="23"/>
      <c r="CN896" s="23"/>
      <c r="CO896" s="23"/>
      <c r="CP896" s="23"/>
      <c r="CQ896" s="23"/>
      <c r="CR896" s="23"/>
      <c r="CS896" s="23"/>
      <c r="CT896" s="23"/>
      <c r="CU896" s="23"/>
      <c r="CV896" s="23"/>
      <c r="CW896" s="23"/>
      <c r="CX896" s="23"/>
      <c r="CY896" s="23"/>
      <c r="CZ896" s="23"/>
      <c r="DA896" s="23"/>
      <c r="DB896" s="23"/>
      <c r="DC896" s="23"/>
      <c r="DD896" s="23"/>
      <c r="DE896" s="23"/>
      <c r="DF896" s="23"/>
      <c r="DG896" s="23"/>
      <c r="DH896" s="23"/>
      <c r="DI896" s="23"/>
      <c r="DJ896" s="23"/>
      <c r="DK896" s="23"/>
      <c r="DL896" s="23"/>
      <c r="DM896" s="23"/>
      <c r="DN896" s="23"/>
      <c r="DO896" s="23"/>
      <c r="DP896" s="23"/>
      <c r="DQ896" s="23"/>
      <c r="DR896" s="23"/>
      <c r="DS896" s="23"/>
      <c r="DT896" s="23"/>
      <c r="DU896" s="23"/>
      <c r="DV896" s="23"/>
      <c r="DW896" s="23"/>
      <c r="DX896" s="23"/>
      <c r="DY896" s="23"/>
      <c r="DZ896" s="23"/>
      <c r="EA896" s="23"/>
      <c r="EB896" s="23"/>
      <c r="EC896" s="23"/>
      <c r="ED896" s="23"/>
      <c r="EE896" s="23"/>
    </row>
    <row r="897" spans="1:135" s="22" customFormat="1" x14ac:dyDescent="0.25">
      <c r="A897" s="20"/>
      <c r="B897" s="16"/>
      <c r="C897" s="446"/>
      <c r="D897" s="446"/>
      <c r="E897" s="1089"/>
      <c r="F897" s="446"/>
      <c r="G897" s="446"/>
      <c r="H897" s="1089"/>
      <c r="I897" s="446"/>
      <c r="J897" s="446"/>
      <c r="K897" s="1089"/>
      <c r="L897" s="446"/>
      <c r="M897" s="446"/>
      <c r="N897" s="1089"/>
      <c r="O897" s="446"/>
      <c r="P897" s="446"/>
      <c r="Q897" s="1089"/>
      <c r="R897" s="446"/>
      <c r="S897" s="446"/>
      <c r="T897" s="1089"/>
      <c r="U897" s="1089"/>
      <c r="V897" s="446"/>
      <c r="W897" s="446"/>
      <c r="X897" s="1089"/>
      <c r="Y897" s="446"/>
      <c r="Z897" s="446"/>
      <c r="AA897" s="1089"/>
      <c r="AB897" s="446"/>
      <c r="AC897" s="1089"/>
      <c r="AD897" s="446"/>
      <c r="AE897" s="1089"/>
      <c r="AF897" s="446"/>
      <c r="AG897" s="1089"/>
      <c r="AH897" s="446"/>
      <c r="AI897" s="446"/>
      <c r="AJ897" s="1089"/>
      <c r="AK897" s="446"/>
      <c r="AL897" s="446"/>
      <c r="AM897" s="1089"/>
      <c r="AN897" s="446"/>
      <c r="AO897" s="446"/>
      <c r="AP897" s="1089"/>
      <c r="AQ897" s="446"/>
      <c r="AR897" s="446"/>
      <c r="AS897" s="1146"/>
      <c r="AT897" s="446"/>
      <c r="AU897" s="446"/>
      <c r="AV897" s="1089"/>
      <c r="AW897" s="1089"/>
      <c r="AX897" s="1146"/>
      <c r="AY897" s="446"/>
      <c r="AZ897" s="1146"/>
      <c r="BA897" s="1919"/>
      <c r="BB897" s="1790"/>
      <c r="BC897" s="1146"/>
      <c r="BD897" s="446"/>
      <c r="BE897" s="1938"/>
      <c r="BF897" s="1089"/>
      <c r="BG897" s="20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  <c r="BS897" s="23"/>
      <c r="BT897" s="23"/>
      <c r="BU897" s="23"/>
      <c r="BV897" s="23"/>
      <c r="BW897" s="23"/>
      <c r="BX897" s="23"/>
      <c r="BY897" s="23"/>
      <c r="BZ897" s="23"/>
      <c r="CA897" s="23"/>
      <c r="CB897" s="23"/>
      <c r="CC897" s="23"/>
      <c r="CD897" s="23"/>
      <c r="CE897" s="23"/>
      <c r="CF897" s="23"/>
      <c r="CG897" s="23"/>
      <c r="CH897" s="23"/>
      <c r="CI897" s="23"/>
      <c r="CJ897" s="23"/>
      <c r="CK897" s="23"/>
      <c r="CL897" s="23"/>
      <c r="CM897" s="23"/>
      <c r="CN897" s="23"/>
      <c r="CO897" s="23"/>
      <c r="CP897" s="23"/>
      <c r="CQ897" s="23"/>
      <c r="CR897" s="23"/>
      <c r="CS897" s="23"/>
      <c r="CT897" s="23"/>
      <c r="CU897" s="23"/>
      <c r="CV897" s="23"/>
      <c r="CW897" s="23"/>
      <c r="CX897" s="23"/>
      <c r="CY897" s="23"/>
      <c r="CZ897" s="23"/>
      <c r="DA897" s="23"/>
      <c r="DB897" s="23"/>
      <c r="DC897" s="23"/>
      <c r="DD897" s="23"/>
      <c r="DE897" s="23"/>
      <c r="DF897" s="23"/>
      <c r="DG897" s="23"/>
      <c r="DH897" s="23"/>
      <c r="DI897" s="23"/>
      <c r="DJ897" s="23"/>
      <c r="DK897" s="23"/>
      <c r="DL897" s="23"/>
      <c r="DM897" s="23"/>
      <c r="DN897" s="23"/>
      <c r="DO897" s="23"/>
      <c r="DP897" s="23"/>
      <c r="DQ897" s="23"/>
      <c r="DR897" s="23"/>
      <c r="DS897" s="23"/>
      <c r="DT897" s="23"/>
      <c r="DU897" s="23"/>
      <c r="DV897" s="23"/>
      <c r="DW897" s="23"/>
      <c r="DX897" s="23"/>
      <c r="DY897" s="23"/>
      <c r="DZ897" s="23"/>
      <c r="EA897" s="23"/>
      <c r="EB897" s="23"/>
      <c r="EC897" s="23"/>
      <c r="ED897" s="23"/>
      <c r="EE897" s="23"/>
    </row>
    <row r="898" spans="1:135" s="22" customFormat="1" x14ac:dyDescent="0.25">
      <c r="A898" s="20"/>
      <c r="B898" s="16"/>
      <c r="C898" s="446"/>
      <c r="D898" s="446"/>
      <c r="E898" s="1089"/>
      <c r="F898" s="446"/>
      <c r="G898" s="446"/>
      <c r="H898" s="1089"/>
      <c r="I898" s="446"/>
      <c r="J898" s="446"/>
      <c r="K898" s="1089"/>
      <c r="L898" s="446"/>
      <c r="M898" s="446"/>
      <c r="N898" s="1089"/>
      <c r="O898" s="446"/>
      <c r="P898" s="446"/>
      <c r="Q898" s="1089"/>
      <c r="R898" s="446"/>
      <c r="S898" s="446"/>
      <c r="T898" s="1089"/>
      <c r="U898" s="1089"/>
      <c r="V898" s="446"/>
      <c r="W898" s="446"/>
      <c r="X898" s="1089"/>
      <c r="Y898" s="446"/>
      <c r="Z898" s="446"/>
      <c r="AA898" s="1089"/>
      <c r="AB898" s="446"/>
      <c r="AC898" s="1089"/>
      <c r="AD898" s="446"/>
      <c r="AE898" s="1089"/>
      <c r="AF898" s="446"/>
      <c r="AG898" s="1089"/>
      <c r="AH898" s="446"/>
      <c r="AI898" s="446"/>
      <c r="AJ898" s="1089"/>
      <c r="AK898" s="446"/>
      <c r="AL898" s="446"/>
      <c r="AM898" s="1089"/>
      <c r="AN898" s="446"/>
      <c r="AO898" s="446"/>
      <c r="AP898" s="1089"/>
      <c r="AQ898" s="446"/>
      <c r="AR898" s="446"/>
      <c r="AS898" s="1146"/>
      <c r="AT898" s="446"/>
      <c r="AU898" s="446"/>
      <c r="AV898" s="1089"/>
      <c r="AW898" s="1089"/>
      <c r="AX898" s="1146"/>
      <c r="AY898" s="446"/>
      <c r="AZ898" s="1146"/>
      <c r="BA898" s="1919"/>
      <c r="BB898" s="1790"/>
      <c r="BC898" s="1146"/>
      <c r="BD898" s="446"/>
      <c r="BE898" s="1938"/>
      <c r="BF898" s="1089"/>
      <c r="BG898" s="20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  <c r="BS898" s="23"/>
      <c r="BT898" s="23"/>
      <c r="BU898" s="23"/>
      <c r="BV898" s="23"/>
      <c r="BW898" s="23"/>
      <c r="BX898" s="23"/>
      <c r="BY898" s="23"/>
      <c r="BZ898" s="23"/>
      <c r="CA898" s="23"/>
      <c r="CB898" s="23"/>
      <c r="CC898" s="23"/>
      <c r="CD898" s="23"/>
      <c r="CE898" s="23"/>
      <c r="CF898" s="23"/>
      <c r="CG898" s="23"/>
      <c r="CH898" s="23"/>
      <c r="CI898" s="23"/>
      <c r="CJ898" s="23"/>
      <c r="CK898" s="23"/>
      <c r="CL898" s="23"/>
      <c r="CM898" s="23"/>
      <c r="CN898" s="23"/>
      <c r="CO898" s="23"/>
      <c r="CP898" s="23"/>
      <c r="CQ898" s="23"/>
      <c r="CR898" s="23"/>
      <c r="CS898" s="23"/>
      <c r="CT898" s="23"/>
      <c r="CU898" s="23"/>
      <c r="CV898" s="23"/>
      <c r="CW898" s="23"/>
      <c r="CX898" s="23"/>
      <c r="CY898" s="23"/>
      <c r="CZ898" s="23"/>
      <c r="DA898" s="23"/>
      <c r="DB898" s="23"/>
      <c r="DC898" s="23"/>
      <c r="DD898" s="23"/>
      <c r="DE898" s="23"/>
      <c r="DF898" s="23"/>
      <c r="DG898" s="23"/>
      <c r="DH898" s="23"/>
      <c r="DI898" s="23"/>
      <c r="DJ898" s="23"/>
      <c r="DK898" s="23"/>
      <c r="DL898" s="23"/>
      <c r="DM898" s="23"/>
      <c r="DN898" s="23"/>
      <c r="DO898" s="23"/>
      <c r="DP898" s="23"/>
      <c r="DQ898" s="23"/>
      <c r="DR898" s="23"/>
      <c r="DS898" s="23"/>
      <c r="DT898" s="23"/>
      <c r="DU898" s="23"/>
      <c r="DV898" s="23"/>
      <c r="DW898" s="23"/>
      <c r="DX898" s="23"/>
      <c r="DY898" s="23"/>
      <c r="DZ898" s="23"/>
      <c r="EA898" s="23"/>
      <c r="EB898" s="23"/>
      <c r="EC898" s="23"/>
      <c r="ED898" s="23"/>
      <c r="EE898" s="23"/>
    </row>
    <row r="899" spans="1:135" s="22" customFormat="1" x14ac:dyDescent="0.25">
      <c r="A899" s="20"/>
      <c r="B899" s="16"/>
      <c r="C899" s="446"/>
      <c r="D899" s="446"/>
      <c r="E899" s="1089"/>
      <c r="F899" s="446"/>
      <c r="G899" s="446"/>
      <c r="H899" s="1089"/>
      <c r="I899" s="446"/>
      <c r="J899" s="446"/>
      <c r="K899" s="1089"/>
      <c r="L899" s="446"/>
      <c r="M899" s="446"/>
      <c r="N899" s="1089"/>
      <c r="O899" s="446"/>
      <c r="P899" s="446"/>
      <c r="Q899" s="1089"/>
      <c r="R899" s="446"/>
      <c r="S899" s="446"/>
      <c r="T899" s="1089"/>
      <c r="U899" s="1089"/>
      <c r="V899" s="446"/>
      <c r="W899" s="446"/>
      <c r="X899" s="1089"/>
      <c r="Y899" s="446"/>
      <c r="Z899" s="446"/>
      <c r="AA899" s="1089"/>
      <c r="AB899" s="446"/>
      <c r="AC899" s="1089"/>
      <c r="AD899" s="446"/>
      <c r="AE899" s="1089"/>
      <c r="AF899" s="446"/>
      <c r="AG899" s="1089"/>
      <c r="AH899" s="446"/>
      <c r="AI899" s="446"/>
      <c r="AJ899" s="1089"/>
      <c r="AK899" s="446"/>
      <c r="AL899" s="446"/>
      <c r="AM899" s="1089"/>
      <c r="AN899" s="446"/>
      <c r="AO899" s="446"/>
      <c r="AP899" s="1089"/>
      <c r="AQ899" s="446"/>
      <c r="AR899" s="446"/>
      <c r="AS899" s="1146"/>
      <c r="AT899" s="446"/>
      <c r="AU899" s="446"/>
      <c r="AV899" s="1089"/>
      <c r="AW899" s="1089"/>
      <c r="AX899" s="1146"/>
      <c r="AY899" s="446"/>
      <c r="AZ899" s="1146"/>
      <c r="BA899" s="1919"/>
      <c r="BB899" s="1790"/>
      <c r="BC899" s="1146"/>
      <c r="BD899" s="446"/>
      <c r="BE899" s="1938"/>
      <c r="BF899" s="1089"/>
      <c r="BG899" s="20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  <c r="BS899" s="23"/>
      <c r="BT899" s="23"/>
      <c r="BU899" s="23"/>
      <c r="BV899" s="23"/>
      <c r="BW899" s="23"/>
      <c r="BX899" s="23"/>
      <c r="BY899" s="23"/>
      <c r="BZ899" s="23"/>
      <c r="CA899" s="23"/>
      <c r="CB899" s="23"/>
      <c r="CC899" s="23"/>
      <c r="CD899" s="23"/>
      <c r="CE899" s="23"/>
      <c r="CF899" s="23"/>
      <c r="CG899" s="23"/>
      <c r="CH899" s="23"/>
      <c r="CI899" s="23"/>
      <c r="CJ899" s="23"/>
      <c r="CK899" s="23"/>
      <c r="CL899" s="23"/>
      <c r="CM899" s="23"/>
      <c r="CN899" s="23"/>
      <c r="CO899" s="23"/>
      <c r="CP899" s="23"/>
      <c r="CQ899" s="23"/>
      <c r="CR899" s="23"/>
      <c r="CS899" s="23"/>
      <c r="CT899" s="23"/>
      <c r="CU899" s="23"/>
      <c r="CV899" s="23"/>
      <c r="CW899" s="23"/>
      <c r="CX899" s="23"/>
      <c r="CY899" s="23"/>
      <c r="CZ899" s="23"/>
      <c r="DA899" s="23"/>
      <c r="DB899" s="23"/>
      <c r="DC899" s="23"/>
      <c r="DD899" s="23"/>
      <c r="DE899" s="23"/>
      <c r="DF899" s="23"/>
      <c r="DG899" s="23"/>
      <c r="DH899" s="23"/>
      <c r="DI899" s="23"/>
      <c r="DJ899" s="23"/>
      <c r="DK899" s="23"/>
      <c r="DL899" s="23"/>
      <c r="DM899" s="23"/>
      <c r="DN899" s="23"/>
      <c r="DO899" s="23"/>
      <c r="DP899" s="23"/>
      <c r="DQ899" s="23"/>
      <c r="DR899" s="23"/>
      <c r="DS899" s="23"/>
      <c r="DT899" s="23"/>
      <c r="DU899" s="23"/>
      <c r="DV899" s="23"/>
      <c r="DW899" s="23"/>
      <c r="DX899" s="23"/>
      <c r="DY899" s="23"/>
      <c r="DZ899" s="23"/>
      <c r="EA899" s="23"/>
      <c r="EB899" s="23"/>
      <c r="EC899" s="23"/>
      <c r="ED899" s="23"/>
      <c r="EE899" s="23"/>
    </row>
    <row r="900" spans="1:135" s="22" customFormat="1" x14ac:dyDescent="0.25">
      <c r="A900" s="20"/>
      <c r="B900" s="16"/>
      <c r="C900" s="446"/>
      <c r="D900" s="446"/>
      <c r="E900" s="1089"/>
      <c r="F900" s="446"/>
      <c r="G900" s="446"/>
      <c r="H900" s="1089"/>
      <c r="I900" s="446"/>
      <c r="J900" s="446"/>
      <c r="K900" s="1089"/>
      <c r="L900" s="446"/>
      <c r="M900" s="446"/>
      <c r="N900" s="1089"/>
      <c r="O900" s="446"/>
      <c r="P900" s="446"/>
      <c r="Q900" s="1089"/>
      <c r="R900" s="446"/>
      <c r="S900" s="446"/>
      <c r="T900" s="1089"/>
      <c r="U900" s="1089"/>
      <c r="V900" s="446"/>
      <c r="W900" s="446"/>
      <c r="X900" s="1089"/>
      <c r="Y900" s="446"/>
      <c r="Z900" s="446"/>
      <c r="AA900" s="1089"/>
      <c r="AB900" s="446"/>
      <c r="AC900" s="1089"/>
      <c r="AD900" s="446"/>
      <c r="AE900" s="1089"/>
      <c r="AF900" s="446"/>
      <c r="AG900" s="1089"/>
      <c r="AH900" s="446"/>
      <c r="AI900" s="446"/>
      <c r="AJ900" s="1089"/>
      <c r="AK900" s="446"/>
      <c r="AL900" s="446"/>
      <c r="AM900" s="1089"/>
      <c r="AN900" s="446"/>
      <c r="AO900" s="446"/>
      <c r="AP900" s="1089"/>
      <c r="AQ900" s="446"/>
      <c r="AR900" s="446"/>
      <c r="AS900" s="1146"/>
      <c r="AT900" s="446"/>
      <c r="AU900" s="446"/>
      <c r="AV900" s="1089"/>
      <c r="AW900" s="1089"/>
      <c r="AX900" s="1146"/>
      <c r="AY900" s="446"/>
      <c r="AZ900" s="1146"/>
      <c r="BA900" s="1919"/>
      <c r="BB900" s="1790"/>
      <c r="BC900" s="1146"/>
      <c r="BD900" s="446"/>
      <c r="BE900" s="1938"/>
      <c r="BF900" s="1089"/>
      <c r="BG900" s="20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  <c r="BS900" s="23"/>
      <c r="BT900" s="23"/>
      <c r="BU900" s="23"/>
      <c r="BV900" s="23"/>
      <c r="BW900" s="23"/>
      <c r="BX900" s="23"/>
      <c r="BY900" s="23"/>
      <c r="BZ900" s="23"/>
      <c r="CA900" s="23"/>
      <c r="CB900" s="23"/>
      <c r="CC900" s="23"/>
      <c r="CD900" s="23"/>
      <c r="CE900" s="23"/>
      <c r="CF900" s="23"/>
      <c r="CG900" s="23"/>
      <c r="CH900" s="23"/>
      <c r="CI900" s="23"/>
      <c r="CJ900" s="23"/>
      <c r="CK900" s="23"/>
      <c r="CL900" s="23"/>
      <c r="CM900" s="23"/>
      <c r="CN900" s="23"/>
      <c r="CO900" s="23"/>
      <c r="CP900" s="23"/>
      <c r="CQ900" s="23"/>
      <c r="CR900" s="23"/>
      <c r="CS900" s="23"/>
      <c r="CT900" s="23"/>
      <c r="CU900" s="23"/>
      <c r="CV900" s="23"/>
      <c r="CW900" s="23"/>
      <c r="CX900" s="23"/>
      <c r="CY900" s="23"/>
      <c r="CZ900" s="23"/>
      <c r="DA900" s="23"/>
      <c r="DB900" s="23"/>
      <c r="DC900" s="23"/>
      <c r="DD900" s="23"/>
      <c r="DE900" s="23"/>
      <c r="DF900" s="23"/>
      <c r="DG900" s="23"/>
      <c r="DH900" s="23"/>
      <c r="DI900" s="23"/>
      <c r="DJ900" s="23"/>
      <c r="DK900" s="23"/>
      <c r="DL900" s="23"/>
      <c r="DM900" s="23"/>
      <c r="DN900" s="23"/>
      <c r="DO900" s="23"/>
      <c r="DP900" s="23"/>
      <c r="DQ900" s="23"/>
      <c r="DR900" s="23"/>
      <c r="DS900" s="23"/>
      <c r="DT900" s="23"/>
      <c r="DU900" s="23"/>
      <c r="DV900" s="23"/>
      <c r="DW900" s="23"/>
      <c r="DX900" s="23"/>
      <c r="DY900" s="23"/>
      <c r="DZ900" s="23"/>
      <c r="EA900" s="23"/>
      <c r="EB900" s="23"/>
      <c r="EC900" s="23"/>
      <c r="ED900" s="23"/>
      <c r="EE900" s="23"/>
    </row>
    <row r="901" spans="1:135" s="22" customFormat="1" x14ac:dyDescent="0.25">
      <c r="A901" s="20"/>
      <c r="B901" s="16"/>
      <c r="C901" s="446"/>
      <c r="D901" s="446"/>
      <c r="E901" s="1089"/>
      <c r="F901" s="446"/>
      <c r="G901" s="446"/>
      <c r="H901" s="1089"/>
      <c r="I901" s="446"/>
      <c r="J901" s="446"/>
      <c r="K901" s="1089"/>
      <c r="L901" s="446"/>
      <c r="M901" s="446"/>
      <c r="N901" s="1089"/>
      <c r="O901" s="446"/>
      <c r="P901" s="446"/>
      <c r="Q901" s="1089"/>
      <c r="R901" s="446"/>
      <c r="S901" s="446"/>
      <c r="T901" s="1089"/>
      <c r="U901" s="1089"/>
      <c r="V901" s="446"/>
      <c r="W901" s="446"/>
      <c r="X901" s="1089"/>
      <c r="Y901" s="446"/>
      <c r="Z901" s="446"/>
      <c r="AA901" s="1089"/>
      <c r="AB901" s="446"/>
      <c r="AC901" s="1089"/>
      <c r="AD901" s="446"/>
      <c r="AE901" s="1089"/>
      <c r="AF901" s="446"/>
      <c r="AG901" s="1089"/>
      <c r="AH901" s="446"/>
      <c r="AI901" s="446"/>
      <c r="AJ901" s="1089"/>
      <c r="AK901" s="446"/>
      <c r="AL901" s="446"/>
      <c r="AM901" s="1089"/>
      <c r="AN901" s="446"/>
      <c r="AO901" s="446"/>
      <c r="AP901" s="1089"/>
      <c r="AQ901" s="446"/>
      <c r="AR901" s="446"/>
      <c r="AS901" s="1146"/>
      <c r="AT901" s="446"/>
      <c r="AU901" s="446"/>
      <c r="AV901" s="1089"/>
      <c r="AW901" s="1089"/>
      <c r="AX901" s="1146"/>
      <c r="AY901" s="446"/>
      <c r="AZ901" s="1146"/>
      <c r="BA901" s="1919"/>
      <c r="BB901" s="1790"/>
      <c r="BC901" s="1146"/>
      <c r="BD901" s="446"/>
      <c r="BE901" s="1938"/>
      <c r="BF901" s="1089"/>
      <c r="BG901" s="20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  <c r="BS901" s="23"/>
      <c r="BT901" s="23"/>
      <c r="BU901" s="23"/>
      <c r="BV901" s="23"/>
      <c r="BW901" s="23"/>
      <c r="BX901" s="23"/>
      <c r="BY901" s="23"/>
      <c r="BZ901" s="23"/>
      <c r="CA901" s="23"/>
      <c r="CB901" s="23"/>
      <c r="CC901" s="23"/>
      <c r="CD901" s="23"/>
      <c r="CE901" s="23"/>
      <c r="CF901" s="23"/>
      <c r="CG901" s="23"/>
      <c r="CH901" s="23"/>
      <c r="CI901" s="23"/>
      <c r="CJ901" s="23"/>
      <c r="CK901" s="23"/>
      <c r="CL901" s="23"/>
      <c r="CM901" s="23"/>
      <c r="CN901" s="23"/>
      <c r="CO901" s="23"/>
      <c r="CP901" s="23"/>
      <c r="CQ901" s="23"/>
      <c r="CR901" s="23"/>
      <c r="CS901" s="23"/>
      <c r="CT901" s="23"/>
      <c r="CU901" s="23"/>
      <c r="CV901" s="23"/>
      <c r="CW901" s="23"/>
      <c r="CX901" s="23"/>
      <c r="CY901" s="23"/>
      <c r="CZ901" s="23"/>
      <c r="DA901" s="23"/>
      <c r="DB901" s="23"/>
      <c r="DC901" s="23"/>
      <c r="DD901" s="23"/>
      <c r="DE901" s="23"/>
      <c r="DF901" s="23"/>
      <c r="DG901" s="23"/>
      <c r="DH901" s="23"/>
      <c r="DI901" s="23"/>
      <c r="DJ901" s="23"/>
      <c r="DK901" s="23"/>
      <c r="DL901" s="23"/>
      <c r="DM901" s="23"/>
      <c r="DN901" s="23"/>
      <c r="DO901" s="23"/>
      <c r="DP901" s="23"/>
      <c r="DQ901" s="23"/>
      <c r="DR901" s="23"/>
      <c r="DS901" s="23"/>
      <c r="DT901" s="23"/>
      <c r="DU901" s="23"/>
      <c r="DV901" s="23"/>
      <c r="DW901" s="23"/>
      <c r="DX901" s="23"/>
      <c r="DY901" s="23"/>
      <c r="DZ901" s="23"/>
      <c r="EA901" s="23"/>
      <c r="EB901" s="23"/>
      <c r="EC901" s="23"/>
      <c r="ED901" s="23"/>
      <c r="EE901" s="23"/>
    </row>
    <row r="902" spans="1:135" s="22" customFormat="1" x14ac:dyDescent="0.25">
      <c r="A902" s="20"/>
      <c r="B902" s="16"/>
      <c r="C902" s="446"/>
      <c r="D902" s="446"/>
      <c r="E902" s="1089"/>
      <c r="F902" s="446"/>
      <c r="G902" s="446"/>
      <c r="H902" s="1089"/>
      <c r="I902" s="446"/>
      <c r="J902" s="446"/>
      <c r="K902" s="1089"/>
      <c r="L902" s="446"/>
      <c r="M902" s="446"/>
      <c r="N902" s="1089"/>
      <c r="O902" s="446"/>
      <c r="P902" s="446"/>
      <c r="Q902" s="1089"/>
      <c r="R902" s="446"/>
      <c r="S902" s="446"/>
      <c r="T902" s="1089"/>
      <c r="U902" s="1089"/>
      <c r="V902" s="446"/>
      <c r="W902" s="446"/>
      <c r="X902" s="1089"/>
      <c r="Y902" s="446"/>
      <c r="Z902" s="446"/>
      <c r="AA902" s="1089"/>
      <c r="AB902" s="446"/>
      <c r="AC902" s="1089"/>
      <c r="AD902" s="446"/>
      <c r="AE902" s="1089"/>
      <c r="AF902" s="446"/>
      <c r="AG902" s="1089"/>
      <c r="AH902" s="446"/>
      <c r="AI902" s="446"/>
      <c r="AJ902" s="1089"/>
      <c r="AK902" s="446"/>
      <c r="AL902" s="446"/>
      <c r="AM902" s="1089"/>
      <c r="AN902" s="446"/>
      <c r="AO902" s="446"/>
      <c r="AP902" s="1089"/>
      <c r="AQ902" s="446"/>
      <c r="AR902" s="446"/>
      <c r="AS902" s="1146"/>
      <c r="AT902" s="446"/>
      <c r="AU902" s="446"/>
      <c r="AV902" s="1089"/>
      <c r="AW902" s="1089"/>
      <c r="AX902" s="1146"/>
      <c r="AY902" s="446"/>
      <c r="AZ902" s="1146"/>
      <c r="BA902" s="1919"/>
      <c r="BB902" s="1790"/>
      <c r="BC902" s="1146"/>
      <c r="BD902" s="446"/>
      <c r="BE902" s="1938"/>
      <c r="BF902" s="1089"/>
      <c r="BG902" s="20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  <c r="BS902" s="23"/>
      <c r="BT902" s="23"/>
      <c r="BU902" s="23"/>
      <c r="BV902" s="23"/>
      <c r="BW902" s="23"/>
      <c r="BX902" s="23"/>
      <c r="BY902" s="23"/>
      <c r="BZ902" s="23"/>
      <c r="CA902" s="23"/>
      <c r="CB902" s="23"/>
      <c r="CC902" s="23"/>
      <c r="CD902" s="23"/>
      <c r="CE902" s="23"/>
      <c r="CF902" s="23"/>
      <c r="CG902" s="23"/>
      <c r="CH902" s="23"/>
      <c r="CI902" s="23"/>
      <c r="CJ902" s="23"/>
      <c r="CK902" s="23"/>
      <c r="CL902" s="23"/>
      <c r="CM902" s="23"/>
      <c r="CN902" s="23"/>
      <c r="CO902" s="23"/>
      <c r="CP902" s="23"/>
      <c r="CQ902" s="23"/>
      <c r="CR902" s="23"/>
      <c r="CS902" s="23"/>
      <c r="CT902" s="23"/>
      <c r="CU902" s="23"/>
      <c r="CV902" s="23"/>
      <c r="CW902" s="23"/>
      <c r="CX902" s="23"/>
      <c r="CY902" s="23"/>
      <c r="CZ902" s="23"/>
      <c r="DA902" s="23"/>
      <c r="DB902" s="23"/>
      <c r="DC902" s="23"/>
      <c r="DD902" s="23"/>
      <c r="DE902" s="23"/>
      <c r="DF902" s="23"/>
      <c r="DG902" s="23"/>
      <c r="DH902" s="23"/>
      <c r="DI902" s="23"/>
      <c r="DJ902" s="23"/>
      <c r="DK902" s="23"/>
      <c r="DL902" s="23"/>
      <c r="DM902" s="23"/>
      <c r="DN902" s="23"/>
      <c r="DO902" s="23"/>
      <c r="DP902" s="23"/>
      <c r="DQ902" s="23"/>
      <c r="DR902" s="23"/>
      <c r="DS902" s="23"/>
      <c r="DT902" s="23"/>
      <c r="DU902" s="23"/>
      <c r="DV902" s="23"/>
      <c r="DW902" s="23"/>
      <c r="DX902" s="23"/>
      <c r="DY902" s="23"/>
      <c r="DZ902" s="23"/>
      <c r="EA902" s="23"/>
      <c r="EB902" s="23"/>
      <c r="EC902" s="23"/>
      <c r="ED902" s="23"/>
      <c r="EE902" s="23"/>
    </row>
    <row r="903" spans="1:135" s="22" customFormat="1" x14ac:dyDescent="0.25">
      <c r="A903" s="20"/>
      <c r="B903" s="16"/>
      <c r="C903" s="446"/>
      <c r="D903" s="446"/>
      <c r="E903" s="1089"/>
      <c r="F903" s="446"/>
      <c r="G903" s="446"/>
      <c r="H903" s="1089"/>
      <c r="I903" s="446"/>
      <c r="J903" s="446"/>
      <c r="K903" s="1089"/>
      <c r="L903" s="446"/>
      <c r="M903" s="446"/>
      <c r="N903" s="1089"/>
      <c r="O903" s="446"/>
      <c r="P903" s="446"/>
      <c r="Q903" s="1089"/>
      <c r="R903" s="446"/>
      <c r="S903" s="446"/>
      <c r="T903" s="1089"/>
      <c r="U903" s="1089"/>
      <c r="V903" s="446"/>
      <c r="W903" s="446"/>
      <c r="X903" s="1089"/>
      <c r="Y903" s="446"/>
      <c r="Z903" s="446"/>
      <c r="AA903" s="1089"/>
      <c r="AB903" s="446"/>
      <c r="AC903" s="1089"/>
      <c r="AD903" s="446"/>
      <c r="AE903" s="1089"/>
      <c r="AF903" s="446"/>
      <c r="AG903" s="1089"/>
      <c r="AH903" s="446"/>
      <c r="AI903" s="446"/>
      <c r="AJ903" s="1089"/>
      <c r="AK903" s="446"/>
      <c r="AL903" s="446"/>
      <c r="AM903" s="1089"/>
      <c r="AN903" s="446"/>
      <c r="AO903" s="446"/>
      <c r="AP903" s="1089"/>
      <c r="AQ903" s="446"/>
      <c r="AR903" s="446"/>
      <c r="AS903" s="1146"/>
      <c r="AT903" s="446"/>
      <c r="AU903" s="446"/>
      <c r="AV903" s="1089"/>
      <c r="AW903" s="1089"/>
      <c r="AX903" s="1146"/>
      <c r="AY903" s="446"/>
      <c r="AZ903" s="1146"/>
      <c r="BA903" s="1919"/>
      <c r="BB903" s="1790"/>
      <c r="BC903" s="1146"/>
      <c r="BD903" s="446"/>
      <c r="BE903" s="1938"/>
      <c r="BF903" s="1089"/>
      <c r="BG903" s="20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  <c r="BS903" s="23"/>
      <c r="BT903" s="23"/>
      <c r="BU903" s="23"/>
      <c r="BV903" s="23"/>
      <c r="BW903" s="23"/>
      <c r="BX903" s="23"/>
      <c r="BY903" s="23"/>
      <c r="BZ903" s="23"/>
      <c r="CA903" s="23"/>
      <c r="CB903" s="23"/>
      <c r="CC903" s="23"/>
      <c r="CD903" s="23"/>
      <c r="CE903" s="23"/>
      <c r="CF903" s="23"/>
      <c r="CG903" s="23"/>
      <c r="CH903" s="23"/>
      <c r="CI903" s="23"/>
      <c r="CJ903" s="23"/>
      <c r="CK903" s="23"/>
      <c r="CL903" s="23"/>
      <c r="CM903" s="23"/>
      <c r="CN903" s="23"/>
      <c r="CO903" s="23"/>
      <c r="CP903" s="23"/>
      <c r="CQ903" s="23"/>
      <c r="CR903" s="23"/>
      <c r="CS903" s="23"/>
      <c r="CT903" s="23"/>
      <c r="CU903" s="23"/>
      <c r="CV903" s="23"/>
      <c r="CW903" s="23"/>
      <c r="CX903" s="23"/>
      <c r="CY903" s="23"/>
      <c r="CZ903" s="23"/>
      <c r="DA903" s="23"/>
      <c r="DB903" s="23"/>
      <c r="DC903" s="23"/>
      <c r="DD903" s="23"/>
      <c r="DE903" s="23"/>
      <c r="DF903" s="23"/>
      <c r="DG903" s="23"/>
      <c r="DH903" s="23"/>
      <c r="DI903" s="23"/>
      <c r="DJ903" s="23"/>
      <c r="DK903" s="23"/>
      <c r="DL903" s="23"/>
      <c r="DM903" s="23"/>
      <c r="DN903" s="23"/>
      <c r="DO903" s="23"/>
      <c r="DP903" s="23"/>
      <c r="DQ903" s="23"/>
      <c r="DR903" s="23"/>
      <c r="DS903" s="23"/>
      <c r="DT903" s="23"/>
      <c r="DU903" s="23"/>
      <c r="DV903" s="23"/>
      <c r="DW903" s="23"/>
      <c r="DX903" s="23"/>
      <c r="DY903" s="23"/>
      <c r="DZ903" s="23"/>
      <c r="EA903" s="23"/>
      <c r="EB903" s="23"/>
      <c r="EC903" s="23"/>
      <c r="ED903" s="23"/>
      <c r="EE903" s="23"/>
    </row>
    <row r="904" spans="1:135" s="22" customFormat="1" x14ac:dyDescent="0.25">
      <c r="A904" s="20"/>
      <c r="B904" s="16"/>
      <c r="C904" s="446"/>
      <c r="D904" s="446"/>
      <c r="E904" s="1089"/>
      <c r="F904" s="446"/>
      <c r="G904" s="446"/>
      <c r="H904" s="1089"/>
      <c r="I904" s="446"/>
      <c r="J904" s="446"/>
      <c r="K904" s="1089"/>
      <c r="L904" s="446"/>
      <c r="M904" s="446"/>
      <c r="N904" s="1089"/>
      <c r="O904" s="446"/>
      <c r="P904" s="446"/>
      <c r="Q904" s="1089"/>
      <c r="R904" s="446"/>
      <c r="S904" s="446"/>
      <c r="T904" s="1089"/>
      <c r="U904" s="1089"/>
      <c r="V904" s="446"/>
      <c r="W904" s="446"/>
      <c r="X904" s="1089"/>
      <c r="Y904" s="446"/>
      <c r="Z904" s="446"/>
      <c r="AA904" s="1089"/>
      <c r="AB904" s="446"/>
      <c r="AC904" s="1089"/>
      <c r="AD904" s="446"/>
      <c r="AE904" s="1089"/>
      <c r="AF904" s="446"/>
      <c r="AG904" s="1089"/>
      <c r="AH904" s="446"/>
      <c r="AI904" s="446"/>
      <c r="AJ904" s="1089"/>
      <c r="AK904" s="446"/>
      <c r="AL904" s="446"/>
      <c r="AM904" s="1089"/>
      <c r="AN904" s="446"/>
      <c r="AO904" s="446"/>
      <c r="AP904" s="1089"/>
      <c r="AQ904" s="446"/>
      <c r="AR904" s="446"/>
      <c r="AS904" s="1146"/>
      <c r="AT904" s="446"/>
      <c r="AU904" s="446"/>
      <c r="AV904" s="1089"/>
      <c r="AW904" s="1089"/>
      <c r="AX904" s="1146"/>
      <c r="AY904" s="446"/>
      <c r="AZ904" s="1146"/>
      <c r="BA904" s="1919"/>
      <c r="BB904" s="1790"/>
      <c r="BC904" s="1146"/>
      <c r="BD904" s="446"/>
      <c r="BE904" s="1938"/>
      <c r="BF904" s="1089"/>
      <c r="BG904" s="20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  <c r="BS904" s="23"/>
      <c r="BT904" s="23"/>
      <c r="BU904" s="23"/>
      <c r="BV904" s="23"/>
      <c r="BW904" s="23"/>
      <c r="BX904" s="23"/>
      <c r="BY904" s="23"/>
      <c r="BZ904" s="23"/>
      <c r="CA904" s="23"/>
      <c r="CB904" s="23"/>
      <c r="CC904" s="23"/>
      <c r="CD904" s="23"/>
      <c r="CE904" s="23"/>
      <c r="CF904" s="23"/>
      <c r="CG904" s="23"/>
      <c r="CH904" s="23"/>
      <c r="CI904" s="23"/>
      <c r="CJ904" s="23"/>
      <c r="CK904" s="23"/>
      <c r="CL904" s="23"/>
      <c r="CM904" s="23"/>
      <c r="CN904" s="23"/>
      <c r="CO904" s="23"/>
      <c r="CP904" s="23"/>
      <c r="CQ904" s="23"/>
      <c r="CR904" s="23"/>
      <c r="CS904" s="23"/>
      <c r="CT904" s="23"/>
      <c r="CU904" s="23"/>
      <c r="CV904" s="23"/>
      <c r="CW904" s="23"/>
      <c r="CX904" s="23"/>
      <c r="CY904" s="23"/>
      <c r="CZ904" s="23"/>
      <c r="DA904" s="23"/>
      <c r="DB904" s="23"/>
      <c r="DC904" s="23"/>
      <c r="DD904" s="23"/>
      <c r="DE904" s="23"/>
      <c r="DF904" s="23"/>
      <c r="DG904" s="23"/>
      <c r="DH904" s="23"/>
      <c r="DI904" s="23"/>
      <c r="DJ904" s="23"/>
      <c r="DK904" s="23"/>
      <c r="DL904" s="23"/>
      <c r="DM904" s="23"/>
      <c r="DN904" s="23"/>
      <c r="DO904" s="23"/>
      <c r="DP904" s="23"/>
      <c r="DQ904" s="23"/>
      <c r="DR904" s="23"/>
      <c r="DS904" s="23"/>
      <c r="DT904" s="23"/>
      <c r="DU904" s="23"/>
      <c r="DV904" s="23"/>
      <c r="DW904" s="23"/>
      <c r="DX904" s="23"/>
      <c r="DY904" s="23"/>
      <c r="DZ904" s="23"/>
      <c r="EA904" s="23"/>
      <c r="EB904" s="23"/>
      <c r="EC904" s="23"/>
      <c r="ED904" s="23"/>
      <c r="EE904" s="23"/>
    </row>
    <row r="905" spans="1:135" s="22" customFormat="1" x14ac:dyDescent="0.25">
      <c r="A905" s="20"/>
      <c r="B905" s="16"/>
      <c r="C905" s="446"/>
      <c r="D905" s="446"/>
      <c r="E905" s="1089"/>
      <c r="F905" s="446"/>
      <c r="G905" s="446"/>
      <c r="H905" s="1089"/>
      <c r="I905" s="446"/>
      <c r="J905" s="446"/>
      <c r="K905" s="1089"/>
      <c r="L905" s="446"/>
      <c r="M905" s="446"/>
      <c r="N905" s="1089"/>
      <c r="O905" s="446"/>
      <c r="P905" s="446"/>
      <c r="Q905" s="1089"/>
      <c r="R905" s="446"/>
      <c r="S905" s="446"/>
      <c r="T905" s="1089"/>
      <c r="U905" s="1089"/>
      <c r="V905" s="446"/>
      <c r="W905" s="446"/>
      <c r="X905" s="1089"/>
      <c r="Y905" s="446"/>
      <c r="Z905" s="446"/>
      <c r="AA905" s="1089"/>
      <c r="AB905" s="446"/>
      <c r="AC905" s="1089"/>
      <c r="AD905" s="446"/>
      <c r="AE905" s="1089"/>
      <c r="AF905" s="446"/>
      <c r="AG905" s="1089"/>
      <c r="AH905" s="446"/>
      <c r="AI905" s="446"/>
      <c r="AJ905" s="1089"/>
      <c r="AK905" s="446"/>
      <c r="AL905" s="446"/>
      <c r="AM905" s="1089"/>
      <c r="AN905" s="446"/>
      <c r="AO905" s="446"/>
      <c r="AP905" s="1089"/>
      <c r="AQ905" s="446"/>
      <c r="AR905" s="446"/>
      <c r="AS905" s="1146"/>
      <c r="AT905" s="446"/>
      <c r="AU905" s="446"/>
      <c r="AV905" s="1089"/>
      <c r="AW905" s="1089"/>
      <c r="AX905" s="1146"/>
      <c r="AY905" s="446"/>
      <c r="AZ905" s="1146"/>
      <c r="BA905" s="1919"/>
      <c r="BB905" s="1790"/>
      <c r="BC905" s="1146"/>
      <c r="BD905" s="446"/>
      <c r="BE905" s="1938"/>
      <c r="BF905" s="1089"/>
      <c r="BG905" s="20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  <c r="BS905" s="23"/>
      <c r="BT905" s="23"/>
      <c r="BU905" s="23"/>
      <c r="BV905" s="23"/>
      <c r="BW905" s="23"/>
      <c r="BX905" s="23"/>
      <c r="BY905" s="23"/>
      <c r="BZ905" s="23"/>
      <c r="CA905" s="23"/>
      <c r="CB905" s="23"/>
      <c r="CC905" s="23"/>
      <c r="CD905" s="23"/>
      <c r="CE905" s="23"/>
      <c r="CF905" s="23"/>
      <c r="CG905" s="23"/>
      <c r="CH905" s="23"/>
      <c r="CI905" s="23"/>
      <c r="CJ905" s="23"/>
      <c r="CK905" s="23"/>
      <c r="CL905" s="23"/>
      <c r="CM905" s="23"/>
      <c r="CN905" s="23"/>
      <c r="CO905" s="23"/>
      <c r="CP905" s="23"/>
      <c r="CQ905" s="23"/>
      <c r="CR905" s="23"/>
      <c r="CS905" s="23"/>
      <c r="CT905" s="23"/>
      <c r="CU905" s="23"/>
      <c r="CV905" s="23"/>
      <c r="CW905" s="23"/>
      <c r="CX905" s="23"/>
      <c r="CY905" s="23"/>
      <c r="CZ905" s="23"/>
      <c r="DA905" s="23"/>
      <c r="DB905" s="23"/>
      <c r="DC905" s="23"/>
      <c r="DD905" s="23"/>
      <c r="DE905" s="23"/>
      <c r="DF905" s="23"/>
      <c r="DG905" s="23"/>
      <c r="DH905" s="23"/>
      <c r="DI905" s="23"/>
      <c r="DJ905" s="23"/>
      <c r="DK905" s="23"/>
      <c r="DL905" s="23"/>
      <c r="DM905" s="23"/>
      <c r="DN905" s="23"/>
      <c r="DO905" s="23"/>
      <c r="DP905" s="23"/>
      <c r="DQ905" s="23"/>
      <c r="DR905" s="23"/>
      <c r="DS905" s="23"/>
      <c r="DT905" s="23"/>
      <c r="DU905" s="23"/>
      <c r="DV905" s="23"/>
      <c r="DW905" s="23"/>
      <c r="DX905" s="23"/>
      <c r="DY905" s="23"/>
      <c r="DZ905" s="23"/>
      <c r="EA905" s="23"/>
      <c r="EB905" s="23"/>
      <c r="EC905" s="23"/>
      <c r="ED905" s="23"/>
      <c r="EE905" s="23"/>
    </row>
    <row r="906" spans="1:135" s="22" customFormat="1" x14ac:dyDescent="0.25">
      <c r="A906" s="20"/>
      <c r="B906" s="16"/>
      <c r="C906" s="446"/>
      <c r="D906" s="446"/>
      <c r="E906" s="1089"/>
      <c r="F906" s="446"/>
      <c r="G906" s="446"/>
      <c r="H906" s="1089"/>
      <c r="I906" s="446"/>
      <c r="J906" s="446"/>
      <c r="K906" s="1089"/>
      <c r="L906" s="446"/>
      <c r="M906" s="446"/>
      <c r="N906" s="1089"/>
      <c r="O906" s="446"/>
      <c r="P906" s="446"/>
      <c r="Q906" s="1089"/>
      <c r="R906" s="446"/>
      <c r="S906" s="446"/>
      <c r="T906" s="1089"/>
      <c r="U906" s="1089"/>
      <c r="V906" s="446"/>
      <c r="W906" s="446"/>
      <c r="X906" s="1089"/>
      <c r="Y906" s="446"/>
      <c r="Z906" s="446"/>
      <c r="AA906" s="1089"/>
      <c r="AB906" s="446"/>
      <c r="AC906" s="1089"/>
      <c r="AD906" s="446"/>
      <c r="AE906" s="1089"/>
      <c r="AF906" s="446"/>
      <c r="AG906" s="1089"/>
      <c r="AH906" s="446"/>
      <c r="AI906" s="446"/>
      <c r="AJ906" s="1089"/>
      <c r="AK906" s="446"/>
      <c r="AL906" s="446"/>
      <c r="AM906" s="1089"/>
      <c r="AN906" s="446"/>
      <c r="AO906" s="446"/>
      <c r="AP906" s="1089"/>
      <c r="AQ906" s="446"/>
      <c r="AR906" s="446"/>
      <c r="AS906" s="1146"/>
      <c r="AT906" s="446"/>
      <c r="AU906" s="446"/>
      <c r="AV906" s="1089"/>
      <c r="AW906" s="1089"/>
      <c r="AX906" s="1146"/>
      <c r="AY906" s="446"/>
      <c r="AZ906" s="1146"/>
      <c r="BA906" s="1919"/>
      <c r="BB906" s="1790"/>
      <c r="BC906" s="1146"/>
      <c r="BD906" s="446"/>
      <c r="BE906" s="1938"/>
      <c r="BF906" s="1089"/>
      <c r="BG906" s="20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  <c r="BS906" s="23"/>
      <c r="BT906" s="23"/>
      <c r="BU906" s="23"/>
      <c r="BV906" s="23"/>
      <c r="BW906" s="23"/>
      <c r="BX906" s="23"/>
      <c r="BY906" s="23"/>
      <c r="BZ906" s="23"/>
      <c r="CA906" s="23"/>
      <c r="CB906" s="23"/>
      <c r="CC906" s="23"/>
      <c r="CD906" s="23"/>
      <c r="CE906" s="23"/>
      <c r="CF906" s="23"/>
      <c r="CG906" s="23"/>
      <c r="CH906" s="23"/>
      <c r="CI906" s="23"/>
      <c r="CJ906" s="23"/>
      <c r="CK906" s="23"/>
      <c r="CL906" s="23"/>
      <c r="CM906" s="23"/>
      <c r="CN906" s="23"/>
      <c r="CO906" s="23"/>
      <c r="CP906" s="23"/>
      <c r="CQ906" s="23"/>
      <c r="CR906" s="23"/>
      <c r="CS906" s="23"/>
      <c r="CT906" s="23"/>
      <c r="CU906" s="23"/>
      <c r="CV906" s="23"/>
      <c r="CW906" s="23"/>
      <c r="CX906" s="23"/>
      <c r="CY906" s="23"/>
      <c r="CZ906" s="23"/>
      <c r="DA906" s="23"/>
      <c r="DB906" s="23"/>
      <c r="DC906" s="23"/>
      <c r="DD906" s="23"/>
      <c r="DE906" s="23"/>
      <c r="DF906" s="23"/>
      <c r="DG906" s="23"/>
      <c r="DH906" s="23"/>
      <c r="DI906" s="23"/>
      <c r="DJ906" s="23"/>
      <c r="DK906" s="23"/>
      <c r="DL906" s="23"/>
      <c r="DM906" s="23"/>
      <c r="DN906" s="23"/>
      <c r="DO906" s="23"/>
      <c r="DP906" s="23"/>
      <c r="DQ906" s="23"/>
      <c r="DR906" s="23"/>
      <c r="DS906" s="23"/>
      <c r="DT906" s="23"/>
      <c r="DU906" s="23"/>
      <c r="DV906" s="23"/>
      <c r="DW906" s="23"/>
      <c r="DX906" s="23"/>
      <c r="DY906" s="23"/>
      <c r="DZ906" s="23"/>
      <c r="EA906" s="23"/>
      <c r="EB906" s="23"/>
      <c r="EC906" s="23"/>
      <c r="ED906" s="23"/>
      <c r="EE906" s="23"/>
    </row>
    <row r="907" spans="1:135" s="22" customFormat="1" x14ac:dyDescent="0.25">
      <c r="A907" s="20"/>
      <c r="B907" s="16"/>
      <c r="C907" s="446"/>
      <c r="D907" s="446"/>
      <c r="E907" s="1089"/>
      <c r="F907" s="446"/>
      <c r="G907" s="446"/>
      <c r="H907" s="1089"/>
      <c r="I907" s="446"/>
      <c r="J907" s="446"/>
      <c r="K907" s="1089"/>
      <c r="L907" s="446"/>
      <c r="M907" s="446"/>
      <c r="N907" s="1089"/>
      <c r="O907" s="446"/>
      <c r="P907" s="446"/>
      <c r="Q907" s="1089"/>
      <c r="R907" s="446"/>
      <c r="S907" s="446"/>
      <c r="T907" s="1089"/>
      <c r="U907" s="1089"/>
      <c r="V907" s="446"/>
      <c r="W907" s="446"/>
      <c r="X907" s="1089"/>
      <c r="Y907" s="446"/>
      <c r="Z907" s="446"/>
      <c r="AA907" s="1089"/>
      <c r="AB907" s="446"/>
      <c r="AC907" s="1089"/>
      <c r="AD907" s="446"/>
      <c r="AE907" s="1089"/>
      <c r="AF907" s="446"/>
      <c r="AG907" s="1089"/>
      <c r="AH907" s="446"/>
      <c r="AI907" s="446"/>
      <c r="AJ907" s="1089"/>
      <c r="AK907" s="446"/>
      <c r="AL907" s="446"/>
      <c r="AM907" s="1089"/>
      <c r="AN907" s="446"/>
      <c r="AO907" s="446"/>
      <c r="AP907" s="1089"/>
      <c r="AQ907" s="446"/>
      <c r="AR907" s="446"/>
      <c r="AS907" s="1146"/>
      <c r="AT907" s="446"/>
      <c r="AU907" s="446"/>
      <c r="AV907" s="1089"/>
      <c r="AW907" s="1089"/>
      <c r="AX907" s="1146"/>
      <c r="AY907" s="446"/>
      <c r="AZ907" s="1146"/>
      <c r="BA907" s="1919"/>
      <c r="BB907" s="1790"/>
      <c r="BC907" s="1146"/>
      <c r="BD907" s="446"/>
      <c r="BE907" s="1938"/>
      <c r="BF907" s="1089"/>
      <c r="BG907" s="20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  <c r="BS907" s="23"/>
      <c r="BT907" s="23"/>
      <c r="BU907" s="23"/>
      <c r="BV907" s="23"/>
      <c r="BW907" s="23"/>
      <c r="BX907" s="23"/>
      <c r="BY907" s="23"/>
      <c r="BZ907" s="23"/>
      <c r="CA907" s="23"/>
      <c r="CB907" s="23"/>
      <c r="CC907" s="23"/>
      <c r="CD907" s="23"/>
      <c r="CE907" s="23"/>
      <c r="CF907" s="23"/>
      <c r="CG907" s="23"/>
      <c r="CH907" s="23"/>
      <c r="CI907" s="23"/>
      <c r="CJ907" s="23"/>
      <c r="CK907" s="23"/>
      <c r="CL907" s="23"/>
      <c r="CM907" s="23"/>
      <c r="CN907" s="23"/>
      <c r="CO907" s="23"/>
      <c r="CP907" s="23"/>
      <c r="CQ907" s="23"/>
      <c r="CR907" s="23"/>
      <c r="CS907" s="23"/>
      <c r="CT907" s="23"/>
      <c r="CU907" s="23"/>
      <c r="CV907" s="23"/>
      <c r="CW907" s="23"/>
      <c r="CX907" s="23"/>
      <c r="CY907" s="23"/>
      <c r="CZ907" s="23"/>
      <c r="DA907" s="23"/>
      <c r="DB907" s="23"/>
      <c r="DC907" s="23"/>
      <c r="DD907" s="23"/>
      <c r="DE907" s="23"/>
      <c r="DF907" s="23"/>
      <c r="DG907" s="23"/>
      <c r="DH907" s="23"/>
      <c r="DI907" s="23"/>
      <c r="DJ907" s="23"/>
      <c r="DK907" s="23"/>
      <c r="DL907" s="23"/>
      <c r="DM907" s="23"/>
      <c r="DN907" s="23"/>
      <c r="DO907" s="23"/>
      <c r="DP907" s="23"/>
      <c r="DQ907" s="23"/>
      <c r="DR907" s="23"/>
      <c r="DS907" s="23"/>
      <c r="DT907" s="23"/>
      <c r="DU907" s="23"/>
      <c r="DV907" s="23"/>
      <c r="DW907" s="23"/>
      <c r="DX907" s="23"/>
      <c r="DY907" s="23"/>
      <c r="DZ907" s="23"/>
      <c r="EA907" s="23"/>
      <c r="EB907" s="23"/>
      <c r="EC907" s="23"/>
      <c r="ED907" s="23"/>
      <c r="EE907" s="23"/>
    </row>
    <row r="908" spans="1:135" s="22" customFormat="1" x14ac:dyDescent="0.25">
      <c r="A908" s="20"/>
      <c r="B908" s="16"/>
      <c r="C908" s="446"/>
      <c r="D908" s="446"/>
      <c r="E908" s="1089"/>
      <c r="F908" s="446"/>
      <c r="G908" s="446"/>
      <c r="H908" s="1089"/>
      <c r="I908" s="446"/>
      <c r="J908" s="446"/>
      <c r="K908" s="1089"/>
      <c r="L908" s="446"/>
      <c r="M908" s="446"/>
      <c r="N908" s="1089"/>
      <c r="O908" s="446"/>
      <c r="P908" s="446"/>
      <c r="Q908" s="1089"/>
      <c r="R908" s="446"/>
      <c r="S908" s="446"/>
      <c r="T908" s="1089"/>
      <c r="U908" s="1089"/>
      <c r="V908" s="446"/>
      <c r="W908" s="446"/>
      <c r="X908" s="1089"/>
      <c r="Y908" s="446"/>
      <c r="Z908" s="446"/>
      <c r="AA908" s="1089"/>
      <c r="AB908" s="446"/>
      <c r="AC908" s="1089"/>
      <c r="AD908" s="446"/>
      <c r="AE908" s="1089"/>
      <c r="AF908" s="446"/>
      <c r="AG908" s="1089"/>
      <c r="AH908" s="446"/>
      <c r="AI908" s="446"/>
      <c r="AJ908" s="1089"/>
      <c r="AK908" s="446"/>
      <c r="AL908" s="446"/>
      <c r="AM908" s="1089"/>
      <c r="AN908" s="446"/>
      <c r="AO908" s="446"/>
      <c r="AP908" s="1089"/>
      <c r="AQ908" s="446"/>
      <c r="AR908" s="446"/>
      <c r="AS908" s="1146"/>
      <c r="AT908" s="446"/>
      <c r="AU908" s="446"/>
      <c r="AV908" s="1089"/>
      <c r="AW908" s="1089"/>
      <c r="AX908" s="1146"/>
      <c r="AY908" s="446"/>
      <c r="AZ908" s="1146"/>
      <c r="BA908" s="1919"/>
      <c r="BB908" s="1790"/>
      <c r="BC908" s="1146"/>
      <c r="BD908" s="446"/>
      <c r="BE908" s="1938"/>
      <c r="BF908" s="1089"/>
      <c r="BG908" s="20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  <c r="BS908" s="23"/>
      <c r="BT908" s="23"/>
      <c r="BU908" s="23"/>
      <c r="BV908" s="23"/>
      <c r="BW908" s="23"/>
      <c r="BX908" s="23"/>
      <c r="BY908" s="23"/>
      <c r="BZ908" s="23"/>
      <c r="CA908" s="23"/>
      <c r="CB908" s="23"/>
      <c r="CC908" s="23"/>
      <c r="CD908" s="23"/>
      <c r="CE908" s="23"/>
      <c r="CF908" s="23"/>
      <c r="CG908" s="23"/>
      <c r="CH908" s="23"/>
      <c r="CI908" s="23"/>
      <c r="CJ908" s="23"/>
      <c r="CK908" s="23"/>
      <c r="CL908" s="23"/>
      <c r="CM908" s="23"/>
      <c r="CN908" s="23"/>
      <c r="CO908" s="23"/>
      <c r="CP908" s="23"/>
      <c r="CQ908" s="23"/>
      <c r="CR908" s="23"/>
      <c r="CS908" s="23"/>
      <c r="CT908" s="23"/>
      <c r="CU908" s="23"/>
      <c r="CV908" s="23"/>
      <c r="CW908" s="23"/>
      <c r="CX908" s="23"/>
      <c r="CY908" s="23"/>
      <c r="CZ908" s="23"/>
      <c r="DA908" s="23"/>
      <c r="DB908" s="23"/>
      <c r="DC908" s="23"/>
      <c r="DD908" s="23"/>
      <c r="DE908" s="23"/>
      <c r="DF908" s="23"/>
      <c r="DG908" s="23"/>
      <c r="DH908" s="23"/>
      <c r="DI908" s="23"/>
      <c r="DJ908" s="23"/>
      <c r="DK908" s="23"/>
      <c r="DL908" s="23"/>
      <c r="DM908" s="23"/>
      <c r="DN908" s="23"/>
      <c r="DO908" s="23"/>
      <c r="DP908" s="23"/>
      <c r="DQ908" s="23"/>
      <c r="DR908" s="23"/>
      <c r="DS908" s="23"/>
      <c r="DT908" s="23"/>
      <c r="DU908" s="23"/>
      <c r="DV908" s="23"/>
      <c r="DW908" s="23"/>
      <c r="DX908" s="23"/>
      <c r="DY908" s="23"/>
      <c r="DZ908" s="23"/>
      <c r="EA908" s="23"/>
      <c r="EB908" s="23"/>
      <c r="EC908" s="23"/>
      <c r="ED908" s="23"/>
      <c r="EE908" s="23"/>
    </row>
    <row r="909" spans="1:135" s="22" customFormat="1" x14ac:dyDescent="0.25">
      <c r="A909" s="20"/>
      <c r="B909" s="16"/>
      <c r="C909" s="446"/>
      <c r="D909" s="446"/>
      <c r="E909" s="1089"/>
      <c r="F909" s="446"/>
      <c r="G909" s="446"/>
      <c r="H909" s="1089"/>
      <c r="I909" s="446"/>
      <c r="J909" s="446"/>
      <c r="K909" s="1089"/>
      <c r="L909" s="446"/>
      <c r="M909" s="446"/>
      <c r="N909" s="1089"/>
      <c r="O909" s="446"/>
      <c r="P909" s="446"/>
      <c r="Q909" s="1089"/>
      <c r="R909" s="446"/>
      <c r="S909" s="446"/>
      <c r="T909" s="1089"/>
      <c r="U909" s="1089"/>
      <c r="V909" s="446"/>
      <c r="W909" s="446"/>
      <c r="X909" s="1089"/>
      <c r="Y909" s="446"/>
      <c r="Z909" s="446"/>
      <c r="AA909" s="1089"/>
      <c r="AB909" s="446"/>
      <c r="AC909" s="1089"/>
      <c r="AD909" s="446"/>
      <c r="AE909" s="1089"/>
      <c r="AF909" s="446"/>
      <c r="AG909" s="1089"/>
      <c r="AH909" s="446"/>
      <c r="AI909" s="446"/>
      <c r="AJ909" s="1089"/>
      <c r="AK909" s="446"/>
      <c r="AL909" s="446"/>
      <c r="AM909" s="1089"/>
      <c r="AN909" s="446"/>
      <c r="AO909" s="446"/>
      <c r="AP909" s="1089"/>
      <c r="AQ909" s="446"/>
      <c r="AR909" s="446"/>
      <c r="AS909" s="1146"/>
      <c r="AT909" s="446"/>
      <c r="AU909" s="446"/>
      <c r="AV909" s="1089"/>
      <c r="AW909" s="1089"/>
      <c r="AX909" s="1146"/>
      <c r="AY909" s="446"/>
      <c r="AZ909" s="1146"/>
      <c r="BA909" s="1919"/>
      <c r="BB909" s="1790"/>
      <c r="BC909" s="1146"/>
      <c r="BD909" s="446"/>
      <c r="BE909" s="1938"/>
      <c r="BF909" s="1089"/>
      <c r="BG909" s="20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  <c r="BS909" s="23"/>
      <c r="BT909" s="23"/>
      <c r="BU909" s="23"/>
      <c r="BV909" s="23"/>
      <c r="BW909" s="23"/>
      <c r="BX909" s="23"/>
      <c r="BY909" s="23"/>
      <c r="BZ909" s="23"/>
      <c r="CA909" s="23"/>
      <c r="CB909" s="23"/>
      <c r="CC909" s="23"/>
      <c r="CD909" s="23"/>
      <c r="CE909" s="23"/>
      <c r="CF909" s="23"/>
      <c r="CG909" s="23"/>
      <c r="CH909" s="23"/>
      <c r="CI909" s="23"/>
      <c r="CJ909" s="23"/>
      <c r="CK909" s="23"/>
      <c r="CL909" s="23"/>
      <c r="CM909" s="23"/>
      <c r="CN909" s="23"/>
      <c r="CO909" s="23"/>
      <c r="CP909" s="23"/>
      <c r="CQ909" s="23"/>
      <c r="CR909" s="23"/>
      <c r="CS909" s="23"/>
      <c r="CT909" s="23"/>
      <c r="CU909" s="23"/>
      <c r="CV909" s="23"/>
      <c r="CW909" s="23"/>
      <c r="CX909" s="23"/>
      <c r="CY909" s="23"/>
      <c r="CZ909" s="23"/>
      <c r="DA909" s="23"/>
      <c r="DB909" s="23"/>
      <c r="DC909" s="23"/>
      <c r="DD909" s="23"/>
      <c r="DE909" s="23"/>
      <c r="DF909" s="23"/>
      <c r="DG909" s="23"/>
      <c r="DH909" s="23"/>
      <c r="DI909" s="23"/>
      <c r="DJ909" s="23"/>
      <c r="DK909" s="23"/>
      <c r="DL909" s="23"/>
      <c r="DM909" s="23"/>
      <c r="DN909" s="23"/>
      <c r="DO909" s="23"/>
      <c r="DP909" s="23"/>
      <c r="DQ909" s="23"/>
      <c r="DR909" s="23"/>
      <c r="DS909" s="23"/>
      <c r="DT909" s="23"/>
      <c r="DU909" s="23"/>
      <c r="DV909" s="23"/>
      <c r="DW909" s="23"/>
      <c r="DX909" s="23"/>
      <c r="DY909" s="23"/>
      <c r="DZ909" s="23"/>
      <c r="EA909" s="23"/>
      <c r="EB909" s="23"/>
      <c r="EC909" s="23"/>
      <c r="ED909" s="23"/>
      <c r="EE909" s="23"/>
    </row>
    <row r="910" spans="1:135" s="22" customFormat="1" x14ac:dyDescent="0.25">
      <c r="A910" s="20"/>
      <c r="B910" s="16"/>
      <c r="C910" s="446"/>
      <c r="D910" s="446"/>
      <c r="E910" s="1089"/>
      <c r="F910" s="446"/>
      <c r="G910" s="446"/>
      <c r="H910" s="1089"/>
      <c r="I910" s="446"/>
      <c r="J910" s="446"/>
      <c r="K910" s="1089"/>
      <c r="L910" s="446"/>
      <c r="M910" s="446"/>
      <c r="N910" s="1089"/>
      <c r="O910" s="446"/>
      <c r="P910" s="446"/>
      <c r="Q910" s="1089"/>
      <c r="R910" s="446"/>
      <c r="S910" s="446"/>
      <c r="T910" s="1089"/>
      <c r="U910" s="1089"/>
      <c r="V910" s="446"/>
      <c r="W910" s="446"/>
      <c r="X910" s="1089"/>
      <c r="Y910" s="446"/>
      <c r="Z910" s="446"/>
      <c r="AA910" s="1089"/>
      <c r="AB910" s="446"/>
      <c r="AC910" s="1089"/>
      <c r="AD910" s="446"/>
      <c r="AE910" s="1089"/>
      <c r="AF910" s="446"/>
      <c r="AG910" s="1089"/>
      <c r="AH910" s="446"/>
      <c r="AI910" s="446"/>
      <c r="AJ910" s="1089"/>
      <c r="AK910" s="446"/>
      <c r="AL910" s="446"/>
      <c r="AM910" s="1089"/>
      <c r="AN910" s="446"/>
      <c r="AO910" s="446"/>
      <c r="AP910" s="1089"/>
      <c r="AQ910" s="446"/>
      <c r="AR910" s="446"/>
      <c r="AS910" s="1146"/>
      <c r="AT910" s="446"/>
      <c r="AU910" s="446"/>
      <c r="AV910" s="1089"/>
      <c r="AW910" s="1089"/>
      <c r="AX910" s="1146"/>
      <c r="AY910" s="446"/>
      <c r="AZ910" s="1146"/>
      <c r="BA910" s="1919"/>
      <c r="BB910" s="1790"/>
      <c r="BC910" s="1146"/>
      <c r="BD910" s="446"/>
      <c r="BE910" s="1938"/>
      <c r="BF910" s="1089"/>
      <c r="BG910" s="20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  <c r="BS910" s="23"/>
      <c r="BT910" s="23"/>
      <c r="BU910" s="23"/>
      <c r="BV910" s="23"/>
      <c r="BW910" s="23"/>
      <c r="BX910" s="23"/>
      <c r="BY910" s="23"/>
      <c r="BZ910" s="23"/>
      <c r="CA910" s="23"/>
      <c r="CB910" s="23"/>
      <c r="CC910" s="23"/>
      <c r="CD910" s="23"/>
      <c r="CE910" s="23"/>
      <c r="CF910" s="23"/>
      <c r="CG910" s="23"/>
      <c r="CH910" s="23"/>
      <c r="CI910" s="23"/>
      <c r="CJ910" s="23"/>
      <c r="CK910" s="23"/>
      <c r="CL910" s="23"/>
      <c r="CM910" s="23"/>
      <c r="CN910" s="23"/>
      <c r="CO910" s="23"/>
      <c r="CP910" s="23"/>
      <c r="CQ910" s="23"/>
      <c r="CR910" s="23"/>
      <c r="CS910" s="23"/>
      <c r="CT910" s="23"/>
      <c r="CU910" s="23"/>
      <c r="CV910" s="23"/>
      <c r="CW910" s="23"/>
      <c r="CX910" s="23"/>
      <c r="CY910" s="23"/>
      <c r="CZ910" s="23"/>
      <c r="DA910" s="23"/>
      <c r="DB910" s="23"/>
      <c r="DC910" s="23"/>
      <c r="DD910" s="23"/>
      <c r="DE910" s="23"/>
      <c r="DF910" s="23"/>
      <c r="DG910" s="23"/>
      <c r="DH910" s="23"/>
      <c r="DI910" s="23"/>
      <c r="DJ910" s="23"/>
      <c r="DK910" s="23"/>
      <c r="DL910" s="23"/>
      <c r="DM910" s="23"/>
      <c r="DN910" s="23"/>
      <c r="DO910" s="23"/>
      <c r="DP910" s="23"/>
      <c r="DQ910" s="23"/>
      <c r="DR910" s="23"/>
      <c r="DS910" s="23"/>
      <c r="DT910" s="23"/>
      <c r="DU910" s="23"/>
      <c r="DV910" s="23"/>
      <c r="DW910" s="23"/>
      <c r="DX910" s="23"/>
      <c r="DY910" s="23"/>
      <c r="DZ910" s="23"/>
      <c r="EA910" s="23"/>
      <c r="EB910" s="23"/>
      <c r="EC910" s="23"/>
      <c r="ED910" s="23"/>
      <c r="EE910" s="23"/>
    </row>
    <row r="911" spans="1:135" s="22" customFormat="1" x14ac:dyDescent="0.25">
      <c r="A911" s="20"/>
      <c r="B911" s="16"/>
      <c r="C911" s="446"/>
      <c r="D911" s="446"/>
      <c r="E911" s="1089"/>
      <c r="F911" s="446"/>
      <c r="G911" s="446"/>
      <c r="H911" s="1089"/>
      <c r="I911" s="446"/>
      <c r="J911" s="446"/>
      <c r="K911" s="1089"/>
      <c r="L911" s="446"/>
      <c r="M911" s="446"/>
      <c r="N911" s="1089"/>
      <c r="O911" s="446"/>
      <c r="P911" s="446"/>
      <c r="Q911" s="1089"/>
      <c r="R911" s="446"/>
      <c r="S911" s="446"/>
      <c r="T911" s="1089"/>
      <c r="U911" s="1089"/>
      <c r="V911" s="446"/>
      <c r="W911" s="446"/>
      <c r="X911" s="1089"/>
      <c r="Y911" s="446"/>
      <c r="Z911" s="446"/>
      <c r="AA911" s="1089"/>
      <c r="AB911" s="446"/>
      <c r="AC911" s="1089"/>
      <c r="AD911" s="446"/>
      <c r="AE911" s="1089"/>
      <c r="AF911" s="446"/>
      <c r="AG911" s="1089"/>
      <c r="AH911" s="446"/>
      <c r="AI911" s="446"/>
      <c r="AJ911" s="1089"/>
      <c r="AK911" s="446"/>
      <c r="AL911" s="446"/>
      <c r="AM911" s="1089"/>
      <c r="AN911" s="446"/>
      <c r="AO911" s="446"/>
      <c r="AP911" s="1089"/>
      <c r="AQ911" s="446"/>
      <c r="AR911" s="446"/>
      <c r="AS911" s="1146"/>
      <c r="AT911" s="446"/>
      <c r="AU911" s="446"/>
      <c r="AV911" s="1089"/>
      <c r="AW911" s="1089"/>
      <c r="AX911" s="1146"/>
      <c r="AY911" s="446"/>
      <c r="AZ911" s="1146"/>
      <c r="BA911" s="1919"/>
      <c r="BB911" s="1790"/>
      <c r="BC911" s="1146"/>
      <c r="BD911" s="446"/>
      <c r="BE911" s="1938"/>
      <c r="BF911" s="1089"/>
      <c r="BG911" s="20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  <c r="BS911" s="23"/>
      <c r="BT911" s="23"/>
      <c r="BU911" s="23"/>
      <c r="BV911" s="23"/>
      <c r="BW911" s="23"/>
      <c r="BX911" s="23"/>
      <c r="BY911" s="23"/>
      <c r="BZ911" s="23"/>
      <c r="CA911" s="23"/>
      <c r="CB911" s="23"/>
      <c r="CC911" s="23"/>
      <c r="CD911" s="23"/>
      <c r="CE911" s="23"/>
      <c r="CF911" s="23"/>
      <c r="CG911" s="23"/>
      <c r="CH911" s="23"/>
      <c r="CI911" s="23"/>
      <c r="CJ911" s="23"/>
      <c r="CK911" s="23"/>
      <c r="CL911" s="23"/>
      <c r="CM911" s="23"/>
      <c r="CN911" s="23"/>
      <c r="CO911" s="23"/>
      <c r="CP911" s="23"/>
      <c r="CQ911" s="23"/>
      <c r="CR911" s="23"/>
      <c r="CS911" s="23"/>
      <c r="CT911" s="23"/>
      <c r="CU911" s="23"/>
      <c r="CV911" s="23"/>
      <c r="CW911" s="23"/>
      <c r="CX911" s="23"/>
      <c r="CY911" s="23"/>
      <c r="CZ911" s="23"/>
      <c r="DA911" s="23"/>
      <c r="DB911" s="23"/>
      <c r="DC911" s="23"/>
      <c r="DD911" s="23"/>
      <c r="DE911" s="23"/>
      <c r="DF911" s="23"/>
      <c r="DG911" s="23"/>
      <c r="DH911" s="23"/>
      <c r="DI911" s="23"/>
      <c r="DJ911" s="23"/>
      <c r="DK911" s="23"/>
      <c r="DL911" s="23"/>
      <c r="DM911" s="23"/>
      <c r="DN911" s="23"/>
      <c r="DO911" s="23"/>
      <c r="DP911" s="23"/>
      <c r="DQ911" s="23"/>
      <c r="DR911" s="23"/>
      <c r="DS911" s="23"/>
      <c r="DT911" s="23"/>
      <c r="DU911" s="23"/>
      <c r="DV911" s="23"/>
      <c r="DW911" s="23"/>
      <c r="DX911" s="23"/>
      <c r="DY911" s="23"/>
      <c r="DZ911" s="23"/>
      <c r="EA911" s="23"/>
      <c r="EB911" s="23"/>
      <c r="EC911" s="23"/>
      <c r="ED911" s="23"/>
      <c r="EE911" s="23"/>
    </row>
    <row r="912" spans="1:135" s="22" customFormat="1" x14ac:dyDescent="0.25">
      <c r="A912" s="20"/>
      <c r="B912" s="16"/>
      <c r="C912" s="446"/>
      <c r="D912" s="446"/>
      <c r="E912" s="1089"/>
      <c r="F912" s="446"/>
      <c r="G912" s="446"/>
      <c r="H912" s="1089"/>
      <c r="I912" s="446"/>
      <c r="J912" s="446"/>
      <c r="K912" s="1089"/>
      <c r="L912" s="446"/>
      <c r="M912" s="446"/>
      <c r="N912" s="1089"/>
      <c r="O912" s="446"/>
      <c r="P912" s="446"/>
      <c r="Q912" s="1089"/>
      <c r="R912" s="446"/>
      <c r="S912" s="446"/>
      <c r="T912" s="1089"/>
      <c r="U912" s="1089"/>
      <c r="V912" s="446"/>
      <c r="W912" s="446"/>
      <c r="X912" s="1089"/>
      <c r="Y912" s="446"/>
      <c r="Z912" s="446"/>
      <c r="AA912" s="1089"/>
      <c r="AB912" s="446"/>
      <c r="AC912" s="1089"/>
      <c r="AD912" s="446"/>
      <c r="AE912" s="1089"/>
      <c r="AF912" s="446"/>
      <c r="AG912" s="1089"/>
      <c r="AH912" s="446"/>
      <c r="AI912" s="446"/>
      <c r="AJ912" s="1089"/>
      <c r="AK912" s="446"/>
      <c r="AL912" s="446"/>
      <c r="AM912" s="1089"/>
      <c r="AN912" s="446"/>
      <c r="AO912" s="446"/>
      <c r="AP912" s="1089"/>
      <c r="AQ912" s="446"/>
      <c r="AR912" s="446"/>
      <c r="AS912" s="1146"/>
      <c r="AT912" s="446"/>
      <c r="AU912" s="446"/>
      <c r="AV912" s="1089"/>
      <c r="AW912" s="1089"/>
      <c r="AX912" s="1146"/>
      <c r="AY912" s="446"/>
      <c r="AZ912" s="1146"/>
      <c r="BA912" s="1919"/>
      <c r="BB912" s="1790"/>
      <c r="BC912" s="1146"/>
      <c r="BD912" s="446"/>
      <c r="BE912" s="1938"/>
      <c r="BF912" s="1089"/>
      <c r="BG912" s="20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  <c r="BS912" s="23"/>
      <c r="BT912" s="23"/>
      <c r="BU912" s="23"/>
      <c r="BV912" s="23"/>
      <c r="BW912" s="23"/>
      <c r="BX912" s="23"/>
      <c r="BY912" s="23"/>
      <c r="BZ912" s="23"/>
      <c r="CA912" s="23"/>
      <c r="CB912" s="23"/>
      <c r="CC912" s="23"/>
      <c r="CD912" s="23"/>
      <c r="CE912" s="23"/>
      <c r="CF912" s="23"/>
      <c r="CG912" s="23"/>
      <c r="CH912" s="23"/>
      <c r="CI912" s="23"/>
      <c r="CJ912" s="23"/>
      <c r="CK912" s="23"/>
      <c r="CL912" s="23"/>
      <c r="CM912" s="23"/>
      <c r="CN912" s="23"/>
      <c r="CO912" s="23"/>
      <c r="CP912" s="23"/>
      <c r="CQ912" s="23"/>
      <c r="CR912" s="23"/>
      <c r="CS912" s="23"/>
      <c r="CT912" s="23"/>
      <c r="CU912" s="23"/>
      <c r="CV912" s="23"/>
      <c r="CW912" s="23"/>
      <c r="CX912" s="23"/>
      <c r="CY912" s="23"/>
      <c r="CZ912" s="23"/>
      <c r="DA912" s="23"/>
      <c r="DB912" s="23"/>
      <c r="DC912" s="23"/>
      <c r="DD912" s="23"/>
      <c r="DE912" s="23"/>
      <c r="DF912" s="23"/>
      <c r="DG912" s="23"/>
      <c r="DH912" s="23"/>
      <c r="DI912" s="23"/>
      <c r="DJ912" s="23"/>
      <c r="DK912" s="23"/>
      <c r="DL912" s="23"/>
      <c r="DM912" s="23"/>
      <c r="DN912" s="23"/>
      <c r="DO912" s="23"/>
      <c r="DP912" s="23"/>
      <c r="DQ912" s="23"/>
      <c r="DR912" s="23"/>
      <c r="DS912" s="23"/>
      <c r="DT912" s="23"/>
      <c r="DU912" s="23"/>
      <c r="DV912" s="23"/>
      <c r="DW912" s="23"/>
      <c r="DX912" s="23"/>
      <c r="DY912" s="23"/>
      <c r="DZ912" s="23"/>
      <c r="EA912" s="23"/>
      <c r="EB912" s="23"/>
      <c r="EC912" s="23"/>
      <c r="ED912" s="23"/>
      <c r="EE912" s="23"/>
    </row>
    <row r="913" spans="1:135" s="22" customFormat="1" x14ac:dyDescent="0.25">
      <c r="A913" s="20"/>
      <c r="B913" s="16"/>
      <c r="C913" s="446"/>
      <c r="D913" s="446"/>
      <c r="E913" s="1089"/>
      <c r="F913" s="446"/>
      <c r="G913" s="446"/>
      <c r="H913" s="1089"/>
      <c r="I913" s="446"/>
      <c r="J913" s="446"/>
      <c r="K913" s="1089"/>
      <c r="L913" s="446"/>
      <c r="M913" s="446"/>
      <c r="N913" s="1089"/>
      <c r="O913" s="446"/>
      <c r="P913" s="446"/>
      <c r="Q913" s="1089"/>
      <c r="R913" s="446"/>
      <c r="S913" s="446"/>
      <c r="T913" s="1089"/>
      <c r="U913" s="1089"/>
      <c r="V913" s="446"/>
      <c r="W913" s="446"/>
      <c r="X913" s="1089"/>
      <c r="Y913" s="446"/>
      <c r="Z913" s="446"/>
      <c r="AA913" s="1089"/>
      <c r="AB913" s="446"/>
      <c r="AC913" s="1089"/>
      <c r="AD913" s="446"/>
      <c r="AE913" s="1089"/>
      <c r="AF913" s="446"/>
      <c r="AG913" s="1089"/>
      <c r="AH913" s="446"/>
      <c r="AI913" s="446"/>
      <c r="AJ913" s="1089"/>
      <c r="AK913" s="446"/>
      <c r="AL913" s="446"/>
      <c r="AM913" s="1089"/>
      <c r="AN913" s="446"/>
      <c r="AO913" s="446"/>
      <c r="AP913" s="1089"/>
      <c r="AQ913" s="446"/>
      <c r="AR913" s="446"/>
      <c r="AS913" s="1146"/>
      <c r="AT913" s="446"/>
      <c r="AU913" s="446"/>
      <c r="AV913" s="1089"/>
      <c r="AW913" s="1089"/>
      <c r="AX913" s="1146"/>
      <c r="AY913" s="446"/>
      <c r="AZ913" s="1146"/>
      <c r="BA913" s="1919"/>
      <c r="BB913" s="1790"/>
      <c r="BC913" s="1146"/>
      <c r="BD913" s="446"/>
      <c r="BE913" s="1938"/>
      <c r="BF913" s="1089"/>
      <c r="BG913" s="20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  <c r="BS913" s="23"/>
      <c r="BT913" s="23"/>
      <c r="BU913" s="23"/>
      <c r="BV913" s="23"/>
      <c r="BW913" s="23"/>
      <c r="BX913" s="23"/>
      <c r="BY913" s="23"/>
      <c r="BZ913" s="23"/>
      <c r="CA913" s="23"/>
      <c r="CB913" s="23"/>
      <c r="CC913" s="23"/>
      <c r="CD913" s="23"/>
      <c r="CE913" s="23"/>
      <c r="CF913" s="23"/>
      <c r="CG913" s="23"/>
      <c r="CH913" s="23"/>
      <c r="CI913" s="23"/>
      <c r="CJ913" s="23"/>
      <c r="CK913" s="23"/>
      <c r="CL913" s="23"/>
      <c r="CM913" s="23"/>
      <c r="CN913" s="23"/>
      <c r="CO913" s="23"/>
      <c r="CP913" s="23"/>
      <c r="CQ913" s="23"/>
      <c r="CR913" s="23"/>
      <c r="CS913" s="23"/>
      <c r="CT913" s="23"/>
      <c r="CU913" s="23"/>
      <c r="CV913" s="23"/>
      <c r="CW913" s="23"/>
      <c r="CX913" s="23"/>
      <c r="CY913" s="23"/>
      <c r="CZ913" s="23"/>
      <c r="DA913" s="23"/>
      <c r="DB913" s="23"/>
      <c r="DC913" s="23"/>
      <c r="DD913" s="23"/>
      <c r="DE913" s="23"/>
      <c r="DF913" s="23"/>
      <c r="DG913" s="23"/>
      <c r="DH913" s="23"/>
      <c r="DI913" s="23"/>
      <c r="DJ913" s="23"/>
      <c r="DK913" s="23"/>
      <c r="DL913" s="23"/>
      <c r="DM913" s="23"/>
      <c r="DN913" s="23"/>
      <c r="DO913" s="23"/>
      <c r="DP913" s="23"/>
      <c r="DQ913" s="23"/>
      <c r="DR913" s="23"/>
      <c r="DS913" s="23"/>
      <c r="DT913" s="23"/>
      <c r="DU913" s="23"/>
      <c r="DV913" s="23"/>
      <c r="DW913" s="23"/>
      <c r="DX913" s="23"/>
      <c r="DY913" s="23"/>
      <c r="DZ913" s="23"/>
      <c r="EA913" s="23"/>
      <c r="EB913" s="23"/>
      <c r="EC913" s="23"/>
      <c r="ED913" s="23"/>
      <c r="EE913" s="23"/>
    </row>
    <row r="914" spans="1:135" s="22" customFormat="1" x14ac:dyDescent="0.25">
      <c r="A914" s="20"/>
      <c r="B914" s="16"/>
      <c r="C914" s="446"/>
      <c r="D914" s="446"/>
      <c r="E914" s="1089"/>
      <c r="F914" s="446"/>
      <c r="G914" s="446"/>
      <c r="H914" s="1089"/>
      <c r="I914" s="446"/>
      <c r="J914" s="446"/>
      <c r="K914" s="1089"/>
      <c r="L914" s="446"/>
      <c r="M914" s="446"/>
      <c r="N914" s="1089"/>
      <c r="O914" s="446"/>
      <c r="P914" s="446"/>
      <c r="Q914" s="1089"/>
      <c r="R914" s="446"/>
      <c r="S914" s="446"/>
      <c r="T914" s="1089"/>
      <c r="U914" s="1089"/>
      <c r="V914" s="446"/>
      <c r="W914" s="446"/>
      <c r="X914" s="1089"/>
      <c r="Y914" s="446"/>
      <c r="Z914" s="446"/>
      <c r="AA914" s="1089"/>
      <c r="AB914" s="446"/>
      <c r="AC914" s="1089"/>
      <c r="AD914" s="446"/>
      <c r="AE914" s="1089"/>
      <c r="AF914" s="446"/>
      <c r="AG914" s="1089"/>
      <c r="AH914" s="446"/>
      <c r="AI914" s="446"/>
      <c r="AJ914" s="1089"/>
      <c r="AK914" s="446"/>
      <c r="AL914" s="446"/>
      <c r="AM914" s="1089"/>
      <c r="AN914" s="446"/>
      <c r="AO914" s="446"/>
      <c r="AP914" s="1089"/>
      <c r="AQ914" s="446"/>
      <c r="AR914" s="446"/>
      <c r="AS914" s="1146"/>
      <c r="AT914" s="446"/>
      <c r="AU914" s="446"/>
      <c r="AV914" s="1089"/>
      <c r="AW914" s="1089"/>
      <c r="AX914" s="1146"/>
      <c r="AY914" s="446"/>
      <c r="AZ914" s="1146"/>
      <c r="BA914" s="1919"/>
      <c r="BB914" s="1790"/>
      <c r="BC914" s="1146"/>
      <c r="BD914" s="446"/>
      <c r="BE914" s="1938"/>
      <c r="BF914" s="1089"/>
      <c r="BG914" s="20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  <c r="BS914" s="23"/>
      <c r="BT914" s="23"/>
      <c r="BU914" s="23"/>
      <c r="BV914" s="23"/>
      <c r="BW914" s="23"/>
      <c r="BX914" s="23"/>
      <c r="BY914" s="23"/>
      <c r="BZ914" s="23"/>
      <c r="CA914" s="23"/>
      <c r="CB914" s="23"/>
      <c r="CC914" s="23"/>
      <c r="CD914" s="23"/>
      <c r="CE914" s="23"/>
      <c r="CF914" s="23"/>
      <c r="CG914" s="23"/>
      <c r="CH914" s="23"/>
      <c r="CI914" s="23"/>
      <c r="CJ914" s="23"/>
      <c r="CK914" s="23"/>
      <c r="CL914" s="23"/>
      <c r="CM914" s="23"/>
      <c r="CN914" s="23"/>
      <c r="CO914" s="23"/>
      <c r="CP914" s="23"/>
      <c r="CQ914" s="23"/>
      <c r="CR914" s="23"/>
      <c r="CS914" s="23"/>
      <c r="CT914" s="23"/>
      <c r="CU914" s="23"/>
      <c r="CV914" s="23"/>
      <c r="CW914" s="23"/>
      <c r="CX914" s="23"/>
      <c r="CY914" s="23"/>
      <c r="CZ914" s="23"/>
      <c r="DA914" s="23"/>
      <c r="DB914" s="23"/>
      <c r="DC914" s="23"/>
      <c r="DD914" s="23"/>
      <c r="DE914" s="23"/>
      <c r="DF914" s="23"/>
      <c r="DG914" s="23"/>
      <c r="DH914" s="23"/>
      <c r="DI914" s="23"/>
      <c r="DJ914" s="23"/>
      <c r="DK914" s="23"/>
      <c r="DL914" s="23"/>
      <c r="DM914" s="23"/>
      <c r="DN914" s="23"/>
      <c r="DO914" s="23"/>
      <c r="DP914" s="23"/>
      <c r="DQ914" s="23"/>
      <c r="DR914" s="23"/>
      <c r="DS914" s="23"/>
      <c r="DT914" s="23"/>
      <c r="DU914" s="23"/>
      <c r="DV914" s="23"/>
      <c r="DW914" s="23"/>
      <c r="DX914" s="23"/>
      <c r="DY914" s="23"/>
      <c r="DZ914" s="23"/>
      <c r="EA914" s="23"/>
      <c r="EB914" s="23"/>
      <c r="EC914" s="23"/>
      <c r="ED914" s="23"/>
      <c r="EE914" s="23"/>
    </row>
    <row r="915" spans="1:135" s="22" customFormat="1" x14ac:dyDescent="0.25">
      <c r="A915" s="20"/>
      <c r="B915" s="16"/>
      <c r="C915" s="446"/>
      <c r="D915" s="446"/>
      <c r="E915" s="1089"/>
      <c r="F915" s="446"/>
      <c r="G915" s="446"/>
      <c r="H915" s="1089"/>
      <c r="I915" s="446"/>
      <c r="J915" s="446"/>
      <c r="K915" s="1089"/>
      <c r="L915" s="446"/>
      <c r="M915" s="446"/>
      <c r="N915" s="1089"/>
      <c r="O915" s="446"/>
      <c r="P915" s="446"/>
      <c r="Q915" s="1089"/>
      <c r="R915" s="446"/>
      <c r="S915" s="446"/>
      <c r="T915" s="1089"/>
      <c r="U915" s="1089"/>
      <c r="V915" s="446"/>
      <c r="W915" s="446"/>
      <c r="X915" s="1089"/>
      <c r="Y915" s="446"/>
      <c r="Z915" s="446"/>
      <c r="AA915" s="1089"/>
      <c r="AB915" s="446"/>
      <c r="AC915" s="1089"/>
      <c r="AD915" s="446"/>
      <c r="AE915" s="1089"/>
      <c r="AF915" s="446"/>
      <c r="AG915" s="1089"/>
      <c r="AH915" s="446"/>
      <c r="AI915" s="446"/>
      <c r="AJ915" s="1089"/>
      <c r="AK915" s="446"/>
      <c r="AL915" s="446"/>
      <c r="AM915" s="1089"/>
      <c r="AN915" s="446"/>
      <c r="AO915" s="446"/>
      <c r="AP915" s="1089"/>
      <c r="AQ915" s="446"/>
      <c r="AR915" s="446"/>
      <c r="AS915" s="1146"/>
      <c r="AT915" s="446"/>
      <c r="AU915" s="446"/>
      <c r="AV915" s="1089"/>
      <c r="AW915" s="1089"/>
      <c r="AX915" s="1146"/>
      <c r="AY915" s="446"/>
      <c r="AZ915" s="1146"/>
      <c r="BA915" s="1919"/>
      <c r="BB915" s="1790"/>
      <c r="BC915" s="1146"/>
      <c r="BD915" s="446"/>
      <c r="BE915" s="1938"/>
      <c r="BF915" s="1089"/>
      <c r="BG915" s="20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  <c r="BS915" s="23"/>
      <c r="BT915" s="23"/>
      <c r="BU915" s="23"/>
      <c r="BV915" s="23"/>
      <c r="BW915" s="23"/>
      <c r="BX915" s="23"/>
      <c r="BY915" s="23"/>
      <c r="BZ915" s="23"/>
      <c r="CA915" s="23"/>
      <c r="CB915" s="23"/>
      <c r="CC915" s="23"/>
      <c r="CD915" s="23"/>
      <c r="CE915" s="23"/>
      <c r="CF915" s="23"/>
      <c r="CG915" s="23"/>
      <c r="CH915" s="23"/>
      <c r="CI915" s="23"/>
      <c r="CJ915" s="23"/>
      <c r="CK915" s="23"/>
      <c r="CL915" s="23"/>
      <c r="CM915" s="23"/>
      <c r="CN915" s="23"/>
      <c r="CO915" s="23"/>
      <c r="CP915" s="23"/>
      <c r="CQ915" s="23"/>
      <c r="CR915" s="23"/>
      <c r="CS915" s="23"/>
      <c r="CT915" s="23"/>
      <c r="CU915" s="23"/>
      <c r="CV915" s="23"/>
      <c r="CW915" s="23"/>
      <c r="CX915" s="23"/>
      <c r="CY915" s="23"/>
      <c r="CZ915" s="23"/>
      <c r="DA915" s="23"/>
      <c r="DB915" s="23"/>
      <c r="DC915" s="23"/>
      <c r="DD915" s="23"/>
      <c r="DE915" s="23"/>
      <c r="DF915" s="23"/>
      <c r="DG915" s="23"/>
      <c r="DH915" s="23"/>
      <c r="DI915" s="23"/>
      <c r="DJ915" s="23"/>
      <c r="DK915" s="23"/>
      <c r="DL915" s="23"/>
      <c r="DM915" s="23"/>
      <c r="DN915" s="23"/>
      <c r="DO915" s="23"/>
      <c r="DP915" s="23"/>
      <c r="DQ915" s="23"/>
      <c r="DR915" s="23"/>
      <c r="DS915" s="23"/>
      <c r="DT915" s="23"/>
      <c r="DU915" s="23"/>
      <c r="DV915" s="23"/>
      <c r="DW915" s="23"/>
      <c r="DX915" s="23"/>
      <c r="DY915" s="23"/>
      <c r="DZ915" s="23"/>
      <c r="EA915" s="23"/>
      <c r="EB915" s="23"/>
      <c r="EC915" s="23"/>
      <c r="ED915" s="23"/>
      <c r="EE915" s="23"/>
    </row>
    <row r="916" spans="1:135" s="22" customFormat="1" x14ac:dyDescent="0.25">
      <c r="A916" s="20"/>
      <c r="B916" s="16"/>
      <c r="C916" s="446"/>
      <c r="D916" s="446"/>
      <c r="E916" s="1089"/>
      <c r="F916" s="446"/>
      <c r="G916" s="446"/>
      <c r="H916" s="1089"/>
      <c r="I916" s="446"/>
      <c r="J916" s="446"/>
      <c r="K916" s="1089"/>
      <c r="L916" s="446"/>
      <c r="M916" s="446"/>
      <c r="N916" s="1089"/>
      <c r="O916" s="446"/>
      <c r="P916" s="446"/>
      <c r="Q916" s="1089"/>
      <c r="R916" s="446"/>
      <c r="S916" s="446"/>
      <c r="T916" s="1089"/>
      <c r="U916" s="1089"/>
      <c r="V916" s="446"/>
      <c r="W916" s="446"/>
      <c r="X916" s="1089"/>
      <c r="Y916" s="446"/>
      <c r="Z916" s="446"/>
      <c r="AA916" s="1089"/>
      <c r="AB916" s="446"/>
      <c r="AC916" s="1089"/>
      <c r="AD916" s="446"/>
      <c r="AE916" s="1089"/>
      <c r="AF916" s="446"/>
      <c r="AG916" s="1089"/>
      <c r="AH916" s="446"/>
      <c r="AI916" s="446"/>
      <c r="AJ916" s="1089"/>
      <c r="AK916" s="446"/>
      <c r="AL916" s="446"/>
      <c r="AM916" s="1089"/>
      <c r="AN916" s="446"/>
      <c r="AO916" s="446"/>
      <c r="AP916" s="1089"/>
      <c r="AQ916" s="446"/>
      <c r="AR916" s="446"/>
      <c r="AS916" s="1146"/>
      <c r="AT916" s="446"/>
      <c r="AU916" s="446"/>
      <c r="AV916" s="1089"/>
      <c r="AW916" s="1089"/>
      <c r="AX916" s="1146"/>
      <c r="AY916" s="446"/>
      <c r="AZ916" s="1146"/>
      <c r="BA916" s="1919"/>
      <c r="BB916" s="1790"/>
      <c r="BC916" s="1146"/>
      <c r="BD916" s="446"/>
      <c r="BE916" s="1938"/>
      <c r="BF916" s="1089"/>
      <c r="BG916" s="20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  <c r="BS916" s="23"/>
      <c r="BT916" s="23"/>
      <c r="BU916" s="23"/>
      <c r="BV916" s="23"/>
      <c r="BW916" s="23"/>
      <c r="BX916" s="23"/>
      <c r="BY916" s="23"/>
      <c r="BZ916" s="23"/>
      <c r="CA916" s="23"/>
      <c r="CB916" s="23"/>
      <c r="CC916" s="23"/>
      <c r="CD916" s="23"/>
      <c r="CE916" s="23"/>
      <c r="CF916" s="23"/>
      <c r="CG916" s="23"/>
      <c r="CH916" s="23"/>
      <c r="CI916" s="23"/>
      <c r="CJ916" s="23"/>
      <c r="CK916" s="23"/>
      <c r="CL916" s="23"/>
      <c r="CM916" s="23"/>
      <c r="CN916" s="23"/>
      <c r="CO916" s="23"/>
      <c r="CP916" s="23"/>
      <c r="CQ916" s="23"/>
      <c r="CR916" s="23"/>
      <c r="CS916" s="23"/>
      <c r="CT916" s="23"/>
      <c r="CU916" s="23"/>
      <c r="CV916" s="23"/>
      <c r="CW916" s="23"/>
      <c r="CX916" s="23"/>
      <c r="CY916" s="23"/>
      <c r="CZ916" s="23"/>
      <c r="DA916" s="23"/>
      <c r="DB916" s="23"/>
      <c r="DC916" s="23"/>
      <c r="DD916" s="23"/>
      <c r="DE916" s="23"/>
      <c r="DF916" s="23"/>
      <c r="DG916" s="23"/>
      <c r="DH916" s="23"/>
      <c r="DI916" s="23"/>
      <c r="DJ916" s="23"/>
      <c r="DK916" s="23"/>
      <c r="DL916" s="23"/>
      <c r="DM916" s="23"/>
      <c r="DN916" s="23"/>
      <c r="DO916" s="23"/>
      <c r="DP916" s="23"/>
      <c r="DQ916" s="23"/>
      <c r="DR916" s="23"/>
      <c r="DS916" s="23"/>
      <c r="DT916" s="23"/>
      <c r="DU916" s="23"/>
      <c r="DV916" s="23"/>
      <c r="DW916" s="23"/>
      <c r="DX916" s="23"/>
      <c r="DY916" s="23"/>
      <c r="DZ916" s="23"/>
      <c r="EA916" s="23"/>
      <c r="EB916" s="23"/>
      <c r="EC916" s="23"/>
      <c r="ED916" s="23"/>
      <c r="EE916" s="23"/>
    </row>
    <row r="917" spans="1:135" s="22" customFormat="1" x14ac:dyDescent="0.25">
      <c r="A917" s="20"/>
      <c r="B917" s="16"/>
      <c r="C917" s="446"/>
      <c r="D917" s="446"/>
      <c r="E917" s="1089"/>
      <c r="F917" s="446"/>
      <c r="G917" s="446"/>
      <c r="H917" s="1089"/>
      <c r="I917" s="446"/>
      <c r="J917" s="446"/>
      <c r="K917" s="1089"/>
      <c r="L917" s="446"/>
      <c r="M917" s="446"/>
      <c r="N917" s="1089"/>
      <c r="O917" s="446"/>
      <c r="P917" s="446"/>
      <c r="Q917" s="1089"/>
      <c r="R917" s="446"/>
      <c r="S917" s="446"/>
      <c r="T917" s="1089"/>
      <c r="U917" s="1089"/>
      <c r="V917" s="446"/>
      <c r="W917" s="446"/>
      <c r="X917" s="1089"/>
      <c r="Y917" s="446"/>
      <c r="Z917" s="446"/>
      <c r="AA917" s="1089"/>
      <c r="AB917" s="446"/>
      <c r="AC917" s="1089"/>
      <c r="AD917" s="446"/>
      <c r="AE917" s="1089"/>
      <c r="AF917" s="446"/>
      <c r="AG917" s="1089"/>
      <c r="AH917" s="446"/>
      <c r="AI917" s="446"/>
      <c r="AJ917" s="1089"/>
      <c r="AK917" s="446"/>
      <c r="AL917" s="446"/>
      <c r="AM917" s="1089"/>
      <c r="AN917" s="446"/>
      <c r="AO917" s="446"/>
      <c r="AP917" s="1089"/>
      <c r="AQ917" s="446"/>
      <c r="AR917" s="446"/>
      <c r="AS917" s="1146"/>
      <c r="AT917" s="446"/>
      <c r="AU917" s="446"/>
      <c r="AV917" s="1089"/>
      <c r="AW917" s="1089"/>
      <c r="AX917" s="1146"/>
      <c r="AY917" s="446"/>
      <c r="AZ917" s="1146"/>
      <c r="BA917" s="1919"/>
      <c r="BB917" s="1790"/>
      <c r="BC917" s="1146"/>
      <c r="BD917" s="446"/>
      <c r="BE917" s="1938"/>
      <c r="BF917" s="1089"/>
      <c r="BG917" s="20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  <c r="BS917" s="23"/>
      <c r="BT917" s="23"/>
      <c r="BU917" s="23"/>
      <c r="BV917" s="23"/>
      <c r="BW917" s="23"/>
      <c r="BX917" s="23"/>
      <c r="BY917" s="23"/>
      <c r="BZ917" s="23"/>
      <c r="CA917" s="23"/>
      <c r="CB917" s="23"/>
      <c r="CC917" s="23"/>
      <c r="CD917" s="23"/>
      <c r="CE917" s="23"/>
      <c r="CF917" s="23"/>
      <c r="CG917" s="23"/>
      <c r="CH917" s="23"/>
      <c r="CI917" s="23"/>
      <c r="CJ917" s="23"/>
      <c r="CK917" s="23"/>
      <c r="CL917" s="23"/>
      <c r="CM917" s="23"/>
      <c r="CN917" s="23"/>
      <c r="CO917" s="23"/>
      <c r="CP917" s="23"/>
      <c r="CQ917" s="23"/>
      <c r="CR917" s="23"/>
      <c r="CS917" s="23"/>
      <c r="CT917" s="23"/>
      <c r="CU917" s="23"/>
      <c r="CV917" s="23"/>
      <c r="CW917" s="23"/>
      <c r="CX917" s="23"/>
      <c r="CY917" s="23"/>
      <c r="CZ917" s="23"/>
      <c r="DA917" s="23"/>
      <c r="DB917" s="23"/>
      <c r="DC917" s="23"/>
      <c r="DD917" s="23"/>
      <c r="DE917" s="23"/>
      <c r="DF917" s="23"/>
      <c r="DG917" s="23"/>
      <c r="DH917" s="23"/>
      <c r="DI917" s="23"/>
      <c r="DJ917" s="23"/>
      <c r="DK917" s="23"/>
      <c r="DL917" s="23"/>
      <c r="DM917" s="23"/>
      <c r="DN917" s="23"/>
      <c r="DO917" s="23"/>
      <c r="DP917" s="23"/>
      <c r="DQ917" s="23"/>
      <c r="DR917" s="23"/>
      <c r="DS917" s="23"/>
      <c r="DT917" s="23"/>
      <c r="DU917" s="23"/>
      <c r="DV917" s="23"/>
      <c r="DW917" s="23"/>
      <c r="DX917" s="23"/>
      <c r="DY917" s="23"/>
      <c r="DZ917" s="23"/>
      <c r="EA917" s="23"/>
      <c r="EB917" s="23"/>
      <c r="EC917" s="23"/>
      <c r="ED917" s="23"/>
      <c r="EE917" s="23"/>
    </row>
    <row r="918" spans="1:135" s="22" customFormat="1" x14ac:dyDescent="0.25">
      <c r="A918" s="20"/>
      <c r="B918" s="16"/>
      <c r="C918" s="446"/>
      <c r="D918" s="446"/>
      <c r="E918" s="1089"/>
      <c r="F918" s="446"/>
      <c r="G918" s="446"/>
      <c r="H918" s="1089"/>
      <c r="I918" s="446"/>
      <c r="J918" s="446"/>
      <c r="K918" s="1089"/>
      <c r="L918" s="446"/>
      <c r="M918" s="446"/>
      <c r="N918" s="1089"/>
      <c r="O918" s="446"/>
      <c r="P918" s="446"/>
      <c r="Q918" s="1089"/>
      <c r="R918" s="446"/>
      <c r="S918" s="446"/>
      <c r="T918" s="1089"/>
      <c r="U918" s="1089"/>
      <c r="V918" s="446"/>
      <c r="W918" s="446"/>
      <c r="X918" s="1089"/>
      <c r="Y918" s="446"/>
      <c r="Z918" s="446"/>
      <c r="AA918" s="1089"/>
      <c r="AB918" s="446"/>
      <c r="AC918" s="1089"/>
      <c r="AD918" s="446"/>
      <c r="AE918" s="1089"/>
      <c r="AF918" s="446"/>
      <c r="AG918" s="1089"/>
      <c r="AH918" s="446"/>
      <c r="AI918" s="446"/>
      <c r="AJ918" s="1089"/>
      <c r="AK918" s="446"/>
      <c r="AL918" s="446"/>
      <c r="AM918" s="1089"/>
      <c r="AN918" s="446"/>
      <c r="AO918" s="446"/>
      <c r="AP918" s="1089"/>
      <c r="AQ918" s="446"/>
      <c r="AR918" s="446"/>
      <c r="AS918" s="1146"/>
      <c r="AT918" s="446"/>
      <c r="AU918" s="446"/>
      <c r="AV918" s="1089"/>
      <c r="AW918" s="1089"/>
      <c r="AX918" s="1146"/>
      <c r="AY918" s="446"/>
      <c r="AZ918" s="1146"/>
      <c r="BA918" s="1919"/>
      <c r="BB918" s="1790"/>
      <c r="BC918" s="1146"/>
      <c r="BD918" s="446"/>
      <c r="BE918" s="1938"/>
      <c r="BF918" s="1089"/>
      <c r="BG918" s="20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  <c r="BS918" s="23"/>
      <c r="BT918" s="23"/>
      <c r="BU918" s="23"/>
      <c r="BV918" s="23"/>
      <c r="BW918" s="23"/>
      <c r="BX918" s="23"/>
      <c r="BY918" s="23"/>
      <c r="BZ918" s="23"/>
      <c r="CA918" s="23"/>
      <c r="CB918" s="23"/>
      <c r="CC918" s="23"/>
      <c r="CD918" s="23"/>
      <c r="CE918" s="23"/>
      <c r="CF918" s="23"/>
      <c r="CG918" s="23"/>
      <c r="CH918" s="23"/>
      <c r="CI918" s="23"/>
      <c r="CJ918" s="23"/>
      <c r="CK918" s="23"/>
      <c r="CL918" s="23"/>
      <c r="CM918" s="23"/>
      <c r="CN918" s="23"/>
      <c r="CO918" s="23"/>
      <c r="CP918" s="23"/>
      <c r="CQ918" s="23"/>
      <c r="CR918" s="23"/>
      <c r="CS918" s="23"/>
      <c r="CT918" s="23"/>
      <c r="CU918" s="23"/>
      <c r="CV918" s="23"/>
      <c r="CW918" s="23"/>
      <c r="CX918" s="23"/>
      <c r="CY918" s="23"/>
      <c r="CZ918" s="23"/>
      <c r="DA918" s="23"/>
      <c r="DB918" s="23"/>
      <c r="DC918" s="23"/>
      <c r="DD918" s="23"/>
      <c r="DE918" s="23"/>
      <c r="DF918" s="23"/>
      <c r="DG918" s="23"/>
      <c r="DH918" s="23"/>
      <c r="DI918" s="23"/>
      <c r="DJ918" s="23"/>
      <c r="DK918" s="23"/>
      <c r="DL918" s="23"/>
      <c r="DM918" s="23"/>
      <c r="DN918" s="23"/>
      <c r="DO918" s="23"/>
      <c r="DP918" s="23"/>
      <c r="DQ918" s="23"/>
      <c r="DR918" s="23"/>
      <c r="DS918" s="23"/>
      <c r="DT918" s="23"/>
      <c r="DU918" s="23"/>
      <c r="DV918" s="23"/>
      <c r="DW918" s="23"/>
      <c r="DX918" s="23"/>
      <c r="DY918" s="23"/>
      <c r="DZ918" s="23"/>
      <c r="EA918" s="23"/>
      <c r="EB918" s="23"/>
      <c r="EC918" s="23"/>
      <c r="ED918" s="23"/>
      <c r="EE918" s="23"/>
    </row>
    <row r="919" spans="1:135" s="22" customFormat="1" x14ac:dyDescent="0.25">
      <c r="A919" s="20"/>
      <c r="B919" s="16"/>
      <c r="C919" s="446"/>
      <c r="D919" s="446"/>
      <c r="E919" s="1089"/>
      <c r="F919" s="446"/>
      <c r="G919" s="446"/>
      <c r="H919" s="1089"/>
      <c r="I919" s="446"/>
      <c r="J919" s="446"/>
      <c r="K919" s="1089"/>
      <c r="L919" s="446"/>
      <c r="M919" s="446"/>
      <c r="N919" s="1089"/>
      <c r="O919" s="446"/>
      <c r="P919" s="446"/>
      <c r="Q919" s="1089"/>
      <c r="R919" s="446"/>
      <c r="S919" s="446"/>
      <c r="T919" s="1089"/>
      <c r="U919" s="1089"/>
      <c r="V919" s="446"/>
      <c r="W919" s="446"/>
      <c r="X919" s="1089"/>
      <c r="Y919" s="446"/>
      <c r="Z919" s="446"/>
      <c r="AA919" s="1089"/>
      <c r="AB919" s="446"/>
      <c r="AC919" s="1089"/>
      <c r="AD919" s="446"/>
      <c r="AE919" s="1089"/>
      <c r="AF919" s="446"/>
      <c r="AG919" s="1089"/>
      <c r="AH919" s="446"/>
      <c r="AI919" s="446"/>
      <c r="AJ919" s="1089"/>
      <c r="AK919" s="446"/>
      <c r="AL919" s="446"/>
      <c r="AM919" s="1089"/>
      <c r="AN919" s="446"/>
      <c r="AO919" s="446"/>
      <c r="AP919" s="1089"/>
      <c r="AQ919" s="446"/>
      <c r="AR919" s="446"/>
      <c r="AS919" s="1146"/>
      <c r="AT919" s="446"/>
      <c r="AU919" s="446"/>
      <c r="AV919" s="1089"/>
      <c r="AW919" s="1089"/>
      <c r="AX919" s="1146"/>
      <c r="AY919" s="446"/>
      <c r="AZ919" s="1146"/>
      <c r="BA919" s="1919"/>
      <c r="BB919" s="1790"/>
      <c r="BC919" s="1146"/>
      <c r="BD919" s="446"/>
      <c r="BE919" s="1938"/>
      <c r="BF919" s="1089"/>
      <c r="BG919" s="20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  <c r="BS919" s="23"/>
      <c r="BT919" s="23"/>
      <c r="BU919" s="23"/>
      <c r="BV919" s="23"/>
      <c r="BW919" s="23"/>
      <c r="BX919" s="23"/>
      <c r="BY919" s="23"/>
      <c r="BZ919" s="23"/>
      <c r="CA919" s="23"/>
      <c r="CB919" s="23"/>
      <c r="CC919" s="23"/>
      <c r="CD919" s="23"/>
      <c r="CE919" s="23"/>
      <c r="CF919" s="23"/>
      <c r="CG919" s="23"/>
      <c r="CH919" s="23"/>
      <c r="CI919" s="23"/>
      <c r="CJ919" s="23"/>
      <c r="CK919" s="23"/>
      <c r="CL919" s="23"/>
      <c r="CM919" s="23"/>
      <c r="CN919" s="23"/>
      <c r="CO919" s="23"/>
      <c r="CP919" s="23"/>
      <c r="CQ919" s="23"/>
      <c r="CR919" s="23"/>
      <c r="CS919" s="23"/>
      <c r="CT919" s="23"/>
      <c r="CU919" s="23"/>
      <c r="CV919" s="23"/>
      <c r="CW919" s="23"/>
      <c r="CX919" s="23"/>
      <c r="CY919" s="23"/>
      <c r="CZ919" s="23"/>
      <c r="DA919" s="23"/>
      <c r="DB919" s="23"/>
      <c r="DC919" s="23"/>
      <c r="DD919" s="23"/>
      <c r="DE919" s="23"/>
      <c r="DF919" s="23"/>
      <c r="DG919" s="23"/>
      <c r="DH919" s="23"/>
      <c r="DI919" s="23"/>
      <c r="DJ919" s="23"/>
      <c r="DK919" s="23"/>
      <c r="DL919" s="23"/>
      <c r="DM919" s="23"/>
      <c r="DN919" s="23"/>
      <c r="DO919" s="23"/>
      <c r="DP919" s="23"/>
      <c r="DQ919" s="23"/>
      <c r="DR919" s="23"/>
      <c r="DS919" s="23"/>
      <c r="DT919" s="23"/>
      <c r="DU919" s="23"/>
      <c r="DV919" s="23"/>
      <c r="DW919" s="23"/>
      <c r="DX919" s="23"/>
      <c r="DY919" s="23"/>
      <c r="DZ919" s="23"/>
      <c r="EA919" s="23"/>
      <c r="EB919" s="23"/>
      <c r="EC919" s="23"/>
      <c r="ED919" s="23"/>
      <c r="EE919" s="23"/>
    </row>
    <row r="920" spans="1:135" s="22" customFormat="1" x14ac:dyDescent="0.25">
      <c r="A920" s="20"/>
      <c r="B920" s="16"/>
      <c r="C920" s="446"/>
      <c r="D920" s="446"/>
      <c r="E920" s="1089"/>
      <c r="F920" s="446"/>
      <c r="G920" s="446"/>
      <c r="H920" s="1089"/>
      <c r="I920" s="446"/>
      <c r="J920" s="446"/>
      <c r="K920" s="1089"/>
      <c r="L920" s="446"/>
      <c r="M920" s="446"/>
      <c r="N920" s="1089"/>
      <c r="O920" s="446"/>
      <c r="P920" s="446"/>
      <c r="Q920" s="1089"/>
      <c r="R920" s="446"/>
      <c r="S920" s="446"/>
      <c r="T920" s="1089"/>
      <c r="U920" s="1089"/>
      <c r="V920" s="446"/>
      <c r="W920" s="446"/>
      <c r="X920" s="1089"/>
      <c r="Y920" s="446"/>
      <c r="Z920" s="446"/>
      <c r="AA920" s="1089"/>
      <c r="AB920" s="446"/>
      <c r="AC920" s="1089"/>
      <c r="AD920" s="446"/>
      <c r="AE920" s="1089"/>
      <c r="AF920" s="446"/>
      <c r="AG920" s="1089"/>
      <c r="AH920" s="446"/>
      <c r="AI920" s="446"/>
      <c r="AJ920" s="1089"/>
      <c r="AK920" s="446"/>
      <c r="AL920" s="446"/>
      <c r="AM920" s="1089"/>
      <c r="AN920" s="446"/>
      <c r="AO920" s="446"/>
      <c r="AP920" s="1089"/>
      <c r="AQ920" s="446"/>
      <c r="AR920" s="446"/>
      <c r="AS920" s="1146"/>
      <c r="AT920" s="446"/>
      <c r="AU920" s="446"/>
      <c r="AV920" s="1089"/>
      <c r="AW920" s="1089"/>
      <c r="AX920" s="1146"/>
      <c r="AY920" s="446"/>
      <c r="AZ920" s="1146"/>
      <c r="BA920" s="1919"/>
      <c r="BB920" s="1790"/>
      <c r="BC920" s="1146"/>
      <c r="BD920" s="446"/>
      <c r="BE920" s="1938"/>
      <c r="BF920" s="1089"/>
      <c r="BG920" s="20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  <c r="BS920" s="23"/>
      <c r="BT920" s="23"/>
      <c r="BU920" s="23"/>
      <c r="BV920" s="23"/>
      <c r="BW920" s="23"/>
      <c r="BX920" s="23"/>
      <c r="BY920" s="23"/>
      <c r="BZ920" s="23"/>
      <c r="CA920" s="23"/>
      <c r="CB920" s="23"/>
      <c r="CC920" s="23"/>
      <c r="CD920" s="23"/>
      <c r="CE920" s="23"/>
      <c r="CF920" s="23"/>
      <c r="CG920" s="23"/>
      <c r="CH920" s="23"/>
      <c r="CI920" s="23"/>
      <c r="CJ920" s="23"/>
      <c r="CK920" s="23"/>
      <c r="CL920" s="23"/>
      <c r="CM920" s="23"/>
      <c r="CN920" s="23"/>
      <c r="CO920" s="23"/>
      <c r="CP920" s="23"/>
      <c r="CQ920" s="23"/>
      <c r="CR920" s="23"/>
      <c r="CS920" s="23"/>
      <c r="CT920" s="23"/>
      <c r="CU920" s="23"/>
      <c r="CV920" s="23"/>
      <c r="CW920" s="23"/>
      <c r="CX920" s="23"/>
      <c r="CY920" s="23"/>
      <c r="CZ920" s="23"/>
      <c r="DA920" s="23"/>
      <c r="DB920" s="23"/>
      <c r="DC920" s="23"/>
      <c r="DD920" s="23"/>
      <c r="DE920" s="23"/>
      <c r="DF920" s="23"/>
      <c r="DG920" s="23"/>
      <c r="DH920" s="23"/>
      <c r="DI920" s="23"/>
      <c r="DJ920" s="23"/>
      <c r="DK920" s="23"/>
      <c r="DL920" s="23"/>
      <c r="DM920" s="23"/>
      <c r="DN920" s="23"/>
      <c r="DO920" s="23"/>
      <c r="DP920" s="23"/>
      <c r="DQ920" s="23"/>
      <c r="DR920" s="23"/>
      <c r="DS920" s="23"/>
      <c r="DT920" s="23"/>
      <c r="DU920" s="23"/>
      <c r="DV920" s="23"/>
      <c r="DW920" s="23"/>
      <c r="DX920" s="23"/>
      <c r="DY920" s="23"/>
      <c r="DZ920" s="23"/>
      <c r="EA920" s="23"/>
      <c r="EB920" s="23"/>
      <c r="EC920" s="23"/>
      <c r="ED920" s="23"/>
      <c r="EE920" s="23"/>
    </row>
    <row r="921" spans="1:135" s="22" customFormat="1" x14ac:dyDescent="0.25">
      <c r="A921" s="20"/>
      <c r="B921" s="16"/>
      <c r="C921" s="446"/>
      <c r="D921" s="446"/>
      <c r="E921" s="1089"/>
      <c r="F921" s="446"/>
      <c r="G921" s="446"/>
      <c r="H921" s="1089"/>
      <c r="I921" s="446"/>
      <c r="J921" s="446"/>
      <c r="K921" s="1089"/>
      <c r="L921" s="446"/>
      <c r="M921" s="446"/>
      <c r="N921" s="1089"/>
      <c r="O921" s="446"/>
      <c r="P921" s="446"/>
      <c r="Q921" s="1089"/>
      <c r="R921" s="446"/>
      <c r="S921" s="446"/>
      <c r="T921" s="1089"/>
      <c r="U921" s="1089"/>
      <c r="V921" s="446"/>
      <c r="W921" s="446"/>
      <c r="X921" s="1089"/>
      <c r="Y921" s="446"/>
      <c r="Z921" s="446"/>
      <c r="AA921" s="1089"/>
      <c r="AB921" s="446"/>
      <c r="AC921" s="1089"/>
      <c r="AD921" s="446"/>
      <c r="AE921" s="1089"/>
      <c r="AF921" s="446"/>
      <c r="AG921" s="1089"/>
      <c r="AH921" s="446"/>
      <c r="AI921" s="446"/>
      <c r="AJ921" s="1089"/>
      <c r="AK921" s="446"/>
      <c r="AL921" s="446"/>
      <c r="AM921" s="1089"/>
      <c r="AN921" s="446"/>
      <c r="AO921" s="446"/>
      <c r="AP921" s="1089"/>
      <c r="AQ921" s="446"/>
      <c r="AR921" s="446"/>
      <c r="AS921" s="1146"/>
      <c r="AT921" s="446"/>
      <c r="AU921" s="446"/>
      <c r="AV921" s="1089"/>
      <c r="AW921" s="1089"/>
      <c r="AX921" s="1146"/>
      <c r="AY921" s="446"/>
      <c r="AZ921" s="1146"/>
      <c r="BA921" s="1919"/>
      <c r="BB921" s="1790"/>
      <c r="BC921" s="1146"/>
      <c r="BD921" s="446"/>
      <c r="BE921" s="1938"/>
      <c r="BF921" s="1089"/>
      <c r="BG921" s="20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  <c r="BS921" s="23"/>
      <c r="BT921" s="23"/>
      <c r="BU921" s="23"/>
      <c r="BV921" s="23"/>
      <c r="BW921" s="23"/>
      <c r="BX921" s="23"/>
      <c r="BY921" s="23"/>
      <c r="BZ921" s="23"/>
      <c r="CA921" s="23"/>
      <c r="CB921" s="23"/>
      <c r="CC921" s="23"/>
      <c r="CD921" s="23"/>
      <c r="CE921" s="23"/>
      <c r="CF921" s="23"/>
      <c r="CG921" s="23"/>
      <c r="CH921" s="23"/>
      <c r="CI921" s="23"/>
      <c r="CJ921" s="23"/>
      <c r="CK921" s="23"/>
      <c r="CL921" s="23"/>
      <c r="CM921" s="23"/>
      <c r="CN921" s="23"/>
      <c r="CO921" s="23"/>
      <c r="CP921" s="23"/>
      <c r="CQ921" s="23"/>
      <c r="CR921" s="23"/>
      <c r="CS921" s="23"/>
      <c r="CT921" s="23"/>
      <c r="CU921" s="23"/>
      <c r="CV921" s="23"/>
      <c r="CW921" s="23"/>
      <c r="CX921" s="23"/>
      <c r="CY921" s="23"/>
      <c r="CZ921" s="23"/>
      <c r="DA921" s="23"/>
      <c r="DB921" s="23"/>
      <c r="DC921" s="23"/>
      <c r="DD921" s="23"/>
      <c r="DE921" s="23"/>
      <c r="DF921" s="23"/>
      <c r="DG921" s="23"/>
      <c r="DH921" s="23"/>
      <c r="DI921" s="23"/>
      <c r="DJ921" s="23"/>
      <c r="DK921" s="23"/>
      <c r="DL921" s="23"/>
      <c r="DM921" s="23"/>
      <c r="DN921" s="23"/>
      <c r="DO921" s="23"/>
      <c r="DP921" s="23"/>
      <c r="DQ921" s="23"/>
      <c r="DR921" s="23"/>
      <c r="DS921" s="23"/>
      <c r="DT921" s="23"/>
      <c r="DU921" s="23"/>
      <c r="DV921" s="23"/>
      <c r="DW921" s="23"/>
      <c r="DX921" s="23"/>
      <c r="DY921" s="23"/>
      <c r="DZ921" s="23"/>
      <c r="EA921" s="23"/>
      <c r="EB921" s="23"/>
      <c r="EC921" s="23"/>
      <c r="ED921" s="23"/>
      <c r="EE921" s="23"/>
    </row>
    <row r="922" spans="1:135" s="22" customFormat="1" x14ac:dyDescent="0.25">
      <c r="A922" s="20"/>
      <c r="B922" s="16"/>
      <c r="C922" s="446"/>
      <c r="D922" s="446"/>
      <c r="E922" s="1089"/>
      <c r="F922" s="446"/>
      <c r="G922" s="446"/>
      <c r="H922" s="1089"/>
      <c r="I922" s="446"/>
      <c r="J922" s="446"/>
      <c r="K922" s="1089"/>
      <c r="L922" s="446"/>
      <c r="M922" s="446"/>
      <c r="N922" s="1089"/>
      <c r="O922" s="446"/>
      <c r="P922" s="446"/>
      <c r="Q922" s="1089"/>
      <c r="R922" s="446"/>
      <c r="S922" s="446"/>
      <c r="T922" s="1089"/>
      <c r="U922" s="1089"/>
      <c r="V922" s="446"/>
      <c r="W922" s="446"/>
      <c r="X922" s="1089"/>
      <c r="Y922" s="446"/>
      <c r="Z922" s="446"/>
      <c r="AA922" s="1089"/>
      <c r="AB922" s="446"/>
      <c r="AC922" s="1089"/>
      <c r="AD922" s="446"/>
      <c r="AE922" s="1089"/>
      <c r="AF922" s="446"/>
      <c r="AG922" s="1089"/>
      <c r="AH922" s="446"/>
      <c r="AI922" s="446"/>
      <c r="AJ922" s="1089"/>
      <c r="AK922" s="446"/>
      <c r="AL922" s="446"/>
      <c r="AM922" s="1089"/>
      <c r="AN922" s="446"/>
      <c r="AO922" s="446"/>
      <c r="AP922" s="1089"/>
      <c r="AQ922" s="446"/>
      <c r="AR922" s="446"/>
      <c r="AS922" s="1146"/>
      <c r="AT922" s="446"/>
      <c r="AU922" s="446"/>
      <c r="AV922" s="1089"/>
      <c r="AW922" s="1089"/>
      <c r="AX922" s="1146"/>
      <c r="AY922" s="446"/>
      <c r="AZ922" s="1146"/>
      <c r="BA922" s="1919"/>
      <c r="BB922" s="1790"/>
      <c r="BC922" s="1146"/>
      <c r="BD922" s="446"/>
      <c r="BE922" s="1938"/>
      <c r="BF922" s="1089"/>
      <c r="BG922" s="20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  <c r="BS922" s="23"/>
      <c r="BT922" s="23"/>
      <c r="BU922" s="23"/>
      <c r="BV922" s="23"/>
      <c r="BW922" s="23"/>
      <c r="BX922" s="23"/>
      <c r="BY922" s="23"/>
      <c r="BZ922" s="23"/>
      <c r="CA922" s="23"/>
      <c r="CB922" s="23"/>
      <c r="CC922" s="23"/>
      <c r="CD922" s="23"/>
      <c r="CE922" s="23"/>
      <c r="CF922" s="23"/>
      <c r="CG922" s="23"/>
      <c r="CH922" s="23"/>
      <c r="CI922" s="23"/>
      <c r="CJ922" s="23"/>
      <c r="CK922" s="23"/>
      <c r="CL922" s="23"/>
      <c r="CM922" s="23"/>
      <c r="CN922" s="23"/>
      <c r="CO922" s="23"/>
      <c r="CP922" s="23"/>
      <c r="CQ922" s="23"/>
      <c r="CR922" s="23"/>
      <c r="CS922" s="23"/>
      <c r="CT922" s="23"/>
      <c r="CU922" s="23"/>
      <c r="CV922" s="23"/>
      <c r="CW922" s="23"/>
      <c r="CX922" s="23"/>
      <c r="CY922" s="23"/>
      <c r="CZ922" s="23"/>
      <c r="DA922" s="23"/>
      <c r="DB922" s="23"/>
      <c r="DC922" s="23"/>
      <c r="DD922" s="23"/>
      <c r="DE922" s="23"/>
      <c r="DF922" s="23"/>
      <c r="DG922" s="23"/>
      <c r="DH922" s="23"/>
      <c r="DI922" s="23"/>
      <c r="DJ922" s="23"/>
      <c r="DK922" s="23"/>
      <c r="DL922" s="23"/>
      <c r="DM922" s="23"/>
      <c r="DN922" s="23"/>
      <c r="DO922" s="23"/>
      <c r="DP922" s="23"/>
      <c r="DQ922" s="23"/>
      <c r="DR922" s="23"/>
      <c r="DS922" s="23"/>
      <c r="DT922" s="23"/>
      <c r="DU922" s="23"/>
      <c r="DV922" s="23"/>
      <c r="DW922" s="23"/>
      <c r="DX922" s="23"/>
      <c r="DY922" s="23"/>
      <c r="DZ922" s="23"/>
      <c r="EA922" s="23"/>
      <c r="EB922" s="23"/>
      <c r="EC922" s="23"/>
      <c r="ED922" s="23"/>
      <c r="EE922" s="23"/>
    </row>
    <row r="923" spans="1:135" s="22" customFormat="1" x14ac:dyDescent="0.25">
      <c r="A923" s="20"/>
      <c r="B923" s="16"/>
      <c r="C923" s="446"/>
      <c r="D923" s="446"/>
      <c r="E923" s="1089"/>
      <c r="F923" s="446"/>
      <c r="G923" s="446"/>
      <c r="H923" s="1089"/>
      <c r="I923" s="446"/>
      <c r="J923" s="446"/>
      <c r="K923" s="1089"/>
      <c r="L923" s="446"/>
      <c r="M923" s="446"/>
      <c r="N923" s="1089"/>
      <c r="O923" s="446"/>
      <c r="P923" s="446"/>
      <c r="Q923" s="1089"/>
      <c r="R923" s="446"/>
      <c r="S923" s="446"/>
      <c r="T923" s="1089"/>
      <c r="U923" s="1089"/>
      <c r="V923" s="446"/>
      <c r="W923" s="446"/>
      <c r="X923" s="1089"/>
      <c r="Y923" s="446"/>
      <c r="Z923" s="446"/>
      <c r="AA923" s="1089"/>
      <c r="AB923" s="446"/>
      <c r="AC923" s="1089"/>
      <c r="AD923" s="446"/>
      <c r="AE923" s="1089"/>
      <c r="AF923" s="446"/>
      <c r="AG923" s="1089"/>
      <c r="AH923" s="446"/>
      <c r="AI923" s="446"/>
      <c r="AJ923" s="1089"/>
      <c r="AK923" s="446"/>
      <c r="AL923" s="446"/>
      <c r="AM923" s="1089"/>
      <c r="AN923" s="446"/>
      <c r="AO923" s="446"/>
      <c r="AP923" s="1089"/>
      <c r="AQ923" s="446"/>
      <c r="AR923" s="446"/>
      <c r="AS923" s="1146"/>
      <c r="AT923" s="446"/>
      <c r="AU923" s="446"/>
      <c r="AV923" s="1089"/>
      <c r="AW923" s="1089"/>
      <c r="AX923" s="1146"/>
      <c r="AY923" s="446"/>
      <c r="AZ923" s="1146"/>
      <c r="BA923" s="1919"/>
      <c r="BB923" s="1790"/>
      <c r="BC923" s="1146"/>
      <c r="BD923" s="446"/>
      <c r="BE923" s="1938"/>
      <c r="BF923" s="1089"/>
      <c r="BG923" s="20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/>
      <c r="CS923" s="23"/>
      <c r="CT923" s="23"/>
      <c r="CU923" s="23"/>
      <c r="CV923" s="23"/>
      <c r="CW923" s="23"/>
      <c r="CX923" s="23"/>
      <c r="CY923" s="23"/>
      <c r="CZ923" s="23"/>
      <c r="DA923" s="23"/>
      <c r="DB923" s="23"/>
      <c r="DC923" s="23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</row>
    <row r="924" spans="1:135" s="22" customFormat="1" x14ac:dyDescent="0.25">
      <c r="A924" s="20"/>
      <c r="B924" s="16"/>
      <c r="C924" s="446"/>
      <c r="D924" s="446"/>
      <c r="E924" s="1089"/>
      <c r="F924" s="446"/>
      <c r="G924" s="446"/>
      <c r="H924" s="1089"/>
      <c r="I924" s="446"/>
      <c r="J924" s="446"/>
      <c r="K924" s="1089"/>
      <c r="L924" s="446"/>
      <c r="M924" s="446"/>
      <c r="N924" s="1089"/>
      <c r="O924" s="446"/>
      <c r="P924" s="446"/>
      <c r="Q924" s="1089"/>
      <c r="R924" s="446"/>
      <c r="S924" s="446"/>
      <c r="T924" s="1089"/>
      <c r="U924" s="1089"/>
      <c r="V924" s="446"/>
      <c r="W924" s="446"/>
      <c r="X924" s="1089"/>
      <c r="Y924" s="446"/>
      <c r="Z924" s="446"/>
      <c r="AA924" s="1089"/>
      <c r="AB924" s="446"/>
      <c r="AC924" s="1089"/>
      <c r="AD924" s="446"/>
      <c r="AE924" s="1089"/>
      <c r="AF924" s="446"/>
      <c r="AG924" s="1089"/>
      <c r="AH924" s="446"/>
      <c r="AI924" s="446"/>
      <c r="AJ924" s="1089"/>
      <c r="AK924" s="446"/>
      <c r="AL924" s="446"/>
      <c r="AM924" s="1089"/>
      <c r="AN924" s="446"/>
      <c r="AO924" s="446"/>
      <c r="AP924" s="1089"/>
      <c r="AQ924" s="446"/>
      <c r="AR924" s="446"/>
      <c r="AS924" s="1146"/>
      <c r="AT924" s="446"/>
      <c r="AU924" s="446"/>
      <c r="AV924" s="1089"/>
      <c r="AW924" s="1089"/>
      <c r="AX924" s="1146"/>
      <c r="AY924" s="446"/>
      <c r="AZ924" s="1146"/>
      <c r="BA924" s="1919"/>
      <c r="BB924" s="1790"/>
      <c r="BC924" s="1146"/>
      <c r="BD924" s="446"/>
      <c r="BE924" s="1938"/>
      <c r="BF924" s="1089"/>
      <c r="BG924" s="20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</row>
    <row r="925" spans="1:135" s="22" customFormat="1" x14ac:dyDescent="0.25">
      <c r="A925" s="20"/>
      <c r="B925" s="16"/>
      <c r="C925" s="446"/>
      <c r="D925" s="446"/>
      <c r="E925" s="1089"/>
      <c r="F925" s="446"/>
      <c r="G925" s="446"/>
      <c r="H925" s="1089"/>
      <c r="I925" s="446"/>
      <c r="J925" s="446"/>
      <c r="K925" s="1089"/>
      <c r="L925" s="446"/>
      <c r="M925" s="446"/>
      <c r="N925" s="1089"/>
      <c r="O925" s="446"/>
      <c r="P925" s="446"/>
      <c r="Q925" s="1089"/>
      <c r="R925" s="446"/>
      <c r="S925" s="446"/>
      <c r="T925" s="1089"/>
      <c r="U925" s="1089"/>
      <c r="V925" s="446"/>
      <c r="W925" s="446"/>
      <c r="X925" s="1089"/>
      <c r="Y925" s="446"/>
      <c r="Z925" s="446"/>
      <c r="AA925" s="1089"/>
      <c r="AB925" s="446"/>
      <c r="AC925" s="1089"/>
      <c r="AD925" s="446"/>
      <c r="AE925" s="1089"/>
      <c r="AF925" s="446"/>
      <c r="AG925" s="1089"/>
      <c r="AH925" s="446"/>
      <c r="AI925" s="446"/>
      <c r="AJ925" s="1089"/>
      <c r="AK925" s="446"/>
      <c r="AL925" s="446"/>
      <c r="AM925" s="1089"/>
      <c r="AN925" s="446"/>
      <c r="AO925" s="446"/>
      <c r="AP925" s="1089"/>
      <c r="AQ925" s="446"/>
      <c r="AR925" s="446"/>
      <c r="AS925" s="1146"/>
      <c r="AT925" s="446"/>
      <c r="AU925" s="446"/>
      <c r="AV925" s="1089"/>
      <c r="AW925" s="1089"/>
      <c r="AX925" s="1146"/>
      <c r="AY925" s="446"/>
      <c r="AZ925" s="1146"/>
      <c r="BA925" s="1919"/>
      <c r="BB925" s="1790"/>
      <c r="BC925" s="1146"/>
      <c r="BD925" s="446"/>
      <c r="BE925" s="1938"/>
      <c r="BF925" s="1089"/>
      <c r="BG925" s="20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/>
      <c r="CS925" s="23"/>
      <c r="CT925" s="23"/>
      <c r="CU925" s="23"/>
      <c r="CV925" s="23"/>
      <c r="CW925" s="23"/>
      <c r="CX925" s="23"/>
      <c r="CY925" s="23"/>
      <c r="CZ925" s="23"/>
      <c r="DA925" s="23"/>
      <c r="DB925" s="23"/>
      <c r="DC925" s="23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</row>
    <row r="926" spans="1:135" s="22" customFormat="1" x14ac:dyDescent="0.25">
      <c r="A926" s="20"/>
      <c r="B926" s="16"/>
      <c r="C926" s="446"/>
      <c r="D926" s="446"/>
      <c r="E926" s="1089"/>
      <c r="F926" s="446"/>
      <c r="G926" s="446"/>
      <c r="H926" s="1089"/>
      <c r="I926" s="446"/>
      <c r="J926" s="446"/>
      <c r="K926" s="1089"/>
      <c r="L926" s="446"/>
      <c r="M926" s="446"/>
      <c r="N926" s="1089"/>
      <c r="O926" s="446"/>
      <c r="P926" s="446"/>
      <c r="Q926" s="1089"/>
      <c r="R926" s="446"/>
      <c r="S926" s="446"/>
      <c r="T926" s="1089"/>
      <c r="U926" s="1089"/>
      <c r="V926" s="446"/>
      <c r="W926" s="446"/>
      <c r="X926" s="1089"/>
      <c r="Y926" s="446"/>
      <c r="Z926" s="446"/>
      <c r="AA926" s="1089"/>
      <c r="AB926" s="446"/>
      <c r="AC926" s="1089"/>
      <c r="AD926" s="446"/>
      <c r="AE926" s="1089"/>
      <c r="AF926" s="446"/>
      <c r="AG926" s="1089"/>
      <c r="AH926" s="446"/>
      <c r="AI926" s="446"/>
      <c r="AJ926" s="1089"/>
      <c r="AK926" s="446"/>
      <c r="AL926" s="446"/>
      <c r="AM926" s="1089"/>
      <c r="AN926" s="446"/>
      <c r="AO926" s="446"/>
      <c r="AP926" s="1089"/>
      <c r="AQ926" s="446"/>
      <c r="AR926" s="446"/>
      <c r="AS926" s="1146"/>
      <c r="AT926" s="446"/>
      <c r="AU926" s="446"/>
      <c r="AV926" s="1089"/>
      <c r="AW926" s="1089"/>
      <c r="AX926" s="1146"/>
      <c r="AY926" s="446"/>
      <c r="AZ926" s="1146"/>
      <c r="BA926" s="1919"/>
      <c r="BB926" s="1790"/>
      <c r="BC926" s="1146"/>
      <c r="BD926" s="446"/>
      <c r="BE926" s="1938"/>
      <c r="BF926" s="1089"/>
      <c r="BG926" s="20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</row>
    <row r="927" spans="1:135" s="22" customFormat="1" x14ac:dyDescent="0.25">
      <c r="A927" s="20"/>
      <c r="B927" s="16"/>
      <c r="C927" s="446"/>
      <c r="D927" s="446"/>
      <c r="E927" s="1089"/>
      <c r="F927" s="446"/>
      <c r="G927" s="446"/>
      <c r="H927" s="1089"/>
      <c r="I927" s="446"/>
      <c r="J927" s="446"/>
      <c r="K927" s="1089"/>
      <c r="L927" s="446"/>
      <c r="M927" s="446"/>
      <c r="N927" s="1089"/>
      <c r="O927" s="446"/>
      <c r="P927" s="446"/>
      <c r="Q927" s="1089"/>
      <c r="R927" s="446"/>
      <c r="S927" s="446"/>
      <c r="T927" s="1089"/>
      <c r="U927" s="1089"/>
      <c r="V927" s="446"/>
      <c r="W927" s="446"/>
      <c r="X927" s="1089"/>
      <c r="Y927" s="446"/>
      <c r="Z927" s="446"/>
      <c r="AA927" s="1089"/>
      <c r="AB927" s="446"/>
      <c r="AC927" s="1089"/>
      <c r="AD927" s="446"/>
      <c r="AE927" s="1089"/>
      <c r="AF927" s="446"/>
      <c r="AG927" s="1089"/>
      <c r="AH927" s="446"/>
      <c r="AI927" s="446"/>
      <c r="AJ927" s="1089"/>
      <c r="AK927" s="446"/>
      <c r="AL927" s="446"/>
      <c r="AM927" s="1089"/>
      <c r="AN927" s="446"/>
      <c r="AO927" s="446"/>
      <c r="AP927" s="1089"/>
      <c r="AQ927" s="446"/>
      <c r="AR927" s="446"/>
      <c r="AS927" s="1146"/>
      <c r="AT927" s="446"/>
      <c r="AU927" s="446"/>
      <c r="AV927" s="1089"/>
      <c r="AW927" s="1089"/>
      <c r="AX927" s="1146"/>
      <c r="AY927" s="446"/>
      <c r="AZ927" s="1146"/>
      <c r="BA927" s="1919"/>
      <c r="BB927" s="1790"/>
      <c r="BC927" s="1146"/>
      <c r="BD927" s="446"/>
      <c r="BE927" s="1938"/>
      <c r="BF927" s="1089"/>
      <c r="BG927" s="20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  <c r="BS927" s="23"/>
      <c r="BT927" s="23"/>
      <c r="BU927" s="23"/>
      <c r="BV927" s="23"/>
      <c r="BW927" s="23"/>
      <c r="BX927" s="23"/>
      <c r="BY927" s="23"/>
      <c r="BZ927" s="23"/>
      <c r="CA927" s="23"/>
      <c r="CB927" s="23"/>
      <c r="CC927" s="23"/>
      <c r="CD927" s="23"/>
      <c r="CE927" s="23"/>
      <c r="CF927" s="23"/>
      <c r="CG927" s="23"/>
      <c r="CH927" s="23"/>
      <c r="CI927" s="23"/>
      <c r="CJ927" s="23"/>
      <c r="CK927" s="23"/>
      <c r="CL927" s="23"/>
      <c r="CM927" s="23"/>
      <c r="CN927" s="23"/>
      <c r="CO927" s="23"/>
      <c r="CP927" s="23"/>
      <c r="CQ927" s="23"/>
      <c r="CR927" s="23"/>
      <c r="CS927" s="23"/>
      <c r="CT927" s="23"/>
      <c r="CU927" s="23"/>
      <c r="CV927" s="23"/>
      <c r="CW927" s="23"/>
      <c r="CX927" s="23"/>
      <c r="CY927" s="23"/>
      <c r="CZ927" s="23"/>
      <c r="DA927" s="23"/>
      <c r="DB927" s="23"/>
      <c r="DC927" s="23"/>
      <c r="DD927" s="23"/>
      <c r="DE927" s="23"/>
      <c r="DF927" s="23"/>
      <c r="DG927" s="23"/>
      <c r="DH927" s="23"/>
      <c r="DI927" s="23"/>
      <c r="DJ927" s="23"/>
      <c r="DK927" s="23"/>
      <c r="DL927" s="23"/>
      <c r="DM927" s="23"/>
      <c r="DN927" s="23"/>
      <c r="DO927" s="23"/>
      <c r="DP927" s="23"/>
      <c r="DQ927" s="23"/>
      <c r="DR927" s="23"/>
      <c r="DS927" s="23"/>
      <c r="DT927" s="23"/>
      <c r="DU927" s="23"/>
      <c r="DV927" s="23"/>
      <c r="DW927" s="23"/>
      <c r="DX927" s="23"/>
      <c r="DY927" s="23"/>
      <c r="DZ927" s="23"/>
      <c r="EA927" s="23"/>
      <c r="EB927" s="23"/>
      <c r="EC927" s="23"/>
      <c r="ED927" s="23"/>
      <c r="EE927" s="23"/>
    </row>
    <row r="928" spans="1:135" s="22" customFormat="1" x14ac:dyDescent="0.25">
      <c r="A928" s="20"/>
      <c r="B928" s="16"/>
      <c r="C928" s="446"/>
      <c r="D928" s="446"/>
      <c r="E928" s="1089"/>
      <c r="F928" s="446"/>
      <c r="G928" s="446"/>
      <c r="H928" s="1089"/>
      <c r="I928" s="446"/>
      <c r="J928" s="446"/>
      <c r="K928" s="1089"/>
      <c r="L928" s="446"/>
      <c r="M928" s="446"/>
      <c r="N928" s="1089"/>
      <c r="O928" s="446"/>
      <c r="P928" s="446"/>
      <c r="Q928" s="1089"/>
      <c r="R928" s="446"/>
      <c r="S928" s="446"/>
      <c r="T928" s="1089"/>
      <c r="U928" s="1089"/>
      <c r="V928" s="446"/>
      <c r="W928" s="446"/>
      <c r="X928" s="1089"/>
      <c r="Y928" s="446"/>
      <c r="Z928" s="446"/>
      <c r="AA928" s="1089"/>
      <c r="AB928" s="446"/>
      <c r="AC928" s="1089"/>
      <c r="AD928" s="446"/>
      <c r="AE928" s="1089"/>
      <c r="AF928" s="446"/>
      <c r="AG928" s="1089"/>
      <c r="AH928" s="446"/>
      <c r="AI928" s="446"/>
      <c r="AJ928" s="1089"/>
      <c r="AK928" s="446"/>
      <c r="AL928" s="446"/>
      <c r="AM928" s="1089"/>
      <c r="AN928" s="446"/>
      <c r="AO928" s="446"/>
      <c r="AP928" s="1089"/>
      <c r="AQ928" s="446"/>
      <c r="AR928" s="446"/>
      <c r="AS928" s="1146"/>
      <c r="AT928" s="446"/>
      <c r="AU928" s="446"/>
      <c r="AV928" s="1089"/>
      <c r="AW928" s="1089"/>
      <c r="AX928" s="1146"/>
      <c r="AY928" s="446"/>
      <c r="AZ928" s="1146"/>
      <c r="BA928" s="1919"/>
      <c r="BB928" s="1790"/>
      <c r="BC928" s="1146"/>
      <c r="BD928" s="446"/>
      <c r="BE928" s="1938"/>
      <c r="BF928" s="1089"/>
      <c r="BG928" s="20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</row>
    <row r="929" spans="1:135" s="22" customFormat="1" x14ac:dyDescent="0.25">
      <c r="A929" s="20"/>
      <c r="B929" s="16"/>
      <c r="C929" s="446"/>
      <c r="D929" s="446"/>
      <c r="E929" s="1089"/>
      <c r="F929" s="446"/>
      <c r="G929" s="446"/>
      <c r="H929" s="1089"/>
      <c r="I929" s="446"/>
      <c r="J929" s="446"/>
      <c r="K929" s="1089"/>
      <c r="L929" s="446"/>
      <c r="M929" s="446"/>
      <c r="N929" s="1089"/>
      <c r="O929" s="446"/>
      <c r="P929" s="446"/>
      <c r="Q929" s="1089"/>
      <c r="R929" s="446"/>
      <c r="S929" s="446"/>
      <c r="T929" s="1089"/>
      <c r="U929" s="1089"/>
      <c r="V929" s="446"/>
      <c r="W929" s="446"/>
      <c r="X929" s="1089"/>
      <c r="Y929" s="446"/>
      <c r="Z929" s="446"/>
      <c r="AA929" s="1089"/>
      <c r="AB929" s="446"/>
      <c r="AC929" s="1089"/>
      <c r="AD929" s="446"/>
      <c r="AE929" s="1089"/>
      <c r="AF929" s="446"/>
      <c r="AG929" s="1089"/>
      <c r="AH929" s="446"/>
      <c r="AI929" s="446"/>
      <c r="AJ929" s="1089"/>
      <c r="AK929" s="446"/>
      <c r="AL929" s="446"/>
      <c r="AM929" s="1089"/>
      <c r="AN929" s="446"/>
      <c r="AO929" s="446"/>
      <c r="AP929" s="1089"/>
      <c r="AQ929" s="446"/>
      <c r="AR929" s="446"/>
      <c r="AS929" s="1146"/>
      <c r="AT929" s="446"/>
      <c r="AU929" s="446"/>
      <c r="AV929" s="1089"/>
      <c r="AW929" s="1089"/>
      <c r="AX929" s="1146"/>
      <c r="AY929" s="446"/>
      <c r="AZ929" s="1146"/>
      <c r="BA929" s="1919"/>
      <c r="BB929" s="1790"/>
      <c r="BC929" s="1146"/>
      <c r="BD929" s="446"/>
      <c r="BE929" s="1938"/>
      <c r="BF929" s="1089"/>
      <c r="BG929" s="20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  <c r="BS929" s="23"/>
      <c r="BT929" s="23"/>
      <c r="BU929" s="23"/>
      <c r="BV929" s="23"/>
      <c r="BW929" s="23"/>
      <c r="BX929" s="23"/>
      <c r="BY929" s="23"/>
      <c r="BZ929" s="23"/>
      <c r="CA929" s="23"/>
      <c r="CB929" s="23"/>
      <c r="CC929" s="23"/>
      <c r="CD929" s="23"/>
      <c r="CE929" s="23"/>
      <c r="CF929" s="23"/>
      <c r="CG929" s="23"/>
      <c r="CH929" s="23"/>
      <c r="CI929" s="23"/>
      <c r="CJ929" s="23"/>
      <c r="CK929" s="23"/>
      <c r="CL929" s="23"/>
      <c r="CM929" s="23"/>
      <c r="CN929" s="23"/>
      <c r="CO929" s="23"/>
      <c r="CP929" s="23"/>
      <c r="CQ929" s="23"/>
      <c r="CR929" s="23"/>
      <c r="CS929" s="23"/>
      <c r="CT929" s="23"/>
      <c r="CU929" s="23"/>
      <c r="CV929" s="23"/>
      <c r="CW929" s="23"/>
      <c r="CX929" s="23"/>
      <c r="CY929" s="23"/>
      <c r="CZ929" s="23"/>
      <c r="DA929" s="23"/>
      <c r="DB929" s="23"/>
      <c r="DC929" s="23"/>
      <c r="DD929" s="23"/>
      <c r="DE929" s="23"/>
      <c r="DF929" s="23"/>
      <c r="DG929" s="23"/>
      <c r="DH929" s="23"/>
      <c r="DI929" s="23"/>
      <c r="DJ929" s="23"/>
      <c r="DK929" s="23"/>
      <c r="DL929" s="23"/>
      <c r="DM929" s="23"/>
      <c r="DN929" s="23"/>
      <c r="DO929" s="23"/>
      <c r="DP929" s="23"/>
      <c r="DQ929" s="23"/>
      <c r="DR929" s="23"/>
      <c r="DS929" s="23"/>
      <c r="DT929" s="23"/>
      <c r="DU929" s="23"/>
      <c r="DV929" s="23"/>
      <c r="DW929" s="23"/>
      <c r="DX929" s="23"/>
      <c r="DY929" s="23"/>
      <c r="DZ929" s="23"/>
      <c r="EA929" s="23"/>
      <c r="EB929" s="23"/>
      <c r="EC929" s="23"/>
      <c r="ED929" s="23"/>
      <c r="EE929" s="23"/>
    </row>
    <row r="930" spans="1:135" s="22" customFormat="1" x14ac:dyDescent="0.25">
      <c r="A930" s="20"/>
      <c r="B930" s="16"/>
      <c r="C930" s="446"/>
      <c r="D930" s="446"/>
      <c r="E930" s="1089"/>
      <c r="F930" s="446"/>
      <c r="G930" s="446"/>
      <c r="H930" s="1089"/>
      <c r="I930" s="446"/>
      <c r="J930" s="446"/>
      <c r="K930" s="1089"/>
      <c r="L930" s="446"/>
      <c r="M930" s="446"/>
      <c r="N930" s="1089"/>
      <c r="O930" s="446"/>
      <c r="P930" s="446"/>
      <c r="Q930" s="1089"/>
      <c r="R930" s="446"/>
      <c r="S930" s="446"/>
      <c r="T930" s="1089"/>
      <c r="U930" s="1089"/>
      <c r="V930" s="446"/>
      <c r="W930" s="446"/>
      <c r="X930" s="1089"/>
      <c r="Y930" s="446"/>
      <c r="Z930" s="446"/>
      <c r="AA930" s="1089"/>
      <c r="AB930" s="446"/>
      <c r="AC930" s="1089"/>
      <c r="AD930" s="446"/>
      <c r="AE930" s="1089"/>
      <c r="AF930" s="446"/>
      <c r="AG930" s="1089"/>
      <c r="AH930" s="446"/>
      <c r="AI930" s="446"/>
      <c r="AJ930" s="1089"/>
      <c r="AK930" s="446"/>
      <c r="AL930" s="446"/>
      <c r="AM930" s="1089"/>
      <c r="AN930" s="446"/>
      <c r="AO930" s="446"/>
      <c r="AP930" s="1089"/>
      <c r="AQ930" s="446"/>
      <c r="AR930" s="446"/>
      <c r="AS930" s="1146"/>
      <c r="AT930" s="446"/>
      <c r="AU930" s="446"/>
      <c r="AV930" s="1089"/>
      <c r="AW930" s="1089"/>
      <c r="AX930" s="1146"/>
      <c r="AY930" s="446"/>
      <c r="AZ930" s="1146"/>
      <c r="BA930" s="1919"/>
      <c r="BB930" s="1790"/>
      <c r="BC930" s="1146"/>
      <c r="BD930" s="446"/>
      <c r="BE930" s="1938"/>
      <c r="BF930" s="1089"/>
      <c r="BG930" s="20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  <c r="BS930" s="23"/>
      <c r="BT930" s="23"/>
      <c r="BU930" s="23"/>
      <c r="BV930" s="23"/>
      <c r="BW930" s="23"/>
      <c r="BX930" s="23"/>
      <c r="BY930" s="23"/>
      <c r="BZ930" s="23"/>
      <c r="CA930" s="23"/>
      <c r="CB930" s="23"/>
      <c r="CC930" s="23"/>
      <c r="CD930" s="23"/>
      <c r="CE930" s="23"/>
      <c r="CF930" s="23"/>
      <c r="CG930" s="23"/>
      <c r="CH930" s="23"/>
      <c r="CI930" s="23"/>
      <c r="CJ930" s="23"/>
      <c r="CK930" s="23"/>
      <c r="CL930" s="23"/>
      <c r="CM930" s="23"/>
      <c r="CN930" s="23"/>
      <c r="CO930" s="23"/>
      <c r="CP930" s="23"/>
      <c r="CQ930" s="23"/>
      <c r="CR930" s="23"/>
      <c r="CS930" s="23"/>
      <c r="CT930" s="23"/>
      <c r="CU930" s="23"/>
      <c r="CV930" s="23"/>
      <c r="CW930" s="23"/>
      <c r="CX930" s="23"/>
      <c r="CY930" s="23"/>
      <c r="CZ930" s="23"/>
      <c r="DA930" s="23"/>
      <c r="DB930" s="23"/>
      <c r="DC930" s="23"/>
      <c r="DD930" s="23"/>
      <c r="DE930" s="23"/>
      <c r="DF930" s="23"/>
      <c r="DG930" s="23"/>
      <c r="DH930" s="23"/>
      <c r="DI930" s="23"/>
      <c r="DJ930" s="23"/>
      <c r="DK930" s="23"/>
      <c r="DL930" s="23"/>
      <c r="DM930" s="23"/>
      <c r="DN930" s="23"/>
      <c r="DO930" s="23"/>
      <c r="DP930" s="23"/>
      <c r="DQ930" s="23"/>
      <c r="DR930" s="23"/>
      <c r="DS930" s="23"/>
      <c r="DT930" s="23"/>
      <c r="DU930" s="23"/>
      <c r="DV930" s="23"/>
      <c r="DW930" s="23"/>
      <c r="DX930" s="23"/>
      <c r="DY930" s="23"/>
      <c r="DZ930" s="23"/>
      <c r="EA930" s="23"/>
      <c r="EB930" s="23"/>
      <c r="EC930" s="23"/>
      <c r="ED930" s="23"/>
      <c r="EE930" s="23"/>
    </row>
    <row r="931" spans="1:135" s="22" customFormat="1" x14ac:dyDescent="0.25">
      <c r="A931" s="20"/>
      <c r="B931" s="16"/>
      <c r="C931" s="446"/>
      <c r="D931" s="446"/>
      <c r="E931" s="1089"/>
      <c r="F931" s="446"/>
      <c r="G931" s="446"/>
      <c r="H931" s="1089"/>
      <c r="I931" s="446"/>
      <c r="J931" s="446"/>
      <c r="K931" s="1089"/>
      <c r="L931" s="446"/>
      <c r="M931" s="446"/>
      <c r="N931" s="1089"/>
      <c r="O931" s="446"/>
      <c r="P931" s="446"/>
      <c r="Q931" s="1089"/>
      <c r="R931" s="446"/>
      <c r="S931" s="446"/>
      <c r="T931" s="1089"/>
      <c r="U931" s="1089"/>
      <c r="V931" s="446"/>
      <c r="W931" s="446"/>
      <c r="X931" s="1089"/>
      <c r="Y931" s="446"/>
      <c r="Z931" s="446"/>
      <c r="AA931" s="1089"/>
      <c r="AB931" s="446"/>
      <c r="AC931" s="1089"/>
      <c r="AD931" s="446"/>
      <c r="AE931" s="1089"/>
      <c r="AF931" s="446"/>
      <c r="AG931" s="1089"/>
      <c r="AH931" s="446"/>
      <c r="AI931" s="446"/>
      <c r="AJ931" s="1089"/>
      <c r="AK931" s="446"/>
      <c r="AL931" s="446"/>
      <c r="AM931" s="1089"/>
      <c r="AN931" s="446"/>
      <c r="AO931" s="446"/>
      <c r="AP931" s="1089"/>
      <c r="AQ931" s="446"/>
      <c r="AR931" s="446"/>
      <c r="AS931" s="1146"/>
      <c r="AT931" s="446"/>
      <c r="AU931" s="446"/>
      <c r="AV931" s="1089"/>
      <c r="AW931" s="1089"/>
      <c r="AX931" s="1146"/>
      <c r="AY931" s="446"/>
      <c r="AZ931" s="1146"/>
      <c r="BA931" s="1919"/>
      <c r="BB931" s="1790"/>
      <c r="BC931" s="1146"/>
      <c r="BD931" s="446"/>
      <c r="BE931" s="1938"/>
      <c r="BF931" s="1089"/>
      <c r="BG931" s="20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  <c r="BS931" s="23"/>
      <c r="BT931" s="23"/>
      <c r="BU931" s="23"/>
      <c r="BV931" s="23"/>
      <c r="BW931" s="23"/>
      <c r="BX931" s="23"/>
      <c r="BY931" s="23"/>
      <c r="BZ931" s="23"/>
      <c r="CA931" s="23"/>
      <c r="CB931" s="23"/>
      <c r="CC931" s="23"/>
      <c r="CD931" s="23"/>
      <c r="CE931" s="23"/>
      <c r="CF931" s="23"/>
      <c r="CG931" s="23"/>
      <c r="CH931" s="23"/>
      <c r="CI931" s="23"/>
      <c r="CJ931" s="23"/>
      <c r="CK931" s="23"/>
      <c r="CL931" s="23"/>
      <c r="CM931" s="23"/>
      <c r="CN931" s="23"/>
      <c r="CO931" s="23"/>
      <c r="CP931" s="23"/>
      <c r="CQ931" s="23"/>
      <c r="CR931" s="23"/>
      <c r="CS931" s="23"/>
      <c r="CT931" s="23"/>
      <c r="CU931" s="23"/>
      <c r="CV931" s="23"/>
      <c r="CW931" s="23"/>
      <c r="CX931" s="23"/>
      <c r="CY931" s="23"/>
      <c r="CZ931" s="23"/>
      <c r="DA931" s="23"/>
      <c r="DB931" s="23"/>
      <c r="DC931" s="23"/>
      <c r="DD931" s="23"/>
      <c r="DE931" s="23"/>
      <c r="DF931" s="23"/>
      <c r="DG931" s="23"/>
      <c r="DH931" s="23"/>
      <c r="DI931" s="23"/>
      <c r="DJ931" s="23"/>
      <c r="DK931" s="23"/>
      <c r="DL931" s="23"/>
      <c r="DM931" s="23"/>
      <c r="DN931" s="23"/>
      <c r="DO931" s="23"/>
      <c r="DP931" s="23"/>
      <c r="DQ931" s="23"/>
      <c r="DR931" s="23"/>
      <c r="DS931" s="23"/>
      <c r="DT931" s="23"/>
      <c r="DU931" s="23"/>
      <c r="DV931" s="23"/>
      <c r="DW931" s="23"/>
      <c r="DX931" s="23"/>
      <c r="DY931" s="23"/>
      <c r="DZ931" s="23"/>
      <c r="EA931" s="23"/>
      <c r="EB931" s="23"/>
      <c r="EC931" s="23"/>
      <c r="ED931" s="23"/>
      <c r="EE931" s="23"/>
    </row>
    <row r="932" spans="1:135" s="22" customFormat="1" x14ac:dyDescent="0.25">
      <c r="A932" s="20"/>
      <c r="B932" s="16"/>
      <c r="C932" s="446"/>
      <c r="D932" s="446"/>
      <c r="E932" s="1089"/>
      <c r="F932" s="446"/>
      <c r="G932" s="446"/>
      <c r="H932" s="1089"/>
      <c r="I932" s="446"/>
      <c r="J932" s="446"/>
      <c r="K932" s="1089"/>
      <c r="L932" s="446"/>
      <c r="M932" s="446"/>
      <c r="N932" s="1089"/>
      <c r="O932" s="446"/>
      <c r="P932" s="446"/>
      <c r="Q932" s="1089"/>
      <c r="R932" s="446"/>
      <c r="S932" s="446"/>
      <c r="T932" s="1089"/>
      <c r="U932" s="1089"/>
      <c r="V932" s="446"/>
      <c r="W932" s="446"/>
      <c r="X932" s="1089"/>
      <c r="Y932" s="446"/>
      <c r="Z932" s="446"/>
      <c r="AA932" s="1089"/>
      <c r="AB932" s="446"/>
      <c r="AC932" s="1089"/>
      <c r="AD932" s="446"/>
      <c r="AE932" s="1089"/>
      <c r="AF932" s="446"/>
      <c r="AG932" s="1089"/>
      <c r="AH932" s="446"/>
      <c r="AI932" s="446"/>
      <c r="AJ932" s="1089"/>
      <c r="AK932" s="446"/>
      <c r="AL932" s="446"/>
      <c r="AM932" s="1089"/>
      <c r="AN932" s="446"/>
      <c r="AO932" s="446"/>
      <c r="AP932" s="1089"/>
      <c r="AQ932" s="446"/>
      <c r="AR932" s="446"/>
      <c r="AS932" s="1146"/>
      <c r="AT932" s="446"/>
      <c r="AU932" s="446"/>
      <c r="AV932" s="1089"/>
      <c r="AW932" s="1089"/>
      <c r="AX932" s="1146"/>
      <c r="AY932" s="446"/>
      <c r="AZ932" s="1146"/>
      <c r="BA932" s="1919"/>
      <c r="BB932" s="1790"/>
      <c r="BC932" s="1146"/>
      <c r="BD932" s="446"/>
      <c r="BE932" s="1938"/>
      <c r="BF932" s="1089"/>
      <c r="BG932" s="20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  <c r="BS932" s="23"/>
      <c r="BT932" s="23"/>
      <c r="BU932" s="23"/>
      <c r="BV932" s="23"/>
      <c r="BW932" s="23"/>
      <c r="BX932" s="23"/>
      <c r="BY932" s="23"/>
      <c r="BZ932" s="23"/>
      <c r="CA932" s="23"/>
      <c r="CB932" s="23"/>
      <c r="CC932" s="23"/>
      <c r="CD932" s="23"/>
      <c r="CE932" s="23"/>
      <c r="CF932" s="23"/>
      <c r="CG932" s="23"/>
      <c r="CH932" s="23"/>
      <c r="CI932" s="23"/>
      <c r="CJ932" s="23"/>
      <c r="CK932" s="23"/>
      <c r="CL932" s="23"/>
      <c r="CM932" s="23"/>
      <c r="CN932" s="23"/>
      <c r="CO932" s="23"/>
      <c r="CP932" s="23"/>
      <c r="CQ932" s="23"/>
      <c r="CR932" s="23"/>
      <c r="CS932" s="23"/>
      <c r="CT932" s="23"/>
      <c r="CU932" s="23"/>
      <c r="CV932" s="23"/>
      <c r="CW932" s="23"/>
      <c r="CX932" s="23"/>
      <c r="CY932" s="23"/>
      <c r="CZ932" s="23"/>
      <c r="DA932" s="23"/>
      <c r="DB932" s="23"/>
      <c r="DC932" s="23"/>
      <c r="DD932" s="23"/>
      <c r="DE932" s="23"/>
      <c r="DF932" s="23"/>
      <c r="DG932" s="23"/>
      <c r="DH932" s="23"/>
      <c r="DI932" s="23"/>
      <c r="DJ932" s="23"/>
      <c r="DK932" s="23"/>
      <c r="DL932" s="23"/>
      <c r="DM932" s="23"/>
      <c r="DN932" s="23"/>
      <c r="DO932" s="23"/>
      <c r="DP932" s="23"/>
      <c r="DQ932" s="23"/>
      <c r="DR932" s="23"/>
      <c r="DS932" s="23"/>
      <c r="DT932" s="23"/>
      <c r="DU932" s="23"/>
      <c r="DV932" s="23"/>
      <c r="DW932" s="23"/>
      <c r="DX932" s="23"/>
      <c r="DY932" s="23"/>
      <c r="DZ932" s="23"/>
      <c r="EA932" s="23"/>
      <c r="EB932" s="23"/>
      <c r="EC932" s="23"/>
      <c r="ED932" s="23"/>
      <c r="EE932" s="23"/>
    </row>
    <row r="933" spans="1:135" s="22" customFormat="1" x14ac:dyDescent="0.25">
      <c r="A933" s="20"/>
      <c r="B933" s="16"/>
      <c r="C933" s="446"/>
      <c r="D933" s="446"/>
      <c r="E933" s="1089"/>
      <c r="F933" s="446"/>
      <c r="G933" s="446"/>
      <c r="H933" s="1089"/>
      <c r="I933" s="446"/>
      <c r="J933" s="446"/>
      <c r="K933" s="1089"/>
      <c r="L933" s="446"/>
      <c r="M933" s="446"/>
      <c r="N933" s="1089"/>
      <c r="O933" s="446"/>
      <c r="P933" s="446"/>
      <c r="Q933" s="1089"/>
      <c r="R933" s="446"/>
      <c r="S933" s="446"/>
      <c r="T933" s="1089"/>
      <c r="U933" s="1089"/>
      <c r="V933" s="446"/>
      <c r="W933" s="446"/>
      <c r="X933" s="1089"/>
      <c r="Y933" s="446"/>
      <c r="Z933" s="446"/>
      <c r="AA933" s="1089"/>
      <c r="AB933" s="446"/>
      <c r="AC933" s="1089"/>
      <c r="AD933" s="446"/>
      <c r="AE933" s="1089"/>
      <c r="AF933" s="446"/>
      <c r="AG933" s="1089"/>
      <c r="AH933" s="446"/>
      <c r="AI933" s="446"/>
      <c r="AJ933" s="1089"/>
      <c r="AK933" s="446"/>
      <c r="AL933" s="446"/>
      <c r="AM933" s="1089"/>
      <c r="AN933" s="446"/>
      <c r="AO933" s="446"/>
      <c r="AP933" s="1089"/>
      <c r="AQ933" s="446"/>
      <c r="AR933" s="446"/>
      <c r="AS933" s="1146"/>
      <c r="AT933" s="446"/>
      <c r="AU933" s="446"/>
      <c r="AV933" s="1089"/>
      <c r="AW933" s="1089"/>
      <c r="AX933" s="1146"/>
      <c r="AY933" s="446"/>
      <c r="AZ933" s="1146"/>
      <c r="BA933" s="1919"/>
      <c r="BB933" s="1790"/>
      <c r="BC933" s="1146"/>
      <c r="BD933" s="446"/>
      <c r="BE933" s="1938"/>
      <c r="BF933" s="1089"/>
      <c r="BG933" s="20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  <c r="BS933" s="23"/>
      <c r="BT933" s="23"/>
      <c r="BU933" s="23"/>
      <c r="BV933" s="23"/>
      <c r="BW933" s="23"/>
      <c r="BX933" s="23"/>
      <c r="BY933" s="23"/>
      <c r="BZ933" s="23"/>
      <c r="CA933" s="23"/>
      <c r="CB933" s="23"/>
      <c r="CC933" s="23"/>
      <c r="CD933" s="23"/>
      <c r="CE933" s="23"/>
      <c r="CF933" s="23"/>
      <c r="CG933" s="23"/>
      <c r="CH933" s="23"/>
      <c r="CI933" s="23"/>
      <c r="CJ933" s="23"/>
      <c r="CK933" s="23"/>
      <c r="CL933" s="23"/>
      <c r="CM933" s="23"/>
      <c r="CN933" s="23"/>
      <c r="CO933" s="23"/>
      <c r="CP933" s="23"/>
      <c r="CQ933" s="23"/>
      <c r="CR933" s="23"/>
      <c r="CS933" s="23"/>
      <c r="CT933" s="23"/>
      <c r="CU933" s="23"/>
      <c r="CV933" s="23"/>
      <c r="CW933" s="23"/>
      <c r="CX933" s="23"/>
      <c r="CY933" s="23"/>
      <c r="CZ933" s="23"/>
      <c r="DA933" s="23"/>
      <c r="DB933" s="23"/>
      <c r="DC933" s="23"/>
      <c r="DD933" s="23"/>
      <c r="DE933" s="23"/>
      <c r="DF933" s="23"/>
      <c r="DG933" s="23"/>
      <c r="DH933" s="23"/>
      <c r="DI933" s="23"/>
      <c r="DJ933" s="23"/>
      <c r="DK933" s="23"/>
      <c r="DL933" s="23"/>
      <c r="DM933" s="23"/>
      <c r="DN933" s="23"/>
      <c r="DO933" s="23"/>
      <c r="DP933" s="23"/>
      <c r="DQ933" s="23"/>
      <c r="DR933" s="23"/>
      <c r="DS933" s="23"/>
      <c r="DT933" s="23"/>
      <c r="DU933" s="23"/>
      <c r="DV933" s="23"/>
      <c r="DW933" s="23"/>
      <c r="DX933" s="23"/>
      <c r="DY933" s="23"/>
      <c r="DZ933" s="23"/>
      <c r="EA933" s="23"/>
      <c r="EB933" s="23"/>
      <c r="EC933" s="23"/>
      <c r="ED933" s="23"/>
      <c r="EE933" s="23"/>
    </row>
    <row r="934" spans="1:135" s="22" customFormat="1" x14ac:dyDescent="0.25">
      <c r="A934" s="20"/>
      <c r="B934" s="16"/>
      <c r="C934" s="446"/>
      <c r="D934" s="446"/>
      <c r="E934" s="1089"/>
      <c r="F934" s="446"/>
      <c r="G934" s="446"/>
      <c r="H934" s="1089"/>
      <c r="I934" s="446"/>
      <c r="J934" s="446"/>
      <c r="K934" s="1089"/>
      <c r="L934" s="446"/>
      <c r="M934" s="446"/>
      <c r="N934" s="1089"/>
      <c r="O934" s="446"/>
      <c r="P934" s="446"/>
      <c r="Q934" s="1089"/>
      <c r="R934" s="446"/>
      <c r="S934" s="446"/>
      <c r="T934" s="1089"/>
      <c r="U934" s="1089"/>
      <c r="V934" s="446"/>
      <c r="W934" s="446"/>
      <c r="X934" s="1089"/>
      <c r="Y934" s="446"/>
      <c r="Z934" s="446"/>
      <c r="AA934" s="1089"/>
      <c r="AB934" s="446"/>
      <c r="AC934" s="1089"/>
      <c r="AD934" s="446"/>
      <c r="AE934" s="1089"/>
      <c r="AF934" s="446"/>
      <c r="AG934" s="1089"/>
      <c r="AH934" s="446"/>
      <c r="AI934" s="446"/>
      <c r="AJ934" s="1089"/>
      <c r="AK934" s="446"/>
      <c r="AL934" s="446"/>
      <c r="AM934" s="1089"/>
      <c r="AN934" s="446"/>
      <c r="AO934" s="446"/>
      <c r="AP934" s="1089"/>
      <c r="AQ934" s="446"/>
      <c r="AR934" s="446"/>
      <c r="AS934" s="1146"/>
      <c r="AT934" s="446"/>
      <c r="AU934" s="446"/>
      <c r="AV934" s="1089"/>
      <c r="AW934" s="1089"/>
      <c r="AX934" s="1146"/>
      <c r="AY934" s="446"/>
      <c r="AZ934" s="1146"/>
      <c r="BA934" s="1919"/>
      <c r="BB934" s="1790"/>
      <c r="BC934" s="1146"/>
      <c r="BD934" s="446"/>
      <c r="BE934" s="1938"/>
      <c r="BF934" s="1089"/>
      <c r="BG934" s="20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  <c r="BS934" s="23"/>
      <c r="BT934" s="23"/>
      <c r="BU934" s="23"/>
      <c r="BV934" s="23"/>
      <c r="BW934" s="23"/>
      <c r="BX934" s="23"/>
      <c r="BY934" s="23"/>
      <c r="BZ934" s="23"/>
      <c r="CA934" s="23"/>
      <c r="CB934" s="23"/>
      <c r="CC934" s="23"/>
      <c r="CD934" s="23"/>
      <c r="CE934" s="23"/>
      <c r="CF934" s="23"/>
      <c r="CG934" s="23"/>
      <c r="CH934" s="23"/>
      <c r="CI934" s="23"/>
      <c r="CJ934" s="23"/>
      <c r="CK934" s="23"/>
      <c r="CL934" s="23"/>
      <c r="CM934" s="23"/>
      <c r="CN934" s="23"/>
      <c r="CO934" s="23"/>
      <c r="CP934" s="23"/>
      <c r="CQ934" s="23"/>
      <c r="CR934" s="23"/>
      <c r="CS934" s="23"/>
      <c r="CT934" s="23"/>
      <c r="CU934" s="23"/>
      <c r="CV934" s="23"/>
      <c r="CW934" s="23"/>
      <c r="CX934" s="23"/>
      <c r="CY934" s="23"/>
      <c r="CZ934" s="23"/>
      <c r="DA934" s="23"/>
      <c r="DB934" s="23"/>
      <c r="DC934" s="23"/>
      <c r="DD934" s="23"/>
      <c r="DE934" s="23"/>
      <c r="DF934" s="23"/>
      <c r="DG934" s="23"/>
      <c r="DH934" s="23"/>
      <c r="DI934" s="23"/>
      <c r="DJ934" s="23"/>
      <c r="DK934" s="23"/>
      <c r="DL934" s="23"/>
      <c r="DM934" s="23"/>
      <c r="DN934" s="23"/>
      <c r="DO934" s="23"/>
      <c r="DP934" s="23"/>
      <c r="DQ934" s="23"/>
      <c r="DR934" s="23"/>
      <c r="DS934" s="23"/>
      <c r="DT934" s="23"/>
      <c r="DU934" s="23"/>
      <c r="DV934" s="23"/>
      <c r="DW934" s="23"/>
      <c r="DX934" s="23"/>
      <c r="DY934" s="23"/>
      <c r="DZ934" s="23"/>
      <c r="EA934" s="23"/>
      <c r="EB934" s="23"/>
      <c r="EC934" s="23"/>
      <c r="ED934" s="23"/>
      <c r="EE934" s="23"/>
    </row>
    <row r="935" spans="1:135" s="22" customFormat="1" x14ac:dyDescent="0.25">
      <c r="A935" s="20"/>
      <c r="B935" s="16"/>
      <c r="C935" s="446"/>
      <c r="D935" s="446"/>
      <c r="E935" s="1089"/>
      <c r="F935" s="446"/>
      <c r="G935" s="446"/>
      <c r="H935" s="1089"/>
      <c r="I935" s="446"/>
      <c r="J935" s="446"/>
      <c r="K935" s="1089"/>
      <c r="L935" s="446"/>
      <c r="M935" s="446"/>
      <c r="N935" s="1089"/>
      <c r="O935" s="446"/>
      <c r="P935" s="446"/>
      <c r="Q935" s="1089"/>
      <c r="R935" s="446"/>
      <c r="S935" s="446"/>
      <c r="T935" s="1089"/>
      <c r="U935" s="1089"/>
      <c r="V935" s="446"/>
      <c r="W935" s="446"/>
      <c r="X935" s="1089"/>
      <c r="Y935" s="446"/>
      <c r="Z935" s="446"/>
      <c r="AA935" s="1089"/>
      <c r="AB935" s="446"/>
      <c r="AC935" s="1089"/>
      <c r="AD935" s="446"/>
      <c r="AE935" s="1089"/>
      <c r="AF935" s="446"/>
      <c r="AG935" s="1089"/>
      <c r="AH935" s="446"/>
      <c r="AI935" s="446"/>
      <c r="AJ935" s="1089"/>
      <c r="AK935" s="446"/>
      <c r="AL935" s="446"/>
      <c r="AM935" s="1089"/>
      <c r="AN935" s="446"/>
      <c r="AO935" s="446"/>
      <c r="AP935" s="1089"/>
      <c r="AQ935" s="446"/>
      <c r="AR935" s="446"/>
      <c r="AS935" s="1146"/>
      <c r="AT935" s="446"/>
      <c r="AU935" s="446"/>
      <c r="AV935" s="1089"/>
      <c r="AW935" s="1089"/>
      <c r="AX935" s="1146"/>
      <c r="AY935" s="446"/>
      <c r="AZ935" s="1146"/>
      <c r="BA935" s="1919"/>
      <c r="BB935" s="1790"/>
      <c r="BC935" s="1146"/>
      <c r="BD935" s="446"/>
      <c r="BE935" s="1938"/>
      <c r="BF935" s="1089"/>
      <c r="BG935" s="20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  <c r="BS935" s="23"/>
      <c r="BT935" s="23"/>
      <c r="BU935" s="23"/>
      <c r="BV935" s="23"/>
      <c r="BW935" s="23"/>
      <c r="BX935" s="23"/>
      <c r="BY935" s="23"/>
      <c r="BZ935" s="23"/>
      <c r="CA935" s="23"/>
      <c r="CB935" s="23"/>
      <c r="CC935" s="23"/>
      <c r="CD935" s="23"/>
      <c r="CE935" s="23"/>
      <c r="CF935" s="23"/>
      <c r="CG935" s="23"/>
      <c r="CH935" s="23"/>
      <c r="CI935" s="23"/>
      <c r="CJ935" s="23"/>
      <c r="CK935" s="23"/>
      <c r="CL935" s="23"/>
      <c r="CM935" s="23"/>
      <c r="CN935" s="23"/>
      <c r="CO935" s="23"/>
      <c r="CP935" s="23"/>
      <c r="CQ935" s="23"/>
      <c r="CR935" s="23"/>
      <c r="CS935" s="23"/>
      <c r="CT935" s="23"/>
      <c r="CU935" s="23"/>
      <c r="CV935" s="23"/>
      <c r="CW935" s="23"/>
      <c r="CX935" s="23"/>
      <c r="CY935" s="23"/>
      <c r="CZ935" s="23"/>
      <c r="DA935" s="23"/>
      <c r="DB935" s="23"/>
      <c r="DC935" s="23"/>
      <c r="DD935" s="23"/>
      <c r="DE935" s="23"/>
      <c r="DF935" s="23"/>
      <c r="DG935" s="23"/>
      <c r="DH935" s="23"/>
      <c r="DI935" s="23"/>
      <c r="DJ935" s="23"/>
      <c r="DK935" s="23"/>
      <c r="DL935" s="23"/>
      <c r="DM935" s="23"/>
      <c r="DN935" s="23"/>
      <c r="DO935" s="23"/>
      <c r="DP935" s="23"/>
      <c r="DQ935" s="23"/>
      <c r="DR935" s="23"/>
      <c r="DS935" s="23"/>
      <c r="DT935" s="23"/>
      <c r="DU935" s="23"/>
      <c r="DV935" s="23"/>
      <c r="DW935" s="23"/>
      <c r="DX935" s="23"/>
      <c r="DY935" s="23"/>
      <c r="DZ935" s="23"/>
      <c r="EA935" s="23"/>
      <c r="EB935" s="23"/>
      <c r="EC935" s="23"/>
      <c r="ED935" s="23"/>
      <c r="EE935" s="23"/>
    </row>
    <row r="936" spans="1:135" s="22" customFormat="1" x14ac:dyDescent="0.25">
      <c r="A936" s="20"/>
      <c r="B936" s="16"/>
      <c r="C936" s="446"/>
      <c r="D936" s="446"/>
      <c r="E936" s="1089"/>
      <c r="F936" s="446"/>
      <c r="G936" s="446"/>
      <c r="H936" s="1089"/>
      <c r="I936" s="446"/>
      <c r="J936" s="446"/>
      <c r="K936" s="1089"/>
      <c r="L936" s="446"/>
      <c r="M936" s="446"/>
      <c r="N936" s="1089"/>
      <c r="O936" s="446"/>
      <c r="P936" s="446"/>
      <c r="Q936" s="1089"/>
      <c r="R936" s="446"/>
      <c r="S936" s="446"/>
      <c r="T936" s="1089"/>
      <c r="U936" s="1089"/>
      <c r="V936" s="446"/>
      <c r="W936" s="446"/>
      <c r="X936" s="1089"/>
      <c r="Y936" s="446"/>
      <c r="Z936" s="446"/>
      <c r="AA936" s="1089"/>
      <c r="AB936" s="446"/>
      <c r="AC936" s="1089"/>
      <c r="AD936" s="446"/>
      <c r="AE936" s="1089"/>
      <c r="AF936" s="446"/>
      <c r="AG936" s="1089"/>
      <c r="AH936" s="446"/>
      <c r="AI936" s="446"/>
      <c r="AJ936" s="1089"/>
      <c r="AK936" s="446"/>
      <c r="AL936" s="446"/>
      <c r="AM936" s="1089"/>
      <c r="AN936" s="446"/>
      <c r="AO936" s="446"/>
      <c r="AP936" s="1089"/>
      <c r="AQ936" s="446"/>
      <c r="AR936" s="446"/>
      <c r="AS936" s="1146"/>
      <c r="AT936" s="446"/>
      <c r="AU936" s="446"/>
      <c r="AV936" s="1089"/>
      <c r="AW936" s="1089"/>
      <c r="AX936" s="1146"/>
      <c r="AY936" s="446"/>
      <c r="AZ936" s="1146"/>
      <c r="BA936" s="1919"/>
      <c r="BB936" s="1790"/>
      <c r="BC936" s="1146"/>
      <c r="BD936" s="446"/>
      <c r="BE936" s="1938"/>
      <c r="BF936" s="1089"/>
      <c r="BG936" s="20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  <c r="BS936" s="23"/>
      <c r="BT936" s="23"/>
      <c r="BU936" s="23"/>
      <c r="BV936" s="23"/>
      <c r="BW936" s="23"/>
      <c r="BX936" s="23"/>
      <c r="BY936" s="23"/>
      <c r="BZ936" s="23"/>
      <c r="CA936" s="23"/>
      <c r="CB936" s="23"/>
      <c r="CC936" s="23"/>
      <c r="CD936" s="23"/>
      <c r="CE936" s="23"/>
      <c r="CF936" s="23"/>
      <c r="CG936" s="23"/>
      <c r="CH936" s="23"/>
      <c r="CI936" s="23"/>
      <c r="CJ936" s="23"/>
      <c r="CK936" s="23"/>
      <c r="CL936" s="23"/>
      <c r="CM936" s="23"/>
      <c r="CN936" s="23"/>
      <c r="CO936" s="23"/>
      <c r="CP936" s="23"/>
      <c r="CQ936" s="23"/>
      <c r="CR936" s="23"/>
      <c r="CS936" s="23"/>
      <c r="CT936" s="23"/>
      <c r="CU936" s="23"/>
      <c r="CV936" s="23"/>
      <c r="CW936" s="23"/>
      <c r="CX936" s="23"/>
      <c r="CY936" s="23"/>
      <c r="CZ936" s="23"/>
      <c r="DA936" s="23"/>
      <c r="DB936" s="23"/>
      <c r="DC936" s="23"/>
      <c r="DD936" s="23"/>
      <c r="DE936" s="23"/>
      <c r="DF936" s="23"/>
      <c r="DG936" s="23"/>
      <c r="DH936" s="23"/>
      <c r="DI936" s="23"/>
      <c r="DJ936" s="23"/>
      <c r="DK936" s="23"/>
      <c r="DL936" s="23"/>
      <c r="DM936" s="23"/>
      <c r="DN936" s="23"/>
      <c r="DO936" s="23"/>
      <c r="DP936" s="23"/>
      <c r="DQ936" s="23"/>
      <c r="DR936" s="23"/>
      <c r="DS936" s="23"/>
      <c r="DT936" s="23"/>
      <c r="DU936" s="23"/>
      <c r="DV936" s="23"/>
      <c r="DW936" s="23"/>
      <c r="DX936" s="23"/>
      <c r="DY936" s="23"/>
      <c r="DZ936" s="23"/>
      <c r="EA936" s="23"/>
      <c r="EB936" s="23"/>
      <c r="EC936" s="23"/>
      <c r="ED936" s="23"/>
      <c r="EE936" s="23"/>
    </row>
    <row r="937" spans="1:135" s="22" customFormat="1" x14ac:dyDescent="0.25">
      <c r="A937" s="20"/>
      <c r="B937" s="16"/>
      <c r="C937" s="446"/>
      <c r="D937" s="446"/>
      <c r="E937" s="1089"/>
      <c r="F937" s="446"/>
      <c r="G937" s="446"/>
      <c r="H937" s="1089"/>
      <c r="I937" s="446"/>
      <c r="J937" s="446"/>
      <c r="K937" s="1089"/>
      <c r="L937" s="446"/>
      <c r="M937" s="446"/>
      <c r="N937" s="1089"/>
      <c r="O937" s="446"/>
      <c r="P937" s="446"/>
      <c r="Q937" s="1089"/>
      <c r="R937" s="446"/>
      <c r="S937" s="446"/>
      <c r="T937" s="1089"/>
      <c r="U937" s="1089"/>
      <c r="V937" s="446"/>
      <c r="W937" s="446"/>
      <c r="X937" s="1089"/>
      <c r="Y937" s="446"/>
      <c r="Z937" s="446"/>
      <c r="AA937" s="1089"/>
      <c r="AB937" s="446"/>
      <c r="AC937" s="1089"/>
      <c r="AD937" s="446"/>
      <c r="AE937" s="1089"/>
      <c r="AF937" s="446"/>
      <c r="AG937" s="1089"/>
      <c r="AH937" s="446"/>
      <c r="AI937" s="446"/>
      <c r="AJ937" s="1089"/>
      <c r="AK937" s="446"/>
      <c r="AL937" s="446"/>
      <c r="AM937" s="1089"/>
      <c r="AN937" s="446"/>
      <c r="AO937" s="446"/>
      <c r="AP937" s="1089"/>
      <c r="AQ937" s="446"/>
      <c r="AR937" s="446"/>
      <c r="AS937" s="1146"/>
      <c r="AT937" s="446"/>
      <c r="AU937" s="446"/>
      <c r="AV937" s="1089"/>
      <c r="AW937" s="1089"/>
      <c r="AX937" s="1146"/>
      <c r="AY937" s="446"/>
      <c r="AZ937" s="1146"/>
      <c r="BA937" s="1919"/>
      <c r="BB937" s="1790"/>
      <c r="BC937" s="1146"/>
      <c r="BD937" s="446"/>
      <c r="BE937" s="1938"/>
      <c r="BF937" s="1089"/>
      <c r="BG937" s="20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  <c r="BS937" s="23"/>
      <c r="BT937" s="23"/>
      <c r="BU937" s="23"/>
      <c r="BV937" s="23"/>
      <c r="BW937" s="23"/>
      <c r="BX937" s="23"/>
      <c r="BY937" s="23"/>
      <c r="BZ937" s="23"/>
      <c r="CA937" s="23"/>
      <c r="CB937" s="23"/>
      <c r="CC937" s="23"/>
      <c r="CD937" s="23"/>
      <c r="CE937" s="23"/>
      <c r="CF937" s="23"/>
      <c r="CG937" s="23"/>
      <c r="CH937" s="23"/>
      <c r="CI937" s="23"/>
      <c r="CJ937" s="23"/>
      <c r="CK937" s="23"/>
      <c r="CL937" s="23"/>
      <c r="CM937" s="23"/>
      <c r="CN937" s="23"/>
      <c r="CO937" s="23"/>
      <c r="CP937" s="23"/>
      <c r="CQ937" s="23"/>
      <c r="CR937" s="23"/>
      <c r="CS937" s="23"/>
      <c r="CT937" s="23"/>
      <c r="CU937" s="23"/>
      <c r="CV937" s="23"/>
      <c r="CW937" s="23"/>
      <c r="CX937" s="23"/>
      <c r="CY937" s="23"/>
      <c r="CZ937" s="23"/>
      <c r="DA937" s="23"/>
      <c r="DB937" s="23"/>
      <c r="DC937" s="23"/>
      <c r="DD937" s="23"/>
      <c r="DE937" s="23"/>
      <c r="DF937" s="23"/>
      <c r="DG937" s="23"/>
      <c r="DH937" s="23"/>
      <c r="DI937" s="23"/>
      <c r="DJ937" s="23"/>
      <c r="DK937" s="23"/>
      <c r="DL937" s="23"/>
      <c r="DM937" s="23"/>
      <c r="DN937" s="23"/>
      <c r="DO937" s="23"/>
      <c r="DP937" s="23"/>
      <c r="DQ937" s="23"/>
      <c r="DR937" s="23"/>
      <c r="DS937" s="23"/>
      <c r="DT937" s="23"/>
      <c r="DU937" s="23"/>
      <c r="DV937" s="23"/>
      <c r="DW937" s="23"/>
      <c r="DX937" s="23"/>
      <c r="DY937" s="23"/>
      <c r="DZ937" s="23"/>
      <c r="EA937" s="23"/>
      <c r="EB937" s="23"/>
      <c r="EC937" s="23"/>
      <c r="ED937" s="23"/>
      <c r="EE937" s="23"/>
    </row>
    <row r="938" spans="1:135" s="22" customFormat="1" x14ac:dyDescent="0.25">
      <c r="A938" s="20"/>
      <c r="B938" s="16"/>
      <c r="C938" s="446"/>
      <c r="D938" s="446"/>
      <c r="E938" s="1089"/>
      <c r="F938" s="446"/>
      <c r="G938" s="446"/>
      <c r="H938" s="1089"/>
      <c r="I938" s="446"/>
      <c r="J938" s="446"/>
      <c r="K938" s="1089"/>
      <c r="L938" s="446"/>
      <c r="M938" s="446"/>
      <c r="N938" s="1089"/>
      <c r="O938" s="446"/>
      <c r="P938" s="446"/>
      <c r="Q938" s="1089"/>
      <c r="R938" s="446"/>
      <c r="S938" s="446"/>
      <c r="T938" s="1089"/>
      <c r="U938" s="1089"/>
      <c r="V938" s="446"/>
      <c r="W938" s="446"/>
      <c r="X938" s="1089"/>
      <c r="Y938" s="446"/>
      <c r="Z938" s="446"/>
      <c r="AA938" s="1089"/>
      <c r="AB938" s="446"/>
      <c r="AC938" s="1089"/>
      <c r="AD938" s="446"/>
      <c r="AE938" s="1089"/>
      <c r="AF938" s="446"/>
      <c r="AG938" s="1089"/>
      <c r="AH938" s="446"/>
      <c r="AI938" s="446"/>
      <c r="AJ938" s="1089"/>
      <c r="AK938" s="446"/>
      <c r="AL938" s="446"/>
      <c r="AM938" s="1089"/>
      <c r="AN938" s="446"/>
      <c r="AO938" s="446"/>
      <c r="AP938" s="1089"/>
      <c r="AQ938" s="446"/>
      <c r="AR938" s="446"/>
      <c r="AS938" s="1146"/>
      <c r="AT938" s="446"/>
      <c r="AU938" s="446"/>
      <c r="AV938" s="1089"/>
      <c r="AW938" s="1089"/>
      <c r="AX938" s="1146"/>
      <c r="AY938" s="446"/>
      <c r="AZ938" s="1146"/>
      <c r="BA938" s="1919"/>
      <c r="BB938" s="1790"/>
      <c r="BC938" s="1146"/>
      <c r="BD938" s="446"/>
      <c r="BE938" s="1938"/>
      <c r="BF938" s="1089"/>
      <c r="BG938" s="20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  <c r="BS938" s="23"/>
      <c r="BT938" s="23"/>
      <c r="BU938" s="23"/>
      <c r="BV938" s="23"/>
      <c r="BW938" s="23"/>
      <c r="BX938" s="23"/>
      <c r="BY938" s="23"/>
      <c r="BZ938" s="23"/>
      <c r="CA938" s="23"/>
      <c r="CB938" s="23"/>
      <c r="CC938" s="23"/>
      <c r="CD938" s="23"/>
      <c r="CE938" s="23"/>
      <c r="CF938" s="23"/>
      <c r="CG938" s="23"/>
      <c r="CH938" s="23"/>
      <c r="CI938" s="23"/>
      <c r="CJ938" s="23"/>
      <c r="CK938" s="23"/>
      <c r="CL938" s="23"/>
      <c r="CM938" s="23"/>
      <c r="CN938" s="23"/>
      <c r="CO938" s="23"/>
      <c r="CP938" s="23"/>
      <c r="CQ938" s="23"/>
      <c r="CR938" s="23"/>
      <c r="CS938" s="23"/>
      <c r="CT938" s="23"/>
      <c r="CU938" s="23"/>
      <c r="CV938" s="23"/>
      <c r="CW938" s="23"/>
      <c r="CX938" s="23"/>
      <c r="CY938" s="23"/>
      <c r="CZ938" s="23"/>
      <c r="DA938" s="23"/>
      <c r="DB938" s="23"/>
      <c r="DC938" s="23"/>
      <c r="DD938" s="23"/>
      <c r="DE938" s="23"/>
      <c r="DF938" s="23"/>
      <c r="DG938" s="23"/>
      <c r="DH938" s="23"/>
      <c r="DI938" s="23"/>
      <c r="DJ938" s="23"/>
      <c r="DK938" s="23"/>
      <c r="DL938" s="23"/>
      <c r="DM938" s="23"/>
      <c r="DN938" s="23"/>
      <c r="DO938" s="23"/>
      <c r="DP938" s="23"/>
      <c r="DQ938" s="23"/>
      <c r="DR938" s="23"/>
      <c r="DS938" s="23"/>
      <c r="DT938" s="23"/>
      <c r="DU938" s="23"/>
      <c r="DV938" s="23"/>
      <c r="DW938" s="23"/>
      <c r="DX938" s="23"/>
      <c r="DY938" s="23"/>
      <c r="DZ938" s="23"/>
      <c r="EA938" s="23"/>
      <c r="EB938" s="23"/>
      <c r="EC938" s="23"/>
      <c r="ED938" s="23"/>
      <c r="EE938" s="23"/>
    </row>
    <row r="939" spans="1:135" s="22" customFormat="1" x14ac:dyDescent="0.25">
      <c r="A939" s="20"/>
      <c r="B939" s="16"/>
      <c r="C939" s="446"/>
      <c r="D939" s="446"/>
      <c r="E939" s="1089"/>
      <c r="F939" s="446"/>
      <c r="G939" s="446"/>
      <c r="H939" s="1089"/>
      <c r="I939" s="446"/>
      <c r="J939" s="446"/>
      <c r="K939" s="1089"/>
      <c r="L939" s="446"/>
      <c r="M939" s="446"/>
      <c r="N939" s="1089"/>
      <c r="O939" s="446"/>
      <c r="P939" s="446"/>
      <c r="Q939" s="1089"/>
      <c r="R939" s="446"/>
      <c r="S939" s="446"/>
      <c r="T939" s="1089"/>
      <c r="U939" s="1089"/>
      <c r="V939" s="446"/>
      <c r="W939" s="446"/>
      <c r="X939" s="1089"/>
      <c r="Y939" s="446"/>
      <c r="Z939" s="446"/>
      <c r="AA939" s="1089"/>
      <c r="AB939" s="446"/>
      <c r="AC939" s="1089"/>
      <c r="AD939" s="446"/>
      <c r="AE939" s="1089"/>
      <c r="AF939" s="446"/>
      <c r="AG939" s="1089"/>
      <c r="AH939" s="446"/>
      <c r="AI939" s="446"/>
      <c r="AJ939" s="1089"/>
      <c r="AK939" s="446"/>
      <c r="AL939" s="446"/>
      <c r="AM939" s="1089"/>
      <c r="AN939" s="446"/>
      <c r="AO939" s="446"/>
      <c r="AP939" s="1089"/>
      <c r="AQ939" s="446"/>
      <c r="AR939" s="446"/>
      <c r="AS939" s="1146"/>
      <c r="AT939" s="446"/>
      <c r="AU939" s="446"/>
      <c r="AV939" s="1089"/>
      <c r="AW939" s="1089"/>
      <c r="AX939" s="1146"/>
      <c r="AY939" s="446"/>
      <c r="AZ939" s="1146"/>
      <c r="BA939" s="1919"/>
      <c r="BB939" s="1790"/>
      <c r="BC939" s="1146"/>
      <c r="BD939" s="446"/>
      <c r="BE939" s="1938"/>
      <c r="BF939" s="1089"/>
      <c r="BG939" s="20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  <c r="BS939" s="23"/>
      <c r="BT939" s="23"/>
      <c r="BU939" s="23"/>
      <c r="BV939" s="23"/>
      <c r="BW939" s="23"/>
      <c r="BX939" s="23"/>
      <c r="BY939" s="23"/>
      <c r="BZ939" s="23"/>
      <c r="CA939" s="23"/>
      <c r="CB939" s="23"/>
      <c r="CC939" s="23"/>
      <c r="CD939" s="23"/>
      <c r="CE939" s="23"/>
      <c r="CF939" s="23"/>
      <c r="CG939" s="23"/>
      <c r="CH939" s="23"/>
      <c r="CI939" s="23"/>
      <c r="CJ939" s="23"/>
      <c r="CK939" s="23"/>
      <c r="CL939" s="23"/>
      <c r="CM939" s="23"/>
      <c r="CN939" s="23"/>
      <c r="CO939" s="23"/>
      <c r="CP939" s="23"/>
      <c r="CQ939" s="23"/>
      <c r="CR939" s="23"/>
      <c r="CS939" s="23"/>
      <c r="CT939" s="23"/>
      <c r="CU939" s="23"/>
      <c r="CV939" s="23"/>
      <c r="CW939" s="23"/>
      <c r="CX939" s="23"/>
      <c r="CY939" s="23"/>
      <c r="CZ939" s="23"/>
      <c r="DA939" s="23"/>
      <c r="DB939" s="23"/>
      <c r="DC939" s="23"/>
      <c r="DD939" s="23"/>
      <c r="DE939" s="23"/>
      <c r="DF939" s="23"/>
      <c r="DG939" s="23"/>
      <c r="DH939" s="23"/>
      <c r="DI939" s="23"/>
      <c r="DJ939" s="23"/>
      <c r="DK939" s="23"/>
      <c r="DL939" s="23"/>
      <c r="DM939" s="23"/>
      <c r="DN939" s="23"/>
      <c r="DO939" s="23"/>
      <c r="DP939" s="23"/>
      <c r="DQ939" s="23"/>
      <c r="DR939" s="23"/>
      <c r="DS939" s="23"/>
      <c r="DT939" s="23"/>
      <c r="DU939" s="23"/>
      <c r="DV939" s="23"/>
      <c r="DW939" s="23"/>
      <c r="DX939" s="23"/>
      <c r="DY939" s="23"/>
      <c r="DZ939" s="23"/>
      <c r="EA939" s="23"/>
      <c r="EB939" s="23"/>
      <c r="EC939" s="23"/>
      <c r="ED939" s="23"/>
      <c r="EE939" s="23"/>
    </row>
    <row r="940" spans="1:135" s="22" customFormat="1" x14ac:dyDescent="0.25">
      <c r="A940" s="20"/>
      <c r="B940" s="16"/>
      <c r="C940" s="446"/>
      <c r="D940" s="446"/>
      <c r="E940" s="1089"/>
      <c r="F940" s="446"/>
      <c r="G940" s="446"/>
      <c r="H940" s="1089"/>
      <c r="I940" s="446"/>
      <c r="J940" s="446"/>
      <c r="K940" s="1089"/>
      <c r="L940" s="446"/>
      <c r="M940" s="446"/>
      <c r="N940" s="1089"/>
      <c r="O940" s="446"/>
      <c r="P940" s="446"/>
      <c r="Q940" s="1089"/>
      <c r="R940" s="446"/>
      <c r="S940" s="446"/>
      <c r="T940" s="1089"/>
      <c r="U940" s="1089"/>
      <c r="V940" s="446"/>
      <c r="W940" s="446"/>
      <c r="X940" s="1089"/>
      <c r="Y940" s="446"/>
      <c r="Z940" s="446"/>
      <c r="AA940" s="1089"/>
      <c r="AB940" s="446"/>
      <c r="AC940" s="1089"/>
      <c r="AD940" s="446"/>
      <c r="AE940" s="1089"/>
      <c r="AF940" s="446"/>
      <c r="AG940" s="1089"/>
      <c r="AH940" s="446"/>
      <c r="AI940" s="446"/>
      <c r="AJ940" s="1089"/>
      <c r="AK940" s="446"/>
      <c r="AL940" s="446"/>
      <c r="AM940" s="1089"/>
      <c r="AN940" s="446"/>
      <c r="AO940" s="446"/>
      <c r="AP940" s="1089"/>
      <c r="AQ940" s="446"/>
      <c r="AR940" s="446"/>
      <c r="AS940" s="1146"/>
      <c r="AT940" s="446"/>
      <c r="AU940" s="446"/>
      <c r="AV940" s="1089"/>
      <c r="AW940" s="1089"/>
      <c r="AX940" s="1146"/>
      <c r="AY940" s="446"/>
      <c r="AZ940" s="1146"/>
      <c r="BA940" s="1919"/>
      <c r="BB940" s="1790"/>
      <c r="BC940" s="1146"/>
      <c r="BD940" s="446"/>
      <c r="BE940" s="1938"/>
      <c r="BF940" s="1089"/>
      <c r="BG940" s="20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  <c r="BS940" s="23"/>
      <c r="BT940" s="23"/>
      <c r="BU940" s="23"/>
      <c r="BV940" s="23"/>
      <c r="BW940" s="23"/>
      <c r="BX940" s="23"/>
      <c r="BY940" s="23"/>
      <c r="BZ940" s="23"/>
      <c r="CA940" s="23"/>
      <c r="CB940" s="23"/>
      <c r="CC940" s="23"/>
      <c r="CD940" s="23"/>
      <c r="CE940" s="23"/>
      <c r="CF940" s="23"/>
      <c r="CG940" s="23"/>
      <c r="CH940" s="23"/>
      <c r="CI940" s="23"/>
      <c r="CJ940" s="23"/>
      <c r="CK940" s="23"/>
      <c r="CL940" s="23"/>
      <c r="CM940" s="23"/>
      <c r="CN940" s="23"/>
      <c r="CO940" s="23"/>
      <c r="CP940" s="23"/>
      <c r="CQ940" s="23"/>
      <c r="CR940" s="23"/>
      <c r="CS940" s="23"/>
      <c r="CT940" s="23"/>
      <c r="CU940" s="23"/>
      <c r="CV940" s="23"/>
      <c r="CW940" s="23"/>
      <c r="CX940" s="23"/>
      <c r="CY940" s="23"/>
      <c r="CZ940" s="23"/>
      <c r="DA940" s="23"/>
      <c r="DB940" s="23"/>
      <c r="DC940" s="23"/>
      <c r="DD940" s="23"/>
      <c r="DE940" s="23"/>
      <c r="DF940" s="23"/>
      <c r="DG940" s="23"/>
      <c r="DH940" s="23"/>
      <c r="DI940" s="23"/>
      <c r="DJ940" s="23"/>
      <c r="DK940" s="23"/>
      <c r="DL940" s="23"/>
      <c r="DM940" s="23"/>
      <c r="DN940" s="23"/>
      <c r="DO940" s="23"/>
      <c r="DP940" s="23"/>
      <c r="DQ940" s="23"/>
      <c r="DR940" s="23"/>
      <c r="DS940" s="23"/>
      <c r="DT940" s="23"/>
      <c r="DU940" s="23"/>
      <c r="DV940" s="23"/>
      <c r="DW940" s="23"/>
      <c r="DX940" s="23"/>
      <c r="DY940" s="23"/>
      <c r="DZ940" s="23"/>
      <c r="EA940" s="23"/>
      <c r="EB940" s="23"/>
      <c r="EC940" s="23"/>
      <c r="ED940" s="23"/>
      <c r="EE940" s="23"/>
    </row>
    <row r="941" spans="1:135" s="22" customFormat="1" x14ac:dyDescent="0.25">
      <c r="A941" s="20"/>
      <c r="B941" s="16"/>
      <c r="C941" s="446"/>
      <c r="D941" s="446"/>
      <c r="E941" s="1089"/>
      <c r="F941" s="446"/>
      <c r="G941" s="446"/>
      <c r="H941" s="1089"/>
      <c r="I941" s="446"/>
      <c r="J941" s="446"/>
      <c r="K941" s="1089"/>
      <c r="L941" s="446"/>
      <c r="M941" s="446"/>
      <c r="N941" s="1089"/>
      <c r="O941" s="446"/>
      <c r="P941" s="446"/>
      <c r="Q941" s="1089"/>
      <c r="R941" s="446"/>
      <c r="S941" s="446"/>
      <c r="T941" s="1089"/>
      <c r="U941" s="1089"/>
      <c r="V941" s="446"/>
      <c r="W941" s="446"/>
      <c r="X941" s="1089"/>
      <c r="Y941" s="446"/>
      <c r="Z941" s="446"/>
      <c r="AA941" s="1089"/>
      <c r="AB941" s="446"/>
      <c r="AC941" s="1089"/>
      <c r="AD941" s="446"/>
      <c r="AE941" s="1089"/>
      <c r="AF941" s="446"/>
      <c r="AG941" s="1089"/>
      <c r="AH941" s="446"/>
      <c r="AI941" s="446"/>
      <c r="AJ941" s="1089"/>
      <c r="AK941" s="446"/>
      <c r="AL941" s="446"/>
      <c r="AM941" s="1089"/>
      <c r="AN941" s="446"/>
      <c r="AO941" s="446"/>
      <c r="AP941" s="1089"/>
      <c r="AQ941" s="446"/>
      <c r="AR941" s="446"/>
      <c r="AS941" s="1146"/>
      <c r="AT941" s="446"/>
      <c r="AU941" s="446"/>
      <c r="AV941" s="1089"/>
      <c r="AW941" s="1089"/>
      <c r="AX941" s="1146"/>
      <c r="AY941" s="446"/>
      <c r="AZ941" s="1146"/>
      <c r="BA941" s="1919"/>
      <c r="BB941" s="1790"/>
      <c r="BC941" s="1146"/>
      <c r="BD941" s="446"/>
      <c r="BE941" s="1938"/>
      <c r="BF941" s="1089"/>
      <c r="BG941" s="20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  <c r="BS941" s="23"/>
      <c r="BT941" s="23"/>
      <c r="BU941" s="23"/>
      <c r="BV941" s="23"/>
      <c r="BW941" s="23"/>
      <c r="BX941" s="23"/>
      <c r="BY941" s="23"/>
      <c r="BZ941" s="23"/>
      <c r="CA941" s="23"/>
      <c r="CB941" s="23"/>
      <c r="CC941" s="23"/>
      <c r="CD941" s="23"/>
      <c r="CE941" s="23"/>
      <c r="CF941" s="23"/>
      <c r="CG941" s="23"/>
      <c r="CH941" s="23"/>
      <c r="CI941" s="23"/>
      <c r="CJ941" s="23"/>
      <c r="CK941" s="23"/>
      <c r="CL941" s="23"/>
      <c r="CM941" s="23"/>
      <c r="CN941" s="23"/>
      <c r="CO941" s="23"/>
      <c r="CP941" s="23"/>
      <c r="CQ941" s="23"/>
      <c r="CR941" s="23"/>
      <c r="CS941" s="23"/>
      <c r="CT941" s="23"/>
      <c r="CU941" s="23"/>
      <c r="CV941" s="23"/>
      <c r="CW941" s="23"/>
      <c r="CX941" s="23"/>
      <c r="CY941" s="23"/>
      <c r="CZ941" s="23"/>
      <c r="DA941" s="23"/>
      <c r="DB941" s="23"/>
      <c r="DC941" s="23"/>
      <c r="DD941" s="23"/>
      <c r="DE941" s="23"/>
      <c r="DF941" s="23"/>
      <c r="DG941" s="23"/>
      <c r="DH941" s="23"/>
      <c r="DI941" s="23"/>
      <c r="DJ941" s="23"/>
      <c r="DK941" s="23"/>
      <c r="DL941" s="23"/>
      <c r="DM941" s="23"/>
      <c r="DN941" s="23"/>
      <c r="DO941" s="23"/>
      <c r="DP941" s="23"/>
      <c r="DQ941" s="23"/>
      <c r="DR941" s="23"/>
      <c r="DS941" s="23"/>
      <c r="DT941" s="23"/>
      <c r="DU941" s="23"/>
      <c r="DV941" s="23"/>
      <c r="DW941" s="23"/>
      <c r="DX941" s="23"/>
      <c r="DY941" s="23"/>
      <c r="DZ941" s="23"/>
      <c r="EA941" s="23"/>
      <c r="EB941" s="23"/>
      <c r="EC941" s="23"/>
      <c r="ED941" s="23"/>
      <c r="EE941" s="23"/>
    </row>
    <row r="942" spans="1:135" s="22" customFormat="1" x14ac:dyDescent="0.25">
      <c r="A942" s="20"/>
      <c r="B942" s="16"/>
      <c r="C942" s="446"/>
      <c r="D942" s="446"/>
      <c r="E942" s="1089"/>
      <c r="F942" s="446"/>
      <c r="G942" s="446"/>
      <c r="H942" s="1089"/>
      <c r="I942" s="446"/>
      <c r="J942" s="446"/>
      <c r="K942" s="1089"/>
      <c r="L942" s="446"/>
      <c r="M942" s="446"/>
      <c r="N942" s="1089"/>
      <c r="O942" s="446"/>
      <c r="P942" s="446"/>
      <c r="Q942" s="1089"/>
      <c r="R942" s="446"/>
      <c r="S942" s="446"/>
      <c r="T942" s="1089"/>
      <c r="U942" s="1089"/>
      <c r="V942" s="446"/>
      <c r="W942" s="446"/>
      <c r="X942" s="1089"/>
      <c r="Y942" s="446"/>
      <c r="Z942" s="446"/>
      <c r="AA942" s="1089"/>
      <c r="AB942" s="446"/>
      <c r="AC942" s="1089"/>
      <c r="AD942" s="446"/>
      <c r="AE942" s="1089"/>
      <c r="AF942" s="446"/>
      <c r="AG942" s="1089"/>
      <c r="AH942" s="446"/>
      <c r="AI942" s="446"/>
      <c r="AJ942" s="1089"/>
      <c r="AK942" s="446"/>
      <c r="AL942" s="446"/>
      <c r="AM942" s="1089"/>
      <c r="AN942" s="446"/>
      <c r="AO942" s="446"/>
      <c r="AP942" s="1089"/>
      <c r="AQ942" s="446"/>
      <c r="AR942" s="446"/>
      <c r="AS942" s="1146"/>
      <c r="AT942" s="446"/>
      <c r="AU942" s="446"/>
      <c r="AV942" s="1089"/>
      <c r="AW942" s="1089"/>
      <c r="AX942" s="1146"/>
      <c r="AY942" s="446"/>
      <c r="AZ942" s="1146"/>
      <c r="BA942" s="1919"/>
      <c r="BB942" s="1790"/>
      <c r="BC942" s="1146"/>
      <c r="BD942" s="446"/>
      <c r="BE942" s="1938"/>
      <c r="BF942" s="1089"/>
      <c r="BG942" s="20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  <c r="BS942" s="23"/>
      <c r="BT942" s="23"/>
      <c r="BU942" s="23"/>
      <c r="BV942" s="23"/>
      <c r="BW942" s="23"/>
      <c r="BX942" s="23"/>
      <c r="BY942" s="23"/>
      <c r="BZ942" s="23"/>
      <c r="CA942" s="23"/>
      <c r="CB942" s="23"/>
      <c r="CC942" s="23"/>
      <c r="CD942" s="23"/>
      <c r="CE942" s="23"/>
      <c r="CF942" s="23"/>
      <c r="CG942" s="23"/>
      <c r="CH942" s="23"/>
      <c r="CI942" s="23"/>
      <c r="CJ942" s="23"/>
      <c r="CK942" s="23"/>
      <c r="CL942" s="23"/>
      <c r="CM942" s="23"/>
      <c r="CN942" s="23"/>
      <c r="CO942" s="23"/>
      <c r="CP942" s="23"/>
      <c r="CQ942" s="23"/>
      <c r="CR942" s="23"/>
      <c r="CS942" s="23"/>
      <c r="CT942" s="23"/>
      <c r="CU942" s="23"/>
      <c r="CV942" s="23"/>
      <c r="CW942" s="23"/>
      <c r="CX942" s="23"/>
      <c r="CY942" s="23"/>
      <c r="CZ942" s="23"/>
      <c r="DA942" s="23"/>
      <c r="DB942" s="23"/>
      <c r="DC942" s="23"/>
      <c r="DD942" s="23"/>
      <c r="DE942" s="23"/>
      <c r="DF942" s="23"/>
      <c r="DG942" s="23"/>
      <c r="DH942" s="23"/>
      <c r="DI942" s="23"/>
      <c r="DJ942" s="23"/>
      <c r="DK942" s="23"/>
      <c r="DL942" s="23"/>
      <c r="DM942" s="23"/>
      <c r="DN942" s="23"/>
      <c r="DO942" s="23"/>
      <c r="DP942" s="23"/>
      <c r="DQ942" s="23"/>
      <c r="DR942" s="23"/>
      <c r="DS942" s="23"/>
      <c r="DT942" s="23"/>
      <c r="DU942" s="23"/>
      <c r="DV942" s="23"/>
      <c r="DW942" s="23"/>
      <c r="DX942" s="23"/>
      <c r="DY942" s="23"/>
      <c r="DZ942" s="23"/>
      <c r="EA942" s="23"/>
      <c r="EB942" s="23"/>
      <c r="EC942" s="23"/>
      <c r="ED942" s="23"/>
      <c r="EE942" s="23"/>
    </row>
    <row r="943" spans="1:135" s="22" customFormat="1" x14ac:dyDescent="0.25">
      <c r="A943" s="20"/>
      <c r="B943" s="16"/>
      <c r="C943" s="446"/>
      <c r="D943" s="446"/>
      <c r="E943" s="1089"/>
      <c r="F943" s="446"/>
      <c r="G943" s="446"/>
      <c r="H943" s="1089"/>
      <c r="I943" s="446"/>
      <c r="J943" s="446"/>
      <c r="K943" s="1089"/>
      <c r="L943" s="446"/>
      <c r="M943" s="446"/>
      <c r="N943" s="1089"/>
      <c r="O943" s="446"/>
      <c r="P943" s="446"/>
      <c r="Q943" s="1089"/>
      <c r="R943" s="446"/>
      <c r="S943" s="446"/>
      <c r="T943" s="1089"/>
      <c r="U943" s="1089"/>
      <c r="V943" s="446"/>
      <c r="W943" s="446"/>
      <c r="X943" s="1089"/>
      <c r="Y943" s="446"/>
      <c r="Z943" s="446"/>
      <c r="AA943" s="1089"/>
      <c r="AB943" s="446"/>
      <c r="AC943" s="1089"/>
      <c r="AD943" s="446"/>
      <c r="AE943" s="1089"/>
      <c r="AF943" s="446"/>
      <c r="AG943" s="1089"/>
      <c r="AH943" s="446"/>
      <c r="AI943" s="446"/>
      <c r="AJ943" s="1089"/>
      <c r="AK943" s="446"/>
      <c r="AL943" s="446"/>
      <c r="AM943" s="1089"/>
      <c r="AN943" s="446"/>
      <c r="AO943" s="446"/>
      <c r="AP943" s="1089"/>
      <c r="AQ943" s="446"/>
      <c r="AR943" s="446"/>
      <c r="AS943" s="1146"/>
      <c r="AT943" s="446"/>
      <c r="AU943" s="446"/>
      <c r="AV943" s="1089"/>
      <c r="AW943" s="1089"/>
      <c r="AX943" s="1146"/>
      <c r="AY943" s="446"/>
      <c r="AZ943" s="1146"/>
      <c r="BA943" s="1919"/>
      <c r="BB943" s="1790"/>
      <c r="BC943" s="1146"/>
      <c r="BD943" s="446"/>
      <c r="BE943" s="1938"/>
      <c r="BF943" s="1089"/>
      <c r="BG943" s="20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  <c r="BS943" s="23"/>
      <c r="BT943" s="23"/>
      <c r="BU943" s="23"/>
      <c r="BV943" s="23"/>
      <c r="BW943" s="23"/>
      <c r="BX943" s="23"/>
      <c r="BY943" s="23"/>
      <c r="BZ943" s="23"/>
      <c r="CA943" s="23"/>
      <c r="CB943" s="23"/>
      <c r="CC943" s="23"/>
      <c r="CD943" s="23"/>
      <c r="CE943" s="23"/>
      <c r="CF943" s="23"/>
      <c r="CG943" s="23"/>
      <c r="CH943" s="23"/>
      <c r="CI943" s="23"/>
      <c r="CJ943" s="23"/>
      <c r="CK943" s="23"/>
      <c r="CL943" s="23"/>
      <c r="CM943" s="23"/>
      <c r="CN943" s="23"/>
      <c r="CO943" s="23"/>
      <c r="CP943" s="23"/>
      <c r="CQ943" s="23"/>
      <c r="CR943" s="23"/>
      <c r="CS943" s="23"/>
      <c r="CT943" s="23"/>
      <c r="CU943" s="23"/>
      <c r="CV943" s="23"/>
      <c r="CW943" s="23"/>
      <c r="CX943" s="23"/>
      <c r="CY943" s="23"/>
      <c r="CZ943" s="23"/>
      <c r="DA943" s="23"/>
      <c r="DB943" s="23"/>
      <c r="DC943" s="23"/>
      <c r="DD943" s="23"/>
      <c r="DE943" s="23"/>
      <c r="DF943" s="23"/>
      <c r="DG943" s="23"/>
      <c r="DH943" s="23"/>
      <c r="DI943" s="23"/>
      <c r="DJ943" s="23"/>
      <c r="DK943" s="23"/>
      <c r="DL943" s="23"/>
      <c r="DM943" s="23"/>
      <c r="DN943" s="23"/>
      <c r="DO943" s="23"/>
      <c r="DP943" s="23"/>
      <c r="DQ943" s="23"/>
      <c r="DR943" s="23"/>
      <c r="DS943" s="23"/>
      <c r="DT943" s="23"/>
      <c r="DU943" s="23"/>
      <c r="DV943" s="23"/>
      <c r="DW943" s="23"/>
      <c r="DX943" s="23"/>
      <c r="DY943" s="23"/>
      <c r="DZ943" s="23"/>
      <c r="EA943" s="23"/>
      <c r="EB943" s="23"/>
      <c r="EC943" s="23"/>
      <c r="ED943" s="23"/>
      <c r="EE943" s="23"/>
    </row>
    <row r="944" spans="1:135" s="22" customFormat="1" x14ac:dyDescent="0.25">
      <c r="A944" s="20"/>
      <c r="B944" s="16"/>
      <c r="C944" s="446"/>
      <c r="D944" s="446"/>
      <c r="E944" s="1089"/>
      <c r="F944" s="446"/>
      <c r="G944" s="446"/>
      <c r="H944" s="1089"/>
      <c r="I944" s="446"/>
      <c r="J944" s="446"/>
      <c r="K944" s="1089"/>
      <c r="L944" s="446"/>
      <c r="M944" s="446"/>
      <c r="N944" s="1089"/>
      <c r="O944" s="446"/>
      <c r="P944" s="446"/>
      <c r="Q944" s="1089"/>
      <c r="R944" s="446"/>
      <c r="S944" s="446"/>
      <c r="T944" s="1089"/>
      <c r="U944" s="1089"/>
      <c r="V944" s="446"/>
      <c r="W944" s="446"/>
      <c r="X944" s="1089"/>
      <c r="Y944" s="446"/>
      <c r="Z944" s="446"/>
      <c r="AA944" s="1089"/>
      <c r="AB944" s="446"/>
      <c r="AC944" s="1089"/>
      <c r="AD944" s="446"/>
      <c r="AE944" s="1089"/>
      <c r="AF944" s="446"/>
      <c r="AG944" s="1089"/>
      <c r="AH944" s="446"/>
      <c r="AI944" s="446"/>
      <c r="AJ944" s="1089"/>
      <c r="AK944" s="446"/>
      <c r="AL944" s="446"/>
      <c r="AM944" s="1089"/>
      <c r="AN944" s="446"/>
      <c r="AO944" s="446"/>
      <c r="AP944" s="1089"/>
      <c r="AQ944" s="446"/>
      <c r="AR944" s="446"/>
      <c r="AS944" s="1146"/>
      <c r="AT944" s="446"/>
      <c r="AU944" s="446"/>
      <c r="AV944" s="1089"/>
      <c r="AW944" s="1089"/>
      <c r="AX944" s="1146"/>
      <c r="AY944" s="446"/>
      <c r="AZ944" s="1146"/>
      <c r="BA944" s="1919"/>
      <c r="BB944" s="1790"/>
      <c r="BC944" s="1146"/>
      <c r="BD944" s="446"/>
      <c r="BE944" s="1938"/>
      <c r="BF944" s="1089"/>
      <c r="BG944" s="20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  <c r="BS944" s="23"/>
      <c r="BT944" s="23"/>
      <c r="BU944" s="23"/>
      <c r="BV944" s="23"/>
      <c r="BW944" s="23"/>
      <c r="BX944" s="23"/>
      <c r="BY944" s="23"/>
      <c r="BZ944" s="23"/>
      <c r="CA944" s="23"/>
      <c r="CB944" s="23"/>
      <c r="CC944" s="23"/>
      <c r="CD944" s="23"/>
      <c r="CE944" s="23"/>
      <c r="CF944" s="23"/>
      <c r="CG944" s="23"/>
      <c r="CH944" s="23"/>
      <c r="CI944" s="23"/>
      <c r="CJ944" s="23"/>
      <c r="CK944" s="23"/>
      <c r="CL944" s="23"/>
      <c r="CM944" s="23"/>
      <c r="CN944" s="23"/>
      <c r="CO944" s="23"/>
      <c r="CP944" s="23"/>
      <c r="CQ944" s="23"/>
      <c r="CR944" s="23"/>
      <c r="CS944" s="23"/>
      <c r="CT944" s="23"/>
      <c r="CU944" s="23"/>
      <c r="CV944" s="23"/>
      <c r="CW944" s="23"/>
      <c r="CX944" s="23"/>
      <c r="CY944" s="23"/>
      <c r="CZ944" s="23"/>
      <c r="DA944" s="23"/>
      <c r="DB944" s="23"/>
      <c r="DC944" s="23"/>
      <c r="DD944" s="23"/>
      <c r="DE944" s="23"/>
      <c r="DF944" s="23"/>
      <c r="DG944" s="23"/>
      <c r="DH944" s="23"/>
      <c r="DI944" s="23"/>
      <c r="DJ944" s="23"/>
      <c r="DK944" s="23"/>
      <c r="DL944" s="23"/>
      <c r="DM944" s="23"/>
      <c r="DN944" s="23"/>
      <c r="DO944" s="23"/>
      <c r="DP944" s="23"/>
      <c r="DQ944" s="23"/>
      <c r="DR944" s="23"/>
      <c r="DS944" s="23"/>
      <c r="DT944" s="23"/>
      <c r="DU944" s="23"/>
      <c r="DV944" s="23"/>
      <c r="DW944" s="23"/>
      <c r="DX944" s="23"/>
      <c r="DY944" s="23"/>
      <c r="DZ944" s="23"/>
      <c r="EA944" s="23"/>
      <c r="EB944" s="23"/>
      <c r="EC944" s="23"/>
      <c r="ED944" s="23"/>
      <c r="EE944" s="23"/>
    </row>
    <row r="945" spans="1:135" s="22" customFormat="1" x14ac:dyDescent="0.25">
      <c r="A945" s="20"/>
      <c r="B945" s="16"/>
      <c r="C945" s="446"/>
      <c r="D945" s="446"/>
      <c r="E945" s="1089"/>
      <c r="F945" s="446"/>
      <c r="G945" s="446"/>
      <c r="H945" s="1089"/>
      <c r="I945" s="446"/>
      <c r="J945" s="446"/>
      <c r="K945" s="1089"/>
      <c r="L945" s="446"/>
      <c r="M945" s="446"/>
      <c r="N945" s="1089"/>
      <c r="O945" s="446"/>
      <c r="P945" s="446"/>
      <c r="Q945" s="1089"/>
      <c r="R945" s="446"/>
      <c r="S945" s="446"/>
      <c r="T945" s="1089"/>
      <c r="U945" s="1089"/>
      <c r="V945" s="446"/>
      <c r="W945" s="446"/>
      <c r="X945" s="1089"/>
      <c r="Y945" s="446"/>
      <c r="Z945" s="446"/>
      <c r="AA945" s="1089"/>
      <c r="AB945" s="446"/>
      <c r="AC945" s="1089"/>
      <c r="AD945" s="446"/>
      <c r="AE945" s="1089"/>
      <c r="AF945" s="446"/>
      <c r="AG945" s="1089"/>
      <c r="AH945" s="446"/>
      <c r="AI945" s="446"/>
      <c r="AJ945" s="1089"/>
      <c r="AK945" s="446"/>
      <c r="AL945" s="446"/>
      <c r="AM945" s="1089"/>
      <c r="AN945" s="446"/>
      <c r="AO945" s="446"/>
      <c r="AP945" s="1089"/>
      <c r="AQ945" s="446"/>
      <c r="AR945" s="446"/>
      <c r="AS945" s="1146"/>
      <c r="AT945" s="446"/>
      <c r="AU945" s="446"/>
      <c r="AV945" s="1089"/>
      <c r="AW945" s="1089"/>
      <c r="AX945" s="1146"/>
      <c r="AY945" s="446"/>
      <c r="AZ945" s="1146"/>
      <c r="BA945" s="1919"/>
      <c r="BB945" s="1790"/>
      <c r="BC945" s="1146"/>
      <c r="BD945" s="446"/>
      <c r="BE945" s="1938"/>
      <c r="BF945" s="1089"/>
      <c r="BG945" s="20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  <c r="BS945" s="23"/>
      <c r="BT945" s="23"/>
      <c r="BU945" s="23"/>
      <c r="BV945" s="23"/>
      <c r="BW945" s="23"/>
      <c r="BX945" s="23"/>
      <c r="BY945" s="23"/>
      <c r="BZ945" s="23"/>
      <c r="CA945" s="23"/>
      <c r="CB945" s="23"/>
      <c r="CC945" s="23"/>
      <c r="CD945" s="23"/>
      <c r="CE945" s="23"/>
      <c r="CF945" s="23"/>
      <c r="CG945" s="23"/>
      <c r="CH945" s="23"/>
      <c r="CI945" s="23"/>
      <c r="CJ945" s="23"/>
      <c r="CK945" s="23"/>
      <c r="CL945" s="23"/>
      <c r="CM945" s="23"/>
      <c r="CN945" s="23"/>
      <c r="CO945" s="23"/>
      <c r="CP945" s="23"/>
      <c r="CQ945" s="23"/>
      <c r="CR945" s="23"/>
      <c r="CS945" s="23"/>
      <c r="CT945" s="23"/>
      <c r="CU945" s="23"/>
      <c r="CV945" s="23"/>
      <c r="CW945" s="23"/>
      <c r="CX945" s="23"/>
      <c r="CY945" s="23"/>
      <c r="CZ945" s="23"/>
      <c r="DA945" s="23"/>
      <c r="DB945" s="23"/>
      <c r="DC945" s="23"/>
      <c r="DD945" s="23"/>
      <c r="DE945" s="23"/>
      <c r="DF945" s="23"/>
      <c r="DG945" s="23"/>
      <c r="DH945" s="23"/>
      <c r="DI945" s="23"/>
      <c r="DJ945" s="23"/>
      <c r="DK945" s="23"/>
      <c r="DL945" s="23"/>
      <c r="DM945" s="23"/>
      <c r="DN945" s="23"/>
      <c r="DO945" s="23"/>
      <c r="DP945" s="23"/>
      <c r="DQ945" s="23"/>
      <c r="DR945" s="23"/>
      <c r="DS945" s="23"/>
      <c r="DT945" s="23"/>
      <c r="DU945" s="23"/>
      <c r="DV945" s="23"/>
      <c r="DW945" s="23"/>
      <c r="DX945" s="23"/>
      <c r="DY945" s="23"/>
      <c r="DZ945" s="23"/>
      <c r="EA945" s="23"/>
      <c r="EB945" s="23"/>
      <c r="EC945" s="23"/>
      <c r="ED945" s="23"/>
      <c r="EE945" s="23"/>
    </row>
    <row r="946" spans="1:135" s="22" customFormat="1" x14ac:dyDescent="0.25">
      <c r="A946" s="20"/>
      <c r="B946" s="16"/>
      <c r="C946" s="446"/>
      <c r="D946" s="446"/>
      <c r="E946" s="1089"/>
      <c r="F946" s="446"/>
      <c r="G946" s="446"/>
      <c r="H946" s="1089"/>
      <c r="I946" s="446"/>
      <c r="J946" s="446"/>
      <c r="K946" s="1089"/>
      <c r="L946" s="446"/>
      <c r="M946" s="446"/>
      <c r="N946" s="1089"/>
      <c r="O946" s="446"/>
      <c r="P946" s="446"/>
      <c r="Q946" s="1089"/>
      <c r="R946" s="446"/>
      <c r="S946" s="446"/>
      <c r="T946" s="1089"/>
      <c r="U946" s="1089"/>
      <c r="V946" s="446"/>
      <c r="W946" s="446"/>
      <c r="X946" s="1089"/>
      <c r="Y946" s="446"/>
      <c r="Z946" s="446"/>
      <c r="AA946" s="1089"/>
      <c r="AB946" s="446"/>
      <c r="AC946" s="1089"/>
      <c r="AD946" s="446"/>
      <c r="AE946" s="1089"/>
      <c r="AF946" s="446"/>
      <c r="AG946" s="1089"/>
      <c r="AH946" s="446"/>
      <c r="AI946" s="446"/>
      <c r="AJ946" s="1089"/>
      <c r="AK946" s="446"/>
      <c r="AL946" s="446"/>
      <c r="AM946" s="1089"/>
      <c r="AN946" s="446"/>
      <c r="AO946" s="446"/>
      <c r="AP946" s="1089"/>
      <c r="AQ946" s="446"/>
      <c r="AR946" s="446"/>
      <c r="AS946" s="1146"/>
      <c r="AT946" s="446"/>
      <c r="AU946" s="446"/>
      <c r="AV946" s="1089"/>
      <c r="AW946" s="1089"/>
      <c r="AX946" s="1146"/>
      <c r="AY946" s="446"/>
      <c r="AZ946" s="1146"/>
      <c r="BA946" s="1919"/>
      <c r="BB946" s="1790"/>
      <c r="BC946" s="1146"/>
      <c r="BD946" s="446"/>
      <c r="BE946" s="1938"/>
      <c r="BF946" s="1089"/>
      <c r="BG946" s="20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  <c r="BS946" s="23"/>
      <c r="BT946" s="23"/>
      <c r="BU946" s="23"/>
      <c r="BV946" s="23"/>
      <c r="BW946" s="23"/>
      <c r="BX946" s="23"/>
      <c r="BY946" s="23"/>
      <c r="BZ946" s="23"/>
      <c r="CA946" s="23"/>
      <c r="CB946" s="23"/>
      <c r="CC946" s="23"/>
      <c r="CD946" s="23"/>
      <c r="CE946" s="23"/>
      <c r="CF946" s="23"/>
      <c r="CG946" s="23"/>
      <c r="CH946" s="23"/>
      <c r="CI946" s="23"/>
      <c r="CJ946" s="23"/>
      <c r="CK946" s="23"/>
      <c r="CL946" s="23"/>
      <c r="CM946" s="23"/>
      <c r="CN946" s="23"/>
      <c r="CO946" s="23"/>
      <c r="CP946" s="23"/>
      <c r="CQ946" s="23"/>
      <c r="CR946" s="23"/>
      <c r="CS946" s="23"/>
      <c r="CT946" s="23"/>
      <c r="CU946" s="23"/>
      <c r="CV946" s="23"/>
      <c r="CW946" s="23"/>
      <c r="CX946" s="23"/>
      <c r="CY946" s="23"/>
      <c r="CZ946" s="23"/>
      <c r="DA946" s="23"/>
      <c r="DB946" s="23"/>
      <c r="DC946" s="23"/>
      <c r="DD946" s="23"/>
      <c r="DE946" s="23"/>
      <c r="DF946" s="23"/>
      <c r="DG946" s="23"/>
      <c r="DH946" s="23"/>
      <c r="DI946" s="23"/>
      <c r="DJ946" s="23"/>
      <c r="DK946" s="23"/>
      <c r="DL946" s="23"/>
      <c r="DM946" s="23"/>
      <c r="DN946" s="23"/>
      <c r="DO946" s="23"/>
      <c r="DP946" s="23"/>
      <c r="DQ946" s="23"/>
      <c r="DR946" s="23"/>
      <c r="DS946" s="23"/>
      <c r="DT946" s="23"/>
      <c r="DU946" s="23"/>
      <c r="DV946" s="23"/>
      <c r="DW946" s="23"/>
      <c r="DX946" s="23"/>
      <c r="DY946" s="23"/>
      <c r="DZ946" s="23"/>
      <c r="EA946" s="23"/>
      <c r="EB946" s="23"/>
      <c r="EC946" s="23"/>
      <c r="ED946" s="23"/>
      <c r="EE946" s="23"/>
    </row>
    <row r="947" spans="1:135" s="22" customFormat="1" x14ac:dyDescent="0.25">
      <c r="A947" s="20"/>
      <c r="B947" s="16"/>
      <c r="C947" s="446"/>
      <c r="D947" s="446"/>
      <c r="E947" s="1089"/>
      <c r="F947" s="446"/>
      <c r="G947" s="446"/>
      <c r="H947" s="1089"/>
      <c r="I947" s="446"/>
      <c r="J947" s="446"/>
      <c r="K947" s="1089"/>
      <c r="L947" s="446"/>
      <c r="M947" s="446"/>
      <c r="N947" s="1089"/>
      <c r="O947" s="446"/>
      <c r="P947" s="446"/>
      <c r="Q947" s="1089"/>
      <c r="R947" s="446"/>
      <c r="S947" s="446"/>
      <c r="T947" s="1089"/>
      <c r="U947" s="1089"/>
      <c r="V947" s="446"/>
      <c r="W947" s="446"/>
      <c r="X947" s="1089"/>
      <c r="Y947" s="446"/>
      <c r="Z947" s="446"/>
      <c r="AA947" s="1089"/>
      <c r="AB947" s="446"/>
      <c r="AC947" s="1089"/>
      <c r="AD947" s="446"/>
      <c r="AE947" s="1089"/>
      <c r="AF947" s="446"/>
      <c r="AG947" s="1089"/>
      <c r="AH947" s="446"/>
      <c r="AI947" s="446"/>
      <c r="AJ947" s="1089"/>
      <c r="AK947" s="446"/>
      <c r="AL947" s="446"/>
      <c r="AM947" s="1089"/>
      <c r="AN947" s="446"/>
      <c r="AO947" s="446"/>
      <c r="AP947" s="1089"/>
      <c r="AQ947" s="446"/>
      <c r="AR947" s="446"/>
      <c r="AS947" s="1146"/>
      <c r="AT947" s="446"/>
      <c r="AU947" s="446"/>
      <c r="AV947" s="1089"/>
      <c r="AW947" s="1089"/>
      <c r="AX947" s="1146"/>
      <c r="AY947" s="446"/>
      <c r="AZ947" s="1146"/>
      <c r="BA947" s="1919"/>
      <c r="BB947" s="1790"/>
      <c r="BC947" s="1146"/>
      <c r="BD947" s="446"/>
      <c r="BE947" s="1938"/>
      <c r="BF947" s="1089"/>
      <c r="BG947" s="20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  <c r="BS947" s="23"/>
      <c r="BT947" s="23"/>
      <c r="BU947" s="23"/>
      <c r="BV947" s="23"/>
      <c r="BW947" s="23"/>
      <c r="BX947" s="23"/>
      <c r="BY947" s="23"/>
      <c r="BZ947" s="23"/>
      <c r="CA947" s="23"/>
      <c r="CB947" s="23"/>
      <c r="CC947" s="23"/>
      <c r="CD947" s="23"/>
      <c r="CE947" s="23"/>
      <c r="CF947" s="23"/>
      <c r="CG947" s="23"/>
      <c r="CH947" s="23"/>
      <c r="CI947" s="23"/>
      <c r="CJ947" s="23"/>
      <c r="CK947" s="23"/>
      <c r="CL947" s="23"/>
      <c r="CM947" s="23"/>
      <c r="CN947" s="23"/>
      <c r="CO947" s="23"/>
      <c r="CP947" s="23"/>
      <c r="CQ947" s="23"/>
      <c r="CR947" s="23"/>
      <c r="CS947" s="23"/>
      <c r="CT947" s="23"/>
      <c r="CU947" s="23"/>
      <c r="CV947" s="23"/>
      <c r="CW947" s="23"/>
      <c r="CX947" s="23"/>
      <c r="CY947" s="23"/>
      <c r="CZ947" s="23"/>
      <c r="DA947" s="23"/>
      <c r="DB947" s="23"/>
      <c r="DC947" s="23"/>
      <c r="DD947" s="23"/>
      <c r="DE947" s="23"/>
      <c r="DF947" s="23"/>
      <c r="DG947" s="23"/>
      <c r="DH947" s="23"/>
      <c r="DI947" s="23"/>
      <c r="DJ947" s="23"/>
      <c r="DK947" s="23"/>
      <c r="DL947" s="23"/>
      <c r="DM947" s="23"/>
      <c r="DN947" s="23"/>
      <c r="DO947" s="23"/>
      <c r="DP947" s="23"/>
      <c r="DQ947" s="23"/>
      <c r="DR947" s="23"/>
      <c r="DS947" s="23"/>
      <c r="DT947" s="23"/>
      <c r="DU947" s="23"/>
      <c r="DV947" s="23"/>
      <c r="DW947" s="23"/>
      <c r="DX947" s="23"/>
      <c r="DY947" s="23"/>
      <c r="DZ947" s="23"/>
      <c r="EA947" s="23"/>
      <c r="EB947" s="23"/>
      <c r="EC947" s="23"/>
      <c r="ED947" s="23"/>
      <c r="EE947" s="23"/>
    </row>
    <row r="948" spans="1:135" s="22" customFormat="1" x14ac:dyDescent="0.25">
      <c r="A948" s="20"/>
      <c r="B948" s="16"/>
      <c r="C948" s="446"/>
      <c r="D948" s="446"/>
      <c r="E948" s="1089"/>
      <c r="F948" s="446"/>
      <c r="G948" s="446"/>
      <c r="H948" s="1089"/>
      <c r="I948" s="446"/>
      <c r="J948" s="446"/>
      <c r="K948" s="1089"/>
      <c r="L948" s="446"/>
      <c r="M948" s="446"/>
      <c r="N948" s="1089"/>
      <c r="O948" s="446"/>
      <c r="P948" s="446"/>
      <c r="Q948" s="1089"/>
      <c r="R948" s="446"/>
      <c r="S948" s="446"/>
      <c r="T948" s="1089"/>
      <c r="U948" s="1089"/>
      <c r="V948" s="446"/>
      <c r="W948" s="446"/>
      <c r="X948" s="1089"/>
      <c r="Y948" s="446"/>
      <c r="Z948" s="446"/>
      <c r="AA948" s="1089"/>
      <c r="AB948" s="446"/>
      <c r="AC948" s="1089"/>
      <c r="AD948" s="446"/>
      <c r="AE948" s="1089"/>
      <c r="AF948" s="446"/>
      <c r="AG948" s="1089"/>
      <c r="AH948" s="446"/>
      <c r="AI948" s="446"/>
      <c r="AJ948" s="1089"/>
      <c r="AK948" s="446"/>
      <c r="AL948" s="446"/>
      <c r="AM948" s="1089"/>
      <c r="AN948" s="446"/>
      <c r="AO948" s="446"/>
      <c r="AP948" s="1089"/>
      <c r="AQ948" s="446"/>
      <c r="AR948" s="446"/>
      <c r="AS948" s="1146"/>
      <c r="AT948" s="446"/>
      <c r="AU948" s="446"/>
      <c r="AV948" s="1089"/>
      <c r="AW948" s="1089"/>
      <c r="AX948" s="1146"/>
      <c r="AY948" s="446"/>
      <c r="AZ948" s="1146"/>
      <c r="BA948" s="1919"/>
      <c r="BB948" s="1790"/>
      <c r="BC948" s="1146"/>
      <c r="BD948" s="446"/>
      <c r="BE948" s="1938"/>
      <c r="BF948" s="1089"/>
      <c r="BG948" s="20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  <c r="BS948" s="23"/>
      <c r="BT948" s="23"/>
      <c r="BU948" s="23"/>
      <c r="BV948" s="23"/>
      <c r="BW948" s="23"/>
      <c r="BX948" s="23"/>
      <c r="BY948" s="23"/>
      <c r="BZ948" s="23"/>
      <c r="CA948" s="23"/>
      <c r="CB948" s="23"/>
      <c r="CC948" s="23"/>
      <c r="CD948" s="23"/>
      <c r="CE948" s="23"/>
      <c r="CF948" s="23"/>
      <c r="CG948" s="23"/>
      <c r="CH948" s="23"/>
      <c r="CI948" s="23"/>
      <c r="CJ948" s="23"/>
      <c r="CK948" s="23"/>
      <c r="CL948" s="23"/>
      <c r="CM948" s="23"/>
      <c r="CN948" s="23"/>
      <c r="CO948" s="23"/>
      <c r="CP948" s="23"/>
      <c r="CQ948" s="23"/>
      <c r="CR948" s="23"/>
      <c r="CS948" s="23"/>
      <c r="CT948" s="23"/>
      <c r="CU948" s="23"/>
      <c r="CV948" s="23"/>
      <c r="CW948" s="23"/>
      <c r="CX948" s="23"/>
      <c r="CY948" s="23"/>
      <c r="CZ948" s="23"/>
      <c r="DA948" s="23"/>
      <c r="DB948" s="23"/>
      <c r="DC948" s="23"/>
      <c r="DD948" s="23"/>
      <c r="DE948" s="23"/>
      <c r="DF948" s="23"/>
      <c r="DG948" s="23"/>
      <c r="DH948" s="23"/>
      <c r="DI948" s="23"/>
      <c r="DJ948" s="23"/>
      <c r="DK948" s="23"/>
      <c r="DL948" s="23"/>
      <c r="DM948" s="23"/>
      <c r="DN948" s="23"/>
      <c r="DO948" s="23"/>
      <c r="DP948" s="23"/>
      <c r="DQ948" s="23"/>
      <c r="DR948" s="23"/>
      <c r="DS948" s="23"/>
      <c r="DT948" s="23"/>
      <c r="DU948" s="23"/>
      <c r="DV948" s="23"/>
      <c r="DW948" s="23"/>
      <c r="DX948" s="23"/>
      <c r="DY948" s="23"/>
      <c r="DZ948" s="23"/>
      <c r="EA948" s="23"/>
      <c r="EB948" s="23"/>
      <c r="EC948" s="23"/>
      <c r="ED948" s="23"/>
      <c r="EE948" s="23"/>
    </row>
    <row r="949" spans="1:135" s="22" customFormat="1" x14ac:dyDescent="0.25">
      <c r="A949" s="20"/>
      <c r="B949" s="16"/>
      <c r="C949" s="446"/>
      <c r="D949" s="446"/>
      <c r="E949" s="1089"/>
      <c r="F949" s="446"/>
      <c r="G949" s="446"/>
      <c r="H949" s="1089"/>
      <c r="I949" s="446"/>
      <c r="J949" s="446"/>
      <c r="K949" s="1089"/>
      <c r="L949" s="446"/>
      <c r="M949" s="446"/>
      <c r="N949" s="1089"/>
      <c r="O949" s="446"/>
      <c r="P949" s="446"/>
      <c r="Q949" s="1089"/>
      <c r="R949" s="446"/>
      <c r="S949" s="446"/>
      <c r="T949" s="1089"/>
      <c r="U949" s="1089"/>
      <c r="V949" s="446"/>
      <c r="W949" s="446"/>
      <c r="X949" s="1089"/>
      <c r="Y949" s="446"/>
      <c r="Z949" s="446"/>
      <c r="AA949" s="1089"/>
      <c r="AB949" s="446"/>
      <c r="AC949" s="1089"/>
      <c r="AD949" s="446"/>
      <c r="AE949" s="1089"/>
      <c r="AF949" s="446"/>
      <c r="AG949" s="1089"/>
      <c r="AH949" s="446"/>
      <c r="AI949" s="446"/>
      <c r="AJ949" s="1089"/>
      <c r="AK949" s="446"/>
      <c r="AL949" s="446"/>
      <c r="AM949" s="1089"/>
      <c r="AN949" s="446"/>
      <c r="AO949" s="446"/>
      <c r="AP949" s="1089"/>
      <c r="AQ949" s="446"/>
      <c r="AR949" s="446"/>
      <c r="AS949" s="1146"/>
      <c r="AT949" s="446"/>
      <c r="AU949" s="446"/>
      <c r="AV949" s="1089"/>
      <c r="AW949" s="1089"/>
      <c r="AX949" s="1146"/>
      <c r="AY949" s="446"/>
      <c r="AZ949" s="1146"/>
      <c r="BA949" s="1919"/>
      <c r="BB949" s="1790"/>
      <c r="BC949" s="1146"/>
      <c r="BD949" s="446"/>
      <c r="BE949" s="1938"/>
      <c r="BF949" s="1089"/>
      <c r="BG949" s="20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  <c r="BS949" s="23"/>
      <c r="BT949" s="23"/>
      <c r="BU949" s="23"/>
      <c r="BV949" s="23"/>
      <c r="BW949" s="23"/>
      <c r="BX949" s="23"/>
      <c r="BY949" s="23"/>
      <c r="BZ949" s="23"/>
      <c r="CA949" s="23"/>
      <c r="CB949" s="23"/>
      <c r="CC949" s="23"/>
      <c r="CD949" s="23"/>
      <c r="CE949" s="23"/>
      <c r="CF949" s="23"/>
      <c r="CG949" s="23"/>
      <c r="CH949" s="23"/>
      <c r="CI949" s="23"/>
      <c r="CJ949" s="23"/>
      <c r="CK949" s="23"/>
      <c r="CL949" s="23"/>
      <c r="CM949" s="23"/>
      <c r="CN949" s="23"/>
      <c r="CO949" s="23"/>
      <c r="CP949" s="23"/>
      <c r="CQ949" s="23"/>
      <c r="CR949" s="23"/>
      <c r="CS949" s="23"/>
      <c r="CT949" s="23"/>
      <c r="CU949" s="23"/>
      <c r="CV949" s="23"/>
      <c r="CW949" s="23"/>
      <c r="CX949" s="23"/>
      <c r="CY949" s="23"/>
      <c r="CZ949" s="23"/>
      <c r="DA949" s="23"/>
      <c r="DB949" s="23"/>
      <c r="DC949" s="23"/>
      <c r="DD949" s="23"/>
      <c r="DE949" s="23"/>
      <c r="DF949" s="23"/>
      <c r="DG949" s="23"/>
      <c r="DH949" s="23"/>
      <c r="DI949" s="23"/>
      <c r="DJ949" s="23"/>
      <c r="DK949" s="23"/>
      <c r="DL949" s="23"/>
      <c r="DM949" s="23"/>
      <c r="DN949" s="23"/>
      <c r="DO949" s="23"/>
      <c r="DP949" s="23"/>
      <c r="DQ949" s="23"/>
      <c r="DR949" s="23"/>
      <c r="DS949" s="23"/>
      <c r="DT949" s="23"/>
      <c r="DU949" s="23"/>
      <c r="DV949" s="23"/>
      <c r="DW949" s="23"/>
      <c r="DX949" s="23"/>
      <c r="DY949" s="23"/>
      <c r="DZ949" s="23"/>
      <c r="EA949" s="23"/>
      <c r="EB949" s="23"/>
      <c r="EC949" s="23"/>
      <c r="ED949" s="23"/>
      <c r="EE949" s="23"/>
    </row>
    <row r="950" spans="1:135" s="22" customFormat="1" x14ac:dyDescent="0.25">
      <c r="A950" s="20"/>
      <c r="B950" s="16"/>
      <c r="C950" s="446"/>
      <c r="D950" s="446"/>
      <c r="E950" s="1089"/>
      <c r="F950" s="446"/>
      <c r="G950" s="446"/>
      <c r="H950" s="1089"/>
      <c r="I950" s="446"/>
      <c r="J950" s="446"/>
      <c r="K950" s="1089"/>
      <c r="L950" s="446"/>
      <c r="M950" s="446"/>
      <c r="N950" s="1089"/>
      <c r="O950" s="446"/>
      <c r="P950" s="446"/>
      <c r="Q950" s="1089"/>
      <c r="R950" s="446"/>
      <c r="S950" s="446"/>
      <c r="T950" s="1089"/>
      <c r="U950" s="1089"/>
      <c r="V950" s="446"/>
      <c r="W950" s="446"/>
      <c r="X950" s="1089"/>
      <c r="Y950" s="446"/>
      <c r="Z950" s="446"/>
      <c r="AA950" s="1089"/>
      <c r="AB950" s="446"/>
      <c r="AC950" s="1089"/>
      <c r="AD950" s="446"/>
      <c r="AE950" s="1089"/>
      <c r="AF950" s="446"/>
      <c r="AG950" s="1089"/>
      <c r="AH950" s="446"/>
      <c r="AI950" s="446"/>
      <c r="AJ950" s="1089"/>
      <c r="AK950" s="446"/>
      <c r="AL950" s="446"/>
      <c r="AM950" s="1089"/>
      <c r="AN950" s="446"/>
      <c r="AO950" s="446"/>
      <c r="AP950" s="1089"/>
      <c r="AQ950" s="446"/>
      <c r="AR950" s="446"/>
      <c r="AS950" s="1146"/>
      <c r="AT950" s="446"/>
      <c r="AU950" s="446"/>
      <c r="AV950" s="1089"/>
      <c r="AW950" s="1089"/>
      <c r="AX950" s="1146"/>
      <c r="AY950" s="446"/>
      <c r="AZ950" s="1146"/>
      <c r="BA950" s="1919"/>
      <c r="BB950" s="1790"/>
      <c r="BC950" s="1146"/>
      <c r="BD950" s="446"/>
      <c r="BE950" s="1938"/>
      <c r="BF950" s="1089"/>
      <c r="BG950" s="20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  <c r="BS950" s="23"/>
      <c r="BT950" s="23"/>
      <c r="BU950" s="23"/>
      <c r="BV950" s="23"/>
      <c r="BW950" s="23"/>
      <c r="BX950" s="23"/>
      <c r="BY950" s="23"/>
      <c r="BZ950" s="23"/>
      <c r="CA950" s="23"/>
      <c r="CB950" s="23"/>
      <c r="CC950" s="23"/>
      <c r="CD950" s="23"/>
      <c r="CE950" s="23"/>
      <c r="CF950" s="23"/>
      <c r="CG950" s="23"/>
      <c r="CH950" s="23"/>
      <c r="CI950" s="23"/>
      <c r="CJ950" s="23"/>
      <c r="CK950" s="23"/>
      <c r="CL950" s="23"/>
      <c r="CM950" s="23"/>
      <c r="CN950" s="23"/>
      <c r="CO950" s="23"/>
      <c r="CP950" s="23"/>
      <c r="CQ950" s="23"/>
      <c r="CR950" s="23"/>
      <c r="CS950" s="23"/>
      <c r="CT950" s="23"/>
      <c r="CU950" s="23"/>
      <c r="CV950" s="23"/>
      <c r="CW950" s="23"/>
      <c r="CX950" s="23"/>
      <c r="CY950" s="23"/>
      <c r="CZ950" s="23"/>
      <c r="DA950" s="23"/>
      <c r="DB950" s="23"/>
      <c r="DC950" s="23"/>
      <c r="DD950" s="23"/>
      <c r="DE950" s="23"/>
      <c r="DF950" s="23"/>
      <c r="DG950" s="23"/>
      <c r="DH950" s="23"/>
      <c r="DI950" s="23"/>
      <c r="DJ950" s="23"/>
      <c r="DK950" s="23"/>
      <c r="DL950" s="23"/>
      <c r="DM950" s="23"/>
      <c r="DN950" s="23"/>
      <c r="DO950" s="23"/>
      <c r="DP950" s="23"/>
      <c r="DQ950" s="23"/>
      <c r="DR950" s="23"/>
      <c r="DS950" s="23"/>
      <c r="DT950" s="23"/>
      <c r="DU950" s="23"/>
      <c r="DV950" s="23"/>
      <c r="DW950" s="23"/>
      <c r="DX950" s="23"/>
      <c r="DY950" s="23"/>
      <c r="DZ950" s="23"/>
      <c r="EA950" s="23"/>
      <c r="EB950" s="23"/>
      <c r="EC950" s="23"/>
      <c r="ED950" s="23"/>
      <c r="EE950" s="23"/>
    </row>
    <row r="951" spans="1:135" s="22" customFormat="1" x14ac:dyDescent="0.25">
      <c r="A951" s="20"/>
      <c r="B951" s="16"/>
      <c r="C951" s="446"/>
      <c r="D951" s="446"/>
      <c r="E951" s="1089"/>
      <c r="F951" s="446"/>
      <c r="G951" s="446"/>
      <c r="H951" s="1089"/>
      <c r="I951" s="446"/>
      <c r="J951" s="446"/>
      <c r="K951" s="1089"/>
      <c r="L951" s="446"/>
      <c r="M951" s="446"/>
      <c r="N951" s="1089"/>
      <c r="O951" s="446"/>
      <c r="P951" s="446"/>
      <c r="Q951" s="1089"/>
      <c r="R951" s="446"/>
      <c r="S951" s="446"/>
      <c r="T951" s="1089"/>
      <c r="U951" s="1089"/>
      <c r="V951" s="446"/>
      <c r="W951" s="446"/>
      <c r="X951" s="1089"/>
      <c r="Y951" s="446"/>
      <c r="Z951" s="446"/>
      <c r="AA951" s="1089"/>
      <c r="AB951" s="446"/>
      <c r="AC951" s="1089"/>
      <c r="AD951" s="446"/>
      <c r="AE951" s="1089"/>
      <c r="AF951" s="446"/>
      <c r="AG951" s="1089"/>
      <c r="AH951" s="446"/>
      <c r="AI951" s="446"/>
      <c r="AJ951" s="1089"/>
      <c r="AK951" s="446"/>
      <c r="AL951" s="446"/>
      <c r="AM951" s="1089"/>
      <c r="AN951" s="446"/>
      <c r="AO951" s="446"/>
      <c r="AP951" s="1089"/>
      <c r="AQ951" s="446"/>
      <c r="AR951" s="446"/>
      <c r="AS951" s="1146"/>
      <c r="AT951" s="446"/>
      <c r="AU951" s="446"/>
      <c r="AV951" s="1089"/>
      <c r="AW951" s="1089"/>
      <c r="AX951" s="1146"/>
      <c r="AY951" s="446"/>
      <c r="AZ951" s="1146"/>
      <c r="BA951" s="1919"/>
      <c r="BB951" s="1790"/>
      <c r="BC951" s="1146"/>
      <c r="BD951" s="446"/>
      <c r="BE951" s="1938"/>
      <c r="BF951" s="1089"/>
      <c r="BG951" s="20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  <c r="BS951" s="23"/>
      <c r="BT951" s="23"/>
      <c r="BU951" s="23"/>
      <c r="BV951" s="23"/>
      <c r="BW951" s="23"/>
      <c r="BX951" s="23"/>
      <c r="BY951" s="23"/>
      <c r="BZ951" s="23"/>
      <c r="CA951" s="23"/>
      <c r="CB951" s="23"/>
      <c r="CC951" s="23"/>
      <c r="CD951" s="23"/>
      <c r="CE951" s="23"/>
      <c r="CF951" s="23"/>
      <c r="CG951" s="23"/>
      <c r="CH951" s="23"/>
      <c r="CI951" s="23"/>
      <c r="CJ951" s="23"/>
      <c r="CK951" s="23"/>
      <c r="CL951" s="23"/>
      <c r="CM951" s="23"/>
      <c r="CN951" s="23"/>
      <c r="CO951" s="23"/>
      <c r="CP951" s="23"/>
      <c r="CQ951" s="23"/>
      <c r="CR951" s="23"/>
      <c r="CS951" s="23"/>
      <c r="CT951" s="23"/>
      <c r="CU951" s="23"/>
      <c r="CV951" s="23"/>
      <c r="CW951" s="23"/>
      <c r="CX951" s="23"/>
      <c r="CY951" s="23"/>
      <c r="CZ951" s="23"/>
      <c r="DA951" s="23"/>
      <c r="DB951" s="23"/>
      <c r="DC951" s="23"/>
      <c r="DD951" s="23"/>
      <c r="DE951" s="23"/>
      <c r="DF951" s="23"/>
      <c r="DG951" s="23"/>
      <c r="DH951" s="23"/>
      <c r="DI951" s="23"/>
      <c r="DJ951" s="23"/>
      <c r="DK951" s="23"/>
      <c r="DL951" s="23"/>
      <c r="DM951" s="23"/>
      <c r="DN951" s="23"/>
      <c r="DO951" s="23"/>
      <c r="DP951" s="23"/>
      <c r="DQ951" s="23"/>
      <c r="DR951" s="23"/>
      <c r="DS951" s="23"/>
      <c r="DT951" s="23"/>
      <c r="DU951" s="23"/>
      <c r="DV951" s="23"/>
      <c r="DW951" s="23"/>
      <c r="DX951" s="23"/>
      <c r="DY951" s="23"/>
      <c r="DZ951" s="23"/>
      <c r="EA951" s="23"/>
      <c r="EB951" s="23"/>
      <c r="EC951" s="23"/>
      <c r="ED951" s="23"/>
      <c r="EE951" s="23"/>
    </row>
    <row r="952" spans="1:135" s="22" customFormat="1" x14ac:dyDescent="0.25">
      <c r="A952" s="20"/>
      <c r="B952" s="16"/>
      <c r="C952" s="446"/>
      <c r="D952" s="446"/>
      <c r="E952" s="1089"/>
      <c r="F952" s="446"/>
      <c r="G952" s="446"/>
      <c r="H952" s="1089"/>
      <c r="I952" s="446"/>
      <c r="J952" s="446"/>
      <c r="K952" s="1089"/>
      <c r="L952" s="446"/>
      <c r="M952" s="446"/>
      <c r="N952" s="1089"/>
      <c r="O952" s="446"/>
      <c r="P952" s="446"/>
      <c r="Q952" s="1089"/>
      <c r="R952" s="446"/>
      <c r="S952" s="446"/>
      <c r="T952" s="1089"/>
      <c r="U952" s="1089"/>
      <c r="V952" s="446"/>
      <c r="W952" s="446"/>
      <c r="X952" s="1089"/>
      <c r="Y952" s="446"/>
      <c r="Z952" s="446"/>
      <c r="AA952" s="1089"/>
      <c r="AB952" s="446"/>
      <c r="AC952" s="1089"/>
      <c r="AD952" s="446"/>
      <c r="AE952" s="1089"/>
      <c r="AF952" s="446"/>
      <c r="AG952" s="1089"/>
      <c r="AH952" s="446"/>
      <c r="AI952" s="446"/>
      <c r="AJ952" s="1089"/>
      <c r="AK952" s="446"/>
      <c r="AL952" s="446"/>
      <c r="AM952" s="1089"/>
      <c r="AN952" s="446"/>
      <c r="AO952" s="446"/>
      <c r="AP952" s="1089"/>
      <c r="AQ952" s="446"/>
      <c r="AR952" s="446"/>
      <c r="AS952" s="1146"/>
      <c r="AT952" s="446"/>
      <c r="AU952" s="446"/>
      <c r="AV952" s="1089"/>
      <c r="AW952" s="1089"/>
      <c r="AX952" s="1146"/>
      <c r="AY952" s="446"/>
      <c r="AZ952" s="1146"/>
      <c r="BA952" s="1919"/>
      <c r="BB952" s="1790"/>
      <c r="BC952" s="1146"/>
      <c r="BD952" s="446"/>
      <c r="BE952" s="1938"/>
      <c r="BF952" s="1089"/>
      <c r="BG952" s="20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  <c r="BS952" s="23"/>
      <c r="BT952" s="23"/>
      <c r="BU952" s="23"/>
      <c r="BV952" s="23"/>
      <c r="BW952" s="23"/>
      <c r="BX952" s="23"/>
      <c r="BY952" s="23"/>
      <c r="BZ952" s="23"/>
      <c r="CA952" s="23"/>
      <c r="CB952" s="23"/>
      <c r="CC952" s="23"/>
      <c r="CD952" s="23"/>
      <c r="CE952" s="23"/>
      <c r="CF952" s="23"/>
      <c r="CG952" s="23"/>
      <c r="CH952" s="23"/>
      <c r="CI952" s="23"/>
      <c r="CJ952" s="23"/>
      <c r="CK952" s="23"/>
      <c r="CL952" s="23"/>
      <c r="CM952" s="23"/>
      <c r="CN952" s="23"/>
      <c r="CO952" s="23"/>
      <c r="CP952" s="23"/>
      <c r="CQ952" s="23"/>
      <c r="CR952" s="23"/>
      <c r="CS952" s="23"/>
      <c r="CT952" s="23"/>
      <c r="CU952" s="23"/>
      <c r="CV952" s="23"/>
      <c r="CW952" s="23"/>
      <c r="CX952" s="23"/>
      <c r="CY952" s="23"/>
      <c r="CZ952" s="23"/>
      <c r="DA952" s="23"/>
      <c r="DB952" s="23"/>
      <c r="DC952" s="23"/>
      <c r="DD952" s="23"/>
      <c r="DE952" s="23"/>
      <c r="DF952" s="23"/>
      <c r="DG952" s="23"/>
      <c r="DH952" s="23"/>
      <c r="DI952" s="23"/>
      <c r="DJ952" s="23"/>
      <c r="DK952" s="23"/>
      <c r="DL952" s="23"/>
      <c r="DM952" s="23"/>
      <c r="DN952" s="23"/>
      <c r="DO952" s="23"/>
      <c r="DP952" s="23"/>
      <c r="DQ952" s="23"/>
      <c r="DR952" s="23"/>
      <c r="DS952" s="23"/>
      <c r="DT952" s="23"/>
      <c r="DU952" s="23"/>
      <c r="DV952" s="23"/>
      <c r="DW952" s="23"/>
      <c r="DX952" s="23"/>
      <c r="DY952" s="23"/>
      <c r="DZ952" s="23"/>
      <c r="EA952" s="23"/>
      <c r="EB952" s="23"/>
      <c r="EC952" s="23"/>
      <c r="ED952" s="23"/>
      <c r="EE952" s="23"/>
    </row>
    <row r="953" spans="1:135" s="22" customFormat="1" x14ac:dyDescent="0.25">
      <c r="A953" s="20"/>
      <c r="B953" s="16"/>
      <c r="C953" s="446"/>
      <c r="D953" s="446"/>
      <c r="E953" s="1089"/>
      <c r="F953" s="446"/>
      <c r="G953" s="446"/>
      <c r="H953" s="1089"/>
      <c r="I953" s="446"/>
      <c r="J953" s="446"/>
      <c r="K953" s="1089"/>
      <c r="L953" s="446"/>
      <c r="M953" s="446"/>
      <c r="N953" s="1089"/>
      <c r="O953" s="446"/>
      <c r="P953" s="446"/>
      <c r="Q953" s="1089"/>
      <c r="R953" s="446"/>
      <c r="S953" s="446"/>
      <c r="T953" s="1089"/>
      <c r="U953" s="1089"/>
      <c r="V953" s="446"/>
      <c r="W953" s="446"/>
      <c r="X953" s="1089"/>
      <c r="Y953" s="446"/>
      <c r="Z953" s="446"/>
      <c r="AA953" s="1089"/>
      <c r="AB953" s="446"/>
      <c r="AC953" s="1089"/>
      <c r="AD953" s="446"/>
      <c r="AE953" s="1089"/>
      <c r="AF953" s="446"/>
      <c r="AG953" s="1089"/>
      <c r="AH953" s="446"/>
      <c r="AI953" s="446"/>
      <c r="AJ953" s="1089"/>
      <c r="AK953" s="446"/>
      <c r="AL953" s="446"/>
      <c r="AM953" s="1089"/>
      <c r="AN953" s="446"/>
      <c r="AO953" s="446"/>
      <c r="AP953" s="1089"/>
      <c r="AQ953" s="446"/>
      <c r="AR953" s="446"/>
      <c r="AS953" s="1146"/>
      <c r="AT953" s="446"/>
      <c r="AU953" s="446"/>
      <c r="AV953" s="1089"/>
      <c r="AW953" s="1089"/>
      <c r="AX953" s="1146"/>
      <c r="AY953" s="446"/>
      <c r="AZ953" s="1146"/>
      <c r="BA953" s="1919"/>
      <c r="BB953" s="1790"/>
      <c r="BC953" s="1146"/>
      <c r="BD953" s="446"/>
      <c r="BE953" s="1938"/>
      <c r="BF953" s="1089"/>
      <c r="BG953" s="20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  <c r="BS953" s="23"/>
      <c r="BT953" s="23"/>
      <c r="BU953" s="23"/>
      <c r="BV953" s="23"/>
      <c r="BW953" s="23"/>
      <c r="BX953" s="23"/>
      <c r="BY953" s="23"/>
      <c r="BZ953" s="23"/>
      <c r="CA953" s="23"/>
      <c r="CB953" s="23"/>
      <c r="CC953" s="23"/>
      <c r="CD953" s="23"/>
      <c r="CE953" s="23"/>
      <c r="CF953" s="23"/>
      <c r="CG953" s="23"/>
      <c r="CH953" s="23"/>
      <c r="CI953" s="23"/>
      <c r="CJ953" s="23"/>
      <c r="CK953" s="23"/>
      <c r="CL953" s="23"/>
      <c r="CM953" s="23"/>
      <c r="CN953" s="23"/>
      <c r="CO953" s="23"/>
      <c r="CP953" s="23"/>
      <c r="CQ953" s="23"/>
      <c r="CR953" s="23"/>
      <c r="CS953" s="23"/>
      <c r="CT953" s="23"/>
      <c r="CU953" s="23"/>
      <c r="CV953" s="23"/>
      <c r="CW953" s="23"/>
      <c r="CX953" s="23"/>
      <c r="CY953" s="23"/>
      <c r="CZ953" s="23"/>
      <c r="DA953" s="23"/>
      <c r="DB953" s="23"/>
      <c r="DC953" s="23"/>
      <c r="DD953" s="23"/>
      <c r="DE953" s="23"/>
      <c r="DF953" s="23"/>
      <c r="DG953" s="23"/>
      <c r="DH953" s="23"/>
      <c r="DI953" s="23"/>
      <c r="DJ953" s="23"/>
      <c r="DK953" s="23"/>
      <c r="DL953" s="23"/>
      <c r="DM953" s="23"/>
      <c r="DN953" s="23"/>
      <c r="DO953" s="23"/>
      <c r="DP953" s="23"/>
      <c r="DQ953" s="23"/>
      <c r="DR953" s="23"/>
      <c r="DS953" s="23"/>
      <c r="DT953" s="23"/>
      <c r="DU953" s="23"/>
      <c r="DV953" s="23"/>
      <c r="DW953" s="23"/>
      <c r="DX953" s="23"/>
      <c r="DY953" s="23"/>
      <c r="DZ953" s="23"/>
      <c r="EA953" s="23"/>
      <c r="EB953" s="23"/>
      <c r="EC953" s="23"/>
      <c r="ED953" s="23"/>
      <c r="EE953" s="23"/>
    </row>
    <row r="954" spans="1:135" s="22" customFormat="1" x14ac:dyDescent="0.25">
      <c r="A954" s="20"/>
      <c r="B954" s="16"/>
      <c r="C954" s="446"/>
      <c r="D954" s="446"/>
      <c r="E954" s="1089"/>
      <c r="F954" s="446"/>
      <c r="G954" s="446"/>
      <c r="H954" s="1089"/>
      <c r="I954" s="446"/>
      <c r="J954" s="446"/>
      <c r="K954" s="1089"/>
      <c r="L954" s="446"/>
      <c r="M954" s="446"/>
      <c r="N954" s="1089"/>
      <c r="O954" s="446"/>
      <c r="P954" s="446"/>
      <c r="Q954" s="1089"/>
      <c r="R954" s="446"/>
      <c r="S954" s="446"/>
      <c r="T954" s="1089"/>
      <c r="U954" s="1089"/>
      <c r="V954" s="446"/>
      <c r="W954" s="446"/>
      <c r="X954" s="1089"/>
      <c r="Y954" s="446"/>
      <c r="Z954" s="446"/>
      <c r="AA954" s="1089"/>
      <c r="AB954" s="446"/>
      <c r="AC954" s="1089"/>
      <c r="AD954" s="446"/>
      <c r="AE954" s="1089"/>
      <c r="AF954" s="446"/>
      <c r="AG954" s="1089"/>
      <c r="AH954" s="446"/>
      <c r="AI954" s="446"/>
      <c r="AJ954" s="1089"/>
      <c r="AK954" s="446"/>
      <c r="AL954" s="446"/>
      <c r="AM954" s="1089"/>
      <c r="AN954" s="446"/>
      <c r="AO954" s="446"/>
      <c r="AP954" s="1089"/>
      <c r="AQ954" s="446"/>
      <c r="AR954" s="446"/>
      <c r="AS954" s="1146"/>
      <c r="AT954" s="446"/>
      <c r="AU954" s="446"/>
      <c r="AV954" s="1089"/>
      <c r="AW954" s="1089"/>
      <c r="AX954" s="1146"/>
      <c r="AY954" s="446"/>
      <c r="AZ954" s="1146"/>
      <c r="BA954" s="1919"/>
      <c r="BB954" s="1790"/>
      <c r="BC954" s="1146"/>
      <c r="BD954" s="446"/>
      <c r="BE954" s="1938"/>
      <c r="BF954" s="1089"/>
      <c r="BG954" s="20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  <c r="BS954" s="23"/>
      <c r="BT954" s="23"/>
      <c r="BU954" s="23"/>
      <c r="BV954" s="23"/>
      <c r="BW954" s="23"/>
      <c r="BX954" s="23"/>
      <c r="BY954" s="23"/>
      <c r="BZ954" s="23"/>
      <c r="CA954" s="23"/>
      <c r="CB954" s="23"/>
      <c r="CC954" s="23"/>
      <c r="CD954" s="23"/>
      <c r="CE954" s="23"/>
      <c r="CF954" s="23"/>
      <c r="CG954" s="23"/>
      <c r="CH954" s="23"/>
      <c r="CI954" s="23"/>
      <c r="CJ954" s="23"/>
      <c r="CK954" s="23"/>
      <c r="CL954" s="23"/>
      <c r="CM954" s="23"/>
      <c r="CN954" s="23"/>
      <c r="CO954" s="23"/>
      <c r="CP954" s="23"/>
      <c r="CQ954" s="23"/>
      <c r="CR954" s="23"/>
      <c r="CS954" s="23"/>
      <c r="CT954" s="23"/>
      <c r="CU954" s="23"/>
      <c r="CV954" s="23"/>
      <c r="CW954" s="23"/>
      <c r="CX954" s="23"/>
      <c r="CY954" s="23"/>
      <c r="CZ954" s="23"/>
      <c r="DA954" s="23"/>
      <c r="DB954" s="23"/>
      <c r="DC954" s="23"/>
      <c r="DD954" s="23"/>
      <c r="DE954" s="23"/>
      <c r="DF954" s="23"/>
      <c r="DG954" s="23"/>
      <c r="DH954" s="23"/>
      <c r="DI954" s="23"/>
      <c r="DJ954" s="23"/>
      <c r="DK954" s="23"/>
      <c r="DL954" s="23"/>
      <c r="DM954" s="23"/>
      <c r="DN954" s="23"/>
      <c r="DO954" s="23"/>
      <c r="DP954" s="23"/>
      <c r="DQ954" s="23"/>
      <c r="DR954" s="23"/>
      <c r="DS954" s="23"/>
      <c r="DT954" s="23"/>
      <c r="DU954" s="23"/>
      <c r="DV954" s="23"/>
      <c r="DW954" s="23"/>
      <c r="DX954" s="23"/>
      <c r="DY954" s="23"/>
      <c r="DZ954" s="23"/>
      <c r="EA954" s="23"/>
      <c r="EB954" s="23"/>
      <c r="EC954" s="23"/>
      <c r="ED954" s="23"/>
      <c r="EE954" s="23"/>
    </row>
    <row r="955" spans="1:135" s="22" customFormat="1" x14ac:dyDescent="0.25">
      <c r="A955" s="20"/>
      <c r="B955" s="16"/>
      <c r="C955" s="446"/>
      <c r="D955" s="446"/>
      <c r="E955" s="1089"/>
      <c r="F955" s="446"/>
      <c r="G955" s="446"/>
      <c r="H955" s="1089"/>
      <c r="I955" s="446"/>
      <c r="J955" s="446"/>
      <c r="K955" s="1089"/>
      <c r="L955" s="446"/>
      <c r="M955" s="446"/>
      <c r="N955" s="1089"/>
      <c r="O955" s="446"/>
      <c r="P955" s="446"/>
      <c r="Q955" s="1089"/>
      <c r="R955" s="446"/>
      <c r="S955" s="446"/>
      <c r="T955" s="1089"/>
      <c r="U955" s="1089"/>
      <c r="V955" s="446"/>
      <c r="W955" s="446"/>
      <c r="X955" s="1089"/>
      <c r="Y955" s="446"/>
      <c r="Z955" s="446"/>
      <c r="AA955" s="1089"/>
      <c r="AB955" s="446"/>
      <c r="AC955" s="1089"/>
      <c r="AD955" s="446"/>
      <c r="AE955" s="1089"/>
      <c r="AF955" s="446"/>
      <c r="AG955" s="1089"/>
      <c r="AH955" s="446"/>
      <c r="AI955" s="446"/>
      <c r="AJ955" s="1089"/>
      <c r="AK955" s="446"/>
      <c r="AL955" s="446"/>
      <c r="AM955" s="1089"/>
      <c r="AN955" s="446"/>
      <c r="AO955" s="446"/>
      <c r="AP955" s="1089"/>
      <c r="AQ955" s="446"/>
      <c r="AR955" s="446"/>
      <c r="AS955" s="1146"/>
      <c r="AT955" s="446"/>
      <c r="AU955" s="446"/>
      <c r="AV955" s="1089"/>
      <c r="AW955" s="1089"/>
      <c r="AX955" s="1146"/>
      <c r="AY955" s="446"/>
      <c r="AZ955" s="1146"/>
      <c r="BA955" s="1919"/>
      <c r="BB955" s="1790"/>
      <c r="BC955" s="1146"/>
      <c r="BD955" s="446"/>
      <c r="BE955" s="1938"/>
      <c r="BF955" s="1089"/>
      <c r="BG955" s="20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  <c r="BS955" s="23"/>
      <c r="BT955" s="23"/>
      <c r="BU955" s="23"/>
      <c r="BV955" s="23"/>
      <c r="BW955" s="23"/>
      <c r="BX955" s="23"/>
      <c r="BY955" s="23"/>
      <c r="BZ955" s="23"/>
      <c r="CA955" s="23"/>
      <c r="CB955" s="23"/>
      <c r="CC955" s="23"/>
      <c r="CD955" s="23"/>
      <c r="CE955" s="23"/>
      <c r="CF955" s="23"/>
      <c r="CG955" s="23"/>
      <c r="CH955" s="23"/>
      <c r="CI955" s="23"/>
      <c r="CJ955" s="23"/>
      <c r="CK955" s="23"/>
      <c r="CL955" s="23"/>
      <c r="CM955" s="23"/>
      <c r="CN955" s="23"/>
      <c r="CO955" s="23"/>
      <c r="CP955" s="23"/>
      <c r="CQ955" s="23"/>
      <c r="CR955" s="23"/>
      <c r="CS955" s="23"/>
      <c r="CT955" s="23"/>
      <c r="CU955" s="23"/>
      <c r="CV955" s="23"/>
      <c r="CW955" s="23"/>
      <c r="CX955" s="23"/>
      <c r="CY955" s="23"/>
      <c r="CZ955" s="23"/>
      <c r="DA955" s="23"/>
      <c r="DB955" s="23"/>
      <c r="DC955" s="23"/>
      <c r="DD955" s="23"/>
      <c r="DE955" s="23"/>
      <c r="DF955" s="23"/>
      <c r="DG955" s="23"/>
      <c r="DH955" s="23"/>
      <c r="DI955" s="23"/>
      <c r="DJ955" s="23"/>
      <c r="DK955" s="23"/>
      <c r="DL955" s="23"/>
      <c r="DM955" s="23"/>
      <c r="DN955" s="23"/>
      <c r="DO955" s="23"/>
      <c r="DP955" s="23"/>
      <c r="DQ955" s="23"/>
      <c r="DR955" s="23"/>
      <c r="DS955" s="23"/>
      <c r="DT955" s="23"/>
      <c r="DU955" s="23"/>
      <c r="DV955" s="23"/>
      <c r="DW955" s="23"/>
      <c r="DX955" s="23"/>
      <c r="DY955" s="23"/>
      <c r="DZ955" s="23"/>
      <c r="EA955" s="23"/>
      <c r="EB955" s="23"/>
      <c r="EC955" s="23"/>
      <c r="ED955" s="23"/>
      <c r="EE955" s="23"/>
    </row>
    <row r="956" spans="1:135" s="22" customFormat="1" x14ac:dyDescent="0.25">
      <c r="A956" s="20"/>
      <c r="B956" s="16"/>
      <c r="C956" s="446"/>
      <c r="D956" s="446"/>
      <c r="E956" s="1089"/>
      <c r="F956" s="446"/>
      <c r="G956" s="446"/>
      <c r="H956" s="1089"/>
      <c r="I956" s="446"/>
      <c r="J956" s="446"/>
      <c r="K956" s="1089"/>
      <c r="L956" s="446"/>
      <c r="M956" s="446"/>
      <c r="N956" s="1089"/>
      <c r="O956" s="446"/>
      <c r="P956" s="446"/>
      <c r="Q956" s="1089"/>
      <c r="R956" s="446"/>
      <c r="S956" s="446"/>
      <c r="T956" s="1089"/>
      <c r="U956" s="1089"/>
      <c r="V956" s="446"/>
      <c r="W956" s="446"/>
      <c r="X956" s="1089"/>
      <c r="Y956" s="446"/>
      <c r="Z956" s="446"/>
      <c r="AA956" s="1089"/>
      <c r="AB956" s="446"/>
      <c r="AC956" s="1089"/>
      <c r="AD956" s="446"/>
      <c r="AE956" s="1089"/>
      <c r="AF956" s="446"/>
      <c r="AG956" s="1089"/>
      <c r="AH956" s="446"/>
      <c r="AI956" s="446"/>
      <c r="AJ956" s="1089"/>
      <c r="AK956" s="446"/>
      <c r="AL956" s="446"/>
      <c r="AM956" s="1089"/>
      <c r="AN956" s="446"/>
      <c r="AO956" s="446"/>
      <c r="AP956" s="1089"/>
      <c r="AQ956" s="446"/>
      <c r="AR956" s="446"/>
      <c r="AS956" s="1146"/>
      <c r="AT956" s="446"/>
      <c r="AU956" s="446"/>
      <c r="AV956" s="1089"/>
      <c r="AW956" s="1089"/>
      <c r="AX956" s="1146"/>
      <c r="AY956" s="446"/>
      <c r="AZ956" s="1146"/>
      <c r="BA956" s="1919"/>
      <c r="BB956" s="1790"/>
      <c r="BC956" s="1146"/>
      <c r="BD956" s="446"/>
      <c r="BE956" s="1938"/>
      <c r="BF956" s="1089"/>
      <c r="BG956" s="20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  <c r="BS956" s="23"/>
      <c r="BT956" s="23"/>
      <c r="BU956" s="23"/>
      <c r="BV956" s="23"/>
      <c r="BW956" s="23"/>
      <c r="BX956" s="23"/>
      <c r="BY956" s="23"/>
      <c r="BZ956" s="23"/>
      <c r="CA956" s="23"/>
      <c r="CB956" s="23"/>
      <c r="CC956" s="23"/>
      <c r="CD956" s="23"/>
      <c r="CE956" s="23"/>
      <c r="CF956" s="23"/>
      <c r="CG956" s="23"/>
      <c r="CH956" s="23"/>
      <c r="CI956" s="23"/>
      <c r="CJ956" s="23"/>
      <c r="CK956" s="23"/>
      <c r="CL956" s="23"/>
      <c r="CM956" s="23"/>
      <c r="CN956" s="23"/>
      <c r="CO956" s="23"/>
      <c r="CP956" s="23"/>
      <c r="CQ956" s="23"/>
      <c r="CR956" s="23"/>
      <c r="CS956" s="23"/>
      <c r="CT956" s="23"/>
      <c r="CU956" s="23"/>
      <c r="CV956" s="23"/>
      <c r="CW956" s="23"/>
      <c r="CX956" s="23"/>
      <c r="CY956" s="23"/>
      <c r="CZ956" s="23"/>
      <c r="DA956" s="23"/>
      <c r="DB956" s="23"/>
      <c r="DC956" s="23"/>
      <c r="DD956" s="23"/>
      <c r="DE956" s="23"/>
      <c r="DF956" s="23"/>
      <c r="DG956" s="23"/>
      <c r="DH956" s="23"/>
      <c r="DI956" s="23"/>
      <c r="DJ956" s="23"/>
      <c r="DK956" s="23"/>
      <c r="DL956" s="23"/>
      <c r="DM956" s="23"/>
      <c r="DN956" s="23"/>
      <c r="DO956" s="23"/>
      <c r="DP956" s="23"/>
      <c r="DQ956" s="23"/>
      <c r="DR956" s="23"/>
      <c r="DS956" s="23"/>
      <c r="DT956" s="23"/>
      <c r="DU956" s="23"/>
      <c r="DV956" s="23"/>
      <c r="DW956" s="23"/>
      <c r="DX956" s="23"/>
      <c r="DY956" s="23"/>
      <c r="DZ956" s="23"/>
      <c r="EA956" s="23"/>
      <c r="EB956" s="23"/>
      <c r="EC956" s="23"/>
      <c r="ED956" s="23"/>
      <c r="EE956" s="23"/>
    </row>
    <row r="957" spans="1:135" s="22" customFormat="1" x14ac:dyDescent="0.25">
      <c r="A957" s="20"/>
      <c r="B957" s="16"/>
      <c r="C957" s="446"/>
      <c r="D957" s="446"/>
      <c r="E957" s="1089"/>
      <c r="F957" s="446"/>
      <c r="G957" s="446"/>
      <c r="H957" s="1089"/>
      <c r="I957" s="446"/>
      <c r="J957" s="446"/>
      <c r="K957" s="1089"/>
      <c r="L957" s="446"/>
      <c r="M957" s="446"/>
      <c r="N957" s="1089"/>
      <c r="O957" s="446"/>
      <c r="P957" s="446"/>
      <c r="Q957" s="1089"/>
      <c r="R957" s="446"/>
      <c r="S957" s="446"/>
      <c r="T957" s="1089"/>
      <c r="U957" s="1089"/>
      <c r="V957" s="446"/>
      <c r="W957" s="446"/>
      <c r="X957" s="1089"/>
      <c r="Y957" s="446"/>
      <c r="Z957" s="446"/>
      <c r="AA957" s="1089"/>
      <c r="AB957" s="446"/>
      <c r="AC957" s="1089"/>
      <c r="AD957" s="446"/>
      <c r="AE957" s="1089"/>
      <c r="AF957" s="446"/>
      <c r="AG957" s="1089"/>
      <c r="AH957" s="446"/>
      <c r="AI957" s="446"/>
      <c r="AJ957" s="1089"/>
      <c r="AK957" s="446"/>
      <c r="AL957" s="446"/>
      <c r="AM957" s="1089"/>
      <c r="AN957" s="446"/>
      <c r="AO957" s="446"/>
      <c r="AP957" s="1089"/>
      <c r="AQ957" s="446"/>
      <c r="AR957" s="446"/>
      <c r="AS957" s="1146"/>
      <c r="AT957" s="446"/>
      <c r="AU957" s="446"/>
      <c r="AV957" s="1089"/>
      <c r="AW957" s="1089"/>
      <c r="AX957" s="1146"/>
      <c r="AY957" s="446"/>
      <c r="AZ957" s="1146"/>
      <c r="BA957" s="1919"/>
      <c r="BB957" s="1790"/>
      <c r="BC957" s="1146"/>
      <c r="BD957" s="446"/>
      <c r="BE957" s="1938"/>
      <c r="BF957" s="1089"/>
      <c r="BG957" s="20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  <c r="BS957" s="23"/>
      <c r="BT957" s="23"/>
      <c r="BU957" s="23"/>
      <c r="BV957" s="23"/>
      <c r="BW957" s="23"/>
      <c r="BX957" s="23"/>
      <c r="BY957" s="23"/>
      <c r="BZ957" s="23"/>
      <c r="CA957" s="23"/>
      <c r="CB957" s="23"/>
      <c r="CC957" s="23"/>
      <c r="CD957" s="23"/>
      <c r="CE957" s="23"/>
      <c r="CF957" s="23"/>
      <c r="CG957" s="23"/>
      <c r="CH957" s="23"/>
      <c r="CI957" s="23"/>
      <c r="CJ957" s="23"/>
      <c r="CK957" s="23"/>
      <c r="CL957" s="23"/>
      <c r="CM957" s="23"/>
      <c r="CN957" s="23"/>
      <c r="CO957" s="23"/>
      <c r="CP957" s="23"/>
      <c r="CQ957" s="23"/>
      <c r="CR957" s="23"/>
      <c r="CS957" s="23"/>
      <c r="CT957" s="23"/>
      <c r="CU957" s="23"/>
      <c r="CV957" s="23"/>
      <c r="CW957" s="23"/>
      <c r="CX957" s="23"/>
      <c r="CY957" s="23"/>
      <c r="CZ957" s="23"/>
      <c r="DA957" s="23"/>
      <c r="DB957" s="23"/>
      <c r="DC957" s="23"/>
      <c r="DD957" s="23"/>
      <c r="DE957" s="23"/>
      <c r="DF957" s="23"/>
      <c r="DG957" s="23"/>
      <c r="DH957" s="23"/>
      <c r="DI957" s="23"/>
      <c r="DJ957" s="23"/>
      <c r="DK957" s="23"/>
      <c r="DL957" s="23"/>
      <c r="DM957" s="23"/>
      <c r="DN957" s="23"/>
      <c r="DO957" s="23"/>
      <c r="DP957" s="23"/>
      <c r="DQ957" s="23"/>
      <c r="DR957" s="23"/>
      <c r="DS957" s="23"/>
      <c r="DT957" s="23"/>
      <c r="DU957" s="23"/>
      <c r="DV957" s="23"/>
      <c r="DW957" s="23"/>
      <c r="DX957" s="23"/>
      <c r="DY957" s="23"/>
      <c r="DZ957" s="23"/>
      <c r="EA957" s="23"/>
      <c r="EB957" s="23"/>
      <c r="EC957" s="23"/>
      <c r="ED957" s="23"/>
      <c r="EE957" s="23"/>
    </row>
    <row r="958" spans="1:135" s="22" customFormat="1" x14ac:dyDescent="0.25">
      <c r="A958" s="20"/>
      <c r="B958" s="16"/>
      <c r="C958" s="446"/>
      <c r="D958" s="446"/>
      <c r="E958" s="1089"/>
      <c r="F958" s="446"/>
      <c r="G958" s="446"/>
      <c r="H958" s="1089"/>
      <c r="I958" s="446"/>
      <c r="J958" s="446"/>
      <c r="K958" s="1089"/>
      <c r="L958" s="446"/>
      <c r="M958" s="446"/>
      <c r="N958" s="1089"/>
      <c r="O958" s="446"/>
      <c r="P958" s="446"/>
      <c r="Q958" s="1089"/>
      <c r="R958" s="446"/>
      <c r="S958" s="446"/>
      <c r="T958" s="1089"/>
      <c r="U958" s="1089"/>
      <c r="V958" s="446"/>
      <c r="W958" s="446"/>
      <c r="X958" s="1089"/>
      <c r="Y958" s="446"/>
      <c r="Z958" s="446"/>
      <c r="AA958" s="1089"/>
      <c r="AB958" s="446"/>
      <c r="AC958" s="1089"/>
      <c r="AD958" s="446"/>
      <c r="AE958" s="1089"/>
      <c r="AF958" s="446"/>
      <c r="AG958" s="1089"/>
      <c r="AH958" s="446"/>
      <c r="AI958" s="446"/>
      <c r="AJ958" s="1089"/>
      <c r="AK958" s="446"/>
      <c r="AL958" s="446"/>
      <c r="AM958" s="1089"/>
      <c r="AN958" s="446"/>
      <c r="AO958" s="446"/>
      <c r="AP958" s="1089"/>
      <c r="AQ958" s="446"/>
      <c r="AR958" s="446"/>
      <c r="AS958" s="1146"/>
      <c r="AT958" s="446"/>
      <c r="AU958" s="446"/>
      <c r="AV958" s="1089"/>
      <c r="AW958" s="1089"/>
      <c r="AX958" s="1146"/>
      <c r="AY958" s="446"/>
      <c r="AZ958" s="1146"/>
      <c r="BA958" s="1919"/>
      <c r="BB958" s="1790"/>
      <c r="BC958" s="1146"/>
      <c r="BD958" s="446"/>
      <c r="BE958" s="1938"/>
      <c r="BF958" s="1089"/>
      <c r="BG958" s="20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  <c r="BS958" s="23"/>
      <c r="BT958" s="23"/>
      <c r="BU958" s="23"/>
      <c r="BV958" s="23"/>
      <c r="BW958" s="23"/>
      <c r="BX958" s="23"/>
      <c r="BY958" s="23"/>
      <c r="BZ958" s="23"/>
      <c r="CA958" s="23"/>
      <c r="CB958" s="23"/>
      <c r="CC958" s="23"/>
      <c r="CD958" s="23"/>
      <c r="CE958" s="23"/>
      <c r="CF958" s="23"/>
      <c r="CG958" s="23"/>
      <c r="CH958" s="23"/>
      <c r="CI958" s="23"/>
      <c r="CJ958" s="23"/>
      <c r="CK958" s="23"/>
      <c r="CL958" s="23"/>
      <c r="CM958" s="23"/>
      <c r="CN958" s="23"/>
      <c r="CO958" s="23"/>
      <c r="CP958" s="23"/>
      <c r="CQ958" s="23"/>
      <c r="CR958" s="23"/>
      <c r="CS958" s="23"/>
      <c r="CT958" s="23"/>
      <c r="CU958" s="23"/>
      <c r="CV958" s="23"/>
      <c r="CW958" s="23"/>
      <c r="CX958" s="23"/>
      <c r="CY958" s="23"/>
      <c r="CZ958" s="23"/>
      <c r="DA958" s="23"/>
      <c r="DB958" s="23"/>
      <c r="DC958" s="23"/>
      <c r="DD958" s="23"/>
      <c r="DE958" s="23"/>
      <c r="DF958" s="23"/>
      <c r="DG958" s="23"/>
      <c r="DH958" s="23"/>
      <c r="DI958" s="23"/>
      <c r="DJ958" s="23"/>
      <c r="DK958" s="23"/>
      <c r="DL958" s="23"/>
      <c r="DM958" s="23"/>
      <c r="DN958" s="23"/>
      <c r="DO958" s="23"/>
      <c r="DP958" s="23"/>
      <c r="DQ958" s="23"/>
      <c r="DR958" s="23"/>
      <c r="DS958" s="23"/>
      <c r="DT958" s="23"/>
      <c r="DU958" s="23"/>
      <c r="DV958" s="23"/>
      <c r="DW958" s="23"/>
      <c r="DX958" s="23"/>
      <c r="DY958" s="23"/>
      <c r="DZ958" s="23"/>
      <c r="EA958" s="23"/>
      <c r="EB958" s="23"/>
      <c r="EC958" s="23"/>
      <c r="ED958" s="23"/>
      <c r="EE958" s="23"/>
    </row>
    <row r="959" spans="1:135" s="22" customFormat="1" x14ac:dyDescent="0.25">
      <c r="A959" s="20"/>
      <c r="B959" s="16"/>
      <c r="C959" s="446"/>
      <c r="D959" s="446"/>
      <c r="E959" s="1089"/>
      <c r="F959" s="446"/>
      <c r="G959" s="446"/>
      <c r="H959" s="1089"/>
      <c r="I959" s="446"/>
      <c r="J959" s="446"/>
      <c r="K959" s="1089"/>
      <c r="L959" s="446"/>
      <c r="M959" s="446"/>
      <c r="N959" s="1089"/>
      <c r="O959" s="446"/>
      <c r="P959" s="446"/>
      <c r="Q959" s="1089"/>
      <c r="R959" s="446"/>
      <c r="S959" s="446"/>
      <c r="T959" s="1089"/>
      <c r="U959" s="1089"/>
      <c r="V959" s="446"/>
      <c r="W959" s="446"/>
      <c r="X959" s="1089"/>
      <c r="Y959" s="446"/>
      <c r="Z959" s="446"/>
      <c r="AA959" s="1089"/>
      <c r="AB959" s="446"/>
      <c r="AC959" s="1089"/>
      <c r="AD959" s="446"/>
      <c r="AE959" s="1089"/>
      <c r="AF959" s="446"/>
      <c r="AG959" s="1089"/>
      <c r="AH959" s="446"/>
      <c r="AI959" s="446"/>
      <c r="AJ959" s="1089"/>
      <c r="AK959" s="446"/>
      <c r="AL959" s="446"/>
      <c r="AM959" s="1089"/>
      <c r="AN959" s="446"/>
      <c r="AO959" s="446"/>
      <c r="AP959" s="1089"/>
      <c r="AQ959" s="446"/>
      <c r="AR959" s="446"/>
      <c r="AS959" s="1146"/>
      <c r="AT959" s="446"/>
      <c r="AU959" s="446"/>
      <c r="AV959" s="1089"/>
      <c r="AW959" s="1089"/>
      <c r="AX959" s="1146"/>
      <c r="AY959" s="446"/>
      <c r="AZ959" s="1146"/>
      <c r="BA959" s="1919"/>
      <c r="BB959" s="1790"/>
      <c r="BC959" s="1146"/>
      <c r="BD959" s="446"/>
      <c r="BE959" s="1938"/>
      <c r="BF959" s="1089"/>
      <c r="BG959" s="20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  <c r="BS959" s="23"/>
      <c r="BT959" s="23"/>
      <c r="BU959" s="23"/>
      <c r="BV959" s="23"/>
      <c r="BW959" s="23"/>
      <c r="BX959" s="23"/>
      <c r="BY959" s="23"/>
      <c r="BZ959" s="23"/>
      <c r="CA959" s="23"/>
      <c r="CB959" s="23"/>
      <c r="CC959" s="23"/>
      <c r="CD959" s="23"/>
      <c r="CE959" s="23"/>
      <c r="CF959" s="23"/>
      <c r="CG959" s="23"/>
      <c r="CH959" s="23"/>
      <c r="CI959" s="23"/>
      <c r="CJ959" s="23"/>
      <c r="CK959" s="23"/>
      <c r="CL959" s="23"/>
      <c r="CM959" s="23"/>
      <c r="CN959" s="23"/>
      <c r="CO959" s="23"/>
      <c r="CP959" s="23"/>
      <c r="CQ959" s="23"/>
      <c r="CR959" s="23"/>
      <c r="CS959" s="23"/>
      <c r="CT959" s="23"/>
      <c r="CU959" s="23"/>
      <c r="CV959" s="23"/>
      <c r="CW959" s="23"/>
      <c r="CX959" s="23"/>
      <c r="CY959" s="23"/>
      <c r="CZ959" s="23"/>
      <c r="DA959" s="23"/>
      <c r="DB959" s="23"/>
      <c r="DC959" s="23"/>
      <c r="DD959" s="23"/>
      <c r="DE959" s="23"/>
      <c r="DF959" s="23"/>
      <c r="DG959" s="23"/>
      <c r="DH959" s="23"/>
      <c r="DI959" s="23"/>
      <c r="DJ959" s="23"/>
      <c r="DK959" s="23"/>
      <c r="DL959" s="23"/>
      <c r="DM959" s="23"/>
      <c r="DN959" s="23"/>
      <c r="DO959" s="23"/>
      <c r="DP959" s="23"/>
      <c r="DQ959" s="23"/>
      <c r="DR959" s="23"/>
      <c r="DS959" s="23"/>
      <c r="DT959" s="23"/>
      <c r="DU959" s="23"/>
      <c r="DV959" s="23"/>
      <c r="DW959" s="23"/>
      <c r="DX959" s="23"/>
      <c r="DY959" s="23"/>
      <c r="DZ959" s="23"/>
      <c r="EA959" s="23"/>
      <c r="EB959" s="23"/>
      <c r="EC959" s="23"/>
      <c r="ED959" s="23"/>
      <c r="EE959" s="23"/>
    </row>
    <row r="960" spans="1:135" s="22" customFormat="1" x14ac:dyDescent="0.25">
      <c r="A960" s="20"/>
      <c r="B960" s="16"/>
      <c r="C960" s="446"/>
      <c r="D960" s="446"/>
      <c r="E960" s="1089"/>
      <c r="F960" s="446"/>
      <c r="G960" s="446"/>
      <c r="H960" s="1089"/>
      <c r="I960" s="446"/>
      <c r="J960" s="446"/>
      <c r="K960" s="1089"/>
      <c r="L960" s="446"/>
      <c r="M960" s="446"/>
      <c r="N960" s="1089"/>
      <c r="O960" s="446"/>
      <c r="P960" s="446"/>
      <c r="Q960" s="1089"/>
      <c r="R960" s="446"/>
      <c r="S960" s="446"/>
      <c r="T960" s="1089"/>
      <c r="U960" s="1089"/>
      <c r="V960" s="446"/>
      <c r="W960" s="446"/>
      <c r="X960" s="1089"/>
      <c r="Y960" s="446"/>
      <c r="Z960" s="446"/>
      <c r="AA960" s="1089"/>
      <c r="AB960" s="446"/>
      <c r="AC960" s="1089"/>
      <c r="AD960" s="446"/>
      <c r="AE960" s="1089"/>
      <c r="AF960" s="446"/>
      <c r="AG960" s="1089"/>
      <c r="AH960" s="446"/>
      <c r="AI960" s="446"/>
      <c r="AJ960" s="1089"/>
      <c r="AK960" s="446"/>
      <c r="AL960" s="446"/>
      <c r="AM960" s="1089"/>
      <c r="AN960" s="446"/>
      <c r="AO960" s="446"/>
      <c r="AP960" s="1089"/>
      <c r="AQ960" s="446"/>
      <c r="AR960" s="446"/>
      <c r="AS960" s="1146"/>
      <c r="AT960" s="446"/>
      <c r="AU960" s="446"/>
      <c r="AV960" s="1089"/>
      <c r="AW960" s="1089"/>
      <c r="AX960" s="1146"/>
      <c r="AY960" s="446"/>
      <c r="AZ960" s="1146"/>
      <c r="BA960" s="1919"/>
      <c r="BB960" s="1790"/>
      <c r="BC960" s="1146"/>
      <c r="BD960" s="446"/>
      <c r="BE960" s="1938"/>
      <c r="BF960" s="1089"/>
      <c r="BG960" s="20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  <c r="BS960" s="23"/>
      <c r="BT960" s="23"/>
      <c r="BU960" s="23"/>
      <c r="BV960" s="23"/>
      <c r="BW960" s="23"/>
      <c r="BX960" s="23"/>
      <c r="BY960" s="23"/>
      <c r="BZ960" s="23"/>
      <c r="CA960" s="23"/>
      <c r="CB960" s="23"/>
      <c r="CC960" s="23"/>
      <c r="CD960" s="23"/>
      <c r="CE960" s="23"/>
      <c r="CF960" s="23"/>
      <c r="CG960" s="23"/>
      <c r="CH960" s="23"/>
      <c r="CI960" s="23"/>
      <c r="CJ960" s="23"/>
      <c r="CK960" s="23"/>
      <c r="CL960" s="23"/>
      <c r="CM960" s="23"/>
      <c r="CN960" s="23"/>
      <c r="CO960" s="23"/>
      <c r="CP960" s="23"/>
      <c r="CQ960" s="23"/>
      <c r="CR960" s="23"/>
      <c r="CS960" s="23"/>
      <c r="CT960" s="23"/>
      <c r="CU960" s="23"/>
      <c r="CV960" s="23"/>
      <c r="CW960" s="23"/>
      <c r="CX960" s="23"/>
      <c r="CY960" s="23"/>
      <c r="CZ960" s="23"/>
      <c r="DA960" s="23"/>
      <c r="DB960" s="23"/>
      <c r="DC960" s="23"/>
      <c r="DD960" s="23"/>
      <c r="DE960" s="23"/>
      <c r="DF960" s="23"/>
      <c r="DG960" s="23"/>
      <c r="DH960" s="23"/>
      <c r="DI960" s="23"/>
      <c r="DJ960" s="23"/>
      <c r="DK960" s="23"/>
      <c r="DL960" s="23"/>
      <c r="DM960" s="23"/>
      <c r="DN960" s="23"/>
      <c r="DO960" s="23"/>
      <c r="DP960" s="23"/>
      <c r="DQ960" s="23"/>
      <c r="DR960" s="23"/>
      <c r="DS960" s="23"/>
      <c r="DT960" s="23"/>
      <c r="DU960" s="23"/>
      <c r="DV960" s="23"/>
      <c r="DW960" s="23"/>
      <c r="DX960" s="23"/>
      <c r="DY960" s="23"/>
      <c r="DZ960" s="23"/>
      <c r="EA960" s="23"/>
      <c r="EB960" s="23"/>
      <c r="EC960" s="23"/>
      <c r="ED960" s="23"/>
      <c r="EE960" s="23"/>
    </row>
    <row r="961" spans="1:135" s="22" customFormat="1" x14ac:dyDescent="0.25">
      <c r="A961" s="20"/>
      <c r="B961" s="16"/>
      <c r="C961" s="446"/>
      <c r="D961" s="446"/>
      <c r="E961" s="1089"/>
      <c r="F961" s="446"/>
      <c r="G961" s="446"/>
      <c r="H961" s="1089"/>
      <c r="I961" s="446"/>
      <c r="J961" s="446"/>
      <c r="K961" s="1089"/>
      <c r="L961" s="446"/>
      <c r="M961" s="446"/>
      <c r="N961" s="1089"/>
      <c r="O961" s="446"/>
      <c r="P961" s="446"/>
      <c r="Q961" s="1089"/>
      <c r="R961" s="446"/>
      <c r="S961" s="446"/>
      <c r="T961" s="1089"/>
      <c r="U961" s="1089"/>
      <c r="V961" s="446"/>
      <c r="W961" s="446"/>
      <c r="X961" s="1089"/>
      <c r="Y961" s="446"/>
      <c r="Z961" s="446"/>
      <c r="AA961" s="1089"/>
      <c r="AB961" s="446"/>
      <c r="AC961" s="1089"/>
      <c r="AD961" s="446"/>
      <c r="AE961" s="1089"/>
      <c r="AF961" s="446"/>
      <c r="AG961" s="1089"/>
      <c r="AH961" s="446"/>
      <c r="AI961" s="446"/>
      <c r="AJ961" s="1089"/>
      <c r="AK961" s="446"/>
      <c r="AL961" s="446"/>
      <c r="AM961" s="1089"/>
      <c r="AN961" s="446"/>
      <c r="AO961" s="446"/>
      <c r="AP961" s="1089"/>
      <c r="AQ961" s="446"/>
      <c r="AR961" s="446"/>
      <c r="AS961" s="1146"/>
      <c r="AT961" s="446"/>
      <c r="AU961" s="446"/>
      <c r="AV961" s="1089"/>
      <c r="AW961" s="1089"/>
      <c r="AX961" s="1146"/>
      <c r="AY961" s="446"/>
      <c r="AZ961" s="1146"/>
      <c r="BA961" s="1919"/>
      <c r="BB961" s="1790"/>
      <c r="BC961" s="1146"/>
      <c r="BD961" s="446"/>
      <c r="BE961" s="1938"/>
      <c r="BF961" s="1089"/>
      <c r="BG961" s="20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  <c r="BS961" s="23"/>
      <c r="BT961" s="23"/>
      <c r="BU961" s="23"/>
      <c r="BV961" s="23"/>
      <c r="BW961" s="23"/>
      <c r="BX961" s="23"/>
      <c r="BY961" s="23"/>
      <c r="BZ961" s="23"/>
      <c r="CA961" s="23"/>
      <c r="CB961" s="23"/>
      <c r="CC961" s="23"/>
      <c r="CD961" s="23"/>
      <c r="CE961" s="23"/>
      <c r="CF961" s="23"/>
      <c r="CG961" s="23"/>
      <c r="CH961" s="23"/>
      <c r="CI961" s="23"/>
      <c r="CJ961" s="23"/>
      <c r="CK961" s="23"/>
      <c r="CL961" s="23"/>
      <c r="CM961" s="23"/>
      <c r="CN961" s="23"/>
      <c r="CO961" s="23"/>
      <c r="CP961" s="23"/>
      <c r="CQ961" s="23"/>
      <c r="CR961" s="23"/>
      <c r="CS961" s="23"/>
      <c r="CT961" s="23"/>
      <c r="CU961" s="23"/>
      <c r="CV961" s="23"/>
      <c r="CW961" s="23"/>
      <c r="CX961" s="23"/>
      <c r="CY961" s="23"/>
      <c r="CZ961" s="23"/>
      <c r="DA961" s="23"/>
      <c r="DB961" s="23"/>
      <c r="DC961" s="23"/>
      <c r="DD961" s="23"/>
      <c r="DE961" s="23"/>
      <c r="DF961" s="23"/>
      <c r="DG961" s="23"/>
      <c r="DH961" s="23"/>
      <c r="DI961" s="23"/>
      <c r="DJ961" s="23"/>
      <c r="DK961" s="23"/>
      <c r="DL961" s="23"/>
      <c r="DM961" s="23"/>
      <c r="DN961" s="23"/>
      <c r="DO961" s="23"/>
      <c r="DP961" s="23"/>
      <c r="DQ961" s="23"/>
      <c r="DR961" s="23"/>
      <c r="DS961" s="23"/>
      <c r="DT961" s="23"/>
      <c r="DU961" s="23"/>
      <c r="DV961" s="23"/>
      <c r="DW961" s="23"/>
      <c r="DX961" s="23"/>
      <c r="DY961" s="23"/>
      <c r="DZ961" s="23"/>
      <c r="EA961" s="23"/>
      <c r="EB961" s="23"/>
      <c r="EC961" s="23"/>
      <c r="ED961" s="23"/>
      <c r="EE961" s="23"/>
    </row>
    <row r="962" spans="1:135" s="22" customFormat="1" x14ac:dyDescent="0.25">
      <c r="A962" s="20"/>
      <c r="B962" s="16"/>
      <c r="C962" s="446"/>
      <c r="D962" s="446"/>
      <c r="E962" s="1089"/>
      <c r="F962" s="446"/>
      <c r="G962" s="446"/>
      <c r="H962" s="1089"/>
      <c r="I962" s="446"/>
      <c r="J962" s="446"/>
      <c r="K962" s="1089"/>
      <c r="L962" s="446"/>
      <c r="M962" s="446"/>
      <c r="N962" s="1089"/>
      <c r="O962" s="446"/>
      <c r="P962" s="446"/>
      <c r="Q962" s="1089"/>
      <c r="R962" s="446"/>
      <c r="S962" s="446"/>
      <c r="T962" s="1089"/>
      <c r="U962" s="1089"/>
      <c r="V962" s="446"/>
      <c r="W962" s="446"/>
      <c r="X962" s="1089"/>
      <c r="Y962" s="446"/>
      <c r="Z962" s="446"/>
      <c r="AA962" s="1089"/>
      <c r="AB962" s="446"/>
      <c r="AC962" s="1089"/>
      <c r="AD962" s="446"/>
      <c r="AE962" s="1089"/>
      <c r="AF962" s="446"/>
      <c r="AG962" s="1089"/>
      <c r="AH962" s="446"/>
      <c r="AI962" s="446"/>
      <c r="AJ962" s="1089"/>
      <c r="AK962" s="446"/>
      <c r="AL962" s="446"/>
      <c r="AM962" s="1089"/>
      <c r="AN962" s="446"/>
      <c r="AO962" s="446"/>
      <c r="AP962" s="1089"/>
      <c r="AQ962" s="446"/>
      <c r="AR962" s="446"/>
      <c r="AS962" s="1146"/>
      <c r="AT962" s="446"/>
      <c r="AU962" s="446"/>
      <c r="AV962" s="1089"/>
      <c r="AW962" s="1089"/>
      <c r="AX962" s="1146"/>
      <c r="AY962" s="446"/>
      <c r="AZ962" s="1146"/>
      <c r="BA962" s="1919"/>
      <c r="BB962" s="1790"/>
      <c r="BC962" s="1146"/>
      <c r="BD962" s="446"/>
      <c r="BE962" s="1938"/>
      <c r="BF962" s="1089"/>
      <c r="BG962" s="20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  <c r="BS962" s="23"/>
      <c r="BT962" s="23"/>
      <c r="BU962" s="23"/>
      <c r="BV962" s="23"/>
      <c r="BW962" s="23"/>
      <c r="BX962" s="23"/>
      <c r="BY962" s="23"/>
      <c r="BZ962" s="23"/>
      <c r="CA962" s="23"/>
      <c r="CB962" s="23"/>
      <c r="CC962" s="23"/>
      <c r="CD962" s="23"/>
      <c r="CE962" s="23"/>
      <c r="CF962" s="23"/>
      <c r="CG962" s="23"/>
      <c r="CH962" s="23"/>
      <c r="CI962" s="23"/>
      <c r="CJ962" s="23"/>
      <c r="CK962" s="23"/>
      <c r="CL962" s="23"/>
      <c r="CM962" s="23"/>
      <c r="CN962" s="23"/>
      <c r="CO962" s="23"/>
      <c r="CP962" s="23"/>
      <c r="CQ962" s="23"/>
      <c r="CR962" s="23"/>
      <c r="CS962" s="23"/>
      <c r="CT962" s="23"/>
      <c r="CU962" s="23"/>
      <c r="CV962" s="23"/>
      <c r="CW962" s="23"/>
      <c r="CX962" s="23"/>
      <c r="CY962" s="23"/>
      <c r="CZ962" s="23"/>
      <c r="DA962" s="23"/>
      <c r="DB962" s="23"/>
      <c r="DC962" s="23"/>
      <c r="DD962" s="23"/>
      <c r="DE962" s="23"/>
      <c r="DF962" s="23"/>
      <c r="DG962" s="23"/>
      <c r="DH962" s="23"/>
      <c r="DI962" s="23"/>
      <c r="DJ962" s="23"/>
      <c r="DK962" s="23"/>
      <c r="DL962" s="23"/>
      <c r="DM962" s="23"/>
      <c r="DN962" s="23"/>
      <c r="DO962" s="23"/>
      <c r="DP962" s="23"/>
      <c r="DQ962" s="23"/>
      <c r="DR962" s="23"/>
      <c r="DS962" s="23"/>
      <c r="DT962" s="23"/>
      <c r="DU962" s="23"/>
      <c r="DV962" s="23"/>
      <c r="DW962" s="23"/>
      <c r="DX962" s="23"/>
      <c r="DY962" s="23"/>
      <c r="DZ962" s="23"/>
      <c r="EA962" s="23"/>
      <c r="EB962" s="23"/>
      <c r="EC962" s="23"/>
      <c r="ED962" s="23"/>
      <c r="EE962" s="23"/>
    </row>
    <row r="963" spans="1:135" s="22" customFormat="1" x14ac:dyDescent="0.25">
      <c r="A963" s="20"/>
      <c r="B963" s="16"/>
      <c r="C963" s="446"/>
      <c r="D963" s="446"/>
      <c r="E963" s="1089"/>
      <c r="F963" s="446"/>
      <c r="G963" s="446"/>
      <c r="H963" s="1089"/>
      <c r="I963" s="446"/>
      <c r="J963" s="446"/>
      <c r="K963" s="1089"/>
      <c r="L963" s="446"/>
      <c r="M963" s="446"/>
      <c r="N963" s="1089"/>
      <c r="O963" s="446"/>
      <c r="P963" s="446"/>
      <c r="Q963" s="1089"/>
      <c r="R963" s="446"/>
      <c r="S963" s="446"/>
      <c r="T963" s="1089"/>
      <c r="U963" s="1089"/>
      <c r="V963" s="446"/>
      <c r="W963" s="446"/>
      <c r="X963" s="1089"/>
      <c r="Y963" s="446"/>
      <c r="Z963" s="446"/>
      <c r="AA963" s="1089"/>
      <c r="AB963" s="446"/>
      <c r="AC963" s="1089"/>
      <c r="AD963" s="446"/>
      <c r="AE963" s="1089"/>
      <c r="AF963" s="446"/>
      <c r="AG963" s="1089"/>
      <c r="AH963" s="446"/>
      <c r="AI963" s="446"/>
      <c r="AJ963" s="1089"/>
      <c r="AK963" s="446"/>
      <c r="AL963" s="446"/>
      <c r="AM963" s="1089"/>
      <c r="AN963" s="446"/>
      <c r="AO963" s="446"/>
      <c r="AP963" s="1089"/>
      <c r="AQ963" s="446"/>
      <c r="AR963" s="446"/>
      <c r="AS963" s="1146"/>
      <c r="AT963" s="446"/>
      <c r="AU963" s="446"/>
      <c r="AV963" s="1089"/>
      <c r="AW963" s="1089"/>
      <c r="AX963" s="1146"/>
      <c r="AY963" s="446"/>
      <c r="AZ963" s="1146"/>
      <c r="BA963" s="1919"/>
      <c r="BB963" s="1790"/>
      <c r="BC963" s="1146"/>
      <c r="BD963" s="446"/>
      <c r="BE963" s="1938"/>
      <c r="BF963" s="1089"/>
      <c r="BG963" s="20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  <c r="BS963" s="23"/>
      <c r="BT963" s="23"/>
      <c r="BU963" s="23"/>
      <c r="BV963" s="23"/>
      <c r="BW963" s="23"/>
      <c r="BX963" s="23"/>
      <c r="BY963" s="23"/>
      <c r="BZ963" s="23"/>
      <c r="CA963" s="23"/>
      <c r="CB963" s="23"/>
      <c r="CC963" s="23"/>
      <c r="CD963" s="23"/>
      <c r="CE963" s="23"/>
      <c r="CF963" s="23"/>
      <c r="CG963" s="23"/>
      <c r="CH963" s="23"/>
      <c r="CI963" s="23"/>
      <c r="CJ963" s="23"/>
      <c r="CK963" s="23"/>
      <c r="CL963" s="23"/>
      <c r="CM963" s="23"/>
      <c r="CN963" s="23"/>
      <c r="CO963" s="23"/>
      <c r="CP963" s="23"/>
      <c r="CQ963" s="23"/>
      <c r="CR963" s="23"/>
      <c r="CS963" s="23"/>
      <c r="CT963" s="23"/>
      <c r="CU963" s="23"/>
      <c r="CV963" s="23"/>
      <c r="CW963" s="23"/>
      <c r="CX963" s="23"/>
      <c r="CY963" s="23"/>
      <c r="CZ963" s="23"/>
      <c r="DA963" s="23"/>
      <c r="DB963" s="23"/>
      <c r="DC963" s="23"/>
      <c r="DD963" s="23"/>
      <c r="DE963" s="23"/>
      <c r="DF963" s="23"/>
      <c r="DG963" s="23"/>
      <c r="DH963" s="23"/>
      <c r="DI963" s="23"/>
      <c r="DJ963" s="23"/>
      <c r="DK963" s="23"/>
      <c r="DL963" s="23"/>
      <c r="DM963" s="23"/>
      <c r="DN963" s="23"/>
      <c r="DO963" s="23"/>
      <c r="DP963" s="23"/>
      <c r="DQ963" s="23"/>
      <c r="DR963" s="23"/>
      <c r="DS963" s="23"/>
      <c r="DT963" s="23"/>
      <c r="DU963" s="23"/>
      <c r="DV963" s="23"/>
      <c r="DW963" s="23"/>
      <c r="DX963" s="23"/>
      <c r="DY963" s="23"/>
      <c r="DZ963" s="23"/>
      <c r="EA963" s="23"/>
      <c r="EB963" s="23"/>
      <c r="EC963" s="23"/>
      <c r="ED963" s="23"/>
      <c r="EE963" s="23"/>
    </row>
    <row r="964" spans="1:135" s="22" customFormat="1" x14ac:dyDescent="0.25">
      <c r="A964" s="20"/>
      <c r="B964" s="16"/>
      <c r="C964" s="446"/>
      <c r="D964" s="446"/>
      <c r="E964" s="1089"/>
      <c r="F964" s="446"/>
      <c r="G964" s="446"/>
      <c r="H964" s="1089"/>
      <c r="I964" s="446"/>
      <c r="J964" s="446"/>
      <c r="K964" s="1089"/>
      <c r="L964" s="446"/>
      <c r="M964" s="446"/>
      <c r="N964" s="1089"/>
      <c r="O964" s="446"/>
      <c r="P964" s="446"/>
      <c r="Q964" s="1089"/>
      <c r="R964" s="446"/>
      <c r="S964" s="446"/>
      <c r="T964" s="1089"/>
      <c r="U964" s="1089"/>
      <c r="V964" s="446"/>
      <c r="W964" s="446"/>
      <c r="X964" s="1089"/>
      <c r="Y964" s="446"/>
      <c r="Z964" s="446"/>
      <c r="AA964" s="1089"/>
      <c r="AB964" s="446"/>
      <c r="AC964" s="1089"/>
      <c r="AD964" s="446"/>
      <c r="AE964" s="1089"/>
      <c r="AF964" s="446"/>
      <c r="AG964" s="1089"/>
      <c r="AH964" s="446"/>
      <c r="AI964" s="446"/>
      <c r="AJ964" s="1089"/>
      <c r="AK964" s="446"/>
      <c r="AL964" s="446"/>
      <c r="AM964" s="1089"/>
      <c r="AN964" s="446"/>
      <c r="AO964" s="446"/>
      <c r="AP964" s="1089"/>
      <c r="AQ964" s="446"/>
      <c r="AR964" s="446"/>
      <c r="AS964" s="1146"/>
      <c r="AT964" s="446"/>
      <c r="AU964" s="446"/>
      <c r="AV964" s="1089"/>
      <c r="AW964" s="1089"/>
      <c r="AX964" s="1146"/>
      <c r="AY964" s="446"/>
      <c r="AZ964" s="1146"/>
      <c r="BA964" s="1919"/>
      <c r="BB964" s="1790"/>
      <c r="BC964" s="1146"/>
      <c r="BD964" s="446"/>
      <c r="BE964" s="1938"/>
      <c r="BF964" s="1089"/>
      <c r="BG964" s="20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  <c r="BS964" s="23"/>
      <c r="BT964" s="23"/>
      <c r="BU964" s="23"/>
      <c r="BV964" s="23"/>
      <c r="BW964" s="23"/>
      <c r="BX964" s="23"/>
      <c r="BY964" s="23"/>
      <c r="BZ964" s="23"/>
      <c r="CA964" s="23"/>
      <c r="CB964" s="23"/>
      <c r="CC964" s="23"/>
      <c r="CD964" s="23"/>
      <c r="CE964" s="23"/>
      <c r="CF964" s="23"/>
      <c r="CG964" s="23"/>
      <c r="CH964" s="23"/>
      <c r="CI964" s="23"/>
      <c r="CJ964" s="23"/>
      <c r="CK964" s="23"/>
      <c r="CL964" s="23"/>
      <c r="CM964" s="23"/>
      <c r="CN964" s="23"/>
      <c r="CO964" s="23"/>
      <c r="CP964" s="23"/>
      <c r="CQ964" s="23"/>
      <c r="CR964" s="23"/>
      <c r="CS964" s="23"/>
      <c r="CT964" s="23"/>
      <c r="CU964" s="23"/>
      <c r="CV964" s="23"/>
      <c r="CW964" s="23"/>
      <c r="CX964" s="23"/>
      <c r="CY964" s="23"/>
      <c r="CZ964" s="23"/>
      <c r="DA964" s="23"/>
      <c r="DB964" s="23"/>
      <c r="DC964" s="23"/>
      <c r="DD964" s="23"/>
      <c r="DE964" s="23"/>
      <c r="DF964" s="23"/>
      <c r="DG964" s="23"/>
      <c r="DH964" s="23"/>
      <c r="DI964" s="23"/>
      <c r="DJ964" s="23"/>
      <c r="DK964" s="23"/>
      <c r="DL964" s="23"/>
      <c r="DM964" s="23"/>
      <c r="DN964" s="23"/>
      <c r="DO964" s="23"/>
      <c r="DP964" s="23"/>
      <c r="DQ964" s="23"/>
      <c r="DR964" s="23"/>
      <c r="DS964" s="23"/>
      <c r="DT964" s="23"/>
      <c r="DU964" s="23"/>
      <c r="DV964" s="23"/>
      <c r="DW964" s="23"/>
      <c r="DX964" s="23"/>
      <c r="DY964" s="23"/>
      <c r="DZ964" s="23"/>
      <c r="EA964" s="23"/>
      <c r="EB964" s="23"/>
      <c r="EC964" s="23"/>
      <c r="ED964" s="23"/>
      <c r="EE964" s="23"/>
    </row>
    <row r="965" spans="1:135" s="22" customFormat="1" x14ac:dyDescent="0.25">
      <c r="A965" s="20"/>
      <c r="B965" s="16"/>
      <c r="C965" s="446"/>
      <c r="D965" s="446"/>
      <c r="E965" s="1089"/>
      <c r="F965" s="446"/>
      <c r="G965" s="446"/>
      <c r="H965" s="1089"/>
      <c r="I965" s="446"/>
      <c r="J965" s="446"/>
      <c r="K965" s="1089"/>
      <c r="L965" s="446"/>
      <c r="M965" s="446"/>
      <c r="N965" s="1089"/>
      <c r="O965" s="446"/>
      <c r="P965" s="446"/>
      <c r="Q965" s="1089"/>
      <c r="R965" s="446"/>
      <c r="S965" s="446"/>
      <c r="T965" s="1089"/>
      <c r="U965" s="1089"/>
      <c r="V965" s="446"/>
      <c r="W965" s="446"/>
      <c r="X965" s="1089"/>
      <c r="Y965" s="446"/>
      <c r="Z965" s="446"/>
      <c r="AA965" s="1089"/>
      <c r="AB965" s="446"/>
      <c r="AC965" s="1089"/>
      <c r="AD965" s="446"/>
      <c r="AE965" s="1089"/>
      <c r="AF965" s="446"/>
      <c r="AG965" s="1089"/>
      <c r="AH965" s="446"/>
      <c r="AI965" s="446"/>
      <c r="AJ965" s="1089"/>
      <c r="AK965" s="446"/>
      <c r="AL965" s="446"/>
      <c r="AM965" s="1089"/>
      <c r="AN965" s="446"/>
      <c r="AO965" s="446"/>
      <c r="AP965" s="1089"/>
      <c r="AQ965" s="446"/>
      <c r="AR965" s="446"/>
      <c r="AS965" s="1146"/>
      <c r="AT965" s="446"/>
      <c r="AU965" s="446"/>
      <c r="AV965" s="1089"/>
      <c r="AW965" s="1089"/>
      <c r="AX965" s="1146"/>
      <c r="AY965" s="446"/>
      <c r="AZ965" s="1146"/>
      <c r="BA965" s="1919"/>
      <c r="BB965" s="1790"/>
      <c r="BC965" s="1146"/>
      <c r="BD965" s="446"/>
      <c r="BE965" s="1938"/>
      <c r="BF965" s="1089"/>
      <c r="BG965" s="20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  <c r="BS965" s="23"/>
      <c r="BT965" s="23"/>
      <c r="BU965" s="23"/>
      <c r="BV965" s="23"/>
      <c r="BW965" s="23"/>
      <c r="BX965" s="23"/>
      <c r="BY965" s="23"/>
      <c r="BZ965" s="23"/>
      <c r="CA965" s="23"/>
      <c r="CB965" s="23"/>
      <c r="CC965" s="23"/>
      <c r="CD965" s="23"/>
      <c r="CE965" s="23"/>
      <c r="CF965" s="23"/>
      <c r="CG965" s="23"/>
      <c r="CH965" s="23"/>
      <c r="CI965" s="23"/>
      <c r="CJ965" s="23"/>
      <c r="CK965" s="23"/>
      <c r="CL965" s="23"/>
      <c r="CM965" s="23"/>
      <c r="CN965" s="23"/>
      <c r="CO965" s="23"/>
      <c r="CP965" s="23"/>
      <c r="CQ965" s="23"/>
      <c r="CR965" s="23"/>
      <c r="CS965" s="23"/>
      <c r="CT965" s="23"/>
      <c r="CU965" s="23"/>
      <c r="CV965" s="23"/>
      <c r="CW965" s="23"/>
      <c r="CX965" s="23"/>
      <c r="CY965" s="23"/>
      <c r="CZ965" s="23"/>
      <c r="DA965" s="23"/>
      <c r="DB965" s="23"/>
      <c r="DC965" s="23"/>
      <c r="DD965" s="23"/>
      <c r="DE965" s="23"/>
      <c r="DF965" s="23"/>
      <c r="DG965" s="23"/>
      <c r="DH965" s="23"/>
      <c r="DI965" s="23"/>
      <c r="DJ965" s="23"/>
      <c r="DK965" s="23"/>
      <c r="DL965" s="23"/>
      <c r="DM965" s="23"/>
      <c r="DN965" s="23"/>
      <c r="DO965" s="23"/>
      <c r="DP965" s="23"/>
      <c r="DQ965" s="23"/>
      <c r="DR965" s="23"/>
      <c r="DS965" s="23"/>
      <c r="DT965" s="23"/>
      <c r="DU965" s="23"/>
      <c r="DV965" s="23"/>
      <c r="DW965" s="23"/>
      <c r="DX965" s="23"/>
      <c r="DY965" s="23"/>
      <c r="DZ965" s="23"/>
      <c r="EA965" s="23"/>
      <c r="EB965" s="23"/>
      <c r="EC965" s="23"/>
      <c r="ED965" s="23"/>
      <c r="EE965" s="23"/>
    </row>
    <row r="966" spans="1:135" s="22" customFormat="1" x14ac:dyDescent="0.25">
      <c r="A966" s="20"/>
      <c r="B966" s="16"/>
      <c r="C966" s="446"/>
      <c r="D966" s="446"/>
      <c r="E966" s="1089"/>
      <c r="F966" s="446"/>
      <c r="G966" s="446"/>
      <c r="H966" s="1089"/>
      <c r="I966" s="446"/>
      <c r="J966" s="446"/>
      <c r="K966" s="1089"/>
      <c r="L966" s="446"/>
      <c r="M966" s="446"/>
      <c r="N966" s="1089"/>
      <c r="O966" s="446"/>
      <c r="P966" s="446"/>
      <c r="Q966" s="1089"/>
      <c r="R966" s="446"/>
      <c r="S966" s="446"/>
      <c r="T966" s="1089"/>
      <c r="U966" s="1089"/>
      <c r="V966" s="446"/>
      <c r="W966" s="446"/>
      <c r="X966" s="1089"/>
      <c r="Y966" s="446"/>
      <c r="Z966" s="446"/>
      <c r="AA966" s="1089"/>
      <c r="AB966" s="446"/>
      <c r="AC966" s="1089"/>
      <c r="AD966" s="446"/>
      <c r="AE966" s="1089"/>
      <c r="AF966" s="446"/>
      <c r="AG966" s="1089"/>
      <c r="AH966" s="446"/>
      <c r="AI966" s="446"/>
      <c r="AJ966" s="1089"/>
      <c r="AK966" s="446"/>
      <c r="AL966" s="446"/>
      <c r="AM966" s="1089"/>
      <c r="AN966" s="446"/>
      <c r="AO966" s="446"/>
      <c r="AP966" s="1089"/>
      <c r="AQ966" s="446"/>
      <c r="AR966" s="446"/>
      <c r="AS966" s="1146"/>
      <c r="AT966" s="446"/>
      <c r="AU966" s="446"/>
      <c r="AV966" s="1089"/>
      <c r="AW966" s="1089"/>
      <c r="AX966" s="1146"/>
      <c r="AY966" s="446"/>
      <c r="AZ966" s="1146"/>
      <c r="BA966" s="1919"/>
      <c r="BB966" s="1790"/>
      <c r="BC966" s="1146"/>
      <c r="BD966" s="446"/>
      <c r="BE966" s="1938"/>
      <c r="BF966" s="1089"/>
      <c r="BG966" s="20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  <c r="BS966" s="23"/>
      <c r="BT966" s="23"/>
      <c r="BU966" s="23"/>
      <c r="BV966" s="23"/>
      <c r="BW966" s="23"/>
      <c r="BX966" s="23"/>
      <c r="BY966" s="23"/>
      <c r="BZ966" s="23"/>
      <c r="CA966" s="23"/>
      <c r="CB966" s="23"/>
      <c r="CC966" s="23"/>
      <c r="CD966" s="23"/>
      <c r="CE966" s="23"/>
      <c r="CF966" s="23"/>
      <c r="CG966" s="23"/>
      <c r="CH966" s="23"/>
      <c r="CI966" s="23"/>
      <c r="CJ966" s="23"/>
      <c r="CK966" s="23"/>
      <c r="CL966" s="23"/>
      <c r="CM966" s="23"/>
      <c r="CN966" s="23"/>
      <c r="CO966" s="23"/>
      <c r="CP966" s="23"/>
      <c r="CQ966" s="23"/>
      <c r="CR966" s="23"/>
      <c r="CS966" s="23"/>
      <c r="CT966" s="23"/>
      <c r="CU966" s="23"/>
      <c r="CV966" s="23"/>
      <c r="CW966" s="23"/>
      <c r="CX966" s="23"/>
      <c r="CY966" s="23"/>
      <c r="CZ966" s="23"/>
      <c r="DA966" s="23"/>
      <c r="DB966" s="23"/>
      <c r="DC966" s="23"/>
      <c r="DD966" s="23"/>
      <c r="DE966" s="23"/>
      <c r="DF966" s="23"/>
      <c r="DG966" s="23"/>
      <c r="DH966" s="23"/>
      <c r="DI966" s="23"/>
      <c r="DJ966" s="23"/>
      <c r="DK966" s="23"/>
      <c r="DL966" s="23"/>
      <c r="DM966" s="23"/>
      <c r="DN966" s="23"/>
      <c r="DO966" s="23"/>
      <c r="DP966" s="23"/>
      <c r="DQ966" s="23"/>
      <c r="DR966" s="23"/>
      <c r="DS966" s="23"/>
      <c r="DT966" s="23"/>
      <c r="DU966" s="23"/>
      <c r="DV966" s="23"/>
      <c r="DW966" s="23"/>
      <c r="DX966" s="23"/>
      <c r="DY966" s="23"/>
      <c r="DZ966" s="23"/>
      <c r="EA966" s="23"/>
      <c r="EB966" s="23"/>
      <c r="EC966" s="23"/>
      <c r="ED966" s="23"/>
      <c r="EE966" s="23"/>
    </row>
    <row r="967" spans="1:135" s="22" customFormat="1" x14ac:dyDescent="0.25">
      <c r="A967" s="20"/>
      <c r="B967" s="16"/>
      <c r="C967" s="446"/>
      <c r="D967" s="446"/>
      <c r="E967" s="1089"/>
      <c r="F967" s="446"/>
      <c r="G967" s="446"/>
      <c r="H967" s="1089"/>
      <c r="I967" s="446"/>
      <c r="J967" s="446"/>
      <c r="K967" s="1089"/>
      <c r="L967" s="446"/>
      <c r="M967" s="446"/>
      <c r="N967" s="1089"/>
      <c r="O967" s="446"/>
      <c r="P967" s="446"/>
      <c r="Q967" s="1089"/>
      <c r="R967" s="446"/>
      <c r="S967" s="446"/>
      <c r="T967" s="1089"/>
      <c r="U967" s="1089"/>
      <c r="V967" s="446"/>
      <c r="W967" s="446"/>
      <c r="X967" s="1089"/>
      <c r="Y967" s="446"/>
      <c r="Z967" s="446"/>
      <c r="AA967" s="1089"/>
      <c r="AB967" s="446"/>
      <c r="AC967" s="1089"/>
      <c r="AD967" s="446"/>
      <c r="AE967" s="1089"/>
      <c r="AF967" s="446"/>
      <c r="AG967" s="1089"/>
      <c r="AH967" s="446"/>
      <c r="AI967" s="446"/>
      <c r="AJ967" s="1089"/>
      <c r="AK967" s="446"/>
      <c r="AL967" s="446"/>
      <c r="AM967" s="1089"/>
      <c r="AN967" s="446"/>
      <c r="AO967" s="446"/>
      <c r="AP967" s="1089"/>
      <c r="AQ967" s="446"/>
      <c r="AR967" s="446"/>
      <c r="AS967" s="1146"/>
      <c r="AT967" s="446"/>
      <c r="AU967" s="446"/>
      <c r="AV967" s="1089"/>
      <c r="AW967" s="1089"/>
      <c r="AX967" s="1146"/>
      <c r="AY967" s="446"/>
      <c r="AZ967" s="1146"/>
      <c r="BA967" s="1919"/>
      <c r="BB967" s="1790"/>
      <c r="BC967" s="1146"/>
      <c r="BD967" s="446"/>
      <c r="BE967" s="1938"/>
      <c r="BF967" s="1089"/>
      <c r="BG967" s="20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  <c r="BS967" s="23"/>
      <c r="BT967" s="23"/>
      <c r="BU967" s="23"/>
      <c r="BV967" s="23"/>
      <c r="BW967" s="23"/>
      <c r="BX967" s="23"/>
      <c r="BY967" s="23"/>
      <c r="BZ967" s="23"/>
      <c r="CA967" s="23"/>
      <c r="CB967" s="23"/>
      <c r="CC967" s="23"/>
      <c r="CD967" s="23"/>
      <c r="CE967" s="23"/>
      <c r="CF967" s="23"/>
      <c r="CG967" s="23"/>
      <c r="CH967" s="23"/>
      <c r="CI967" s="23"/>
      <c r="CJ967" s="23"/>
      <c r="CK967" s="23"/>
      <c r="CL967" s="23"/>
      <c r="CM967" s="23"/>
      <c r="CN967" s="23"/>
      <c r="CO967" s="23"/>
      <c r="CP967" s="23"/>
      <c r="CQ967" s="23"/>
      <c r="CR967" s="23"/>
      <c r="CS967" s="23"/>
      <c r="CT967" s="23"/>
      <c r="CU967" s="23"/>
      <c r="CV967" s="23"/>
      <c r="CW967" s="23"/>
      <c r="CX967" s="23"/>
      <c r="CY967" s="23"/>
      <c r="CZ967" s="23"/>
      <c r="DA967" s="23"/>
      <c r="DB967" s="23"/>
      <c r="DC967" s="23"/>
      <c r="DD967" s="23"/>
      <c r="DE967" s="23"/>
      <c r="DF967" s="23"/>
      <c r="DG967" s="23"/>
      <c r="DH967" s="23"/>
      <c r="DI967" s="23"/>
      <c r="DJ967" s="23"/>
      <c r="DK967" s="23"/>
      <c r="DL967" s="23"/>
      <c r="DM967" s="23"/>
      <c r="DN967" s="23"/>
      <c r="DO967" s="23"/>
      <c r="DP967" s="23"/>
      <c r="DQ967" s="23"/>
      <c r="DR967" s="23"/>
      <c r="DS967" s="23"/>
      <c r="DT967" s="23"/>
      <c r="DU967" s="23"/>
      <c r="DV967" s="23"/>
      <c r="DW967" s="23"/>
      <c r="DX967" s="23"/>
      <c r="DY967" s="23"/>
      <c r="DZ967" s="23"/>
      <c r="EA967" s="23"/>
      <c r="EB967" s="23"/>
      <c r="EC967" s="23"/>
      <c r="ED967" s="23"/>
      <c r="EE967" s="23"/>
    </row>
    <row r="968" spans="1:135" s="22" customFormat="1" x14ac:dyDescent="0.25">
      <c r="A968" s="20"/>
      <c r="B968" s="16"/>
      <c r="C968" s="446"/>
      <c r="D968" s="446"/>
      <c r="E968" s="1089"/>
      <c r="F968" s="446"/>
      <c r="G968" s="446"/>
      <c r="H968" s="1089"/>
      <c r="I968" s="446"/>
      <c r="J968" s="446"/>
      <c r="K968" s="1089"/>
      <c r="L968" s="446"/>
      <c r="M968" s="446"/>
      <c r="N968" s="1089"/>
      <c r="O968" s="446"/>
      <c r="P968" s="446"/>
      <c r="Q968" s="1089"/>
      <c r="R968" s="446"/>
      <c r="S968" s="446"/>
      <c r="T968" s="1089"/>
      <c r="U968" s="1089"/>
      <c r="V968" s="446"/>
      <c r="W968" s="446"/>
      <c r="X968" s="1089"/>
      <c r="Y968" s="446"/>
      <c r="Z968" s="446"/>
      <c r="AA968" s="1089"/>
      <c r="AB968" s="446"/>
      <c r="AC968" s="1089"/>
      <c r="AD968" s="446"/>
      <c r="AE968" s="1089"/>
      <c r="AF968" s="446"/>
      <c r="AG968" s="1089"/>
      <c r="AH968" s="446"/>
      <c r="AI968" s="446"/>
      <c r="AJ968" s="1089"/>
      <c r="AK968" s="446"/>
      <c r="AL968" s="446"/>
      <c r="AM968" s="1089"/>
      <c r="AN968" s="446"/>
      <c r="AO968" s="446"/>
      <c r="AP968" s="1089"/>
      <c r="AQ968" s="446"/>
      <c r="AR968" s="446"/>
      <c r="AS968" s="1146"/>
      <c r="AT968" s="446"/>
      <c r="AU968" s="446"/>
      <c r="AV968" s="1089"/>
      <c r="AW968" s="1089"/>
      <c r="AX968" s="1146"/>
      <c r="AY968" s="446"/>
      <c r="AZ968" s="1146"/>
      <c r="BA968" s="1919"/>
      <c r="BB968" s="1790"/>
      <c r="BC968" s="1146"/>
      <c r="BD968" s="446"/>
      <c r="BE968" s="1938"/>
      <c r="BF968" s="1089"/>
      <c r="BG968" s="20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  <c r="BS968" s="23"/>
      <c r="BT968" s="23"/>
      <c r="BU968" s="23"/>
      <c r="BV968" s="23"/>
      <c r="BW968" s="23"/>
      <c r="BX968" s="23"/>
      <c r="BY968" s="23"/>
      <c r="BZ968" s="23"/>
      <c r="CA968" s="23"/>
      <c r="CB968" s="23"/>
      <c r="CC968" s="23"/>
      <c r="CD968" s="23"/>
      <c r="CE968" s="23"/>
      <c r="CF968" s="23"/>
      <c r="CG968" s="23"/>
      <c r="CH968" s="23"/>
      <c r="CI968" s="23"/>
      <c r="CJ968" s="23"/>
      <c r="CK968" s="23"/>
      <c r="CL968" s="23"/>
      <c r="CM968" s="23"/>
      <c r="CN968" s="23"/>
      <c r="CO968" s="23"/>
      <c r="CP968" s="23"/>
      <c r="CQ968" s="23"/>
      <c r="CR968" s="23"/>
      <c r="CS968" s="23"/>
      <c r="CT968" s="23"/>
      <c r="CU968" s="23"/>
      <c r="CV968" s="23"/>
      <c r="CW968" s="23"/>
      <c r="CX968" s="23"/>
      <c r="CY968" s="23"/>
      <c r="CZ968" s="23"/>
      <c r="DA968" s="23"/>
      <c r="DB968" s="23"/>
      <c r="DC968" s="23"/>
      <c r="DD968" s="23"/>
      <c r="DE968" s="23"/>
      <c r="DF968" s="23"/>
      <c r="DG968" s="23"/>
      <c r="DH968" s="23"/>
      <c r="DI968" s="23"/>
      <c r="DJ968" s="23"/>
      <c r="DK968" s="23"/>
      <c r="DL968" s="23"/>
      <c r="DM968" s="23"/>
      <c r="DN968" s="23"/>
      <c r="DO968" s="23"/>
      <c r="DP968" s="23"/>
      <c r="DQ968" s="23"/>
      <c r="DR968" s="23"/>
      <c r="DS968" s="23"/>
      <c r="DT968" s="23"/>
      <c r="DU968" s="23"/>
      <c r="DV968" s="23"/>
      <c r="DW968" s="23"/>
      <c r="DX968" s="23"/>
      <c r="DY968" s="23"/>
      <c r="DZ968" s="23"/>
      <c r="EA968" s="23"/>
      <c r="EB968" s="23"/>
      <c r="EC968" s="23"/>
      <c r="ED968" s="23"/>
      <c r="EE968" s="23"/>
    </row>
    <row r="969" spans="1:135" s="22" customFormat="1" x14ac:dyDescent="0.25">
      <c r="A969" s="20"/>
      <c r="B969" s="16"/>
      <c r="C969" s="446"/>
      <c r="D969" s="446"/>
      <c r="E969" s="1089"/>
      <c r="F969" s="446"/>
      <c r="G969" s="446"/>
      <c r="H969" s="1089"/>
      <c r="I969" s="446"/>
      <c r="J969" s="446"/>
      <c r="K969" s="1089"/>
      <c r="L969" s="446"/>
      <c r="M969" s="446"/>
      <c r="N969" s="1089"/>
      <c r="O969" s="446"/>
      <c r="P969" s="446"/>
      <c r="Q969" s="1089"/>
      <c r="R969" s="446"/>
      <c r="S969" s="446"/>
      <c r="T969" s="1089"/>
      <c r="U969" s="1089"/>
      <c r="V969" s="446"/>
      <c r="W969" s="446"/>
      <c r="X969" s="1089"/>
      <c r="Y969" s="446"/>
      <c r="Z969" s="446"/>
      <c r="AA969" s="1089"/>
      <c r="AB969" s="446"/>
      <c r="AC969" s="1089"/>
      <c r="AD969" s="446"/>
      <c r="AE969" s="1089"/>
      <c r="AF969" s="446"/>
      <c r="AG969" s="1089"/>
      <c r="AH969" s="446"/>
      <c r="AI969" s="446"/>
      <c r="AJ969" s="1089"/>
      <c r="AK969" s="446"/>
      <c r="AL969" s="446"/>
      <c r="AM969" s="1089"/>
      <c r="AN969" s="446"/>
      <c r="AO969" s="446"/>
      <c r="AP969" s="1089"/>
      <c r="AQ969" s="446"/>
      <c r="AR969" s="446"/>
      <c r="AS969" s="1146"/>
      <c r="AT969" s="446"/>
      <c r="AU969" s="446"/>
      <c r="AV969" s="1089"/>
      <c r="AW969" s="1089"/>
      <c r="AX969" s="1146"/>
      <c r="AY969" s="446"/>
      <c r="AZ969" s="1146"/>
      <c r="BA969" s="1919"/>
      <c r="BB969" s="1790"/>
      <c r="BC969" s="1146"/>
      <c r="BD969" s="446"/>
      <c r="BE969" s="1938"/>
      <c r="BF969" s="1089"/>
      <c r="BG969" s="20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  <c r="BS969" s="23"/>
      <c r="BT969" s="23"/>
      <c r="BU969" s="23"/>
      <c r="BV969" s="23"/>
      <c r="BW969" s="23"/>
      <c r="BX969" s="23"/>
      <c r="BY969" s="23"/>
      <c r="BZ969" s="23"/>
      <c r="CA969" s="23"/>
      <c r="CB969" s="23"/>
      <c r="CC969" s="23"/>
      <c r="CD969" s="23"/>
      <c r="CE969" s="23"/>
      <c r="CF969" s="23"/>
      <c r="CG969" s="23"/>
      <c r="CH969" s="23"/>
      <c r="CI969" s="23"/>
      <c r="CJ969" s="23"/>
      <c r="CK969" s="23"/>
      <c r="CL969" s="23"/>
      <c r="CM969" s="23"/>
      <c r="CN969" s="23"/>
      <c r="CO969" s="23"/>
      <c r="CP969" s="23"/>
      <c r="CQ969" s="23"/>
      <c r="CR969" s="23"/>
      <c r="CS969" s="23"/>
      <c r="CT969" s="23"/>
      <c r="CU969" s="23"/>
      <c r="CV969" s="23"/>
      <c r="CW969" s="23"/>
      <c r="CX969" s="23"/>
      <c r="CY969" s="23"/>
      <c r="CZ969" s="23"/>
      <c r="DA969" s="23"/>
      <c r="DB969" s="23"/>
      <c r="DC969" s="23"/>
      <c r="DD969" s="23"/>
      <c r="DE969" s="23"/>
      <c r="DF969" s="23"/>
      <c r="DG969" s="23"/>
      <c r="DH969" s="23"/>
      <c r="DI969" s="23"/>
      <c r="DJ969" s="23"/>
      <c r="DK969" s="23"/>
      <c r="DL969" s="23"/>
      <c r="DM969" s="23"/>
      <c r="DN969" s="23"/>
      <c r="DO969" s="23"/>
      <c r="DP969" s="23"/>
      <c r="DQ969" s="23"/>
      <c r="DR969" s="23"/>
      <c r="DS969" s="23"/>
      <c r="DT969" s="23"/>
      <c r="DU969" s="23"/>
      <c r="DV969" s="23"/>
      <c r="DW969" s="23"/>
      <c r="DX969" s="23"/>
      <c r="DY969" s="23"/>
      <c r="DZ969" s="23"/>
      <c r="EA969" s="23"/>
      <c r="EB969" s="23"/>
      <c r="EC969" s="23"/>
      <c r="ED969" s="23"/>
      <c r="EE969" s="23"/>
    </row>
    <row r="970" spans="1:135" s="22" customFormat="1" x14ac:dyDescent="0.25">
      <c r="A970" s="20"/>
      <c r="B970" s="16"/>
      <c r="C970" s="446"/>
      <c r="D970" s="446"/>
      <c r="E970" s="1089"/>
      <c r="F970" s="446"/>
      <c r="G970" s="446"/>
      <c r="H970" s="1089"/>
      <c r="I970" s="446"/>
      <c r="J970" s="446"/>
      <c r="K970" s="1089"/>
      <c r="L970" s="446"/>
      <c r="M970" s="446"/>
      <c r="N970" s="1089"/>
      <c r="O970" s="446"/>
      <c r="P970" s="446"/>
      <c r="Q970" s="1089"/>
      <c r="R970" s="446"/>
      <c r="S970" s="446"/>
      <c r="T970" s="1089"/>
      <c r="U970" s="1089"/>
      <c r="V970" s="446"/>
      <c r="W970" s="446"/>
      <c r="X970" s="1089"/>
      <c r="Y970" s="446"/>
      <c r="Z970" s="446"/>
      <c r="AA970" s="1089"/>
      <c r="AB970" s="446"/>
      <c r="AC970" s="1089"/>
      <c r="AD970" s="446"/>
      <c r="AE970" s="1089"/>
      <c r="AF970" s="446"/>
      <c r="AG970" s="1089"/>
      <c r="AH970" s="446"/>
      <c r="AI970" s="446"/>
      <c r="AJ970" s="1089"/>
      <c r="AK970" s="446"/>
      <c r="AL970" s="446"/>
      <c r="AM970" s="1089"/>
      <c r="AN970" s="446"/>
      <c r="AO970" s="446"/>
      <c r="AP970" s="1089"/>
      <c r="AQ970" s="446"/>
      <c r="AR970" s="446"/>
      <c r="AS970" s="1146"/>
      <c r="AT970" s="446"/>
      <c r="AU970" s="446"/>
      <c r="AV970" s="1089"/>
      <c r="AW970" s="1089"/>
      <c r="AX970" s="1146"/>
      <c r="AY970" s="446"/>
      <c r="AZ970" s="1146"/>
      <c r="BA970" s="1919"/>
      <c r="BB970" s="1790"/>
      <c r="BC970" s="1146"/>
      <c r="BD970" s="446"/>
      <c r="BE970" s="1938"/>
      <c r="BF970" s="1089"/>
      <c r="BG970" s="20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  <c r="BS970" s="23"/>
      <c r="BT970" s="23"/>
      <c r="BU970" s="23"/>
      <c r="BV970" s="23"/>
      <c r="BW970" s="23"/>
      <c r="BX970" s="23"/>
      <c r="BY970" s="23"/>
      <c r="BZ970" s="23"/>
      <c r="CA970" s="23"/>
      <c r="CB970" s="23"/>
      <c r="CC970" s="23"/>
      <c r="CD970" s="23"/>
      <c r="CE970" s="23"/>
      <c r="CF970" s="23"/>
      <c r="CG970" s="23"/>
      <c r="CH970" s="23"/>
      <c r="CI970" s="23"/>
      <c r="CJ970" s="23"/>
      <c r="CK970" s="23"/>
      <c r="CL970" s="23"/>
      <c r="CM970" s="23"/>
      <c r="CN970" s="23"/>
      <c r="CO970" s="23"/>
      <c r="CP970" s="23"/>
      <c r="CQ970" s="23"/>
      <c r="CR970" s="23"/>
      <c r="CS970" s="23"/>
      <c r="CT970" s="23"/>
      <c r="CU970" s="23"/>
      <c r="CV970" s="23"/>
      <c r="CW970" s="23"/>
      <c r="CX970" s="23"/>
      <c r="CY970" s="23"/>
      <c r="CZ970" s="23"/>
      <c r="DA970" s="23"/>
      <c r="DB970" s="23"/>
      <c r="DC970" s="23"/>
      <c r="DD970" s="23"/>
      <c r="DE970" s="23"/>
      <c r="DF970" s="23"/>
      <c r="DG970" s="23"/>
      <c r="DH970" s="23"/>
      <c r="DI970" s="23"/>
      <c r="DJ970" s="23"/>
      <c r="DK970" s="23"/>
      <c r="DL970" s="23"/>
      <c r="DM970" s="23"/>
      <c r="DN970" s="23"/>
      <c r="DO970" s="23"/>
      <c r="DP970" s="23"/>
      <c r="DQ970" s="23"/>
      <c r="DR970" s="23"/>
      <c r="DS970" s="23"/>
      <c r="DT970" s="23"/>
      <c r="DU970" s="23"/>
      <c r="DV970" s="23"/>
      <c r="DW970" s="23"/>
      <c r="DX970" s="23"/>
      <c r="DY970" s="23"/>
      <c r="DZ970" s="23"/>
      <c r="EA970" s="23"/>
      <c r="EB970" s="23"/>
      <c r="EC970" s="23"/>
      <c r="ED970" s="23"/>
      <c r="EE970" s="23"/>
    </row>
    <row r="971" spans="1:135" s="22" customFormat="1" x14ac:dyDescent="0.25">
      <c r="A971" s="20"/>
      <c r="B971" s="16"/>
      <c r="C971" s="446"/>
      <c r="D971" s="446"/>
      <c r="E971" s="1089"/>
      <c r="F971" s="446"/>
      <c r="G971" s="446"/>
      <c r="H971" s="1089"/>
      <c r="I971" s="446"/>
      <c r="J971" s="446"/>
      <c r="K971" s="1089"/>
      <c r="L971" s="446"/>
      <c r="M971" s="446"/>
      <c r="N971" s="1089"/>
      <c r="O971" s="446"/>
      <c r="P971" s="446"/>
      <c r="Q971" s="1089"/>
      <c r="R971" s="446"/>
      <c r="S971" s="446"/>
      <c r="T971" s="1089"/>
      <c r="U971" s="1089"/>
      <c r="V971" s="446"/>
      <c r="W971" s="446"/>
      <c r="X971" s="1089"/>
      <c r="Y971" s="446"/>
      <c r="Z971" s="446"/>
      <c r="AA971" s="1089"/>
      <c r="AB971" s="446"/>
      <c r="AC971" s="1089"/>
      <c r="AD971" s="446"/>
      <c r="AE971" s="1089"/>
      <c r="AF971" s="446"/>
      <c r="AG971" s="1089"/>
      <c r="AH971" s="446"/>
      <c r="AI971" s="446"/>
      <c r="AJ971" s="1089"/>
      <c r="AK971" s="446"/>
      <c r="AL971" s="446"/>
      <c r="AM971" s="1089"/>
      <c r="AN971" s="446"/>
      <c r="AO971" s="446"/>
      <c r="AP971" s="1089"/>
      <c r="AQ971" s="446"/>
      <c r="AR971" s="446"/>
      <c r="AS971" s="1146"/>
      <c r="AT971" s="446"/>
      <c r="AU971" s="446"/>
      <c r="AV971" s="1089"/>
      <c r="AW971" s="1089"/>
      <c r="AX971" s="1146"/>
      <c r="AY971" s="446"/>
      <c r="AZ971" s="1146"/>
      <c r="BA971" s="1919"/>
      <c r="BB971" s="1790"/>
      <c r="BC971" s="1146"/>
      <c r="BD971" s="446"/>
      <c r="BE971" s="1938"/>
      <c r="BF971" s="1089"/>
      <c r="BG971" s="20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  <c r="BS971" s="23"/>
      <c r="BT971" s="23"/>
      <c r="BU971" s="23"/>
      <c r="BV971" s="23"/>
      <c r="BW971" s="23"/>
      <c r="BX971" s="23"/>
      <c r="BY971" s="23"/>
      <c r="BZ971" s="23"/>
      <c r="CA971" s="23"/>
      <c r="CB971" s="23"/>
      <c r="CC971" s="23"/>
      <c r="CD971" s="23"/>
      <c r="CE971" s="23"/>
      <c r="CF971" s="23"/>
      <c r="CG971" s="23"/>
      <c r="CH971" s="23"/>
      <c r="CI971" s="23"/>
      <c r="CJ971" s="23"/>
      <c r="CK971" s="23"/>
      <c r="CL971" s="23"/>
      <c r="CM971" s="23"/>
      <c r="CN971" s="23"/>
      <c r="CO971" s="23"/>
      <c r="CP971" s="23"/>
      <c r="CQ971" s="23"/>
      <c r="CR971" s="23"/>
      <c r="CS971" s="23"/>
      <c r="CT971" s="23"/>
      <c r="CU971" s="23"/>
      <c r="CV971" s="23"/>
      <c r="CW971" s="23"/>
      <c r="CX971" s="23"/>
      <c r="CY971" s="23"/>
      <c r="CZ971" s="23"/>
      <c r="DA971" s="23"/>
      <c r="DB971" s="23"/>
      <c r="DC971" s="23"/>
      <c r="DD971" s="23"/>
      <c r="DE971" s="23"/>
      <c r="DF971" s="23"/>
      <c r="DG971" s="23"/>
      <c r="DH971" s="23"/>
      <c r="DI971" s="23"/>
      <c r="DJ971" s="23"/>
      <c r="DK971" s="23"/>
      <c r="DL971" s="23"/>
      <c r="DM971" s="23"/>
      <c r="DN971" s="23"/>
      <c r="DO971" s="23"/>
      <c r="DP971" s="23"/>
      <c r="DQ971" s="23"/>
      <c r="DR971" s="23"/>
      <c r="DS971" s="23"/>
      <c r="DT971" s="23"/>
      <c r="DU971" s="23"/>
      <c r="DV971" s="23"/>
      <c r="DW971" s="23"/>
      <c r="DX971" s="23"/>
      <c r="DY971" s="23"/>
      <c r="DZ971" s="23"/>
      <c r="EA971" s="23"/>
      <c r="EB971" s="23"/>
      <c r="EC971" s="23"/>
      <c r="ED971" s="23"/>
      <c r="EE971" s="23"/>
    </row>
    <row r="972" spans="1:135" s="22" customFormat="1" x14ac:dyDescent="0.25">
      <c r="A972" s="20"/>
      <c r="B972" s="16"/>
      <c r="C972" s="446"/>
      <c r="D972" s="446"/>
      <c r="E972" s="1089"/>
      <c r="F972" s="446"/>
      <c r="G972" s="446"/>
      <c r="H972" s="1089"/>
      <c r="I972" s="446"/>
      <c r="J972" s="446"/>
      <c r="K972" s="1089"/>
      <c r="L972" s="446"/>
      <c r="M972" s="446"/>
      <c r="N972" s="1089"/>
      <c r="O972" s="446"/>
      <c r="P972" s="446"/>
      <c r="Q972" s="1089"/>
      <c r="R972" s="446"/>
      <c r="S972" s="446"/>
      <c r="T972" s="1089"/>
      <c r="U972" s="1089"/>
      <c r="V972" s="446"/>
      <c r="W972" s="446"/>
      <c r="X972" s="1089"/>
      <c r="Y972" s="446"/>
      <c r="Z972" s="446"/>
      <c r="AA972" s="1089"/>
      <c r="AB972" s="446"/>
      <c r="AC972" s="1089"/>
      <c r="AD972" s="446"/>
      <c r="AE972" s="1089"/>
      <c r="AF972" s="446"/>
      <c r="AG972" s="1089"/>
      <c r="AH972" s="446"/>
      <c r="AI972" s="446"/>
      <c r="AJ972" s="1089"/>
      <c r="AK972" s="446"/>
      <c r="AL972" s="446"/>
      <c r="AM972" s="1089"/>
      <c r="AN972" s="446"/>
      <c r="AO972" s="446"/>
      <c r="AP972" s="1089"/>
      <c r="AQ972" s="446"/>
      <c r="AR972" s="446"/>
      <c r="AS972" s="1146"/>
      <c r="AT972" s="446"/>
      <c r="AU972" s="446"/>
      <c r="AV972" s="1089"/>
      <c r="AW972" s="1089"/>
      <c r="AX972" s="1146"/>
      <c r="AY972" s="446"/>
      <c r="AZ972" s="1146"/>
      <c r="BA972" s="1919"/>
      <c r="BB972" s="1790"/>
      <c r="BC972" s="1146"/>
      <c r="BD972" s="446"/>
      <c r="BE972" s="1938"/>
      <c r="BF972" s="1089"/>
      <c r="BG972" s="20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  <c r="BS972" s="23"/>
      <c r="BT972" s="23"/>
      <c r="BU972" s="23"/>
      <c r="BV972" s="23"/>
      <c r="BW972" s="23"/>
      <c r="BX972" s="23"/>
      <c r="BY972" s="23"/>
      <c r="BZ972" s="23"/>
      <c r="CA972" s="23"/>
      <c r="CB972" s="23"/>
      <c r="CC972" s="23"/>
      <c r="CD972" s="23"/>
      <c r="CE972" s="23"/>
      <c r="CF972" s="23"/>
      <c r="CG972" s="23"/>
      <c r="CH972" s="23"/>
      <c r="CI972" s="23"/>
      <c r="CJ972" s="23"/>
      <c r="CK972" s="23"/>
      <c r="CL972" s="23"/>
      <c r="CM972" s="23"/>
      <c r="CN972" s="23"/>
      <c r="CO972" s="23"/>
      <c r="CP972" s="23"/>
      <c r="CQ972" s="23"/>
      <c r="CR972" s="23"/>
      <c r="CS972" s="23"/>
      <c r="CT972" s="23"/>
      <c r="CU972" s="23"/>
      <c r="CV972" s="23"/>
      <c r="CW972" s="23"/>
      <c r="CX972" s="23"/>
      <c r="CY972" s="23"/>
      <c r="CZ972" s="23"/>
      <c r="DA972" s="23"/>
      <c r="DB972" s="23"/>
      <c r="DC972" s="23"/>
      <c r="DD972" s="23"/>
      <c r="DE972" s="23"/>
      <c r="DF972" s="23"/>
      <c r="DG972" s="23"/>
      <c r="DH972" s="23"/>
      <c r="DI972" s="23"/>
      <c r="DJ972" s="23"/>
      <c r="DK972" s="23"/>
      <c r="DL972" s="23"/>
      <c r="DM972" s="23"/>
      <c r="DN972" s="23"/>
      <c r="DO972" s="23"/>
      <c r="DP972" s="23"/>
      <c r="DQ972" s="23"/>
      <c r="DR972" s="23"/>
      <c r="DS972" s="23"/>
      <c r="DT972" s="23"/>
      <c r="DU972" s="23"/>
      <c r="DV972" s="23"/>
      <c r="DW972" s="23"/>
      <c r="DX972" s="23"/>
      <c r="DY972" s="23"/>
      <c r="DZ972" s="23"/>
      <c r="EA972" s="23"/>
      <c r="EB972" s="23"/>
      <c r="EC972" s="23"/>
      <c r="ED972" s="23"/>
      <c r="EE972" s="23"/>
    </row>
    <row r="973" spans="1:135" s="22" customFormat="1" x14ac:dyDescent="0.25">
      <c r="A973" s="20"/>
      <c r="B973" s="16"/>
      <c r="C973" s="446"/>
      <c r="D973" s="446"/>
      <c r="E973" s="1089"/>
      <c r="F973" s="446"/>
      <c r="G973" s="446"/>
      <c r="H973" s="1089"/>
      <c r="I973" s="446"/>
      <c r="J973" s="446"/>
      <c r="K973" s="1089"/>
      <c r="L973" s="446"/>
      <c r="M973" s="446"/>
      <c r="N973" s="1089"/>
      <c r="O973" s="446"/>
      <c r="P973" s="446"/>
      <c r="Q973" s="1089"/>
      <c r="R973" s="446"/>
      <c r="S973" s="446"/>
      <c r="T973" s="1089"/>
      <c r="U973" s="1089"/>
      <c r="V973" s="446"/>
      <c r="W973" s="446"/>
      <c r="X973" s="1089"/>
      <c r="Y973" s="446"/>
      <c r="Z973" s="446"/>
      <c r="AA973" s="1089"/>
      <c r="AB973" s="446"/>
      <c r="AC973" s="1089"/>
      <c r="AD973" s="446"/>
      <c r="AE973" s="1089"/>
      <c r="AF973" s="446"/>
      <c r="AG973" s="1089"/>
      <c r="AH973" s="446"/>
      <c r="AI973" s="446"/>
      <c r="AJ973" s="1089"/>
      <c r="AK973" s="446"/>
      <c r="AL973" s="446"/>
      <c r="AM973" s="1089"/>
      <c r="AN973" s="446"/>
      <c r="AO973" s="446"/>
      <c r="AP973" s="1089"/>
      <c r="AQ973" s="446"/>
      <c r="AR973" s="446"/>
      <c r="AS973" s="1146"/>
      <c r="AT973" s="446"/>
      <c r="AU973" s="446"/>
      <c r="AV973" s="1089"/>
      <c r="AW973" s="1089"/>
      <c r="AX973" s="1146"/>
      <c r="AY973" s="446"/>
      <c r="AZ973" s="1146"/>
      <c r="BA973" s="1919"/>
      <c r="BB973" s="1790"/>
      <c r="BC973" s="1146"/>
      <c r="BD973" s="446"/>
      <c r="BE973" s="1938"/>
      <c r="BF973" s="1089"/>
      <c r="BG973" s="20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  <c r="BS973" s="23"/>
      <c r="BT973" s="23"/>
      <c r="BU973" s="23"/>
      <c r="BV973" s="23"/>
      <c r="BW973" s="23"/>
      <c r="BX973" s="23"/>
      <c r="BY973" s="23"/>
      <c r="BZ973" s="23"/>
      <c r="CA973" s="23"/>
      <c r="CB973" s="23"/>
      <c r="CC973" s="23"/>
      <c r="CD973" s="23"/>
      <c r="CE973" s="23"/>
      <c r="CF973" s="23"/>
      <c r="CG973" s="23"/>
      <c r="CH973" s="23"/>
      <c r="CI973" s="23"/>
      <c r="CJ973" s="23"/>
      <c r="CK973" s="23"/>
      <c r="CL973" s="23"/>
      <c r="CM973" s="23"/>
      <c r="CN973" s="23"/>
      <c r="CO973" s="23"/>
      <c r="CP973" s="23"/>
      <c r="CQ973" s="23"/>
      <c r="CR973" s="23"/>
      <c r="CS973" s="23"/>
      <c r="CT973" s="23"/>
      <c r="CU973" s="23"/>
      <c r="CV973" s="23"/>
      <c r="CW973" s="23"/>
      <c r="CX973" s="23"/>
      <c r="CY973" s="23"/>
      <c r="CZ973" s="23"/>
      <c r="DA973" s="23"/>
      <c r="DB973" s="23"/>
      <c r="DC973" s="23"/>
      <c r="DD973" s="23"/>
      <c r="DE973" s="23"/>
      <c r="DF973" s="23"/>
      <c r="DG973" s="23"/>
      <c r="DH973" s="23"/>
      <c r="DI973" s="23"/>
      <c r="DJ973" s="23"/>
      <c r="DK973" s="23"/>
      <c r="DL973" s="23"/>
      <c r="DM973" s="23"/>
      <c r="DN973" s="23"/>
      <c r="DO973" s="23"/>
      <c r="DP973" s="23"/>
      <c r="DQ973" s="23"/>
      <c r="DR973" s="23"/>
      <c r="DS973" s="23"/>
      <c r="DT973" s="23"/>
      <c r="DU973" s="23"/>
      <c r="DV973" s="23"/>
      <c r="DW973" s="23"/>
      <c r="DX973" s="23"/>
      <c r="DY973" s="23"/>
      <c r="DZ973" s="23"/>
      <c r="EA973" s="23"/>
      <c r="EB973" s="23"/>
      <c r="EC973" s="23"/>
      <c r="ED973" s="23"/>
      <c r="EE973" s="23"/>
    </row>
    <row r="974" spans="1:135" s="22" customFormat="1" x14ac:dyDescent="0.25">
      <c r="A974" s="20"/>
      <c r="B974" s="16"/>
      <c r="C974" s="446"/>
      <c r="D974" s="446"/>
      <c r="E974" s="1089"/>
      <c r="F974" s="446"/>
      <c r="G974" s="446"/>
      <c r="H974" s="1089"/>
      <c r="I974" s="446"/>
      <c r="J974" s="446"/>
      <c r="K974" s="1089"/>
      <c r="L974" s="446"/>
      <c r="M974" s="446"/>
      <c r="N974" s="1089"/>
      <c r="O974" s="446"/>
      <c r="P974" s="446"/>
      <c r="Q974" s="1089"/>
      <c r="R974" s="446"/>
      <c r="S974" s="446"/>
      <c r="T974" s="1089"/>
      <c r="U974" s="1089"/>
      <c r="V974" s="446"/>
      <c r="W974" s="446"/>
      <c r="X974" s="1089"/>
      <c r="Y974" s="446"/>
      <c r="Z974" s="446"/>
      <c r="AA974" s="1089"/>
      <c r="AB974" s="446"/>
      <c r="AC974" s="1089"/>
      <c r="AD974" s="446"/>
      <c r="AE974" s="1089"/>
      <c r="AF974" s="446"/>
      <c r="AG974" s="1089"/>
      <c r="AH974" s="446"/>
      <c r="AI974" s="446"/>
      <c r="AJ974" s="1089"/>
      <c r="AK974" s="446"/>
      <c r="AL974" s="446"/>
      <c r="AM974" s="1089"/>
      <c r="AN974" s="446"/>
      <c r="AO974" s="446"/>
      <c r="AP974" s="1089"/>
      <c r="AQ974" s="446"/>
      <c r="AR974" s="446"/>
      <c r="AS974" s="1146"/>
      <c r="AT974" s="446"/>
      <c r="AU974" s="446"/>
      <c r="AV974" s="1089"/>
      <c r="AW974" s="1089"/>
      <c r="AX974" s="1146"/>
      <c r="AY974" s="446"/>
      <c r="AZ974" s="1146"/>
      <c r="BA974" s="1919"/>
      <c r="BB974" s="1790"/>
      <c r="BC974" s="1146"/>
      <c r="BD974" s="446"/>
      <c r="BE974" s="1938"/>
      <c r="BF974" s="1089"/>
      <c r="BG974" s="20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  <c r="BS974" s="23"/>
      <c r="BT974" s="23"/>
      <c r="BU974" s="23"/>
      <c r="BV974" s="23"/>
      <c r="BW974" s="23"/>
      <c r="BX974" s="23"/>
      <c r="BY974" s="23"/>
      <c r="BZ974" s="23"/>
      <c r="CA974" s="23"/>
      <c r="CB974" s="23"/>
      <c r="CC974" s="23"/>
      <c r="CD974" s="23"/>
      <c r="CE974" s="23"/>
      <c r="CF974" s="23"/>
      <c r="CG974" s="23"/>
      <c r="CH974" s="23"/>
      <c r="CI974" s="23"/>
      <c r="CJ974" s="23"/>
      <c r="CK974" s="23"/>
      <c r="CL974" s="23"/>
      <c r="CM974" s="23"/>
      <c r="CN974" s="23"/>
      <c r="CO974" s="23"/>
      <c r="CP974" s="23"/>
      <c r="CQ974" s="23"/>
      <c r="CR974" s="23"/>
      <c r="CS974" s="23"/>
      <c r="CT974" s="23"/>
      <c r="CU974" s="23"/>
      <c r="CV974" s="23"/>
      <c r="CW974" s="23"/>
      <c r="CX974" s="23"/>
      <c r="CY974" s="23"/>
      <c r="CZ974" s="23"/>
      <c r="DA974" s="23"/>
      <c r="DB974" s="23"/>
      <c r="DC974" s="23"/>
      <c r="DD974" s="23"/>
      <c r="DE974" s="23"/>
      <c r="DF974" s="23"/>
      <c r="DG974" s="23"/>
      <c r="DH974" s="23"/>
      <c r="DI974" s="23"/>
      <c r="DJ974" s="23"/>
      <c r="DK974" s="23"/>
      <c r="DL974" s="23"/>
      <c r="DM974" s="23"/>
      <c r="DN974" s="23"/>
      <c r="DO974" s="23"/>
      <c r="DP974" s="23"/>
      <c r="DQ974" s="23"/>
      <c r="DR974" s="23"/>
      <c r="DS974" s="23"/>
      <c r="DT974" s="23"/>
      <c r="DU974" s="23"/>
      <c r="DV974" s="23"/>
      <c r="DW974" s="23"/>
      <c r="DX974" s="23"/>
      <c r="DY974" s="23"/>
      <c r="DZ974" s="23"/>
      <c r="EA974" s="23"/>
      <c r="EB974" s="23"/>
      <c r="EC974" s="23"/>
      <c r="ED974" s="23"/>
      <c r="EE974" s="23"/>
    </row>
    <row r="975" spans="1:135" s="22" customFormat="1" x14ac:dyDescent="0.25">
      <c r="A975" s="20"/>
      <c r="B975" s="16"/>
      <c r="C975" s="446"/>
      <c r="D975" s="446"/>
      <c r="E975" s="1089"/>
      <c r="F975" s="446"/>
      <c r="G975" s="446"/>
      <c r="H975" s="1089"/>
      <c r="I975" s="446"/>
      <c r="J975" s="446"/>
      <c r="K975" s="1089"/>
      <c r="L975" s="446"/>
      <c r="M975" s="446"/>
      <c r="N975" s="1089"/>
      <c r="O975" s="446"/>
      <c r="P975" s="446"/>
      <c r="Q975" s="1089"/>
      <c r="R975" s="446"/>
      <c r="S975" s="446"/>
      <c r="T975" s="1089"/>
      <c r="U975" s="1089"/>
      <c r="V975" s="446"/>
      <c r="W975" s="446"/>
      <c r="X975" s="1089"/>
      <c r="Y975" s="446"/>
      <c r="Z975" s="446"/>
      <c r="AA975" s="1089"/>
      <c r="AB975" s="446"/>
      <c r="AC975" s="1089"/>
      <c r="AD975" s="446"/>
      <c r="AE975" s="1089"/>
      <c r="AF975" s="446"/>
      <c r="AG975" s="1089"/>
      <c r="AH975" s="446"/>
      <c r="AI975" s="446"/>
      <c r="AJ975" s="1089"/>
      <c r="AK975" s="446"/>
      <c r="AL975" s="446"/>
      <c r="AM975" s="1089"/>
      <c r="AN975" s="446"/>
      <c r="AO975" s="446"/>
      <c r="AP975" s="1089"/>
      <c r="AQ975" s="446"/>
      <c r="AR975" s="446"/>
      <c r="AS975" s="1146"/>
      <c r="AT975" s="446"/>
      <c r="AU975" s="446"/>
      <c r="AV975" s="1089"/>
      <c r="AW975" s="1089"/>
      <c r="AX975" s="1146"/>
      <c r="AY975" s="446"/>
      <c r="AZ975" s="1146"/>
      <c r="BA975" s="1919"/>
      <c r="BB975" s="1790"/>
      <c r="BC975" s="1146"/>
      <c r="BD975" s="446"/>
      <c r="BE975" s="1938"/>
      <c r="BF975" s="1089"/>
      <c r="BG975" s="20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  <c r="BS975" s="23"/>
      <c r="BT975" s="23"/>
      <c r="BU975" s="23"/>
      <c r="BV975" s="23"/>
      <c r="BW975" s="23"/>
      <c r="BX975" s="23"/>
      <c r="BY975" s="23"/>
      <c r="BZ975" s="23"/>
      <c r="CA975" s="23"/>
      <c r="CB975" s="23"/>
      <c r="CC975" s="23"/>
      <c r="CD975" s="23"/>
      <c r="CE975" s="23"/>
      <c r="CF975" s="23"/>
      <c r="CG975" s="23"/>
      <c r="CH975" s="23"/>
      <c r="CI975" s="23"/>
      <c r="CJ975" s="23"/>
      <c r="CK975" s="23"/>
      <c r="CL975" s="23"/>
      <c r="CM975" s="23"/>
      <c r="CN975" s="23"/>
      <c r="CO975" s="23"/>
      <c r="CP975" s="23"/>
      <c r="CQ975" s="23"/>
      <c r="CR975" s="23"/>
      <c r="CS975" s="23"/>
      <c r="CT975" s="23"/>
      <c r="CU975" s="23"/>
      <c r="CV975" s="23"/>
      <c r="CW975" s="23"/>
      <c r="CX975" s="23"/>
      <c r="CY975" s="23"/>
      <c r="CZ975" s="23"/>
      <c r="DA975" s="23"/>
      <c r="DB975" s="23"/>
      <c r="DC975" s="23"/>
      <c r="DD975" s="23"/>
      <c r="DE975" s="23"/>
      <c r="DF975" s="23"/>
      <c r="DG975" s="23"/>
      <c r="DH975" s="23"/>
      <c r="DI975" s="23"/>
      <c r="DJ975" s="23"/>
      <c r="DK975" s="23"/>
      <c r="DL975" s="23"/>
      <c r="DM975" s="23"/>
      <c r="DN975" s="23"/>
      <c r="DO975" s="23"/>
      <c r="DP975" s="23"/>
      <c r="DQ975" s="23"/>
      <c r="DR975" s="23"/>
      <c r="DS975" s="23"/>
      <c r="DT975" s="23"/>
      <c r="DU975" s="23"/>
      <c r="DV975" s="23"/>
      <c r="DW975" s="23"/>
      <c r="DX975" s="23"/>
      <c r="DY975" s="23"/>
      <c r="DZ975" s="23"/>
      <c r="EA975" s="23"/>
      <c r="EB975" s="23"/>
      <c r="EC975" s="23"/>
      <c r="ED975" s="23"/>
      <c r="EE975" s="23"/>
    </row>
    <row r="976" spans="1:135" s="22" customFormat="1" x14ac:dyDescent="0.25">
      <c r="A976" s="20"/>
      <c r="B976" s="16"/>
      <c r="C976" s="446"/>
      <c r="D976" s="446"/>
      <c r="E976" s="1089"/>
      <c r="F976" s="446"/>
      <c r="G976" s="446"/>
      <c r="H976" s="1089"/>
      <c r="I976" s="446"/>
      <c r="J976" s="446"/>
      <c r="K976" s="1089"/>
      <c r="L976" s="446"/>
      <c r="M976" s="446"/>
      <c r="N976" s="1089"/>
      <c r="O976" s="446"/>
      <c r="P976" s="446"/>
      <c r="Q976" s="1089"/>
      <c r="R976" s="446"/>
      <c r="S976" s="446"/>
      <c r="T976" s="1089"/>
      <c r="U976" s="1089"/>
      <c r="V976" s="446"/>
      <c r="W976" s="446"/>
      <c r="X976" s="1089"/>
      <c r="Y976" s="446"/>
      <c r="Z976" s="446"/>
      <c r="AA976" s="1089"/>
      <c r="AB976" s="446"/>
      <c r="AC976" s="1089"/>
      <c r="AD976" s="446"/>
      <c r="AE976" s="1089"/>
      <c r="AF976" s="446"/>
      <c r="AG976" s="1089"/>
      <c r="AH976" s="446"/>
      <c r="AI976" s="446"/>
      <c r="AJ976" s="1089"/>
      <c r="AK976" s="446"/>
      <c r="AL976" s="446"/>
      <c r="AM976" s="1089"/>
      <c r="AN976" s="446"/>
      <c r="AO976" s="446"/>
      <c r="AP976" s="1089"/>
      <c r="AQ976" s="446"/>
      <c r="AR976" s="446"/>
      <c r="AS976" s="1146"/>
      <c r="AT976" s="446"/>
      <c r="AU976" s="446"/>
      <c r="AV976" s="1089"/>
      <c r="AW976" s="1089"/>
      <c r="AX976" s="1146"/>
      <c r="AY976" s="446"/>
      <c r="AZ976" s="1146"/>
      <c r="BA976" s="1919"/>
      <c r="BB976" s="1790"/>
      <c r="BC976" s="1146"/>
      <c r="BD976" s="446"/>
      <c r="BE976" s="1938"/>
      <c r="BF976" s="1089"/>
      <c r="BG976" s="20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  <c r="BS976" s="23"/>
      <c r="BT976" s="23"/>
      <c r="BU976" s="23"/>
      <c r="BV976" s="23"/>
      <c r="BW976" s="23"/>
      <c r="BX976" s="23"/>
      <c r="BY976" s="23"/>
      <c r="BZ976" s="23"/>
      <c r="CA976" s="23"/>
      <c r="CB976" s="23"/>
      <c r="CC976" s="23"/>
      <c r="CD976" s="23"/>
      <c r="CE976" s="23"/>
      <c r="CF976" s="23"/>
      <c r="CG976" s="23"/>
      <c r="CH976" s="23"/>
      <c r="CI976" s="23"/>
      <c r="CJ976" s="23"/>
      <c r="CK976" s="23"/>
      <c r="CL976" s="23"/>
      <c r="CM976" s="23"/>
      <c r="CN976" s="23"/>
      <c r="CO976" s="23"/>
      <c r="CP976" s="23"/>
      <c r="CQ976" s="23"/>
      <c r="CR976" s="23"/>
      <c r="CS976" s="23"/>
      <c r="CT976" s="23"/>
      <c r="CU976" s="23"/>
      <c r="CV976" s="23"/>
      <c r="CW976" s="23"/>
      <c r="CX976" s="23"/>
      <c r="CY976" s="23"/>
      <c r="CZ976" s="23"/>
      <c r="DA976" s="23"/>
      <c r="DB976" s="23"/>
      <c r="DC976" s="23"/>
      <c r="DD976" s="23"/>
      <c r="DE976" s="23"/>
      <c r="DF976" s="23"/>
      <c r="DG976" s="23"/>
      <c r="DH976" s="23"/>
      <c r="DI976" s="23"/>
      <c r="DJ976" s="23"/>
      <c r="DK976" s="23"/>
      <c r="DL976" s="23"/>
      <c r="DM976" s="23"/>
      <c r="DN976" s="23"/>
      <c r="DO976" s="23"/>
      <c r="DP976" s="23"/>
      <c r="DQ976" s="23"/>
      <c r="DR976" s="23"/>
      <c r="DS976" s="23"/>
      <c r="DT976" s="23"/>
      <c r="DU976" s="23"/>
      <c r="DV976" s="23"/>
      <c r="DW976" s="23"/>
      <c r="DX976" s="23"/>
      <c r="DY976" s="23"/>
      <c r="DZ976" s="23"/>
      <c r="EA976" s="23"/>
      <c r="EB976" s="23"/>
      <c r="EC976" s="23"/>
      <c r="ED976" s="23"/>
      <c r="EE976" s="23"/>
    </row>
    <row r="977" spans="1:135" s="22" customFormat="1" x14ac:dyDescent="0.25">
      <c r="A977" s="20"/>
      <c r="B977" s="16"/>
      <c r="C977" s="446"/>
      <c r="D977" s="446"/>
      <c r="E977" s="1089"/>
      <c r="F977" s="446"/>
      <c r="G977" s="446"/>
      <c r="H977" s="1089"/>
      <c r="I977" s="446"/>
      <c r="J977" s="446"/>
      <c r="K977" s="1089"/>
      <c r="L977" s="446"/>
      <c r="M977" s="446"/>
      <c r="N977" s="1089"/>
      <c r="O977" s="446"/>
      <c r="P977" s="446"/>
      <c r="Q977" s="1089"/>
      <c r="R977" s="446"/>
      <c r="S977" s="446"/>
      <c r="T977" s="1089"/>
      <c r="U977" s="1089"/>
      <c r="V977" s="446"/>
      <c r="W977" s="446"/>
      <c r="X977" s="1089"/>
      <c r="Y977" s="446"/>
      <c r="Z977" s="446"/>
      <c r="AA977" s="1089"/>
      <c r="AB977" s="446"/>
      <c r="AC977" s="1089"/>
      <c r="AD977" s="446"/>
      <c r="AE977" s="1089"/>
      <c r="AF977" s="446"/>
      <c r="AG977" s="1089"/>
      <c r="AH977" s="446"/>
      <c r="AI977" s="446"/>
      <c r="AJ977" s="1089"/>
      <c r="AK977" s="446"/>
      <c r="AL977" s="446"/>
      <c r="AM977" s="1089"/>
      <c r="AN977" s="446"/>
      <c r="AO977" s="446"/>
      <c r="AP977" s="1089"/>
      <c r="AQ977" s="446"/>
      <c r="AR977" s="446"/>
      <c r="AS977" s="1146"/>
      <c r="AT977" s="446"/>
      <c r="AU977" s="446"/>
      <c r="AV977" s="1089"/>
      <c r="AW977" s="1089"/>
      <c r="AX977" s="1146"/>
      <c r="AY977" s="446"/>
      <c r="AZ977" s="1146"/>
      <c r="BA977" s="1919"/>
      <c r="BB977" s="1790"/>
      <c r="BC977" s="1146"/>
      <c r="BD977" s="446"/>
      <c r="BE977" s="1938"/>
      <c r="BF977" s="1089"/>
      <c r="BG977" s="20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  <c r="BS977" s="23"/>
      <c r="BT977" s="23"/>
      <c r="BU977" s="23"/>
      <c r="BV977" s="23"/>
      <c r="BW977" s="23"/>
      <c r="BX977" s="23"/>
      <c r="BY977" s="23"/>
      <c r="BZ977" s="23"/>
      <c r="CA977" s="23"/>
      <c r="CB977" s="23"/>
      <c r="CC977" s="23"/>
      <c r="CD977" s="23"/>
      <c r="CE977" s="23"/>
      <c r="CF977" s="23"/>
      <c r="CG977" s="23"/>
      <c r="CH977" s="23"/>
      <c r="CI977" s="23"/>
      <c r="CJ977" s="23"/>
      <c r="CK977" s="23"/>
      <c r="CL977" s="23"/>
      <c r="CM977" s="23"/>
      <c r="CN977" s="23"/>
      <c r="CO977" s="23"/>
      <c r="CP977" s="23"/>
      <c r="CQ977" s="23"/>
      <c r="CR977" s="23"/>
      <c r="CS977" s="23"/>
      <c r="CT977" s="23"/>
      <c r="CU977" s="23"/>
      <c r="CV977" s="23"/>
      <c r="CW977" s="23"/>
      <c r="CX977" s="23"/>
      <c r="CY977" s="23"/>
      <c r="CZ977" s="23"/>
      <c r="DA977" s="23"/>
      <c r="DB977" s="23"/>
      <c r="DC977" s="23"/>
      <c r="DD977" s="23"/>
      <c r="DE977" s="23"/>
      <c r="DF977" s="23"/>
      <c r="DG977" s="23"/>
      <c r="DH977" s="23"/>
      <c r="DI977" s="23"/>
      <c r="DJ977" s="23"/>
      <c r="DK977" s="23"/>
      <c r="DL977" s="23"/>
      <c r="DM977" s="23"/>
      <c r="DN977" s="23"/>
      <c r="DO977" s="23"/>
      <c r="DP977" s="23"/>
      <c r="DQ977" s="23"/>
      <c r="DR977" s="23"/>
      <c r="DS977" s="23"/>
      <c r="DT977" s="23"/>
      <c r="DU977" s="23"/>
      <c r="DV977" s="23"/>
      <c r="DW977" s="23"/>
      <c r="DX977" s="23"/>
      <c r="DY977" s="23"/>
      <c r="DZ977" s="23"/>
      <c r="EA977" s="23"/>
      <c r="EB977" s="23"/>
      <c r="EC977" s="23"/>
      <c r="ED977" s="23"/>
      <c r="EE977" s="23"/>
    </row>
    <row r="978" spans="1:135" s="22" customFormat="1" x14ac:dyDescent="0.25">
      <c r="A978" s="20"/>
      <c r="B978" s="16"/>
      <c r="C978" s="446"/>
      <c r="D978" s="446"/>
      <c r="E978" s="1089"/>
      <c r="F978" s="446"/>
      <c r="G978" s="446"/>
      <c r="H978" s="1089"/>
      <c r="I978" s="446"/>
      <c r="J978" s="446"/>
      <c r="K978" s="1089"/>
      <c r="L978" s="446"/>
      <c r="M978" s="446"/>
      <c r="N978" s="1089"/>
      <c r="O978" s="446"/>
      <c r="P978" s="446"/>
      <c r="Q978" s="1089"/>
      <c r="R978" s="446"/>
      <c r="S978" s="446"/>
      <c r="T978" s="1089"/>
      <c r="U978" s="1089"/>
      <c r="V978" s="446"/>
      <c r="W978" s="446"/>
      <c r="X978" s="1089"/>
      <c r="Y978" s="446"/>
      <c r="Z978" s="446"/>
      <c r="AA978" s="1089"/>
      <c r="AB978" s="446"/>
      <c r="AC978" s="1089"/>
      <c r="AD978" s="446"/>
      <c r="AE978" s="1089"/>
      <c r="AF978" s="446"/>
      <c r="AG978" s="1089"/>
      <c r="AH978" s="446"/>
      <c r="AI978" s="446"/>
      <c r="AJ978" s="1089"/>
      <c r="AK978" s="446"/>
      <c r="AL978" s="446"/>
      <c r="AM978" s="1089"/>
      <c r="AN978" s="446"/>
      <c r="AO978" s="446"/>
      <c r="AP978" s="1089"/>
      <c r="AQ978" s="446"/>
      <c r="AR978" s="446"/>
      <c r="AS978" s="1146"/>
      <c r="AT978" s="446"/>
      <c r="AU978" s="446"/>
      <c r="AV978" s="1089"/>
      <c r="AW978" s="1089"/>
      <c r="AX978" s="1146"/>
      <c r="AY978" s="446"/>
      <c r="AZ978" s="1146"/>
      <c r="BA978" s="1919"/>
      <c r="BB978" s="1790"/>
      <c r="BC978" s="1146"/>
      <c r="BD978" s="446"/>
      <c r="BE978" s="1938"/>
      <c r="BF978" s="1089"/>
      <c r="BG978" s="20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/>
      <c r="CS978" s="23"/>
      <c r="CT978" s="23"/>
      <c r="CU978" s="23"/>
      <c r="CV978" s="23"/>
      <c r="CW978" s="23"/>
      <c r="CX978" s="23"/>
      <c r="CY978" s="23"/>
      <c r="CZ978" s="23"/>
      <c r="DA978" s="23"/>
      <c r="DB978" s="23"/>
      <c r="DC978" s="23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</row>
    <row r="979" spans="1:135" s="22" customFormat="1" x14ac:dyDescent="0.25">
      <c r="A979" s="20"/>
      <c r="B979" s="16"/>
      <c r="C979" s="446"/>
      <c r="D979" s="446"/>
      <c r="E979" s="1089"/>
      <c r="F979" s="446"/>
      <c r="G979" s="446"/>
      <c r="H979" s="1089"/>
      <c r="I979" s="446"/>
      <c r="J979" s="446"/>
      <c r="K979" s="1089"/>
      <c r="L979" s="446"/>
      <c r="M979" s="446"/>
      <c r="N979" s="1089"/>
      <c r="O979" s="446"/>
      <c r="P979" s="446"/>
      <c r="Q979" s="1089"/>
      <c r="R979" s="446"/>
      <c r="S979" s="446"/>
      <c r="T979" s="1089"/>
      <c r="U979" s="1089"/>
      <c r="V979" s="446"/>
      <c r="W979" s="446"/>
      <c r="X979" s="1089"/>
      <c r="Y979" s="446"/>
      <c r="Z979" s="446"/>
      <c r="AA979" s="1089"/>
      <c r="AB979" s="446"/>
      <c r="AC979" s="1089"/>
      <c r="AD979" s="446"/>
      <c r="AE979" s="1089"/>
      <c r="AF979" s="446"/>
      <c r="AG979" s="1089"/>
      <c r="AH979" s="446"/>
      <c r="AI979" s="446"/>
      <c r="AJ979" s="1089"/>
      <c r="AK979" s="446"/>
      <c r="AL979" s="446"/>
      <c r="AM979" s="1089"/>
      <c r="AN979" s="446"/>
      <c r="AO979" s="446"/>
      <c r="AP979" s="1089"/>
      <c r="AQ979" s="446"/>
      <c r="AR979" s="446"/>
      <c r="AS979" s="1146"/>
      <c r="AT979" s="446"/>
      <c r="AU979" s="446"/>
      <c r="AV979" s="1089"/>
      <c r="AW979" s="1089"/>
      <c r="AX979" s="1146"/>
      <c r="AY979" s="446"/>
      <c r="AZ979" s="1146"/>
      <c r="BA979" s="1919"/>
      <c r="BB979" s="1790"/>
      <c r="BC979" s="1146"/>
      <c r="BD979" s="446"/>
      <c r="BE979" s="1938"/>
      <c r="BF979" s="1089"/>
      <c r="BG979" s="20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  <c r="BS979" s="23"/>
      <c r="BT979" s="23"/>
      <c r="BU979" s="23"/>
      <c r="BV979" s="23"/>
      <c r="BW979" s="23"/>
      <c r="BX979" s="23"/>
      <c r="BY979" s="23"/>
      <c r="BZ979" s="23"/>
      <c r="CA979" s="23"/>
      <c r="CB979" s="23"/>
      <c r="CC979" s="23"/>
      <c r="CD979" s="23"/>
      <c r="CE979" s="23"/>
      <c r="CF979" s="23"/>
      <c r="CG979" s="23"/>
      <c r="CH979" s="23"/>
      <c r="CI979" s="23"/>
      <c r="CJ979" s="23"/>
      <c r="CK979" s="23"/>
      <c r="CL979" s="23"/>
      <c r="CM979" s="23"/>
      <c r="CN979" s="23"/>
      <c r="CO979" s="23"/>
      <c r="CP979" s="23"/>
      <c r="CQ979" s="23"/>
      <c r="CR979" s="23"/>
      <c r="CS979" s="23"/>
      <c r="CT979" s="23"/>
      <c r="CU979" s="23"/>
      <c r="CV979" s="23"/>
      <c r="CW979" s="23"/>
      <c r="CX979" s="23"/>
      <c r="CY979" s="23"/>
      <c r="CZ979" s="23"/>
      <c r="DA979" s="23"/>
      <c r="DB979" s="23"/>
      <c r="DC979" s="23"/>
      <c r="DD979" s="23"/>
      <c r="DE979" s="23"/>
      <c r="DF979" s="23"/>
      <c r="DG979" s="23"/>
      <c r="DH979" s="23"/>
      <c r="DI979" s="23"/>
      <c r="DJ979" s="23"/>
      <c r="DK979" s="23"/>
      <c r="DL979" s="23"/>
      <c r="DM979" s="23"/>
      <c r="DN979" s="23"/>
      <c r="DO979" s="23"/>
      <c r="DP979" s="23"/>
      <c r="DQ979" s="23"/>
      <c r="DR979" s="23"/>
      <c r="DS979" s="23"/>
      <c r="DT979" s="23"/>
      <c r="DU979" s="23"/>
      <c r="DV979" s="23"/>
      <c r="DW979" s="23"/>
      <c r="DX979" s="23"/>
      <c r="DY979" s="23"/>
      <c r="DZ979" s="23"/>
      <c r="EA979" s="23"/>
      <c r="EB979" s="23"/>
      <c r="EC979" s="23"/>
      <c r="ED979" s="23"/>
      <c r="EE979" s="23"/>
    </row>
    <row r="980" spans="1:135" s="22" customFormat="1" x14ac:dyDescent="0.25">
      <c r="A980" s="20"/>
      <c r="B980" s="16"/>
      <c r="C980" s="446"/>
      <c r="D980" s="446"/>
      <c r="E980" s="1089"/>
      <c r="F980" s="446"/>
      <c r="G980" s="446"/>
      <c r="H980" s="1089"/>
      <c r="I980" s="446"/>
      <c r="J980" s="446"/>
      <c r="K980" s="1089"/>
      <c r="L980" s="446"/>
      <c r="M980" s="446"/>
      <c r="N980" s="1089"/>
      <c r="O980" s="446"/>
      <c r="P980" s="446"/>
      <c r="Q980" s="1089"/>
      <c r="R980" s="446"/>
      <c r="S980" s="446"/>
      <c r="T980" s="1089"/>
      <c r="U980" s="1089"/>
      <c r="V980" s="446"/>
      <c r="W980" s="446"/>
      <c r="X980" s="1089"/>
      <c r="Y980" s="446"/>
      <c r="Z980" s="446"/>
      <c r="AA980" s="1089"/>
      <c r="AB980" s="446"/>
      <c r="AC980" s="1089"/>
      <c r="AD980" s="446"/>
      <c r="AE980" s="1089"/>
      <c r="AF980" s="446"/>
      <c r="AG980" s="1089"/>
      <c r="AH980" s="446"/>
      <c r="AI980" s="446"/>
      <c r="AJ980" s="1089"/>
      <c r="AK980" s="446"/>
      <c r="AL980" s="446"/>
      <c r="AM980" s="1089"/>
      <c r="AN980" s="446"/>
      <c r="AO980" s="446"/>
      <c r="AP980" s="1089"/>
      <c r="AQ980" s="446"/>
      <c r="AR980" s="446"/>
      <c r="AS980" s="1146"/>
      <c r="AT980" s="446"/>
      <c r="AU980" s="446"/>
      <c r="AV980" s="1089"/>
      <c r="AW980" s="1089"/>
      <c r="AX980" s="1146"/>
      <c r="AY980" s="446"/>
      <c r="AZ980" s="1146"/>
      <c r="BA980" s="1919"/>
      <c r="BB980" s="1790"/>
      <c r="BC980" s="1146"/>
      <c r="BD980" s="446"/>
      <c r="BE980" s="1938"/>
      <c r="BF980" s="1089"/>
      <c r="BG980" s="20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  <c r="BS980" s="23"/>
      <c r="BT980" s="23"/>
      <c r="BU980" s="23"/>
      <c r="BV980" s="23"/>
      <c r="BW980" s="23"/>
      <c r="BX980" s="23"/>
      <c r="BY980" s="23"/>
      <c r="BZ980" s="23"/>
      <c r="CA980" s="23"/>
      <c r="CB980" s="23"/>
      <c r="CC980" s="23"/>
      <c r="CD980" s="23"/>
      <c r="CE980" s="23"/>
      <c r="CF980" s="23"/>
      <c r="CG980" s="23"/>
      <c r="CH980" s="23"/>
      <c r="CI980" s="23"/>
      <c r="CJ980" s="23"/>
      <c r="CK980" s="23"/>
      <c r="CL980" s="23"/>
      <c r="CM980" s="23"/>
      <c r="CN980" s="23"/>
      <c r="CO980" s="23"/>
      <c r="CP980" s="23"/>
      <c r="CQ980" s="23"/>
      <c r="CR980" s="23"/>
      <c r="CS980" s="23"/>
      <c r="CT980" s="23"/>
      <c r="CU980" s="23"/>
      <c r="CV980" s="23"/>
      <c r="CW980" s="23"/>
      <c r="CX980" s="23"/>
      <c r="CY980" s="23"/>
      <c r="CZ980" s="23"/>
      <c r="DA980" s="23"/>
      <c r="DB980" s="23"/>
      <c r="DC980" s="23"/>
      <c r="DD980" s="23"/>
      <c r="DE980" s="23"/>
      <c r="DF980" s="23"/>
      <c r="DG980" s="23"/>
      <c r="DH980" s="23"/>
      <c r="DI980" s="23"/>
      <c r="DJ980" s="23"/>
      <c r="DK980" s="23"/>
      <c r="DL980" s="23"/>
      <c r="DM980" s="23"/>
      <c r="DN980" s="23"/>
      <c r="DO980" s="23"/>
      <c r="DP980" s="23"/>
      <c r="DQ980" s="23"/>
      <c r="DR980" s="23"/>
      <c r="DS980" s="23"/>
      <c r="DT980" s="23"/>
      <c r="DU980" s="23"/>
      <c r="DV980" s="23"/>
      <c r="DW980" s="23"/>
      <c r="DX980" s="23"/>
      <c r="DY980" s="23"/>
      <c r="DZ980" s="23"/>
      <c r="EA980" s="23"/>
      <c r="EB980" s="23"/>
      <c r="EC980" s="23"/>
      <c r="ED980" s="23"/>
      <c r="EE980" s="23"/>
    </row>
    <row r="981" spans="1:135" s="22" customFormat="1" x14ac:dyDescent="0.25">
      <c r="A981" s="20"/>
      <c r="B981" s="16"/>
      <c r="C981" s="446"/>
      <c r="D981" s="446"/>
      <c r="E981" s="1089"/>
      <c r="F981" s="446"/>
      <c r="G981" s="446"/>
      <c r="H981" s="1089"/>
      <c r="I981" s="446"/>
      <c r="J981" s="446"/>
      <c r="K981" s="1089"/>
      <c r="L981" s="446"/>
      <c r="M981" s="446"/>
      <c r="N981" s="1089"/>
      <c r="O981" s="446"/>
      <c r="P981" s="446"/>
      <c r="Q981" s="1089"/>
      <c r="R981" s="446"/>
      <c r="S981" s="446"/>
      <c r="T981" s="1089"/>
      <c r="U981" s="1089"/>
      <c r="V981" s="446"/>
      <c r="W981" s="446"/>
      <c r="X981" s="1089"/>
      <c r="Y981" s="446"/>
      <c r="Z981" s="446"/>
      <c r="AA981" s="1089"/>
      <c r="AB981" s="446"/>
      <c r="AC981" s="1089"/>
      <c r="AD981" s="446"/>
      <c r="AE981" s="1089"/>
      <c r="AF981" s="446"/>
      <c r="AG981" s="1089"/>
      <c r="AH981" s="446"/>
      <c r="AI981" s="446"/>
      <c r="AJ981" s="1089"/>
      <c r="AK981" s="446"/>
      <c r="AL981" s="446"/>
      <c r="AM981" s="1089"/>
      <c r="AN981" s="446"/>
      <c r="AO981" s="446"/>
      <c r="AP981" s="1089"/>
      <c r="AQ981" s="446"/>
      <c r="AR981" s="446"/>
      <c r="AS981" s="1146"/>
      <c r="AT981" s="446"/>
      <c r="AU981" s="446"/>
      <c r="AV981" s="1089"/>
      <c r="AW981" s="1089"/>
      <c r="AX981" s="1146"/>
      <c r="AY981" s="446"/>
      <c r="AZ981" s="1146"/>
      <c r="BA981" s="1919"/>
      <c r="BB981" s="1790"/>
      <c r="BC981" s="1146"/>
      <c r="BD981" s="446"/>
      <c r="BE981" s="1938"/>
      <c r="BF981" s="1089"/>
      <c r="BG981" s="20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  <c r="BS981" s="23"/>
      <c r="BT981" s="23"/>
      <c r="BU981" s="23"/>
      <c r="BV981" s="23"/>
      <c r="BW981" s="23"/>
      <c r="BX981" s="23"/>
      <c r="BY981" s="23"/>
      <c r="BZ981" s="23"/>
      <c r="CA981" s="23"/>
      <c r="CB981" s="23"/>
      <c r="CC981" s="23"/>
      <c r="CD981" s="23"/>
      <c r="CE981" s="23"/>
      <c r="CF981" s="23"/>
      <c r="CG981" s="23"/>
      <c r="CH981" s="23"/>
      <c r="CI981" s="23"/>
      <c r="CJ981" s="23"/>
      <c r="CK981" s="23"/>
      <c r="CL981" s="23"/>
      <c r="CM981" s="23"/>
      <c r="CN981" s="23"/>
      <c r="CO981" s="23"/>
      <c r="CP981" s="23"/>
      <c r="CQ981" s="23"/>
      <c r="CR981" s="23"/>
      <c r="CS981" s="23"/>
      <c r="CT981" s="23"/>
      <c r="CU981" s="23"/>
      <c r="CV981" s="23"/>
      <c r="CW981" s="23"/>
      <c r="CX981" s="23"/>
      <c r="CY981" s="23"/>
      <c r="CZ981" s="23"/>
      <c r="DA981" s="23"/>
      <c r="DB981" s="23"/>
      <c r="DC981" s="23"/>
      <c r="DD981" s="23"/>
      <c r="DE981" s="23"/>
      <c r="DF981" s="23"/>
      <c r="DG981" s="23"/>
      <c r="DH981" s="23"/>
      <c r="DI981" s="23"/>
      <c r="DJ981" s="23"/>
      <c r="DK981" s="23"/>
      <c r="DL981" s="23"/>
      <c r="DM981" s="23"/>
      <c r="DN981" s="23"/>
      <c r="DO981" s="23"/>
      <c r="DP981" s="23"/>
      <c r="DQ981" s="23"/>
      <c r="DR981" s="23"/>
      <c r="DS981" s="23"/>
      <c r="DT981" s="23"/>
      <c r="DU981" s="23"/>
      <c r="DV981" s="23"/>
      <c r="DW981" s="23"/>
      <c r="DX981" s="23"/>
      <c r="DY981" s="23"/>
      <c r="DZ981" s="23"/>
      <c r="EA981" s="23"/>
      <c r="EB981" s="23"/>
      <c r="EC981" s="23"/>
      <c r="ED981" s="23"/>
      <c r="EE981" s="23"/>
    </row>
    <row r="982" spans="1:135" s="22" customFormat="1" x14ac:dyDescent="0.25">
      <c r="A982" s="20"/>
      <c r="B982" s="16"/>
      <c r="C982" s="446"/>
      <c r="D982" s="446"/>
      <c r="E982" s="1089"/>
      <c r="F982" s="446"/>
      <c r="G982" s="446"/>
      <c r="H982" s="1089"/>
      <c r="I982" s="446"/>
      <c r="J982" s="446"/>
      <c r="K982" s="1089"/>
      <c r="L982" s="446"/>
      <c r="M982" s="446"/>
      <c r="N982" s="1089"/>
      <c r="O982" s="446"/>
      <c r="P982" s="446"/>
      <c r="Q982" s="1089"/>
      <c r="R982" s="446"/>
      <c r="S982" s="446"/>
      <c r="T982" s="1089"/>
      <c r="U982" s="1089"/>
      <c r="V982" s="446"/>
      <c r="W982" s="446"/>
      <c r="X982" s="1089"/>
      <c r="Y982" s="446"/>
      <c r="Z982" s="446"/>
      <c r="AA982" s="1089"/>
      <c r="AB982" s="446"/>
      <c r="AC982" s="1089"/>
      <c r="AD982" s="446"/>
      <c r="AE982" s="1089"/>
      <c r="AF982" s="446"/>
      <c r="AG982" s="1089"/>
      <c r="AH982" s="446"/>
      <c r="AI982" s="446"/>
      <c r="AJ982" s="1089"/>
      <c r="AK982" s="446"/>
      <c r="AL982" s="446"/>
      <c r="AM982" s="1089"/>
      <c r="AN982" s="446"/>
      <c r="AO982" s="446"/>
      <c r="AP982" s="1089"/>
      <c r="AQ982" s="446"/>
      <c r="AR982" s="446"/>
      <c r="AS982" s="1146"/>
      <c r="AT982" s="446"/>
      <c r="AU982" s="446"/>
      <c r="AV982" s="1089"/>
      <c r="AW982" s="1089"/>
      <c r="AX982" s="1146"/>
      <c r="AY982" s="446"/>
      <c r="AZ982" s="1146"/>
      <c r="BA982" s="1919"/>
      <c r="BB982" s="1790"/>
      <c r="BC982" s="1146"/>
      <c r="BD982" s="446"/>
      <c r="BE982" s="1938"/>
      <c r="BF982" s="1089"/>
      <c r="BG982" s="20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  <c r="BS982" s="23"/>
      <c r="BT982" s="23"/>
      <c r="BU982" s="23"/>
      <c r="BV982" s="23"/>
      <c r="BW982" s="23"/>
      <c r="BX982" s="23"/>
      <c r="BY982" s="23"/>
      <c r="BZ982" s="23"/>
      <c r="CA982" s="23"/>
      <c r="CB982" s="23"/>
      <c r="CC982" s="23"/>
      <c r="CD982" s="23"/>
      <c r="CE982" s="23"/>
      <c r="CF982" s="23"/>
      <c r="CG982" s="23"/>
      <c r="CH982" s="23"/>
      <c r="CI982" s="23"/>
      <c r="CJ982" s="23"/>
      <c r="CK982" s="23"/>
      <c r="CL982" s="23"/>
      <c r="CM982" s="23"/>
      <c r="CN982" s="23"/>
      <c r="CO982" s="23"/>
      <c r="CP982" s="23"/>
      <c r="CQ982" s="23"/>
      <c r="CR982" s="23"/>
      <c r="CS982" s="23"/>
      <c r="CT982" s="23"/>
      <c r="CU982" s="23"/>
      <c r="CV982" s="23"/>
      <c r="CW982" s="23"/>
      <c r="CX982" s="23"/>
      <c r="CY982" s="23"/>
      <c r="CZ982" s="23"/>
      <c r="DA982" s="23"/>
      <c r="DB982" s="23"/>
      <c r="DC982" s="23"/>
      <c r="DD982" s="23"/>
      <c r="DE982" s="23"/>
      <c r="DF982" s="23"/>
      <c r="DG982" s="23"/>
      <c r="DH982" s="23"/>
      <c r="DI982" s="23"/>
      <c r="DJ982" s="23"/>
      <c r="DK982" s="23"/>
      <c r="DL982" s="23"/>
      <c r="DM982" s="23"/>
      <c r="DN982" s="23"/>
      <c r="DO982" s="23"/>
      <c r="DP982" s="23"/>
      <c r="DQ982" s="23"/>
      <c r="DR982" s="23"/>
      <c r="DS982" s="23"/>
      <c r="DT982" s="23"/>
      <c r="DU982" s="23"/>
      <c r="DV982" s="23"/>
      <c r="DW982" s="23"/>
      <c r="DX982" s="23"/>
      <c r="DY982" s="23"/>
      <c r="DZ982" s="23"/>
      <c r="EA982" s="23"/>
      <c r="EB982" s="23"/>
      <c r="EC982" s="23"/>
      <c r="ED982" s="23"/>
      <c r="EE982" s="23"/>
    </row>
    <row r="983" spans="1:135" s="22" customFormat="1" x14ac:dyDescent="0.25">
      <c r="A983" s="20"/>
      <c r="B983" s="16"/>
      <c r="C983" s="446"/>
      <c r="D983" s="446"/>
      <c r="E983" s="1089"/>
      <c r="F983" s="446"/>
      <c r="G983" s="446"/>
      <c r="H983" s="1089"/>
      <c r="I983" s="446"/>
      <c r="J983" s="446"/>
      <c r="K983" s="1089"/>
      <c r="L983" s="446"/>
      <c r="M983" s="446"/>
      <c r="N983" s="1089"/>
      <c r="O983" s="446"/>
      <c r="P983" s="446"/>
      <c r="Q983" s="1089"/>
      <c r="R983" s="446"/>
      <c r="S983" s="446"/>
      <c r="T983" s="1089"/>
      <c r="U983" s="1089"/>
      <c r="V983" s="446"/>
      <c r="W983" s="446"/>
      <c r="X983" s="1089"/>
      <c r="Y983" s="446"/>
      <c r="Z983" s="446"/>
      <c r="AA983" s="1089"/>
      <c r="AB983" s="446"/>
      <c r="AC983" s="1089"/>
      <c r="AD983" s="446"/>
      <c r="AE983" s="1089"/>
      <c r="AF983" s="446"/>
      <c r="AG983" s="1089"/>
      <c r="AH983" s="446"/>
      <c r="AI983" s="446"/>
      <c r="AJ983" s="1089"/>
      <c r="AK983" s="446"/>
      <c r="AL983" s="446"/>
      <c r="AM983" s="1089"/>
      <c r="AN983" s="446"/>
      <c r="AO983" s="446"/>
      <c r="AP983" s="1089"/>
      <c r="AQ983" s="446"/>
      <c r="AR983" s="446"/>
      <c r="AS983" s="1146"/>
      <c r="AT983" s="446"/>
      <c r="AU983" s="446"/>
      <c r="AV983" s="1089"/>
      <c r="AW983" s="1089"/>
      <c r="AX983" s="1146"/>
      <c r="AY983" s="446"/>
      <c r="AZ983" s="1146"/>
      <c r="BA983" s="1919"/>
      <c r="BB983" s="1790"/>
      <c r="BC983" s="1146"/>
      <c r="BD983" s="446"/>
      <c r="BE983" s="1938"/>
      <c r="BF983" s="1089"/>
      <c r="BG983" s="20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  <c r="BS983" s="23"/>
      <c r="BT983" s="23"/>
      <c r="BU983" s="23"/>
      <c r="BV983" s="23"/>
      <c r="BW983" s="23"/>
      <c r="BX983" s="23"/>
      <c r="BY983" s="23"/>
      <c r="BZ983" s="23"/>
      <c r="CA983" s="23"/>
      <c r="CB983" s="23"/>
      <c r="CC983" s="23"/>
      <c r="CD983" s="23"/>
      <c r="CE983" s="23"/>
      <c r="CF983" s="23"/>
      <c r="CG983" s="23"/>
      <c r="CH983" s="23"/>
      <c r="CI983" s="23"/>
      <c r="CJ983" s="23"/>
      <c r="CK983" s="23"/>
      <c r="CL983" s="23"/>
      <c r="CM983" s="23"/>
      <c r="CN983" s="23"/>
      <c r="CO983" s="23"/>
      <c r="CP983" s="23"/>
      <c r="CQ983" s="23"/>
      <c r="CR983" s="23"/>
      <c r="CS983" s="23"/>
      <c r="CT983" s="23"/>
      <c r="CU983" s="23"/>
      <c r="CV983" s="23"/>
      <c r="CW983" s="23"/>
      <c r="CX983" s="23"/>
      <c r="CY983" s="23"/>
      <c r="CZ983" s="23"/>
      <c r="DA983" s="23"/>
      <c r="DB983" s="23"/>
      <c r="DC983" s="23"/>
      <c r="DD983" s="23"/>
      <c r="DE983" s="23"/>
      <c r="DF983" s="23"/>
      <c r="DG983" s="23"/>
      <c r="DH983" s="23"/>
      <c r="DI983" s="23"/>
      <c r="DJ983" s="23"/>
      <c r="DK983" s="23"/>
      <c r="DL983" s="23"/>
      <c r="DM983" s="23"/>
      <c r="DN983" s="23"/>
      <c r="DO983" s="23"/>
      <c r="DP983" s="23"/>
      <c r="DQ983" s="23"/>
      <c r="DR983" s="23"/>
      <c r="DS983" s="23"/>
      <c r="DT983" s="23"/>
      <c r="DU983" s="23"/>
      <c r="DV983" s="23"/>
      <c r="DW983" s="23"/>
      <c r="DX983" s="23"/>
      <c r="DY983" s="23"/>
      <c r="DZ983" s="23"/>
      <c r="EA983" s="23"/>
      <c r="EB983" s="23"/>
      <c r="EC983" s="23"/>
      <c r="ED983" s="23"/>
      <c r="EE983" s="23"/>
    </row>
    <row r="984" spans="1:135" s="22" customFormat="1" x14ac:dyDescent="0.25">
      <c r="A984" s="20"/>
      <c r="B984" s="16"/>
      <c r="C984" s="446"/>
      <c r="D984" s="446"/>
      <c r="E984" s="1089"/>
      <c r="F984" s="446"/>
      <c r="G984" s="446"/>
      <c r="H984" s="1089"/>
      <c r="I984" s="446"/>
      <c r="J984" s="446"/>
      <c r="K984" s="1089"/>
      <c r="L984" s="446"/>
      <c r="M984" s="446"/>
      <c r="N984" s="1089"/>
      <c r="O984" s="446"/>
      <c r="P984" s="446"/>
      <c r="Q984" s="1089"/>
      <c r="R984" s="446"/>
      <c r="S984" s="446"/>
      <c r="T984" s="1089"/>
      <c r="U984" s="1089"/>
      <c r="V984" s="446"/>
      <c r="W984" s="446"/>
      <c r="X984" s="1089"/>
      <c r="Y984" s="446"/>
      <c r="Z984" s="446"/>
      <c r="AA984" s="1089"/>
      <c r="AB984" s="446"/>
      <c r="AC984" s="1089"/>
      <c r="AD984" s="446"/>
      <c r="AE984" s="1089"/>
      <c r="AF984" s="446"/>
      <c r="AG984" s="1089"/>
      <c r="AH984" s="446"/>
      <c r="AI984" s="446"/>
      <c r="AJ984" s="1089"/>
      <c r="AK984" s="446"/>
      <c r="AL984" s="446"/>
      <c r="AM984" s="1089"/>
      <c r="AN984" s="446"/>
      <c r="AO984" s="446"/>
      <c r="AP984" s="1089"/>
      <c r="AQ984" s="446"/>
      <c r="AR984" s="446"/>
      <c r="AS984" s="1146"/>
      <c r="AT984" s="446"/>
      <c r="AU984" s="446"/>
      <c r="AV984" s="1089"/>
      <c r="AW984" s="1089"/>
      <c r="AX984" s="1146"/>
      <c r="AY984" s="446"/>
      <c r="AZ984" s="1146"/>
      <c r="BA984" s="1919"/>
      <c r="BB984" s="1790"/>
      <c r="BC984" s="1146"/>
      <c r="BD984" s="446"/>
      <c r="BE984" s="1938"/>
      <c r="BF984" s="1089"/>
      <c r="BG984" s="20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  <c r="BS984" s="23"/>
      <c r="BT984" s="23"/>
      <c r="BU984" s="23"/>
      <c r="BV984" s="23"/>
      <c r="BW984" s="23"/>
      <c r="BX984" s="23"/>
      <c r="BY984" s="23"/>
      <c r="BZ984" s="23"/>
      <c r="CA984" s="23"/>
      <c r="CB984" s="23"/>
      <c r="CC984" s="23"/>
      <c r="CD984" s="23"/>
      <c r="CE984" s="23"/>
      <c r="CF984" s="23"/>
      <c r="CG984" s="23"/>
      <c r="CH984" s="23"/>
      <c r="CI984" s="23"/>
      <c r="CJ984" s="23"/>
      <c r="CK984" s="23"/>
      <c r="CL984" s="23"/>
      <c r="CM984" s="23"/>
      <c r="CN984" s="23"/>
      <c r="CO984" s="23"/>
      <c r="CP984" s="23"/>
      <c r="CQ984" s="23"/>
      <c r="CR984" s="23"/>
      <c r="CS984" s="23"/>
      <c r="CT984" s="23"/>
      <c r="CU984" s="23"/>
      <c r="CV984" s="23"/>
      <c r="CW984" s="23"/>
      <c r="CX984" s="23"/>
      <c r="CY984" s="23"/>
      <c r="CZ984" s="23"/>
      <c r="DA984" s="23"/>
      <c r="DB984" s="23"/>
      <c r="DC984" s="23"/>
      <c r="DD984" s="23"/>
      <c r="DE984" s="23"/>
      <c r="DF984" s="23"/>
      <c r="DG984" s="23"/>
      <c r="DH984" s="23"/>
      <c r="DI984" s="23"/>
      <c r="DJ984" s="23"/>
      <c r="DK984" s="23"/>
      <c r="DL984" s="23"/>
      <c r="DM984" s="23"/>
      <c r="DN984" s="23"/>
      <c r="DO984" s="23"/>
      <c r="DP984" s="23"/>
      <c r="DQ984" s="23"/>
      <c r="DR984" s="23"/>
      <c r="DS984" s="23"/>
      <c r="DT984" s="23"/>
      <c r="DU984" s="23"/>
      <c r="DV984" s="23"/>
      <c r="DW984" s="23"/>
      <c r="DX984" s="23"/>
      <c r="DY984" s="23"/>
      <c r="DZ984" s="23"/>
      <c r="EA984" s="23"/>
      <c r="EB984" s="23"/>
      <c r="EC984" s="23"/>
      <c r="ED984" s="23"/>
      <c r="EE984" s="23"/>
    </row>
    <row r="985" spans="1:135" s="22" customFormat="1" x14ac:dyDescent="0.25">
      <c r="A985" s="20"/>
      <c r="B985" s="16"/>
      <c r="C985" s="446"/>
      <c r="D985" s="446"/>
      <c r="E985" s="1089"/>
      <c r="F985" s="446"/>
      <c r="G985" s="446"/>
      <c r="H985" s="1089"/>
      <c r="I985" s="446"/>
      <c r="J985" s="446"/>
      <c r="K985" s="1089"/>
      <c r="L985" s="446"/>
      <c r="M985" s="446"/>
      <c r="N985" s="1089"/>
      <c r="O985" s="446"/>
      <c r="P985" s="446"/>
      <c r="Q985" s="1089"/>
      <c r="R985" s="446"/>
      <c r="S985" s="446"/>
      <c r="T985" s="1089"/>
      <c r="U985" s="1089"/>
      <c r="V985" s="446"/>
      <c r="W985" s="446"/>
      <c r="X985" s="1089"/>
      <c r="Y985" s="446"/>
      <c r="Z985" s="446"/>
      <c r="AA985" s="1089"/>
      <c r="AB985" s="446"/>
      <c r="AC985" s="1089"/>
      <c r="AD985" s="446"/>
      <c r="AE985" s="1089"/>
      <c r="AF985" s="446"/>
      <c r="AG985" s="1089"/>
      <c r="AH985" s="446"/>
      <c r="AI985" s="446"/>
      <c r="AJ985" s="1089"/>
      <c r="AK985" s="446"/>
      <c r="AL985" s="446"/>
      <c r="AM985" s="1089"/>
      <c r="AN985" s="446"/>
      <c r="AO985" s="446"/>
      <c r="AP985" s="1089"/>
      <c r="AQ985" s="446"/>
      <c r="AR985" s="446"/>
      <c r="AS985" s="1146"/>
      <c r="AT985" s="446"/>
      <c r="AU985" s="446"/>
      <c r="AV985" s="1089"/>
      <c r="AW985" s="1089"/>
      <c r="AX985" s="1146"/>
      <c r="AY985" s="446"/>
      <c r="AZ985" s="1146"/>
      <c r="BA985" s="1919"/>
      <c r="BB985" s="1790"/>
      <c r="BC985" s="1146"/>
      <c r="BD985" s="446"/>
      <c r="BE985" s="1938"/>
      <c r="BF985" s="1089"/>
      <c r="BG985" s="20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  <c r="BS985" s="23"/>
      <c r="BT985" s="23"/>
      <c r="BU985" s="23"/>
      <c r="BV985" s="23"/>
      <c r="BW985" s="23"/>
      <c r="BX985" s="23"/>
      <c r="BY985" s="23"/>
      <c r="BZ985" s="23"/>
      <c r="CA985" s="23"/>
      <c r="CB985" s="23"/>
      <c r="CC985" s="23"/>
      <c r="CD985" s="23"/>
      <c r="CE985" s="23"/>
      <c r="CF985" s="23"/>
      <c r="CG985" s="23"/>
      <c r="CH985" s="23"/>
      <c r="CI985" s="23"/>
      <c r="CJ985" s="23"/>
      <c r="CK985" s="23"/>
      <c r="CL985" s="23"/>
      <c r="CM985" s="23"/>
      <c r="CN985" s="23"/>
      <c r="CO985" s="23"/>
      <c r="CP985" s="23"/>
      <c r="CQ985" s="23"/>
      <c r="CR985" s="23"/>
      <c r="CS985" s="23"/>
      <c r="CT985" s="23"/>
      <c r="CU985" s="23"/>
      <c r="CV985" s="23"/>
      <c r="CW985" s="23"/>
      <c r="CX985" s="23"/>
      <c r="CY985" s="23"/>
      <c r="CZ985" s="23"/>
      <c r="DA985" s="23"/>
      <c r="DB985" s="23"/>
      <c r="DC985" s="23"/>
      <c r="DD985" s="23"/>
      <c r="DE985" s="23"/>
      <c r="DF985" s="23"/>
      <c r="DG985" s="23"/>
      <c r="DH985" s="23"/>
      <c r="DI985" s="23"/>
      <c r="DJ985" s="23"/>
      <c r="DK985" s="23"/>
      <c r="DL985" s="23"/>
      <c r="DM985" s="23"/>
      <c r="DN985" s="23"/>
      <c r="DO985" s="23"/>
      <c r="DP985" s="23"/>
      <c r="DQ985" s="23"/>
      <c r="DR985" s="23"/>
      <c r="DS985" s="23"/>
      <c r="DT985" s="23"/>
      <c r="DU985" s="23"/>
      <c r="DV985" s="23"/>
      <c r="DW985" s="23"/>
      <c r="DX985" s="23"/>
      <c r="DY985" s="23"/>
      <c r="DZ985" s="23"/>
      <c r="EA985" s="23"/>
      <c r="EB985" s="23"/>
      <c r="EC985" s="23"/>
      <c r="ED985" s="23"/>
      <c r="EE985" s="23"/>
    </row>
    <row r="986" spans="1:135" s="22" customFormat="1" x14ac:dyDescent="0.25">
      <c r="A986" s="20"/>
      <c r="B986" s="16"/>
      <c r="C986" s="446"/>
      <c r="D986" s="446"/>
      <c r="E986" s="1089"/>
      <c r="F986" s="446"/>
      <c r="G986" s="446"/>
      <c r="H986" s="1089"/>
      <c r="I986" s="446"/>
      <c r="J986" s="446"/>
      <c r="K986" s="1089"/>
      <c r="L986" s="446"/>
      <c r="M986" s="446"/>
      <c r="N986" s="1089"/>
      <c r="O986" s="446"/>
      <c r="P986" s="446"/>
      <c r="Q986" s="1089"/>
      <c r="R986" s="446"/>
      <c r="S986" s="446"/>
      <c r="T986" s="1089"/>
      <c r="U986" s="1089"/>
      <c r="V986" s="446"/>
      <c r="W986" s="446"/>
      <c r="X986" s="1089"/>
      <c r="Y986" s="446"/>
      <c r="Z986" s="446"/>
      <c r="AA986" s="1089"/>
      <c r="AB986" s="446"/>
      <c r="AC986" s="1089"/>
      <c r="AD986" s="446"/>
      <c r="AE986" s="1089"/>
      <c r="AF986" s="446"/>
      <c r="AG986" s="1089"/>
      <c r="AH986" s="446"/>
      <c r="AI986" s="446"/>
      <c r="AJ986" s="1089"/>
      <c r="AK986" s="446"/>
      <c r="AL986" s="446"/>
      <c r="AM986" s="1089"/>
      <c r="AN986" s="446"/>
      <c r="AO986" s="446"/>
      <c r="AP986" s="1089"/>
      <c r="AQ986" s="446"/>
      <c r="AR986" s="446"/>
      <c r="AS986" s="1146"/>
      <c r="AT986" s="446"/>
      <c r="AU986" s="446"/>
      <c r="AV986" s="1089"/>
      <c r="AW986" s="1089"/>
      <c r="AX986" s="1146"/>
      <c r="AY986" s="446"/>
      <c r="AZ986" s="1146"/>
      <c r="BA986" s="1919"/>
      <c r="BB986" s="1790"/>
      <c r="BC986" s="1146"/>
      <c r="BD986" s="446"/>
      <c r="BE986" s="1938"/>
      <c r="BF986" s="1089"/>
      <c r="BG986" s="20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  <c r="BS986" s="23"/>
      <c r="BT986" s="23"/>
      <c r="BU986" s="23"/>
      <c r="BV986" s="23"/>
      <c r="BW986" s="23"/>
      <c r="BX986" s="23"/>
      <c r="BY986" s="23"/>
      <c r="BZ986" s="23"/>
      <c r="CA986" s="23"/>
      <c r="CB986" s="23"/>
      <c r="CC986" s="23"/>
      <c r="CD986" s="23"/>
      <c r="CE986" s="23"/>
      <c r="CF986" s="23"/>
      <c r="CG986" s="23"/>
      <c r="CH986" s="23"/>
      <c r="CI986" s="23"/>
      <c r="CJ986" s="23"/>
      <c r="CK986" s="23"/>
      <c r="CL986" s="23"/>
      <c r="CM986" s="23"/>
      <c r="CN986" s="23"/>
      <c r="CO986" s="23"/>
      <c r="CP986" s="23"/>
      <c r="CQ986" s="23"/>
      <c r="CR986" s="23"/>
      <c r="CS986" s="23"/>
      <c r="CT986" s="23"/>
      <c r="CU986" s="23"/>
      <c r="CV986" s="23"/>
      <c r="CW986" s="23"/>
      <c r="CX986" s="23"/>
      <c r="CY986" s="23"/>
      <c r="CZ986" s="23"/>
      <c r="DA986" s="23"/>
      <c r="DB986" s="23"/>
      <c r="DC986" s="23"/>
      <c r="DD986" s="23"/>
      <c r="DE986" s="23"/>
      <c r="DF986" s="23"/>
      <c r="DG986" s="23"/>
      <c r="DH986" s="23"/>
      <c r="DI986" s="23"/>
      <c r="DJ986" s="23"/>
      <c r="DK986" s="23"/>
      <c r="DL986" s="23"/>
      <c r="DM986" s="23"/>
      <c r="DN986" s="23"/>
      <c r="DO986" s="23"/>
      <c r="DP986" s="23"/>
      <c r="DQ986" s="23"/>
      <c r="DR986" s="23"/>
      <c r="DS986" s="23"/>
      <c r="DT986" s="23"/>
      <c r="DU986" s="23"/>
      <c r="DV986" s="23"/>
      <c r="DW986" s="23"/>
      <c r="DX986" s="23"/>
      <c r="DY986" s="23"/>
      <c r="DZ986" s="23"/>
      <c r="EA986" s="23"/>
      <c r="EB986" s="23"/>
      <c r="EC986" s="23"/>
      <c r="ED986" s="23"/>
      <c r="EE986" s="23"/>
    </row>
    <row r="987" spans="1:135" s="22" customFormat="1" x14ac:dyDescent="0.25">
      <c r="A987" s="20"/>
      <c r="B987" s="16"/>
      <c r="C987" s="446"/>
      <c r="D987" s="446"/>
      <c r="E987" s="1089"/>
      <c r="F987" s="446"/>
      <c r="G987" s="446"/>
      <c r="H987" s="1089"/>
      <c r="I987" s="446"/>
      <c r="J987" s="446"/>
      <c r="K987" s="1089"/>
      <c r="L987" s="446"/>
      <c r="M987" s="446"/>
      <c r="N987" s="1089"/>
      <c r="O987" s="446"/>
      <c r="P987" s="446"/>
      <c r="Q987" s="1089"/>
      <c r="R987" s="446"/>
      <c r="S987" s="446"/>
      <c r="T987" s="1089"/>
      <c r="U987" s="1089"/>
      <c r="V987" s="446"/>
      <c r="W987" s="446"/>
      <c r="X987" s="1089"/>
      <c r="Y987" s="446"/>
      <c r="Z987" s="446"/>
      <c r="AA987" s="1089"/>
      <c r="AB987" s="446"/>
      <c r="AC987" s="1089"/>
      <c r="AD987" s="446"/>
      <c r="AE987" s="1089"/>
      <c r="AF987" s="446"/>
      <c r="AG987" s="1089"/>
      <c r="AH987" s="446"/>
      <c r="AI987" s="446"/>
      <c r="AJ987" s="1089"/>
      <c r="AK987" s="446"/>
      <c r="AL987" s="446"/>
      <c r="AM987" s="1089"/>
      <c r="AN987" s="446"/>
      <c r="AO987" s="446"/>
      <c r="AP987" s="1089"/>
      <c r="AQ987" s="446"/>
      <c r="AR987" s="446"/>
      <c r="AS987" s="1146"/>
      <c r="AT987" s="446"/>
      <c r="AU987" s="446"/>
      <c r="AV987" s="1089"/>
      <c r="AW987" s="1089"/>
      <c r="AX987" s="1146"/>
      <c r="AY987" s="446"/>
      <c r="AZ987" s="1146"/>
      <c r="BA987" s="1919"/>
      <c r="BB987" s="1790"/>
      <c r="BC987" s="1146"/>
      <c r="BD987" s="446"/>
      <c r="BE987" s="1938"/>
      <c r="BF987" s="1089"/>
      <c r="BG987" s="20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  <c r="BS987" s="23"/>
      <c r="BT987" s="23"/>
      <c r="BU987" s="23"/>
      <c r="BV987" s="23"/>
      <c r="BW987" s="23"/>
      <c r="BX987" s="23"/>
      <c r="BY987" s="23"/>
      <c r="BZ987" s="23"/>
      <c r="CA987" s="23"/>
      <c r="CB987" s="23"/>
      <c r="CC987" s="23"/>
      <c r="CD987" s="23"/>
      <c r="CE987" s="23"/>
      <c r="CF987" s="23"/>
      <c r="CG987" s="23"/>
      <c r="CH987" s="23"/>
      <c r="CI987" s="23"/>
      <c r="CJ987" s="23"/>
      <c r="CK987" s="23"/>
      <c r="CL987" s="23"/>
      <c r="CM987" s="23"/>
      <c r="CN987" s="23"/>
      <c r="CO987" s="23"/>
      <c r="CP987" s="23"/>
      <c r="CQ987" s="23"/>
      <c r="CR987" s="23"/>
      <c r="CS987" s="23"/>
      <c r="CT987" s="23"/>
      <c r="CU987" s="23"/>
      <c r="CV987" s="23"/>
      <c r="CW987" s="23"/>
      <c r="CX987" s="23"/>
      <c r="CY987" s="23"/>
      <c r="CZ987" s="23"/>
      <c r="DA987" s="23"/>
      <c r="DB987" s="23"/>
      <c r="DC987" s="23"/>
      <c r="DD987" s="23"/>
      <c r="DE987" s="23"/>
      <c r="DF987" s="23"/>
      <c r="DG987" s="23"/>
      <c r="DH987" s="23"/>
      <c r="DI987" s="23"/>
      <c r="DJ987" s="23"/>
      <c r="DK987" s="23"/>
      <c r="DL987" s="23"/>
      <c r="DM987" s="23"/>
      <c r="DN987" s="23"/>
      <c r="DO987" s="23"/>
      <c r="DP987" s="23"/>
      <c r="DQ987" s="23"/>
      <c r="DR987" s="23"/>
      <c r="DS987" s="23"/>
      <c r="DT987" s="23"/>
      <c r="DU987" s="23"/>
      <c r="DV987" s="23"/>
      <c r="DW987" s="23"/>
      <c r="DX987" s="23"/>
      <c r="DY987" s="23"/>
      <c r="DZ987" s="23"/>
      <c r="EA987" s="23"/>
      <c r="EB987" s="23"/>
      <c r="EC987" s="23"/>
      <c r="ED987" s="23"/>
      <c r="EE987" s="23"/>
    </row>
    <row r="988" spans="1:135" s="22" customFormat="1" x14ac:dyDescent="0.25">
      <c r="A988" s="20"/>
      <c r="B988" s="16"/>
      <c r="C988" s="446"/>
      <c r="D988" s="446"/>
      <c r="E988" s="1089"/>
      <c r="F988" s="446"/>
      <c r="G988" s="446"/>
      <c r="H988" s="1089"/>
      <c r="I988" s="446"/>
      <c r="J988" s="446"/>
      <c r="K988" s="1089"/>
      <c r="L988" s="446"/>
      <c r="M988" s="446"/>
      <c r="N988" s="1089"/>
      <c r="O988" s="446"/>
      <c r="P988" s="446"/>
      <c r="Q988" s="1089"/>
      <c r="R988" s="446"/>
      <c r="S988" s="446"/>
      <c r="T988" s="1089"/>
      <c r="U988" s="1089"/>
      <c r="V988" s="446"/>
      <c r="W988" s="446"/>
      <c r="X988" s="1089"/>
      <c r="Y988" s="446"/>
      <c r="Z988" s="446"/>
      <c r="AA988" s="1089"/>
      <c r="AB988" s="446"/>
      <c r="AC988" s="1089"/>
      <c r="AD988" s="446"/>
      <c r="AE988" s="1089"/>
      <c r="AF988" s="446"/>
      <c r="AG988" s="1089"/>
      <c r="AH988" s="446"/>
      <c r="AI988" s="446"/>
      <c r="AJ988" s="1089"/>
      <c r="AK988" s="446"/>
      <c r="AL988" s="446"/>
      <c r="AM988" s="1089"/>
      <c r="AN988" s="446"/>
      <c r="AO988" s="446"/>
      <c r="AP988" s="1089"/>
      <c r="AQ988" s="446"/>
      <c r="AR988" s="446"/>
      <c r="AS988" s="1146"/>
      <c r="AT988" s="446"/>
      <c r="AU988" s="446"/>
      <c r="AV988" s="1089"/>
      <c r="AW988" s="1089"/>
      <c r="AX988" s="1146"/>
      <c r="AY988" s="446"/>
      <c r="AZ988" s="1146"/>
      <c r="BA988" s="1919"/>
      <c r="BB988" s="1790"/>
      <c r="BC988" s="1146"/>
      <c r="BD988" s="446"/>
      <c r="BE988" s="1938"/>
      <c r="BF988" s="1089"/>
      <c r="BG988" s="20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  <c r="BS988" s="23"/>
      <c r="BT988" s="23"/>
      <c r="BU988" s="23"/>
      <c r="BV988" s="23"/>
      <c r="BW988" s="23"/>
      <c r="BX988" s="23"/>
      <c r="BY988" s="23"/>
      <c r="BZ988" s="23"/>
      <c r="CA988" s="23"/>
      <c r="CB988" s="23"/>
      <c r="CC988" s="23"/>
      <c r="CD988" s="23"/>
      <c r="CE988" s="23"/>
      <c r="CF988" s="23"/>
      <c r="CG988" s="23"/>
      <c r="CH988" s="23"/>
      <c r="CI988" s="23"/>
      <c r="CJ988" s="23"/>
      <c r="CK988" s="23"/>
      <c r="CL988" s="23"/>
      <c r="CM988" s="23"/>
      <c r="CN988" s="23"/>
      <c r="CO988" s="23"/>
      <c r="CP988" s="23"/>
      <c r="CQ988" s="23"/>
      <c r="CR988" s="23"/>
      <c r="CS988" s="23"/>
      <c r="CT988" s="23"/>
      <c r="CU988" s="23"/>
      <c r="CV988" s="23"/>
      <c r="CW988" s="23"/>
      <c r="CX988" s="23"/>
      <c r="CY988" s="23"/>
      <c r="CZ988" s="23"/>
      <c r="DA988" s="23"/>
      <c r="DB988" s="23"/>
      <c r="DC988" s="23"/>
      <c r="DD988" s="23"/>
      <c r="DE988" s="23"/>
      <c r="DF988" s="23"/>
      <c r="DG988" s="23"/>
      <c r="DH988" s="23"/>
      <c r="DI988" s="23"/>
      <c r="DJ988" s="23"/>
      <c r="DK988" s="23"/>
      <c r="DL988" s="23"/>
      <c r="DM988" s="23"/>
      <c r="DN988" s="23"/>
      <c r="DO988" s="23"/>
      <c r="DP988" s="23"/>
      <c r="DQ988" s="23"/>
      <c r="DR988" s="23"/>
      <c r="DS988" s="23"/>
      <c r="DT988" s="23"/>
      <c r="DU988" s="23"/>
      <c r="DV988" s="23"/>
      <c r="DW988" s="23"/>
      <c r="DX988" s="23"/>
      <c r="DY988" s="23"/>
      <c r="DZ988" s="23"/>
      <c r="EA988" s="23"/>
      <c r="EB988" s="23"/>
      <c r="EC988" s="23"/>
      <c r="ED988" s="23"/>
      <c r="EE988" s="23"/>
    </row>
    <row r="989" spans="1:135" s="22" customFormat="1" x14ac:dyDescent="0.25">
      <c r="A989" s="20"/>
      <c r="B989" s="16"/>
      <c r="C989" s="446"/>
      <c r="D989" s="446"/>
      <c r="E989" s="1089"/>
      <c r="F989" s="446"/>
      <c r="G989" s="446"/>
      <c r="H989" s="1089"/>
      <c r="I989" s="446"/>
      <c r="J989" s="446"/>
      <c r="K989" s="1089"/>
      <c r="L989" s="446"/>
      <c r="M989" s="446"/>
      <c r="N989" s="1089"/>
      <c r="O989" s="446"/>
      <c r="P989" s="446"/>
      <c r="Q989" s="1089"/>
      <c r="R989" s="446"/>
      <c r="S989" s="446"/>
      <c r="T989" s="1089"/>
      <c r="U989" s="1089"/>
      <c r="V989" s="446"/>
      <c r="W989" s="446"/>
      <c r="X989" s="1089"/>
      <c r="Y989" s="446"/>
      <c r="Z989" s="446"/>
      <c r="AA989" s="1089"/>
      <c r="AB989" s="446"/>
      <c r="AC989" s="1089"/>
      <c r="AD989" s="446"/>
      <c r="AE989" s="1089"/>
      <c r="AF989" s="446"/>
      <c r="AG989" s="1089"/>
      <c r="AH989" s="446"/>
      <c r="AI989" s="446"/>
      <c r="AJ989" s="1089"/>
      <c r="AK989" s="446"/>
      <c r="AL989" s="446"/>
      <c r="AM989" s="1089"/>
      <c r="AN989" s="446"/>
      <c r="AO989" s="446"/>
      <c r="AP989" s="1089"/>
      <c r="AQ989" s="446"/>
      <c r="AR989" s="446"/>
      <c r="AS989" s="1146"/>
      <c r="AT989" s="446"/>
      <c r="AU989" s="446"/>
      <c r="AV989" s="1089"/>
      <c r="AW989" s="1089"/>
      <c r="AX989" s="1146"/>
      <c r="AY989" s="446"/>
      <c r="AZ989" s="1146"/>
      <c r="BA989" s="1919"/>
      <c r="BB989" s="1790"/>
      <c r="BC989" s="1146"/>
      <c r="BD989" s="446"/>
      <c r="BE989" s="1938"/>
      <c r="BF989" s="1089"/>
      <c r="BG989" s="20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  <c r="BS989" s="23"/>
      <c r="BT989" s="23"/>
      <c r="BU989" s="23"/>
      <c r="BV989" s="23"/>
      <c r="BW989" s="23"/>
      <c r="BX989" s="23"/>
      <c r="BY989" s="23"/>
      <c r="BZ989" s="23"/>
      <c r="CA989" s="23"/>
      <c r="CB989" s="23"/>
      <c r="CC989" s="23"/>
      <c r="CD989" s="23"/>
      <c r="CE989" s="23"/>
      <c r="CF989" s="23"/>
      <c r="CG989" s="23"/>
      <c r="CH989" s="23"/>
      <c r="CI989" s="23"/>
      <c r="CJ989" s="23"/>
      <c r="CK989" s="23"/>
      <c r="CL989" s="23"/>
      <c r="CM989" s="23"/>
      <c r="CN989" s="23"/>
      <c r="CO989" s="23"/>
      <c r="CP989" s="23"/>
      <c r="CQ989" s="23"/>
      <c r="CR989" s="23"/>
      <c r="CS989" s="23"/>
      <c r="CT989" s="23"/>
      <c r="CU989" s="23"/>
      <c r="CV989" s="23"/>
      <c r="CW989" s="23"/>
      <c r="CX989" s="23"/>
      <c r="CY989" s="23"/>
      <c r="CZ989" s="23"/>
      <c r="DA989" s="23"/>
      <c r="DB989" s="23"/>
      <c r="DC989" s="23"/>
      <c r="DD989" s="23"/>
      <c r="DE989" s="23"/>
      <c r="DF989" s="23"/>
      <c r="DG989" s="23"/>
      <c r="DH989" s="23"/>
      <c r="DI989" s="23"/>
      <c r="DJ989" s="23"/>
      <c r="DK989" s="23"/>
      <c r="DL989" s="23"/>
      <c r="DM989" s="23"/>
      <c r="DN989" s="23"/>
      <c r="DO989" s="23"/>
      <c r="DP989" s="23"/>
      <c r="DQ989" s="23"/>
      <c r="DR989" s="23"/>
      <c r="DS989" s="23"/>
      <c r="DT989" s="23"/>
      <c r="DU989" s="23"/>
      <c r="DV989" s="23"/>
      <c r="DW989" s="23"/>
      <c r="DX989" s="23"/>
      <c r="DY989" s="23"/>
      <c r="DZ989" s="23"/>
      <c r="EA989" s="23"/>
      <c r="EB989" s="23"/>
      <c r="EC989" s="23"/>
      <c r="ED989" s="23"/>
      <c r="EE989" s="23"/>
    </row>
    <row r="990" spans="1:135" s="22" customFormat="1" x14ac:dyDescent="0.25">
      <c r="A990" s="20"/>
      <c r="B990" s="16"/>
      <c r="C990" s="446"/>
      <c r="D990" s="446"/>
      <c r="E990" s="1089"/>
      <c r="F990" s="446"/>
      <c r="G990" s="446"/>
      <c r="H990" s="1089"/>
      <c r="I990" s="446"/>
      <c r="J990" s="446"/>
      <c r="K990" s="1089"/>
      <c r="L990" s="446"/>
      <c r="M990" s="446"/>
      <c r="N990" s="1089"/>
      <c r="O990" s="446"/>
      <c r="P990" s="446"/>
      <c r="Q990" s="1089"/>
      <c r="R990" s="446"/>
      <c r="S990" s="446"/>
      <c r="T990" s="1089"/>
      <c r="U990" s="1089"/>
      <c r="V990" s="446"/>
      <c r="W990" s="446"/>
      <c r="X990" s="1089"/>
      <c r="Y990" s="446"/>
      <c r="Z990" s="446"/>
      <c r="AA990" s="1089"/>
      <c r="AB990" s="446"/>
      <c r="AC990" s="1089"/>
      <c r="AD990" s="446"/>
      <c r="AE990" s="1089"/>
      <c r="AF990" s="446"/>
      <c r="AG990" s="1089"/>
      <c r="AH990" s="446"/>
      <c r="AI990" s="446"/>
      <c r="AJ990" s="1089"/>
      <c r="AK990" s="446"/>
      <c r="AL990" s="446"/>
      <c r="AM990" s="1089"/>
      <c r="AN990" s="446"/>
      <c r="AO990" s="446"/>
      <c r="AP990" s="1089"/>
      <c r="AQ990" s="446"/>
      <c r="AR990" s="446"/>
      <c r="AS990" s="1146"/>
      <c r="AT990" s="446"/>
      <c r="AU990" s="446"/>
      <c r="AV990" s="1089"/>
      <c r="AW990" s="1089"/>
      <c r="AX990" s="1146"/>
      <c r="AY990" s="446"/>
      <c r="AZ990" s="1146"/>
      <c r="BA990" s="1919"/>
      <c r="BB990" s="1790"/>
      <c r="BC990" s="1146"/>
      <c r="BD990" s="446"/>
      <c r="BE990" s="1938"/>
      <c r="BF990" s="1089"/>
      <c r="BG990" s="20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  <c r="BS990" s="23"/>
      <c r="BT990" s="23"/>
      <c r="BU990" s="23"/>
      <c r="BV990" s="23"/>
      <c r="BW990" s="23"/>
      <c r="BX990" s="23"/>
      <c r="BY990" s="23"/>
      <c r="BZ990" s="23"/>
      <c r="CA990" s="23"/>
      <c r="CB990" s="23"/>
      <c r="CC990" s="23"/>
      <c r="CD990" s="23"/>
      <c r="CE990" s="23"/>
      <c r="CF990" s="23"/>
      <c r="CG990" s="23"/>
      <c r="CH990" s="23"/>
      <c r="CI990" s="23"/>
      <c r="CJ990" s="23"/>
      <c r="CK990" s="23"/>
      <c r="CL990" s="23"/>
      <c r="CM990" s="23"/>
      <c r="CN990" s="23"/>
      <c r="CO990" s="23"/>
      <c r="CP990" s="23"/>
      <c r="CQ990" s="23"/>
      <c r="CR990" s="23"/>
      <c r="CS990" s="23"/>
      <c r="CT990" s="23"/>
      <c r="CU990" s="23"/>
      <c r="CV990" s="23"/>
      <c r="CW990" s="23"/>
      <c r="CX990" s="23"/>
      <c r="CY990" s="23"/>
      <c r="CZ990" s="23"/>
      <c r="DA990" s="23"/>
      <c r="DB990" s="23"/>
      <c r="DC990" s="23"/>
      <c r="DD990" s="23"/>
      <c r="DE990" s="23"/>
      <c r="DF990" s="23"/>
      <c r="DG990" s="23"/>
      <c r="DH990" s="23"/>
      <c r="DI990" s="23"/>
      <c r="DJ990" s="23"/>
      <c r="DK990" s="23"/>
      <c r="DL990" s="23"/>
      <c r="DM990" s="23"/>
      <c r="DN990" s="23"/>
      <c r="DO990" s="23"/>
      <c r="DP990" s="23"/>
      <c r="DQ990" s="23"/>
      <c r="DR990" s="23"/>
      <c r="DS990" s="23"/>
      <c r="DT990" s="23"/>
      <c r="DU990" s="23"/>
      <c r="DV990" s="23"/>
      <c r="DW990" s="23"/>
      <c r="DX990" s="23"/>
      <c r="DY990" s="23"/>
      <c r="DZ990" s="23"/>
      <c r="EA990" s="23"/>
      <c r="EB990" s="23"/>
      <c r="EC990" s="23"/>
      <c r="ED990" s="23"/>
      <c r="EE990" s="23"/>
    </row>
    <row r="991" spans="1:135" s="22" customFormat="1" x14ac:dyDescent="0.25">
      <c r="A991" s="20"/>
      <c r="B991" s="16"/>
      <c r="C991" s="446"/>
      <c r="D991" s="446"/>
      <c r="E991" s="1089"/>
      <c r="F991" s="446"/>
      <c r="G991" s="446"/>
      <c r="H991" s="1089"/>
      <c r="I991" s="446"/>
      <c r="J991" s="446"/>
      <c r="K991" s="1089"/>
      <c r="L991" s="446"/>
      <c r="M991" s="446"/>
      <c r="N991" s="1089"/>
      <c r="O991" s="446"/>
      <c r="P991" s="446"/>
      <c r="Q991" s="1089"/>
      <c r="R991" s="446"/>
      <c r="S991" s="446"/>
      <c r="T991" s="1089"/>
      <c r="U991" s="1089"/>
      <c r="V991" s="446"/>
      <c r="W991" s="446"/>
      <c r="X991" s="1089"/>
      <c r="Y991" s="446"/>
      <c r="Z991" s="446"/>
      <c r="AA991" s="1089"/>
      <c r="AB991" s="446"/>
      <c r="AC991" s="1089"/>
      <c r="AD991" s="446"/>
      <c r="AE991" s="1089"/>
      <c r="AF991" s="446"/>
      <c r="AG991" s="1089"/>
      <c r="AH991" s="446"/>
      <c r="AI991" s="446"/>
      <c r="AJ991" s="1089"/>
      <c r="AK991" s="446"/>
      <c r="AL991" s="446"/>
      <c r="AM991" s="1089"/>
      <c r="AN991" s="446"/>
      <c r="AO991" s="446"/>
      <c r="AP991" s="1089"/>
      <c r="AQ991" s="446"/>
      <c r="AR991" s="446"/>
      <c r="AS991" s="1146"/>
      <c r="AT991" s="446"/>
      <c r="AU991" s="446"/>
      <c r="AV991" s="1089"/>
      <c r="AW991" s="1089"/>
      <c r="AX991" s="1146"/>
      <c r="AY991" s="446"/>
      <c r="AZ991" s="1146"/>
      <c r="BA991" s="1919"/>
      <c r="BB991" s="1790"/>
      <c r="BC991" s="1146"/>
      <c r="BD991" s="446"/>
      <c r="BE991" s="1938"/>
      <c r="BF991" s="1089"/>
      <c r="BG991" s="20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  <c r="BS991" s="23"/>
      <c r="BT991" s="23"/>
      <c r="BU991" s="23"/>
      <c r="BV991" s="23"/>
      <c r="BW991" s="23"/>
      <c r="BX991" s="23"/>
      <c r="BY991" s="23"/>
      <c r="BZ991" s="23"/>
      <c r="CA991" s="23"/>
      <c r="CB991" s="23"/>
      <c r="CC991" s="23"/>
      <c r="CD991" s="23"/>
      <c r="CE991" s="23"/>
      <c r="CF991" s="23"/>
      <c r="CG991" s="23"/>
      <c r="CH991" s="23"/>
      <c r="CI991" s="23"/>
      <c r="CJ991" s="23"/>
      <c r="CK991" s="23"/>
      <c r="CL991" s="23"/>
      <c r="CM991" s="23"/>
      <c r="CN991" s="23"/>
      <c r="CO991" s="23"/>
      <c r="CP991" s="23"/>
      <c r="CQ991" s="23"/>
      <c r="CR991" s="23"/>
      <c r="CS991" s="23"/>
      <c r="CT991" s="23"/>
      <c r="CU991" s="23"/>
      <c r="CV991" s="23"/>
      <c r="CW991" s="23"/>
      <c r="CX991" s="23"/>
      <c r="CY991" s="23"/>
      <c r="CZ991" s="23"/>
      <c r="DA991" s="23"/>
      <c r="DB991" s="23"/>
      <c r="DC991" s="23"/>
      <c r="DD991" s="23"/>
      <c r="DE991" s="23"/>
      <c r="DF991" s="23"/>
      <c r="DG991" s="23"/>
      <c r="DH991" s="23"/>
      <c r="DI991" s="23"/>
      <c r="DJ991" s="23"/>
      <c r="DK991" s="23"/>
      <c r="DL991" s="23"/>
      <c r="DM991" s="23"/>
      <c r="DN991" s="23"/>
      <c r="DO991" s="23"/>
      <c r="DP991" s="23"/>
      <c r="DQ991" s="23"/>
      <c r="DR991" s="23"/>
      <c r="DS991" s="23"/>
      <c r="DT991" s="23"/>
      <c r="DU991" s="23"/>
      <c r="DV991" s="23"/>
      <c r="DW991" s="23"/>
      <c r="DX991" s="23"/>
      <c r="DY991" s="23"/>
      <c r="DZ991" s="23"/>
      <c r="EA991" s="23"/>
      <c r="EB991" s="23"/>
      <c r="EC991" s="23"/>
      <c r="ED991" s="23"/>
      <c r="EE991" s="23"/>
    </row>
    <row r="992" spans="1:135" s="22" customFormat="1" x14ac:dyDescent="0.25">
      <c r="A992" s="20"/>
      <c r="B992" s="16"/>
      <c r="C992" s="446"/>
      <c r="D992" s="446"/>
      <c r="E992" s="1089"/>
      <c r="F992" s="446"/>
      <c r="G992" s="446"/>
      <c r="H992" s="1089"/>
      <c r="I992" s="446"/>
      <c r="J992" s="446"/>
      <c r="K992" s="1089"/>
      <c r="L992" s="446"/>
      <c r="M992" s="446"/>
      <c r="N992" s="1089"/>
      <c r="O992" s="446"/>
      <c r="P992" s="446"/>
      <c r="Q992" s="1089"/>
      <c r="R992" s="446"/>
      <c r="S992" s="446"/>
      <c r="T992" s="1089"/>
      <c r="U992" s="1089"/>
      <c r="V992" s="446"/>
      <c r="W992" s="446"/>
      <c r="X992" s="1089"/>
      <c r="Y992" s="446"/>
      <c r="Z992" s="446"/>
      <c r="AA992" s="1089"/>
      <c r="AB992" s="446"/>
      <c r="AC992" s="1089"/>
      <c r="AD992" s="446"/>
      <c r="AE992" s="1089"/>
      <c r="AF992" s="446"/>
      <c r="AG992" s="1089"/>
      <c r="AH992" s="446"/>
      <c r="AI992" s="446"/>
      <c r="AJ992" s="1089"/>
      <c r="AK992" s="446"/>
      <c r="AL992" s="446"/>
      <c r="AM992" s="1089"/>
      <c r="AN992" s="446"/>
      <c r="AO992" s="446"/>
      <c r="AP992" s="1089"/>
      <c r="AQ992" s="446"/>
      <c r="AR992" s="446"/>
      <c r="AS992" s="1146"/>
      <c r="AT992" s="446"/>
      <c r="AU992" s="446"/>
      <c r="AV992" s="1089"/>
      <c r="AW992" s="1089"/>
      <c r="AX992" s="1146"/>
      <c r="AY992" s="446"/>
      <c r="AZ992" s="1146"/>
      <c r="BA992" s="1919"/>
      <c r="BB992" s="1790"/>
      <c r="BC992" s="1146"/>
      <c r="BD992" s="446"/>
      <c r="BE992" s="1938"/>
      <c r="BF992" s="1089"/>
      <c r="BG992" s="20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  <c r="BS992" s="23"/>
      <c r="BT992" s="23"/>
      <c r="BU992" s="23"/>
      <c r="BV992" s="23"/>
      <c r="BW992" s="23"/>
      <c r="BX992" s="23"/>
      <c r="BY992" s="23"/>
      <c r="BZ992" s="23"/>
      <c r="CA992" s="23"/>
      <c r="CB992" s="23"/>
      <c r="CC992" s="23"/>
      <c r="CD992" s="23"/>
      <c r="CE992" s="23"/>
      <c r="CF992" s="23"/>
      <c r="CG992" s="23"/>
      <c r="CH992" s="23"/>
      <c r="CI992" s="23"/>
      <c r="CJ992" s="23"/>
      <c r="CK992" s="23"/>
      <c r="CL992" s="23"/>
      <c r="CM992" s="23"/>
      <c r="CN992" s="23"/>
      <c r="CO992" s="23"/>
      <c r="CP992" s="23"/>
      <c r="CQ992" s="23"/>
      <c r="CR992" s="23"/>
      <c r="CS992" s="23"/>
      <c r="CT992" s="23"/>
      <c r="CU992" s="23"/>
      <c r="CV992" s="23"/>
      <c r="CW992" s="23"/>
      <c r="CX992" s="23"/>
      <c r="CY992" s="23"/>
      <c r="CZ992" s="23"/>
      <c r="DA992" s="23"/>
      <c r="DB992" s="23"/>
      <c r="DC992" s="23"/>
      <c r="DD992" s="23"/>
      <c r="DE992" s="23"/>
      <c r="DF992" s="23"/>
      <c r="DG992" s="23"/>
      <c r="DH992" s="23"/>
      <c r="DI992" s="23"/>
      <c r="DJ992" s="23"/>
      <c r="DK992" s="23"/>
      <c r="DL992" s="23"/>
      <c r="DM992" s="23"/>
      <c r="DN992" s="23"/>
      <c r="DO992" s="23"/>
      <c r="DP992" s="23"/>
      <c r="DQ992" s="23"/>
      <c r="DR992" s="23"/>
      <c r="DS992" s="23"/>
      <c r="DT992" s="23"/>
      <c r="DU992" s="23"/>
      <c r="DV992" s="23"/>
      <c r="DW992" s="23"/>
      <c r="DX992" s="23"/>
      <c r="DY992" s="23"/>
      <c r="DZ992" s="23"/>
      <c r="EA992" s="23"/>
      <c r="EB992" s="23"/>
      <c r="EC992" s="23"/>
      <c r="ED992" s="23"/>
      <c r="EE992" s="23"/>
    </row>
    <row r="993" spans="1:135" s="22" customFormat="1" x14ac:dyDescent="0.25">
      <c r="A993" s="20"/>
      <c r="B993" s="16"/>
      <c r="C993" s="446"/>
      <c r="D993" s="446"/>
      <c r="E993" s="1089"/>
      <c r="F993" s="446"/>
      <c r="G993" s="446"/>
      <c r="H993" s="1089"/>
      <c r="I993" s="446"/>
      <c r="J993" s="446"/>
      <c r="K993" s="1089"/>
      <c r="L993" s="446"/>
      <c r="M993" s="446"/>
      <c r="N993" s="1089"/>
      <c r="O993" s="446"/>
      <c r="P993" s="446"/>
      <c r="Q993" s="1089"/>
      <c r="R993" s="446"/>
      <c r="S993" s="446"/>
      <c r="T993" s="1089"/>
      <c r="U993" s="1089"/>
      <c r="V993" s="446"/>
      <c r="W993" s="446"/>
      <c r="X993" s="1089"/>
      <c r="Y993" s="446"/>
      <c r="Z993" s="446"/>
      <c r="AA993" s="1089"/>
      <c r="AB993" s="446"/>
      <c r="AC993" s="1089"/>
      <c r="AD993" s="446"/>
      <c r="AE993" s="1089"/>
      <c r="AF993" s="446"/>
      <c r="AG993" s="1089"/>
      <c r="AH993" s="446"/>
      <c r="AI993" s="446"/>
      <c r="AJ993" s="1089"/>
      <c r="AK993" s="446"/>
      <c r="AL993" s="446"/>
      <c r="AM993" s="1089"/>
      <c r="AN993" s="446"/>
      <c r="AO993" s="446"/>
      <c r="AP993" s="1089"/>
      <c r="AQ993" s="446"/>
      <c r="AR993" s="446"/>
      <c r="AS993" s="1146"/>
      <c r="AT993" s="446"/>
      <c r="AU993" s="446"/>
      <c r="AV993" s="1089"/>
      <c r="AW993" s="1089"/>
      <c r="AX993" s="1146"/>
      <c r="AY993" s="446"/>
      <c r="AZ993" s="1146"/>
      <c r="BA993" s="1919"/>
      <c r="BB993" s="1790"/>
      <c r="BC993" s="1146"/>
      <c r="BD993" s="446"/>
      <c r="BE993" s="1938"/>
      <c r="BF993" s="1089"/>
      <c r="BG993" s="20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  <c r="BS993" s="23"/>
      <c r="BT993" s="23"/>
      <c r="BU993" s="23"/>
      <c r="BV993" s="23"/>
      <c r="BW993" s="23"/>
      <c r="BX993" s="23"/>
      <c r="BY993" s="23"/>
      <c r="BZ993" s="23"/>
      <c r="CA993" s="23"/>
      <c r="CB993" s="23"/>
      <c r="CC993" s="23"/>
      <c r="CD993" s="23"/>
      <c r="CE993" s="23"/>
      <c r="CF993" s="23"/>
      <c r="CG993" s="23"/>
      <c r="CH993" s="23"/>
      <c r="CI993" s="23"/>
      <c r="CJ993" s="23"/>
      <c r="CK993" s="23"/>
      <c r="CL993" s="23"/>
      <c r="CM993" s="23"/>
      <c r="CN993" s="23"/>
      <c r="CO993" s="23"/>
      <c r="CP993" s="23"/>
      <c r="CQ993" s="23"/>
      <c r="CR993" s="23"/>
      <c r="CS993" s="23"/>
      <c r="CT993" s="23"/>
      <c r="CU993" s="23"/>
      <c r="CV993" s="23"/>
      <c r="CW993" s="23"/>
      <c r="CX993" s="23"/>
      <c r="CY993" s="23"/>
      <c r="CZ993" s="23"/>
      <c r="DA993" s="23"/>
      <c r="DB993" s="23"/>
      <c r="DC993" s="23"/>
      <c r="DD993" s="23"/>
      <c r="DE993" s="23"/>
      <c r="DF993" s="23"/>
      <c r="DG993" s="23"/>
      <c r="DH993" s="23"/>
      <c r="DI993" s="23"/>
      <c r="DJ993" s="23"/>
      <c r="DK993" s="23"/>
      <c r="DL993" s="23"/>
      <c r="DM993" s="23"/>
      <c r="DN993" s="23"/>
      <c r="DO993" s="23"/>
      <c r="DP993" s="23"/>
      <c r="DQ993" s="23"/>
      <c r="DR993" s="23"/>
      <c r="DS993" s="23"/>
      <c r="DT993" s="23"/>
      <c r="DU993" s="23"/>
      <c r="DV993" s="23"/>
      <c r="DW993" s="23"/>
      <c r="DX993" s="23"/>
      <c r="DY993" s="23"/>
      <c r="DZ993" s="23"/>
      <c r="EA993" s="23"/>
      <c r="EB993" s="23"/>
      <c r="EC993" s="23"/>
      <c r="ED993" s="23"/>
      <c r="EE993" s="23"/>
    </row>
    <row r="994" spans="1:135" s="22" customFormat="1" x14ac:dyDescent="0.25">
      <c r="A994" s="20"/>
      <c r="B994" s="16"/>
      <c r="C994" s="446"/>
      <c r="D994" s="446"/>
      <c r="E994" s="1089"/>
      <c r="F994" s="446"/>
      <c r="G994" s="446"/>
      <c r="H994" s="1089"/>
      <c r="I994" s="446"/>
      <c r="J994" s="446"/>
      <c r="K994" s="1089"/>
      <c r="L994" s="446"/>
      <c r="M994" s="446"/>
      <c r="N994" s="1089"/>
      <c r="O994" s="446"/>
      <c r="P994" s="446"/>
      <c r="Q994" s="1089"/>
      <c r="R994" s="446"/>
      <c r="S994" s="446"/>
      <c r="T994" s="1089"/>
      <c r="U994" s="1089"/>
      <c r="V994" s="446"/>
      <c r="W994" s="446"/>
      <c r="X994" s="1089"/>
      <c r="Y994" s="446"/>
      <c r="Z994" s="446"/>
      <c r="AA994" s="1089"/>
      <c r="AB994" s="446"/>
      <c r="AC994" s="1089"/>
      <c r="AD994" s="446"/>
      <c r="AE994" s="1089"/>
      <c r="AF994" s="446"/>
      <c r="AG994" s="1089"/>
      <c r="AH994" s="446"/>
      <c r="AI994" s="446"/>
      <c r="AJ994" s="1089"/>
      <c r="AK994" s="446"/>
      <c r="AL994" s="446"/>
      <c r="AM994" s="1089"/>
      <c r="AN994" s="446"/>
      <c r="AO994" s="446"/>
      <c r="AP994" s="1089"/>
      <c r="AQ994" s="446"/>
      <c r="AR994" s="446"/>
      <c r="AS994" s="1146"/>
      <c r="AT994" s="446"/>
      <c r="AU994" s="446"/>
      <c r="AV994" s="1089"/>
      <c r="AW994" s="1089"/>
      <c r="AX994" s="1146"/>
      <c r="AY994" s="446"/>
      <c r="AZ994" s="1146"/>
      <c r="BA994" s="1919"/>
      <c r="BB994" s="1790"/>
      <c r="BC994" s="1146"/>
      <c r="BD994" s="446"/>
      <c r="BE994" s="1938"/>
      <c r="BF994" s="1089"/>
      <c r="BG994" s="20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  <c r="BS994" s="23"/>
      <c r="BT994" s="23"/>
      <c r="BU994" s="23"/>
      <c r="BV994" s="23"/>
      <c r="BW994" s="23"/>
      <c r="BX994" s="23"/>
      <c r="BY994" s="23"/>
      <c r="BZ994" s="23"/>
      <c r="CA994" s="23"/>
      <c r="CB994" s="23"/>
      <c r="CC994" s="23"/>
      <c r="CD994" s="23"/>
      <c r="CE994" s="23"/>
      <c r="CF994" s="23"/>
      <c r="CG994" s="23"/>
      <c r="CH994" s="23"/>
      <c r="CI994" s="23"/>
      <c r="CJ994" s="23"/>
      <c r="CK994" s="23"/>
      <c r="CL994" s="23"/>
      <c r="CM994" s="23"/>
      <c r="CN994" s="23"/>
      <c r="CO994" s="23"/>
      <c r="CP994" s="23"/>
      <c r="CQ994" s="23"/>
      <c r="CR994" s="23"/>
      <c r="CS994" s="23"/>
      <c r="CT994" s="23"/>
      <c r="CU994" s="23"/>
      <c r="CV994" s="23"/>
      <c r="CW994" s="23"/>
      <c r="CX994" s="23"/>
      <c r="CY994" s="23"/>
      <c r="CZ994" s="23"/>
      <c r="DA994" s="23"/>
      <c r="DB994" s="23"/>
      <c r="DC994" s="23"/>
      <c r="DD994" s="23"/>
      <c r="DE994" s="23"/>
      <c r="DF994" s="23"/>
      <c r="DG994" s="23"/>
      <c r="DH994" s="23"/>
      <c r="DI994" s="23"/>
      <c r="DJ994" s="23"/>
      <c r="DK994" s="23"/>
      <c r="DL994" s="23"/>
      <c r="DM994" s="23"/>
      <c r="DN994" s="23"/>
      <c r="DO994" s="23"/>
      <c r="DP994" s="23"/>
      <c r="DQ994" s="23"/>
      <c r="DR994" s="23"/>
      <c r="DS994" s="23"/>
      <c r="DT994" s="23"/>
      <c r="DU994" s="23"/>
      <c r="DV994" s="23"/>
      <c r="DW994" s="23"/>
      <c r="DX994" s="23"/>
      <c r="DY994" s="23"/>
      <c r="DZ994" s="23"/>
      <c r="EA994" s="23"/>
      <c r="EB994" s="23"/>
      <c r="EC994" s="23"/>
      <c r="ED994" s="23"/>
      <c r="EE994" s="23"/>
    </row>
    <row r="995" spans="1:135" s="22" customFormat="1" x14ac:dyDescent="0.25">
      <c r="A995" s="20"/>
      <c r="B995" s="16"/>
      <c r="C995" s="446"/>
      <c r="D995" s="446"/>
      <c r="E995" s="1089"/>
      <c r="F995" s="446"/>
      <c r="G995" s="446"/>
      <c r="H995" s="1089"/>
      <c r="I995" s="446"/>
      <c r="J995" s="446"/>
      <c r="K995" s="1089"/>
      <c r="L995" s="446"/>
      <c r="M995" s="446"/>
      <c r="N995" s="1089"/>
      <c r="O995" s="446"/>
      <c r="P995" s="446"/>
      <c r="Q995" s="1089"/>
      <c r="R995" s="446"/>
      <c r="S995" s="446"/>
      <c r="T995" s="1089"/>
      <c r="U995" s="1089"/>
      <c r="V995" s="446"/>
      <c r="W995" s="446"/>
      <c r="X995" s="1089"/>
      <c r="Y995" s="446"/>
      <c r="Z995" s="446"/>
      <c r="AA995" s="1089"/>
      <c r="AB995" s="446"/>
      <c r="AC995" s="1089"/>
      <c r="AD995" s="446"/>
      <c r="AE995" s="1089"/>
      <c r="AF995" s="446"/>
      <c r="AG995" s="1089"/>
      <c r="AH995" s="446"/>
      <c r="AI995" s="446"/>
      <c r="AJ995" s="1089"/>
      <c r="AK995" s="446"/>
      <c r="AL995" s="446"/>
      <c r="AM995" s="1089"/>
      <c r="AN995" s="446"/>
      <c r="AO995" s="446"/>
      <c r="AP995" s="1089"/>
      <c r="AQ995" s="446"/>
      <c r="AR995" s="446"/>
      <c r="AS995" s="1146"/>
      <c r="AT995" s="446"/>
      <c r="AU995" s="446"/>
      <c r="AV995" s="1089"/>
      <c r="AW995" s="1089"/>
      <c r="AX995" s="1146"/>
      <c r="AY995" s="446"/>
      <c r="AZ995" s="1146"/>
      <c r="BA995" s="1919"/>
      <c r="BB995" s="1790"/>
      <c r="BC995" s="1146"/>
      <c r="BD995" s="446"/>
      <c r="BE995" s="1938"/>
      <c r="BF995" s="1089"/>
      <c r="BG995" s="20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  <c r="BS995" s="23"/>
      <c r="BT995" s="23"/>
      <c r="BU995" s="23"/>
      <c r="BV995" s="23"/>
      <c r="BW995" s="23"/>
      <c r="BX995" s="23"/>
      <c r="BY995" s="23"/>
      <c r="BZ995" s="23"/>
      <c r="CA995" s="23"/>
      <c r="CB995" s="23"/>
      <c r="CC995" s="23"/>
      <c r="CD995" s="23"/>
      <c r="CE995" s="23"/>
      <c r="CF995" s="23"/>
      <c r="CG995" s="23"/>
      <c r="CH995" s="23"/>
      <c r="CI995" s="23"/>
      <c r="CJ995" s="23"/>
      <c r="CK995" s="23"/>
      <c r="CL995" s="23"/>
      <c r="CM995" s="23"/>
      <c r="CN995" s="23"/>
      <c r="CO995" s="23"/>
      <c r="CP995" s="23"/>
      <c r="CQ995" s="23"/>
      <c r="CR995" s="23"/>
      <c r="CS995" s="23"/>
      <c r="CT995" s="23"/>
      <c r="CU995" s="23"/>
      <c r="CV995" s="23"/>
      <c r="CW995" s="23"/>
      <c r="CX995" s="23"/>
      <c r="CY995" s="23"/>
      <c r="CZ995" s="23"/>
      <c r="DA995" s="23"/>
      <c r="DB995" s="23"/>
      <c r="DC995" s="23"/>
      <c r="DD995" s="23"/>
      <c r="DE995" s="23"/>
      <c r="DF995" s="23"/>
      <c r="DG995" s="23"/>
      <c r="DH995" s="23"/>
      <c r="DI995" s="23"/>
      <c r="DJ995" s="23"/>
      <c r="DK995" s="23"/>
      <c r="DL995" s="23"/>
      <c r="DM995" s="23"/>
      <c r="DN995" s="23"/>
      <c r="DO995" s="23"/>
      <c r="DP995" s="23"/>
      <c r="DQ995" s="23"/>
      <c r="DR995" s="23"/>
      <c r="DS995" s="23"/>
      <c r="DT995" s="23"/>
      <c r="DU995" s="23"/>
      <c r="DV995" s="23"/>
      <c r="DW995" s="23"/>
      <c r="DX995" s="23"/>
      <c r="DY995" s="23"/>
      <c r="DZ995" s="23"/>
      <c r="EA995" s="23"/>
      <c r="EB995" s="23"/>
      <c r="EC995" s="23"/>
      <c r="ED995" s="23"/>
      <c r="EE995" s="23"/>
    </row>
    <row r="996" spans="1:135" s="22" customFormat="1" x14ac:dyDescent="0.25">
      <c r="A996" s="20"/>
      <c r="B996" s="16"/>
      <c r="C996" s="446"/>
      <c r="D996" s="446"/>
      <c r="E996" s="1089"/>
      <c r="F996" s="446"/>
      <c r="G996" s="446"/>
      <c r="H996" s="1089"/>
      <c r="I996" s="446"/>
      <c r="J996" s="446"/>
      <c r="K996" s="1089"/>
      <c r="L996" s="446"/>
      <c r="M996" s="446"/>
      <c r="N996" s="1089"/>
      <c r="O996" s="446"/>
      <c r="P996" s="446"/>
      <c r="Q996" s="1089"/>
      <c r="R996" s="446"/>
      <c r="S996" s="446"/>
      <c r="T996" s="1089"/>
      <c r="U996" s="1089"/>
      <c r="V996" s="446"/>
      <c r="W996" s="446"/>
      <c r="X996" s="1089"/>
      <c r="Y996" s="446"/>
      <c r="Z996" s="446"/>
      <c r="AA996" s="1089"/>
      <c r="AB996" s="446"/>
      <c r="AC996" s="1089"/>
      <c r="AD996" s="446"/>
      <c r="AE996" s="1089"/>
      <c r="AF996" s="446"/>
      <c r="AG996" s="1089"/>
      <c r="AH996" s="446"/>
      <c r="AI996" s="446"/>
      <c r="AJ996" s="1089"/>
      <c r="AK996" s="446"/>
      <c r="AL996" s="446"/>
      <c r="AM996" s="1089"/>
      <c r="AN996" s="446"/>
      <c r="AO996" s="446"/>
      <c r="AP996" s="1089"/>
      <c r="AQ996" s="446"/>
      <c r="AR996" s="446"/>
      <c r="AS996" s="1146"/>
      <c r="AT996" s="446"/>
      <c r="AU996" s="446"/>
      <c r="AV996" s="1089"/>
      <c r="AW996" s="1089"/>
      <c r="AX996" s="1146"/>
      <c r="AY996" s="446"/>
      <c r="AZ996" s="1146"/>
      <c r="BA996" s="1919"/>
      <c r="BB996" s="1790"/>
      <c r="BC996" s="1146"/>
      <c r="BD996" s="446"/>
      <c r="BE996" s="1938"/>
      <c r="BF996" s="1089"/>
      <c r="BG996" s="20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  <c r="BS996" s="23"/>
      <c r="BT996" s="23"/>
      <c r="BU996" s="23"/>
      <c r="BV996" s="23"/>
      <c r="BW996" s="23"/>
      <c r="BX996" s="23"/>
      <c r="BY996" s="23"/>
      <c r="BZ996" s="23"/>
      <c r="CA996" s="23"/>
      <c r="CB996" s="23"/>
      <c r="CC996" s="23"/>
      <c r="CD996" s="23"/>
      <c r="CE996" s="23"/>
      <c r="CF996" s="23"/>
      <c r="CG996" s="23"/>
      <c r="CH996" s="23"/>
      <c r="CI996" s="23"/>
      <c r="CJ996" s="23"/>
      <c r="CK996" s="23"/>
      <c r="CL996" s="23"/>
      <c r="CM996" s="23"/>
      <c r="CN996" s="23"/>
      <c r="CO996" s="23"/>
      <c r="CP996" s="23"/>
      <c r="CQ996" s="23"/>
      <c r="CR996" s="23"/>
      <c r="CS996" s="23"/>
      <c r="CT996" s="23"/>
      <c r="CU996" s="23"/>
      <c r="CV996" s="23"/>
      <c r="CW996" s="23"/>
      <c r="CX996" s="23"/>
      <c r="CY996" s="23"/>
      <c r="CZ996" s="23"/>
      <c r="DA996" s="23"/>
      <c r="DB996" s="23"/>
      <c r="DC996" s="23"/>
      <c r="DD996" s="23"/>
      <c r="DE996" s="23"/>
      <c r="DF996" s="23"/>
      <c r="DG996" s="23"/>
      <c r="DH996" s="23"/>
      <c r="DI996" s="23"/>
      <c r="DJ996" s="23"/>
      <c r="DK996" s="23"/>
      <c r="DL996" s="23"/>
      <c r="DM996" s="23"/>
      <c r="DN996" s="23"/>
      <c r="DO996" s="23"/>
      <c r="DP996" s="23"/>
      <c r="DQ996" s="23"/>
      <c r="DR996" s="23"/>
      <c r="DS996" s="23"/>
      <c r="DT996" s="23"/>
      <c r="DU996" s="23"/>
      <c r="DV996" s="23"/>
      <c r="DW996" s="23"/>
      <c r="DX996" s="23"/>
      <c r="DY996" s="23"/>
      <c r="DZ996" s="23"/>
      <c r="EA996" s="23"/>
      <c r="EB996" s="23"/>
      <c r="EC996" s="23"/>
      <c r="ED996" s="23"/>
      <c r="EE996" s="23"/>
    </row>
    <row r="997" spans="1:135" s="22" customFormat="1" x14ac:dyDescent="0.25">
      <c r="A997" s="20"/>
      <c r="B997" s="16"/>
      <c r="C997" s="446"/>
      <c r="D997" s="446"/>
      <c r="E997" s="1089"/>
      <c r="F997" s="446"/>
      <c r="G997" s="446"/>
      <c r="H997" s="1089"/>
      <c r="I997" s="446"/>
      <c r="J997" s="446"/>
      <c r="K997" s="1089"/>
      <c r="L997" s="446"/>
      <c r="M997" s="446"/>
      <c r="N997" s="1089"/>
      <c r="O997" s="446"/>
      <c r="P997" s="446"/>
      <c r="Q997" s="1089"/>
      <c r="R997" s="446"/>
      <c r="S997" s="446"/>
      <c r="T997" s="1089"/>
      <c r="U997" s="1089"/>
      <c r="V997" s="446"/>
      <c r="W997" s="446"/>
      <c r="X997" s="1089"/>
      <c r="Y997" s="446"/>
      <c r="Z997" s="446"/>
      <c r="AA997" s="1089"/>
      <c r="AB997" s="446"/>
      <c r="AC997" s="1089"/>
      <c r="AD997" s="446"/>
      <c r="AE997" s="1089"/>
      <c r="AF997" s="446"/>
      <c r="AG997" s="1089"/>
      <c r="AH997" s="446"/>
      <c r="AI997" s="446"/>
      <c r="AJ997" s="1089"/>
      <c r="AK997" s="446"/>
      <c r="AL997" s="446"/>
      <c r="AM997" s="1089"/>
      <c r="AN997" s="446"/>
      <c r="AO997" s="446"/>
      <c r="AP997" s="1089"/>
      <c r="AQ997" s="446"/>
      <c r="AR997" s="446"/>
      <c r="AS997" s="1146"/>
      <c r="AT997" s="446"/>
      <c r="AU997" s="446"/>
      <c r="AV997" s="1089"/>
      <c r="AW997" s="1089"/>
      <c r="AX997" s="1146"/>
      <c r="AY997" s="446"/>
      <c r="AZ997" s="1146"/>
      <c r="BA997" s="1919"/>
      <c r="BB997" s="1790"/>
      <c r="BC997" s="1146"/>
      <c r="BD997" s="446"/>
      <c r="BE997" s="1938"/>
      <c r="BF997" s="1089"/>
      <c r="BG997" s="20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  <c r="BS997" s="23"/>
      <c r="BT997" s="23"/>
      <c r="BU997" s="23"/>
      <c r="BV997" s="23"/>
      <c r="BW997" s="23"/>
      <c r="BX997" s="23"/>
      <c r="BY997" s="23"/>
      <c r="BZ997" s="23"/>
      <c r="CA997" s="23"/>
      <c r="CB997" s="23"/>
      <c r="CC997" s="23"/>
      <c r="CD997" s="23"/>
      <c r="CE997" s="23"/>
      <c r="CF997" s="23"/>
      <c r="CG997" s="23"/>
      <c r="CH997" s="23"/>
      <c r="CI997" s="23"/>
      <c r="CJ997" s="23"/>
      <c r="CK997" s="23"/>
      <c r="CL997" s="23"/>
      <c r="CM997" s="23"/>
      <c r="CN997" s="23"/>
      <c r="CO997" s="23"/>
      <c r="CP997" s="23"/>
      <c r="CQ997" s="23"/>
      <c r="CR997" s="23"/>
      <c r="CS997" s="23"/>
      <c r="CT997" s="23"/>
      <c r="CU997" s="23"/>
      <c r="CV997" s="23"/>
      <c r="CW997" s="23"/>
      <c r="CX997" s="23"/>
      <c r="CY997" s="23"/>
      <c r="CZ997" s="23"/>
      <c r="DA997" s="23"/>
      <c r="DB997" s="23"/>
      <c r="DC997" s="23"/>
      <c r="DD997" s="23"/>
      <c r="DE997" s="23"/>
      <c r="DF997" s="23"/>
      <c r="DG997" s="23"/>
      <c r="DH997" s="23"/>
      <c r="DI997" s="23"/>
      <c r="DJ997" s="23"/>
      <c r="DK997" s="23"/>
      <c r="DL997" s="23"/>
      <c r="DM997" s="23"/>
      <c r="DN997" s="23"/>
      <c r="DO997" s="23"/>
      <c r="DP997" s="23"/>
      <c r="DQ997" s="23"/>
      <c r="DR997" s="23"/>
      <c r="DS997" s="23"/>
      <c r="DT997" s="23"/>
      <c r="DU997" s="23"/>
      <c r="DV997" s="23"/>
      <c r="DW997" s="23"/>
      <c r="DX997" s="23"/>
      <c r="DY997" s="23"/>
      <c r="DZ997" s="23"/>
      <c r="EA997" s="23"/>
      <c r="EB997" s="23"/>
      <c r="EC997" s="23"/>
      <c r="ED997" s="23"/>
      <c r="EE997" s="23"/>
    </row>
    <row r="998" spans="1:135" s="22" customFormat="1" x14ac:dyDescent="0.25">
      <c r="A998" s="20"/>
      <c r="B998" s="16"/>
      <c r="C998" s="446"/>
      <c r="D998" s="446"/>
      <c r="E998" s="1089"/>
      <c r="F998" s="446"/>
      <c r="G998" s="446"/>
      <c r="H998" s="1089"/>
      <c r="I998" s="446"/>
      <c r="J998" s="446"/>
      <c r="K998" s="1089"/>
      <c r="L998" s="446"/>
      <c r="M998" s="446"/>
      <c r="N998" s="1089"/>
      <c r="O998" s="446"/>
      <c r="P998" s="446"/>
      <c r="Q998" s="1089"/>
      <c r="R998" s="446"/>
      <c r="S998" s="446"/>
      <c r="T998" s="1089"/>
      <c r="U998" s="1089"/>
      <c r="V998" s="446"/>
      <c r="W998" s="446"/>
      <c r="X998" s="1089"/>
      <c r="Y998" s="446"/>
      <c r="Z998" s="446"/>
      <c r="AA998" s="1089"/>
      <c r="AB998" s="446"/>
      <c r="AC998" s="1089"/>
      <c r="AD998" s="446"/>
      <c r="AE998" s="1089"/>
      <c r="AF998" s="446"/>
      <c r="AG998" s="1089"/>
      <c r="AH998" s="446"/>
      <c r="AI998" s="446"/>
      <c r="AJ998" s="1089"/>
      <c r="AK998" s="446"/>
      <c r="AL998" s="446"/>
      <c r="AM998" s="1089"/>
      <c r="AN998" s="446"/>
      <c r="AO998" s="446"/>
      <c r="AP998" s="1089"/>
      <c r="AQ998" s="446"/>
      <c r="AR998" s="446"/>
      <c r="AS998" s="1146"/>
      <c r="AT998" s="446"/>
      <c r="AU998" s="446"/>
      <c r="AV998" s="1089"/>
      <c r="AW998" s="1089"/>
      <c r="AX998" s="1146"/>
      <c r="AY998" s="446"/>
      <c r="AZ998" s="1146"/>
      <c r="BA998" s="1919"/>
      <c r="BB998" s="1790"/>
      <c r="BC998" s="1146"/>
      <c r="BD998" s="446"/>
      <c r="BE998" s="1938"/>
      <c r="BF998" s="1089"/>
      <c r="BG998" s="20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  <c r="BS998" s="23"/>
      <c r="BT998" s="23"/>
      <c r="BU998" s="23"/>
      <c r="BV998" s="23"/>
      <c r="BW998" s="23"/>
      <c r="BX998" s="23"/>
      <c r="BY998" s="23"/>
      <c r="BZ998" s="23"/>
      <c r="CA998" s="23"/>
      <c r="CB998" s="23"/>
      <c r="CC998" s="23"/>
      <c r="CD998" s="23"/>
      <c r="CE998" s="23"/>
      <c r="CF998" s="23"/>
      <c r="CG998" s="23"/>
      <c r="CH998" s="23"/>
      <c r="CI998" s="23"/>
      <c r="CJ998" s="23"/>
      <c r="CK998" s="23"/>
      <c r="CL998" s="23"/>
      <c r="CM998" s="23"/>
      <c r="CN998" s="23"/>
      <c r="CO998" s="23"/>
      <c r="CP998" s="23"/>
      <c r="CQ998" s="23"/>
      <c r="CR998" s="23"/>
      <c r="CS998" s="23"/>
      <c r="CT998" s="23"/>
      <c r="CU998" s="23"/>
      <c r="CV998" s="23"/>
      <c r="CW998" s="23"/>
      <c r="CX998" s="23"/>
      <c r="CY998" s="23"/>
      <c r="CZ998" s="23"/>
      <c r="DA998" s="23"/>
      <c r="DB998" s="23"/>
      <c r="DC998" s="23"/>
      <c r="DD998" s="23"/>
      <c r="DE998" s="23"/>
      <c r="DF998" s="23"/>
      <c r="DG998" s="23"/>
      <c r="DH998" s="23"/>
      <c r="DI998" s="23"/>
      <c r="DJ998" s="23"/>
      <c r="DK998" s="23"/>
      <c r="DL998" s="23"/>
      <c r="DM998" s="23"/>
      <c r="DN998" s="23"/>
      <c r="DO998" s="23"/>
      <c r="DP998" s="23"/>
      <c r="DQ998" s="23"/>
      <c r="DR998" s="23"/>
      <c r="DS998" s="23"/>
      <c r="DT998" s="23"/>
      <c r="DU998" s="23"/>
      <c r="DV998" s="23"/>
      <c r="DW998" s="23"/>
      <c r="DX998" s="23"/>
      <c r="DY998" s="23"/>
      <c r="DZ998" s="23"/>
      <c r="EA998" s="23"/>
      <c r="EB998" s="23"/>
      <c r="EC998" s="23"/>
      <c r="ED998" s="23"/>
      <c r="EE998" s="23"/>
    </row>
    <row r="999" spans="1:135" s="22" customFormat="1" x14ac:dyDescent="0.25">
      <c r="A999" s="20"/>
      <c r="B999" s="16"/>
      <c r="C999" s="446"/>
      <c r="D999" s="446"/>
      <c r="E999" s="1089"/>
      <c r="F999" s="446"/>
      <c r="G999" s="446"/>
      <c r="H999" s="1089"/>
      <c r="I999" s="446"/>
      <c r="J999" s="446"/>
      <c r="K999" s="1089"/>
      <c r="L999" s="446"/>
      <c r="M999" s="446"/>
      <c r="N999" s="1089"/>
      <c r="O999" s="446"/>
      <c r="P999" s="446"/>
      <c r="Q999" s="1089"/>
      <c r="R999" s="446"/>
      <c r="S999" s="446"/>
      <c r="T999" s="1089"/>
      <c r="U999" s="1089"/>
      <c r="V999" s="446"/>
      <c r="W999" s="446"/>
      <c r="X999" s="1089"/>
      <c r="Y999" s="446"/>
      <c r="Z999" s="446"/>
      <c r="AA999" s="1089"/>
      <c r="AB999" s="446"/>
      <c r="AC999" s="1089"/>
      <c r="AD999" s="446"/>
      <c r="AE999" s="1089"/>
      <c r="AF999" s="446"/>
      <c r="AG999" s="1089"/>
      <c r="AH999" s="446"/>
      <c r="AI999" s="446"/>
      <c r="AJ999" s="1089"/>
      <c r="AK999" s="446"/>
      <c r="AL999" s="446"/>
      <c r="AM999" s="1089"/>
      <c r="AN999" s="446"/>
      <c r="AO999" s="446"/>
      <c r="AP999" s="1089"/>
      <c r="AQ999" s="446"/>
      <c r="AR999" s="446"/>
      <c r="AS999" s="1146"/>
      <c r="AT999" s="446"/>
      <c r="AU999" s="446"/>
      <c r="AV999" s="1089"/>
      <c r="AW999" s="1089"/>
      <c r="AX999" s="1146"/>
      <c r="AY999" s="446"/>
      <c r="AZ999" s="1146"/>
      <c r="BA999" s="1919"/>
      <c r="BB999" s="1790"/>
      <c r="BC999" s="1146"/>
      <c r="BD999" s="446"/>
      <c r="BE999" s="1938"/>
      <c r="BF999" s="1089"/>
      <c r="BG999" s="20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  <c r="BS999" s="23"/>
      <c r="BT999" s="23"/>
      <c r="BU999" s="23"/>
      <c r="BV999" s="23"/>
      <c r="BW999" s="23"/>
      <c r="BX999" s="23"/>
      <c r="BY999" s="23"/>
      <c r="BZ999" s="23"/>
      <c r="CA999" s="23"/>
      <c r="CB999" s="23"/>
      <c r="CC999" s="23"/>
      <c r="CD999" s="23"/>
      <c r="CE999" s="23"/>
      <c r="CF999" s="23"/>
      <c r="CG999" s="23"/>
      <c r="CH999" s="23"/>
      <c r="CI999" s="23"/>
      <c r="CJ999" s="23"/>
      <c r="CK999" s="23"/>
      <c r="CL999" s="23"/>
      <c r="CM999" s="23"/>
      <c r="CN999" s="23"/>
      <c r="CO999" s="23"/>
      <c r="CP999" s="23"/>
      <c r="CQ999" s="23"/>
      <c r="CR999" s="23"/>
      <c r="CS999" s="23"/>
      <c r="CT999" s="23"/>
      <c r="CU999" s="23"/>
      <c r="CV999" s="23"/>
      <c r="CW999" s="23"/>
      <c r="CX999" s="23"/>
      <c r="CY999" s="23"/>
      <c r="CZ999" s="23"/>
      <c r="DA999" s="23"/>
      <c r="DB999" s="23"/>
      <c r="DC999" s="23"/>
      <c r="DD999" s="23"/>
      <c r="DE999" s="23"/>
      <c r="DF999" s="23"/>
      <c r="DG999" s="23"/>
      <c r="DH999" s="23"/>
      <c r="DI999" s="23"/>
      <c r="DJ999" s="23"/>
      <c r="DK999" s="23"/>
      <c r="DL999" s="23"/>
      <c r="DM999" s="23"/>
      <c r="DN999" s="23"/>
      <c r="DO999" s="23"/>
      <c r="DP999" s="23"/>
      <c r="DQ999" s="23"/>
      <c r="DR999" s="23"/>
      <c r="DS999" s="23"/>
      <c r="DT999" s="23"/>
      <c r="DU999" s="23"/>
      <c r="DV999" s="23"/>
      <c r="DW999" s="23"/>
      <c r="DX999" s="23"/>
      <c r="DY999" s="23"/>
      <c r="DZ999" s="23"/>
      <c r="EA999" s="23"/>
      <c r="EB999" s="23"/>
      <c r="EC999" s="23"/>
      <c r="ED999" s="23"/>
      <c r="EE999" s="23"/>
    </row>
    <row r="1000" spans="1:135" s="22" customFormat="1" x14ac:dyDescent="0.25">
      <c r="A1000" s="20"/>
      <c r="B1000" s="16"/>
      <c r="C1000" s="446"/>
      <c r="D1000" s="446"/>
      <c r="E1000" s="1089"/>
      <c r="F1000" s="446"/>
      <c r="G1000" s="446"/>
      <c r="H1000" s="1089"/>
      <c r="I1000" s="446"/>
      <c r="J1000" s="446"/>
      <c r="K1000" s="1089"/>
      <c r="L1000" s="446"/>
      <c r="M1000" s="446"/>
      <c r="N1000" s="1089"/>
      <c r="O1000" s="446"/>
      <c r="P1000" s="446"/>
      <c r="Q1000" s="1089"/>
      <c r="R1000" s="446"/>
      <c r="S1000" s="446"/>
      <c r="T1000" s="1089"/>
      <c r="U1000" s="1089"/>
      <c r="V1000" s="446"/>
      <c r="W1000" s="446"/>
      <c r="X1000" s="1089"/>
      <c r="Y1000" s="446"/>
      <c r="Z1000" s="446"/>
      <c r="AA1000" s="1089"/>
      <c r="AB1000" s="446"/>
      <c r="AC1000" s="1089"/>
      <c r="AD1000" s="446"/>
      <c r="AE1000" s="1089"/>
      <c r="AF1000" s="446"/>
      <c r="AG1000" s="1089"/>
      <c r="AH1000" s="446"/>
      <c r="AI1000" s="446"/>
      <c r="AJ1000" s="1089"/>
      <c r="AK1000" s="446"/>
      <c r="AL1000" s="446"/>
      <c r="AM1000" s="1089"/>
      <c r="AN1000" s="446"/>
      <c r="AO1000" s="446"/>
      <c r="AP1000" s="1089"/>
      <c r="AQ1000" s="446"/>
      <c r="AR1000" s="446"/>
      <c r="AS1000" s="1146"/>
      <c r="AT1000" s="446"/>
      <c r="AU1000" s="446"/>
      <c r="AV1000" s="1089"/>
      <c r="AW1000" s="1089"/>
      <c r="AX1000" s="1146"/>
      <c r="AY1000" s="446"/>
      <c r="AZ1000" s="1146"/>
      <c r="BA1000" s="1919"/>
      <c r="BB1000" s="1790"/>
      <c r="BC1000" s="1146"/>
      <c r="BD1000" s="446"/>
      <c r="BE1000" s="1938"/>
      <c r="BF1000" s="1089"/>
      <c r="BG1000" s="20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  <c r="BS1000" s="23"/>
      <c r="BT1000" s="23"/>
      <c r="BU1000" s="23"/>
      <c r="BV1000" s="23"/>
      <c r="BW1000" s="23"/>
      <c r="BX1000" s="23"/>
      <c r="BY1000" s="23"/>
      <c r="BZ1000" s="23"/>
      <c r="CA1000" s="23"/>
      <c r="CB1000" s="23"/>
      <c r="CC1000" s="23"/>
      <c r="CD1000" s="23"/>
      <c r="CE1000" s="23"/>
      <c r="CF1000" s="23"/>
      <c r="CG1000" s="23"/>
      <c r="CH1000" s="23"/>
      <c r="CI1000" s="23"/>
      <c r="CJ1000" s="23"/>
      <c r="CK1000" s="23"/>
      <c r="CL1000" s="23"/>
      <c r="CM1000" s="23"/>
      <c r="CN1000" s="23"/>
      <c r="CO1000" s="23"/>
      <c r="CP1000" s="23"/>
      <c r="CQ1000" s="23"/>
      <c r="CR1000" s="23"/>
      <c r="CS1000" s="23"/>
      <c r="CT1000" s="23"/>
      <c r="CU1000" s="23"/>
      <c r="CV1000" s="23"/>
      <c r="CW1000" s="23"/>
      <c r="CX1000" s="23"/>
      <c r="CY1000" s="23"/>
      <c r="CZ1000" s="23"/>
      <c r="DA1000" s="23"/>
      <c r="DB1000" s="23"/>
      <c r="DC1000" s="23"/>
      <c r="DD1000" s="23"/>
      <c r="DE1000" s="23"/>
      <c r="DF1000" s="23"/>
      <c r="DG1000" s="23"/>
      <c r="DH1000" s="23"/>
      <c r="DI1000" s="23"/>
      <c r="DJ1000" s="23"/>
      <c r="DK1000" s="23"/>
      <c r="DL1000" s="23"/>
      <c r="DM1000" s="23"/>
      <c r="DN1000" s="23"/>
      <c r="DO1000" s="23"/>
      <c r="DP1000" s="23"/>
      <c r="DQ1000" s="23"/>
      <c r="DR1000" s="23"/>
      <c r="DS1000" s="23"/>
      <c r="DT1000" s="23"/>
      <c r="DU1000" s="23"/>
      <c r="DV1000" s="23"/>
      <c r="DW1000" s="23"/>
      <c r="DX1000" s="23"/>
      <c r="DY1000" s="23"/>
      <c r="DZ1000" s="23"/>
      <c r="EA1000" s="23"/>
      <c r="EB1000" s="23"/>
      <c r="EC1000" s="23"/>
      <c r="ED1000" s="23"/>
      <c r="EE1000" s="23"/>
    </row>
    <row r="1001" spans="1:135" s="22" customFormat="1" x14ac:dyDescent="0.25">
      <c r="A1001" s="20"/>
      <c r="B1001" s="16"/>
      <c r="C1001" s="446"/>
      <c r="D1001" s="446"/>
      <c r="E1001" s="1089"/>
      <c r="F1001" s="446"/>
      <c r="G1001" s="446"/>
      <c r="H1001" s="1089"/>
      <c r="I1001" s="446"/>
      <c r="J1001" s="446"/>
      <c r="K1001" s="1089"/>
      <c r="L1001" s="446"/>
      <c r="M1001" s="446"/>
      <c r="N1001" s="1089"/>
      <c r="O1001" s="446"/>
      <c r="P1001" s="446"/>
      <c r="Q1001" s="1089"/>
      <c r="R1001" s="446"/>
      <c r="S1001" s="446"/>
      <c r="T1001" s="1089"/>
      <c r="U1001" s="1089"/>
      <c r="V1001" s="446"/>
      <c r="W1001" s="446"/>
      <c r="X1001" s="1089"/>
      <c r="Y1001" s="446"/>
      <c r="Z1001" s="446"/>
      <c r="AA1001" s="1089"/>
      <c r="AB1001" s="446"/>
      <c r="AC1001" s="1089"/>
      <c r="AD1001" s="446"/>
      <c r="AE1001" s="1089"/>
      <c r="AF1001" s="446"/>
      <c r="AG1001" s="1089"/>
      <c r="AH1001" s="446"/>
      <c r="AI1001" s="446"/>
      <c r="AJ1001" s="1089"/>
      <c r="AK1001" s="446"/>
      <c r="AL1001" s="446"/>
      <c r="AM1001" s="1089"/>
      <c r="AN1001" s="446"/>
      <c r="AO1001" s="446"/>
      <c r="AP1001" s="1089"/>
      <c r="AQ1001" s="446"/>
      <c r="AR1001" s="446"/>
      <c r="AS1001" s="1146"/>
      <c r="AT1001" s="446"/>
      <c r="AU1001" s="446"/>
      <c r="AV1001" s="1089"/>
      <c r="AW1001" s="1089"/>
      <c r="AX1001" s="1146"/>
      <c r="AY1001" s="446"/>
      <c r="AZ1001" s="1146"/>
      <c r="BA1001" s="1919"/>
      <c r="BB1001" s="1790"/>
      <c r="BC1001" s="1146"/>
      <c r="BD1001" s="446"/>
      <c r="BE1001" s="1938"/>
      <c r="BF1001" s="1089"/>
      <c r="BG1001" s="20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  <c r="BS1001" s="23"/>
      <c r="BT1001" s="23"/>
      <c r="BU1001" s="23"/>
      <c r="BV1001" s="23"/>
      <c r="BW1001" s="23"/>
      <c r="BX1001" s="23"/>
      <c r="BY1001" s="23"/>
      <c r="BZ1001" s="23"/>
      <c r="CA1001" s="23"/>
      <c r="CB1001" s="23"/>
      <c r="CC1001" s="23"/>
      <c r="CD1001" s="23"/>
      <c r="CE1001" s="23"/>
      <c r="CF1001" s="23"/>
      <c r="CG1001" s="23"/>
      <c r="CH1001" s="23"/>
      <c r="CI1001" s="23"/>
      <c r="CJ1001" s="23"/>
      <c r="CK1001" s="23"/>
      <c r="CL1001" s="23"/>
      <c r="CM1001" s="23"/>
      <c r="CN1001" s="23"/>
      <c r="CO1001" s="23"/>
      <c r="CP1001" s="23"/>
      <c r="CQ1001" s="23"/>
      <c r="CR1001" s="23"/>
      <c r="CS1001" s="23"/>
      <c r="CT1001" s="23"/>
      <c r="CU1001" s="23"/>
      <c r="CV1001" s="23"/>
      <c r="CW1001" s="23"/>
      <c r="CX1001" s="23"/>
      <c r="CY1001" s="23"/>
      <c r="CZ1001" s="23"/>
      <c r="DA1001" s="23"/>
      <c r="DB1001" s="23"/>
      <c r="DC1001" s="23"/>
      <c r="DD1001" s="23"/>
      <c r="DE1001" s="23"/>
      <c r="DF1001" s="23"/>
      <c r="DG1001" s="23"/>
      <c r="DH1001" s="23"/>
      <c r="DI1001" s="23"/>
      <c r="DJ1001" s="23"/>
      <c r="DK1001" s="23"/>
      <c r="DL1001" s="23"/>
      <c r="DM1001" s="23"/>
      <c r="DN1001" s="23"/>
      <c r="DO1001" s="23"/>
      <c r="DP1001" s="23"/>
      <c r="DQ1001" s="23"/>
      <c r="DR1001" s="23"/>
      <c r="DS1001" s="23"/>
      <c r="DT1001" s="23"/>
      <c r="DU1001" s="23"/>
      <c r="DV1001" s="23"/>
      <c r="DW1001" s="23"/>
      <c r="DX1001" s="23"/>
      <c r="DY1001" s="23"/>
      <c r="DZ1001" s="23"/>
      <c r="EA1001" s="23"/>
      <c r="EB1001" s="23"/>
      <c r="EC1001" s="23"/>
      <c r="ED1001" s="23"/>
      <c r="EE1001" s="23"/>
    </row>
    <row r="1002" spans="1:135" s="22" customFormat="1" x14ac:dyDescent="0.25">
      <c r="A1002" s="20"/>
      <c r="B1002" s="16"/>
      <c r="C1002" s="446"/>
      <c r="D1002" s="446"/>
      <c r="E1002" s="1089"/>
      <c r="F1002" s="446"/>
      <c r="G1002" s="446"/>
      <c r="H1002" s="1089"/>
      <c r="I1002" s="446"/>
      <c r="J1002" s="446"/>
      <c r="K1002" s="1089"/>
      <c r="L1002" s="446"/>
      <c r="M1002" s="446"/>
      <c r="N1002" s="1089"/>
      <c r="O1002" s="446"/>
      <c r="P1002" s="446"/>
      <c r="Q1002" s="1089"/>
      <c r="R1002" s="446"/>
      <c r="S1002" s="446"/>
      <c r="T1002" s="1089"/>
      <c r="U1002" s="1089"/>
      <c r="V1002" s="446"/>
      <c r="W1002" s="446"/>
      <c r="X1002" s="1089"/>
      <c r="Y1002" s="446"/>
      <c r="Z1002" s="446"/>
      <c r="AA1002" s="1089"/>
      <c r="AB1002" s="446"/>
      <c r="AC1002" s="1089"/>
      <c r="AD1002" s="446"/>
      <c r="AE1002" s="1089"/>
      <c r="AF1002" s="446"/>
      <c r="AG1002" s="1089"/>
      <c r="AH1002" s="446"/>
      <c r="AI1002" s="446"/>
      <c r="AJ1002" s="1089"/>
      <c r="AK1002" s="446"/>
      <c r="AL1002" s="446"/>
      <c r="AM1002" s="1089"/>
      <c r="AN1002" s="446"/>
      <c r="AO1002" s="446"/>
      <c r="AP1002" s="1089"/>
      <c r="AQ1002" s="446"/>
      <c r="AR1002" s="446"/>
      <c r="AS1002" s="1146"/>
      <c r="AT1002" s="446"/>
      <c r="AU1002" s="446"/>
      <c r="AV1002" s="1089"/>
      <c r="AW1002" s="1089"/>
      <c r="AX1002" s="1146"/>
      <c r="AY1002" s="446"/>
      <c r="AZ1002" s="1146"/>
      <c r="BA1002" s="1919"/>
      <c r="BB1002" s="1790"/>
      <c r="BC1002" s="1146"/>
      <c r="BD1002" s="446"/>
      <c r="BE1002" s="1938"/>
      <c r="BF1002" s="1089"/>
      <c r="BG1002" s="20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  <c r="BS1002" s="23"/>
      <c r="BT1002" s="23"/>
      <c r="BU1002" s="23"/>
      <c r="BV1002" s="23"/>
      <c r="BW1002" s="23"/>
      <c r="BX1002" s="23"/>
      <c r="BY1002" s="23"/>
      <c r="BZ1002" s="23"/>
      <c r="CA1002" s="23"/>
      <c r="CB1002" s="23"/>
      <c r="CC1002" s="23"/>
      <c r="CD1002" s="23"/>
      <c r="CE1002" s="23"/>
      <c r="CF1002" s="23"/>
      <c r="CG1002" s="23"/>
      <c r="CH1002" s="23"/>
      <c r="CI1002" s="23"/>
      <c r="CJ1002" s="23"/>
      <c r="CK1002" s="23"/>
      <c r="CL1002" s="23"/>
      <c r="CM1002" s="23"/>
      <c r="CN1002" s="23"/>
      <c r="CO1002" s="23"/>
      <c r="CP1002" s="23"/>
      <c r="CQ1002" s="23"/>
      <c r="CR1002" s="23"/>
      <c r="CS1002" s="23"/>
      <c r="CT1002" s="23"/>
      <c r="CU1002" s="23"/>
      <c r="CV1002" s="23"/>
      <c r="CW1002" s="23"/>
      <c r="CX1002" s="23"/>
      <c r="CY1002" s="23"/>
      <c r="CZ1002" s="23"/>
      <c r="DA1002" s="23"/>
      <c r="DB1002" s="23"/>
      <c r="DC1002" s="23"/>
      <c r="DD1002" s="23"/>
      <c r="DE1002" s="23"/>
      <c r="DF1002" s="23"/>
      <c r="DG1002" s="23"/>
      <c r="DH1002" s="23"/>
      <c r="DI1002" s="23"/>
      <c r="DJ1002" s="23"/>
      <c r="DK1002" s="23"/>
      <c r="DL1002" s="23"/>
      <c r="DM1002" s="23"/>
      <c r="DN1002" s="23"/>
      <c r="DO1002" s="23"/>
      <c r="DP1002" s="23"/>
      <c r="DQ1002" s="23"/>
      <c r="DR1002" s="23"/>
      <c r="DS1002" s="23"/>
      <c r="DT1002" s="23"/>
      <c r="DU1002" s="23"/>
      <c r="DV1002" s="23"/>
      <c r="DW1002" s="23"/>
      <c r="DX1002" s="23"/>
      <c r="DY1002" s="23"/>
      <c r="DZ1002" s="23"/>
      <c r="EA1002" s="23"/>
      <c r="EB1002" s="23"/>
      <c r="EC1002" s="23"/>
      <c r="ED1002" s="23"/>
      <c r="EE1002" s="23"/>
    </row>
    <row r="1003" spans="1:135" s="22" customFormat="1" x14ac:dyDescent="0.25">
      <c r="A1003" s="20"/>
      <c r="B1003" s="16"/>
      <c r="C1003" s="446"/>
      <c r="D1003" s="446"/>
      <c r="E1003" s="1089"/>
      <c r="F1003" s="446"/>
      <c r="G1003" s="446"/>
      <c r="H1003" s="1089"/>
      <c r="I1003" s="446"/>
      <c r="J1003" s="446"/>
      <c r="K1003" s="1089"/>
      <c r="L1003" s="446"/>
      <c r="M1003" s="446"/>
      <c r="N1003" s="1089"/>
      <c r="O1003" s="446"/>
      <c r="P1003" s="446"/>
      <c r="Q1003" s="1089"/>
      <c r="R1003" s="446"/>
      <c r="S1003" s="446"/>
      <c r="T1003" s="1089"/>
      <c r="U1003" s="1089"/>
      <c r="V1003" s="446"/>
      <c r="W1003" s="446"/>
      <c r="X1003" s="1089"/>
      <c r="Y1003" s="446"/>
      <c r="Z1003" s="446"/>
      <c r="AA1003" s="1089"/>
      <c r="AB1003" s="446"/>
      <c r="AC1003" s="1089"/>
      <c r="AD1003" s="446"/>
      <c r="AE1003" s="1089"/>
      <c r="AF1003" s="446"/>
      <c r="AG1003" s="1089"/>
      <c r="AH1003" s="446"/>
      <c r="AI1003" s="446"/>
      <c r="AJ1003" s="1089"/>
      <c r="AK1003" s="446"/>
      <c r="AL1003" s="446"/>
      <c r="AM1003" s="1089"/>
      <c r="AN1003" s="446"/>
      <c r="AO1003" s="446"/>
      <c r="AP1003" s="1089"/>
      <c r="AQ1003" s="446"/>
      <c r="AR1003" s="446"/>
      <c r="AS1003" s="1146"/>
      <c r="AT1003" s="446"/>
      <c r="AU1003" s="446"/>
      <c r="AV1003" s="1089"/>
      <c r="AW1003" s="1089"/>
      <c r="AX1003" s="1146"/>
      <c r="AY1003" s="446"/>
      <c r="AZ1003" s="1146"/>
      <c r="BA1003" s="1919"/>
      <c r="BB1003" s="1790"/>
      <c r="BC1003" s="1146"/>
      <c r="BD1003" s="446"/>
      <c r="BE1003" s="1938"/>
      <c r="BF1003" s="1089"/>
      <c r="BG1003" s="20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  <c r="BS1003" s="23"/>
      <c r="BT1003" s="23"/>
      <c r="BU1003" s="23"/>
      <c r="BV1003" s="23"/>
      <c r="BW1003" s="23"/>
      <c r="BX1003" s="23"/>
      <c r="BY1003" s="23"/>
      <c r="BZ1003" s="23"/>
      <c r="CA1003" s="23"/>
      <c r="CB1003" s="23"/>
      <c r="CC1003" s="23"/>
      <c r="CD1003" s="23"/>
      <c r="CE1003" s="23"/>
      <c r="CF1003" s="23"/>
      <c r="CG1003" s="23"/>
      <c r="CH1003" s="23"/>
      <c r="CI1003" s="23"/>
      <c r="CJ1003" s="23"/>
      <c r="CK1003" s="23"/>
      <c r="CL1003" s="23"/>
      <c r="CM1003" s="23"/>
      <c r="CN1003" s="23"/>
      <c r="CO1003" s="23"/>
      <c r="CP1003" s="23"/>
      <c r="CQ1003" s="23"/>
      <c r="CR1003" s="23"/>
      <c r="CS1003" s="23"/>
      <c r="CT1003" s="23"/>
      <c r="CU1003" s="23"/>
      <c r="CV1003" s="23"/>
      <c r="CW1003" s="23"/>
      <c r="CX1003" s="23"/>
      <c r="CY1003" s="23"/>
      <c r="CZ1003" s="23"/>
      <c r="DA1003" s="23"/>
      <c r="DB1003" s="23"/>
      <c r="DC1003" s="23"/>
      <c r="DD1003" s="23"/>
      <c r="DE1003" s="23"/>
      <c r="DF1003" s="23"/>
      <c r="DG1003" s="23"/>
      <c r="DH1003" s="23"/>
      <c r="DI1003" s="23"/>
      <c r="DJ1003" s="23"/>
      <c r="DK1003" s="23"/>
      <c r="DL1003" s="23"/>
      <c r="DM1003" s="23"/>
      <c r="DN1003" s="23"/>
      <c r="DO1003" s="23"/>
      <c r="DP1003" s="23"/>
      <c r="DQ1003" s="23"/>
      <c r="DR1003" s="23"/>
      <c r="DS1003" s="23"/>
      <c r="DT1003" s="23"/>
      <c r="DU1003" s="23"/>
      <c r="DV1003" s="23"/>
      <c r="DW1003" s="23"/>
      <c r="DX1003" s="23"/>
      <c r="DY1003" s="23"/>
      <c r="DZ1003" s="23"/>
      <c r="EA1003" s="23"/>
      <c r="EB1003" s="23"/>
      <c r="EC1003" s="23"/>
      <c r="ED1003" s="23"/>
      <c r="EE1003" s="23"/>
    </row>
    <row r="1004" spans="1:135" s="22" customFormat="1" x14ac:dyDescent="0.25">
      <c r="A1004" s="20"/>
      <c r="B1004" s="16"/>
      <c r="C1004" s="446"/>
      <c r="D1004" s="446"/>
      <c r="E1004" s="1089"/>
      <c r="F1004" s="446"/>
      <c r="G1004" s="446"/>
      <c r="H1004" s="1089"/>
      <c r="I1004" s="446"/>
      <c r="J1004" s="446"/>
      <c r="K1004" s="1089"/>
      <c r="L1004" s="446"/>
      <c r="M1004" s="446"/>
      <c r="N1004" s="1089"/>
      <c r="O1004" s="446"/>
      <c r="P1004" s="446"/>
      <c r="Q1004" s="1089"/>
      <c r="R1004" s="446"/>
      <c r="S1004" s="446"/>
      <c r="T1004" s="1089"/>
      <c r="U1004" s="1089"/>
      <c r="V1004" s="446"/>
      <c r="W1004" s="446"/>
      <c r="X1004" s="1089"/>
      <c r="Y1004" s="446"/>
      <c r="Z1004" s="446"/>
      <c r="AA1004" s="1089"/>
      <c r="AB1004" s="446"/>
      <c r="AC1004" s="1089"/>
      <c r="AD1004" s="446"/>
      <c r="AE1004" s="1089"/>
      <c r="AF1004" s="446"/>
      <c r="AG1004" s="1089"/>
      <c r="AH1004" s="446"/>
      <c r="AI1004" s="446"/>
      <c r="AJ1004" s="1089"/>
      <c r="AK1004" s="446"/>
      <c r="AL1004" s="446"/>
      <c r="AM1004" s="1089"/>
      <c r="AN1004" s="446"/>
      <c r="AO1004" s="446"/>
      <c r="AP1004" s="1089"/>
      <c r="AQ1004" s="446"/>
      <c r="AR1004" s="446"/>
      <c r="AS1004" s="1146"/>
      <c r="AT1004" s="446"/>
      <c r="AU1004" s="446"/>
      <c r="AV1004" s="1089"/>
      <c r="AW1004" s="1089"/>
      <c r="AX1004" s="1146"/>
      <c r="AY1004" s="446"/>
      <c r="AZ1004" s="1146"/>
      <c r="BA1004" s="1919"/>
      <c r="BB1004" s="1790"/>
      <c r="BC1004" s="1146"/>
      <c r="BD1004" s="446"/>
      <c r="BE1004" s="1938"/>
      <c r="BF1004" s="1089"/>
      <c r="BG1004" s="20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  <c r="BS1004" s="23"/>
      <c r="BT1004" s="23"/>
      <c r="BU1004" s="23"/>
      <c r="BV1004" s="23"/>
      <c r="BW1004" s="23"/>
      <c r="BX1004" s="23"/>
      <c r="BY1004" s="23"/>
      <c r="BZ1004" s="23"/>
      <c r="CA1004" s="23"/>
      <c r="CB1004" s="23"/>
      <c r="CC1004" s="23"/>
      <c r="CD1004" s="23"/>
      <c r="CE1004" s="23"/>
      <c r="CF1004" s="23"/>
      <c r="CG1004" s="23"/>
      <c r="CH1004" s="23"/>
      <c r="CI1004" s="23"/>
      <c r="CJ1004" s="23"/>
      <c r="CK1004" s="23"/>
      <c r="CL1004" s="23"/>
      <c r="CM1004" s="23"/>
      <c r="CN1004" s="23"/>
      <c r="CO1004" s="23"/>
      <c r="CP1004" s="23"/>
      <c r="CQ1004" s="23"/>
      <c r="CR1004" s="23"/>
      <c r="CS1004" s="23"/>
      <c r="CT1004" s="23"/>
      <c r="CU1004" s="23"/>
      <c r="CV1004" s="23"/>
      <c r="CW1004" s="23"/>
      <c r="CX1004" s="23"/>
      <c r="CY1004" s="23"/>
      <c r="CZ1004" s="23"/>
      <c r="DA1004" s="23"/>
      <c r="DB1004" s="23"/>
      <c r="DC1004" s="23"/>
      <c r="DD1004" s="23"/>
      <c r="DE1004" s="23"/>
      <c r="DF1004" s="23"/>
      <c r="DG1004" s="23"/>
      <c r="DH1004" s="23"/>
      <c r="DI1004" s="23"/>
      <c r="DJ1004" s="23"/>
      <c r="DK1004" s="23"/>
      <c r="DL1004" s="23"/>
      <c r="DM1004" s="23"/>
      <c r="DN1004" s="23"/>
      <c r="DO1004" s="23"/>
      <c r="DP1004" s="23"/>
      <c r="DQ1004" s="23"/>
      <c r="DR1004" s="23"/>
      <c r="DS1004" s="23"/>
      <c r="DT1004" s="23"/>
      <c r="DU1004" s="23"/>
      <c r="DV1004" s="23"/>
      <c r="DW1004" s="23"/>
      <c r="DX1004" s="23"/>
      <c r="DY1004" s="23"/>
      <c r="DZ1004" s="23"/>
      <c r="EA1004" s="23"/>
      <c r="EB1004" s="23"/>
      <c r="EC1004" s="23"/>
      <c r="ED1004" s="23"/>
      <c r="EE1004" s="23"/>
    </row>
    <row r="1005" spans="1:135" s="22" customFormat="1" x14ac:dyDescent="0.25">
      <c r="A1005" s="20"/>
      <c r="B1005" s="16"/>
      <c r="C1005" s="446"/>
      <c r="D1005" s="446"/>
      <c r="E1005" s="1089"/>
      <c r="F1005" s="446"/>
      <c r="G1005" s="446"/>
      <c r="H1005" s="1089"/>
      <c r="I1005" s="446"/>
      <c r="J1005" s="446"/>
      <c r="K1005" s="1089"/>
      <c r="L1005" s="446"/>
      <c r="M1005" s="446"/>
      <c r="N1005" s="1089"/>
      <c r="O1005" s="446"/>
      <c r="P1005" s="446"/>
      <c r="Q1005" s="1089"/>
      <c r="R1005" s="446"/>
      <c r="S1005" s="446"/>
      <c r="T1005" s="1089"/>
      <c r="U1005" s="1089"/>
      <c r="V1005" s="446"/>
      <c r="W1005" s="446"/>
      <c r="X1005" s="1089"/>
      <c r="Y1005" s="446"/>
      <c r="Z1005" s="446"/>
      <c r="AA1005" s="1089"/>
      <c r="AB1005" s="446"/>
      <c r="AC1005" s="1089"/>
      <c r="AD1005" s="446"/>
      <c r="AE1005" s="1089"/>
      <c r="AF1005" s="446"/>
      <c r="AG1005" s="1089"/>
      <c r="AH1005" s="446"/>
      <c r="AI1005" s="446"/>
      <c r="AJ1005" s="1089"/>
      <c r="AK1005" s="446"/>
      <c r="AL1005" s="446"/>
      <c r="AM1005" s="1089"/>
      <c r="AN1005" s="446"/>
      <c r="AO1005" s="446"/>
      <c r="AP1005" s="1089"/>
      <c r="AQ1005" s="446"/>
      <c r="AR1005" s="446"/>
      <c r="AS1005" s="1146"/>
      <c r="AT1005" s="446"/>
      <c r="AU1005" s="446"/>
      <c r="AV1005" s="1089"/>
      <c r="AW1005" s="1089"/>
      <c r="AX1005" s="1146"/>
      <c r="AY1005" s="446"/>
      <c r="AZ1005" s="1146"/>
      <c r="BA1005" s="1919"/>
      <c r="BB1005" s="1790"/>
      <c r="BC1005" s="1146"/>
      <c r="BD1005" s="446"/>
      <c r="BE1005" s="1938"/>
      <c r="BF1005" s="1089"/>
      <c r="BG1005" s="20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  <c r="BS1005" s="23"/>
      <c r="BT1005" s="23"/>
      <c r="BU1005" s="23"/>
      <c r="BV1005" s="23"/>
      <c r="BW1005" s="23"/>
      <c r="BX1005" s="23"/>
      <c r="BY1005" s="23"/>
      <c r="BZ1005" s="23"/>
      <c r="CA1005" s="23"/>
      <c r="CB1005" s="23"/>
      <c r="CC1005" s="23"/>
      <c r="CD1005" s="23"/>
      <c r="CE1005" s="23"/>
      <c r="CF1005" s="23"/>
      <c r="CG1005" s="23"/>
      <c r="CH1005" s="23"/>
      <c r="CI1005" s="23"/>
      <c r="CJ1005" s="23"/>
      <c r="CK1005" s="23"/>
      <c r="CL1005" s="23"/>
      <c r="CM1005" s="23"/>
      <c r="CN1005" s="23"/>
      <c r="CO1005" s="23"/>
      <c r="CP1005" s="23"/>
      <c r="CQ1005" s="23"/>
      <c r="CR1005" s="23"/>
      <c r="CS1005" s="23"/>
      <c r="CT1005" s="23"/>
      <c r="CU1005" s="23"/>
      <c r="CV1005" s="23"/>
      <c r="CW1005" s="23"/>
      <c r="CX1005" s="23"/>
      <c r="CY1005" s="23"/>
      <c r="CZ1005" s="23"/>
      <c r="DA1005" s="23"/>
      <c r="DB1005" s="23"/>
      <c r="DC1005" s="23"/>
      <c r="DD1005" s="23"/>
      <c r="DE1005" s="23"/>
      <c r="DF1005" s="23"/>
      <c r="DG1005" s="23"/>
      <c r="DH1005" s="23"/>
      <c r="DI1005" s="23"/>
      <c r="DJ1005" s="23"/>
      <c r="DK1005" s="23"/>
      <c r="DL1005" s="23"/>
      <c r="DM1005" s="23"/>
      <c r="DN1005" s="23"/>
      <c r="DO1005" s="23"/>
      <c r="DP1005" s="23"/>
      <c r="DQ1005" s="23"/>
      <c r="DR1005" s="23"/>
      <c r="DS1005" s="23"/>
      <c r="DT1005" s="23"/>
      <c r="DU1005" s="23"/>
      <c r="DV1005" s="23"/>
      <c r="DW1005" s="23"/>
      <c r="DX1005" s="23"/>
      <c r="DY1005" s="23"/>
      <c r="DZ1005" s="23"/>
      <c r="EA1005" s="23"/>
      <c r="EB1005" s="23"/>
      <c r="EC1005" s="23"/>
      <c r="ED1005" s="23"/>
      <c r="EE1005" s="23"/>
    </row>
    <row r="1006" spans="1:135" s="22" customFormat="1" x14ac:dyDescent="0.25">
      <c r="A1006" s="20"/>
      <c r="B1006" s="16"/>
      <c r="C1006" s="446"/>
      <c r="D1006" s="446"/>
      <c r="E1006" s="1089"/>
      <c r="F1006" s="446"/>
      <c r="G1006" s="446"/>
      <c r="H1006" s="1089"/>
      <c r="I1006" s="446"/>
      <c r="J1006" s="446"/>
      <c r="K1006" s="1089"/>
      <c r="L1006" s="446"/>
      <c r="M1006" s="446"/>
      <c r="N1006" s="1089"/>
      <c r="O1006" s="446"/>
      <c r="P1006" s="446"/>
      <c r="Q1006" s="1089"/>
      <c r="R1006" s="446"/>
      <c r="S1006" s="446"/>
      <c r="T1006" s="1089"/>
      <c r="U1006" s="1089"/>
      <c r="V1006" s="446"/>
      <c r="W1006" s="446"/>
      <c r="X1006" s="1089"/>
      <c r="Y1006" s="446"/>
      <c r="Z1006" s="446"/>
      <c r="AA1006" s="1089"/>
      <c r="AB1006" s="446"/>
      <c r="AC1006" s="1089"/>
      <c r="AD1006" s="446"/>
      <c r="AE1006" s="1089"/>
      <c r="AF1006" s="446"/>
      <c r="AG1006" s="1089"/>
      <c r="AH1006" s="446"/>
      <c r="AI1006" s="446"/>
      <c r="AJ1006" s="1089"/>
      <c r="AK1006" s="446"/>
      <c r="AL1006" s="446"/>
      <c r="AM1006" s="1089"/>
      <c r="AN1006" s="446"/>
      <c r="AO1006" s="446"/>
      <c r="AP1006" s="1089"/>
      <c r="AQ1006" s="446"/>
      <c r="AR1006" s="446"/>
      <c r="AS1006" s="1146"/>
      <c r="AT1006" s="446"/>
      <c r="AU1006" s="446"/>
      <c r="AV1006" s="1089"/>
      <c r="AW1006" s="1089"/>
      <c r="AX1006" s="1146"/>
      <c r="AY1006" s="446"/>
      <c r="AZ1006" s="1146"/>
      <c r="BA1006" s="1919"/>
      <c r="BB1006" s="1790"/>
      <c r="BC1006" s="1146"/>
      <c r="BD1006" s="446"/>
      <c r="BE1006" s="1938"/>
      <c r="BF1006" s="1089"/>
      <c r="BG1006" s="20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  <c r="BS1006" s="23"/>
      <c r="BT1006" s="23"/>
      <c r="BU1006" s="23"/>
      <c r="BV1006" s="23"/>
      <c r="BW1006" s="23"/>
      <c r="BX1006" s="23"/>
      <c r="BY1006" s="23"/>
      <c r="BZ1006" s="23"/>
      <c r="CA1006" s="23"/>
      <c r="CB1006" s="23"/>
      <c r="CC1006" s="23"/>
      <c r="CD1006" s="23"/>
      <c r="CE1006" s="23"/>
      <c r="CF1006" s="23"/>
      <c r="CG1006" s="23"/>
      <c r="CH1006" s="23"/>
      <c r="CI1006" s="23"/>
      <c r="CJ1006" s="23"/>
      <c r="CK1006" s="23"/>
      <c r="CL1006" s="23"/>
      <c r="CM1006" s="23"/>
      <c r="CN1006" s="23"/>
      <c r="CO1006" s="23"/>
      <c r="CP1006" s="23"/>
      <c r="CQ1006" s="23"/>
      <c r="CR1006" s="23"/>
      <c r="CS1006" s="23"/>
      <c r="CT1006" s="23"/>
      <c r="CU1006" s="23"/>
      <c r="CV1006" s="23"/>
      <c r="CW1006" s="23"/>
      <c r="CX1006" s="23"/>
      <c r="CY1006" s="23"/>
      <c r="CZ1006" s="23"/>
      <c r="DA1006" s="23"/>
      <c r="DB1006" s="23"/>
      <c r="DC1006" s="23"/>
      <c r="DD1006" s="23"/>
      <c r="DE1006" s="23"/>
      <c r="DF1006" s="23"/>
      <c r="DG1006" s="23"/>
      <c r="DH1006" s="23"/>
      <c r="DI1006" s="23"/>
      <c r="DJ1006" s="23"/>
      <c r="DK1006" s="23"/>
      <c r="DL1006" s="23"/>
      <c r="DM1006" s="23"/>
      <c r="DN1006" s="23"/>
      <c r="DO1006" s="23"/>
      <c r="DP1006" s="23"/>
      <c r="DQ1006" s="23"/>
      <c r="DR1006" s="23"/>
      <c r="DS1006" s="23"/>
      <c r="DT1006" s="23"/>
      <c r="DU1006" s="23"/>
      <c r="DV1006" s="23"/>
      <c r="DW1006" s="23"/>
      <c r="DX1006" s="23"/>
      <c r="DY1006" s="23"/>
      <c r="DZ1006" s="23"/>
      <c r="EA1006" s="23"/>
      <c r="EB1006" s="23"/>
      <c r="EC1006" s="23"/>
      <c r="ED1006" s="23"/>
      <c r="EE1006" s="23"/>
    </row>
    <row r="1007" spans="1:135" s="22" customFormat="1" x14ac:dyDescent="0.25">
      <c r="A1007" s="20"/>
      <c r="B1007" s="16"/>
      <c r="C1007" s="446"/>
      <c r="D1007" s="446"/>
      <c r="E1007" s="1089"/>
      <c r="F1007" s="446"/>
      <c r="G1007" s="446"/>
      <c r="H1007" s="1089"/>
      <c r="I1007" s="446"/>
      <c r="J1007" s="446"/>
      <c r="K1007" s="1089"/>
      <c r="L1007" s="446"/>
      <c r="M1007" s="446"/>
      <c r="N1007" s="1089"/>
      <c r="O1007" s="446"/>
      <c r="P1007" s="446"/>
      <c r="Q1007" s="1089"/>
      <c r="R1007" s="446"/>
      <c r="S1007" s="446"/>
      <c r="T1007" s="1089"/>
      <c r="U1007" s="1089"/>
      <c r="V1007" s="446"/>
      <c r="W1007" s="446"/>
      <c r="X1007" s="1089"/>
      <c r="Y1007" s="446"/>
      <c r="Z1007" s="446"/>
      <c r="AA1007" s="1089"/>
      <c r="AB1007" s="446"/>
      <c r="AC1007" s="1089"/>
      <c r="AD1007" s="446"/>
      <c r="AE1007" s="1089"/>
      <c r="AF1007" s="446"/>
      <c r="AG1007" s="1089"/>
      <c r="AH1007" s="446"/>
      <c r="AI1007" s="446"/>
      <c r="AJ1007" s="1089"/>
      <c r="AK1007" s="446"/>
      <c r="AL1007" s="446"/>
      <c r="AM1007" s="1089"/>
      <c r="AN1007" s="446"/>
      <c r="AO1007" s="446"/>
      <c r="AP1007" s="1089"/>
      <c r="AQ1007" s="446"/>
      <c r="AR1007" s="446"/>
      <c r="AS1007" s="1146"/>
      <c r="AT1007" s="446"/>
      <c r="AU1007" s="446"/>
      <c r="AV1007" s="1089"/>
      <c r="AW1007" s="1089"/>
      <c r="AX1007" s="1146"/>
      <c r="AY1007" s="446"/>
      <c r="AZ1007" s="1146"/>
      <c r="BA1007" s="1919"/>
      <c r="BB1007" s="1790"/>
      <c r="BC1007" s="1146"/>
      <c r="BD1007" s="446"/>
      <c r="BE1007" s="1938"/>
      <c r="BF1007" s="1089"/>
      <c r="BG1007" s="20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  <c r="BS1007" s="23"/>
      <c r="BT1007" s="23"/>
      <c r="BU1007" s="23"/>
      <c r="BV1007" s="23"/>
      <c r="BW1007" s="23"/>
      <c r="BX1007" s="23"/>
      <c r="BY1007" s="23"/>
      <c r="BZ1007" s="23"/>
      <c r="CA1007" s="23"/>
      <c r="CB1007" s="23"/>
      <c r="CC1007" s="23"/>
      <c r="CD1007" s="23"/>
      <c r="CE1007" s="23"/>
      <c r="CF1007" s="23"/>
      <c r="CG1007" s="23"/>
      <c r="CH1007" s="23"/>
      <c r="CI1007" s="23"/>
      <c r="CJ1007" s="23"/>
      <c r="CK1007" s="23"/>
      <c r="CL1007" s="23"/>
      <c r="CM1007" s="23"/>
      <c r="CN1007" s="23"/>
      <c r="CO1007" s="23"/>
      <c r="CP1007" s="23"/>
      <c r="CQ1007" s="23"/>
      <c r="CR1007" s="23"/>
      <c r="CS1007" s="23"/>
      <c r="CT1007" s="23"/>
      <c r="CU1007" s="23"/>
      <c r="CV1007" s="23"/>
      <c r="CW1007" s="23"/>
      <c r="CX1007" s="23"/>
      <c r="CY1007" s="23"/>
      <c r="CZ1007" s="23"/>
      <c r="DA1007" s="23"/>
      <c r="DB1007" s="23"/>
      <c r="DC1007" s="23"/>
      <c r="DD1007" s="23"/>
      <c r="DE1007" s="23"/>
      <c r="DF1007" s="23"/>
      <c r="DG1007" s="23"/>
      <c r="DH1007" s="23"/>
      <c r="DI1007" s="23"/>
      <c r="DJ1007" s="23"/>
      <c r="DK1007" s="23"/>
      <c r="DL1007" s="23"/>
      <c r="DM1007" s="23"/>
      <c r="DN1007" s="23"/>
      <c r="DO1007" s="23"/>
      <c r="DP1007" s="23"/>
      <c r="DQ1007" s="23"/>
      <c r="DR1007" s="23"/>
      <c r="DS1007" s="23"/>
      <c r="DT1007" s="23"/>
      <c r="DU1007" s="23"/>
      <c r="DV1007" s="23"/>
      <c r="DW1007" s="23"/>
      <c r="DX1007" s="23"/>
      <c r="DY1007" s="23"/>
      <c r="DZ1007" s="23"/>
      <c r="EA1007" s="23"/>
      <c r="EB1007" s="23"/>
      <c r="EC1007" s="23"/>
      <c r="ED1007" s="23"/>
      <c r="EE1007" s="23"/>
    </row>
    <row r="1008" spans="1:135" s="22" customFormat="1" x14ac:dyDescent="0.25">
      <c r="A1008" s="20"/>
      <c r="B1008" s="16"/>
      <c r="C1008" s="446"/>
      <c r="D1008" s="446"/>
      <c r="E1008" s="1089"/>
      <c r="F1008" s="446"/>
      <c r="G1008" s="446"/>
      <c r="H1008" s="1089"/>
      <c r="I1008" s="446"/>
      <c r="J1008" s="446"/>
      <c r="K1008" s="1089"/>
      <c r="L1008" s="446"/>
      <c r="M1008" s="446"/>
      <c r="N1008" s="1089"/>
      <c r="O1008" s="446"/>
      <c r="P1008" s="446"/>
      <c r="Q1008" s="1089"/>
      <c r="R1008" s="446"/>
      <c r="S1008" s="446"/>
      <c r="T1008" s="1089"/>
      <c r="U1008" s="1089"/>
      <c r="V1008" s="446"/>
      <c r="W1008" s="446"/>
      <c r="X1008" s="1089"/>
      <c r="Y1008" s="446"/>
      <c r="Z1008" s="446"/>
      <c r="AA1008" s="1089"/>
      <c r="AB1008" s="446"/>
      <c r="AC1008" s="1089"/>
      <c r="AD1008" s="446"/>
      <c r="AE1008" s="1089"/>
      <c r="AF1008" s="446"/>
      <c r="AG1008" s="1089"/>
      <c r="AH1008" s="446"/>
      <c r="AI1008" s="446"/>
      <c r="AJ1008" s="1089"/>
      <c r="AK1008" s="446"/>
      <c r="AL1008" s="446"/>
      <c r="AM1008" s="1089"/>
      <c r="AN1008" s="446"/>
      <c r="AO1008" s="446"/>
      <c r="AP1008" s="1089"/>
      <c r="AQ1008" s="446"/>
      <c r="AR1008" s="446"/>
      <c r="AS1008" s="1146"/>
      <c r="AT1008" s="446"/>
      <c r="AU1008" s="446"/>
      <c r="AV1008" s="1089"/>
      <c r="AW1008" s="1089"/>
      <c r="AX1008" s="1146"/>
      <c r="AY1008" s="446"/>
      <c r="AZ1008" s="1146"/>
      <c r="BA1008" s="1919"/>
      <c r="BB1008" s="1790"/>
      <c r="BC1008" s="1146"/>
      <c r="BD1008" s="446"/>
      <c r="BE1008" s="1938"/>
      <c r="BF1008" s="1089"/>
      <c r="BG1008" s="20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  <c r="BS1008" s="23"/>
      <c r="BT1008" s="23"/>
      <c r="BU1008" s="23"/>
      <c r="BV1008" s="23"/>
      <c r="BW1008" s="23"/>
      <c r="BX1008" s="23"/>
      <c r="BY1008" s="23"/>
      <c r="BZ1008" s="23"/>
      <c r="CA1008" s="23"/>
      <c r="CB1008" s="23"/>
      <c r="CC1008" s="23"/>
      <c r="CD1008" s="23"/>
      <c r="CE1008" s="23"/>
      <c r="CF1008" s="23"/>
      <c r="CG1008" s="23"/>
      <c r="CH1008" s="23"/>
      <c r="CI1008" s="23"/>
      <c r="CJ1008" s="23"/>
      <c r="CK1008" s="23"/>
      <c r="CL1008" s="23"/>
      <c r="CM1008" s="23"/>
      <c r="CN1008" s="23"/>
      <c r="CO1008" s="23"/>
      <c r="CP1008" s="23"/>
      <c r="CQ1008" s="23"/>
      <c r="CR1008" s="23"/>
      <c r="CS1008" s="23"/>
      <c r="CT1008" s="23"/>
      <c r="CU1008" s="23"/>
      <c r="CV1008" s="23"/>
      <c r="CW1008" s="23"/>
      <c r="CX1008" s="23"/>
      <c r="CY1008" s="23"/>
      <c r="CZ1008" s="23"/>
      <c r="DA1008" s="23"/>
      <c r="DB1008" s="23"/>
      <c r="DC1008" s="23"/>
      <c r="DD1008" s="23"/>
      <c r="DE1008" s="23"/>
      <c r="DF1008" s="23"/>
      <c r="DG1008" s="23"/>
      <c r="DH1008" s="23"/>
      <c r="DI1008" s="23"/>
      <c r="DJ1008" s="23"/>
      <c r="DK1008" s="23"/>
      <c r="DL1008" s="23"/>
      <c r="DM1008" s="23"/>
      <c r="DN1008" s="23"/>
      <c r="DO1008" s="23"/>
      <c r="DP1008" s="23"/>
      <c r="DQ1008" s="23"/>
      <c r="DR1008" s="23"/>
      <c r="DS1008" s="23"/>
      <c r="DT1008" s="23"/>
      <c r="DU1008" s="23"/>
      <c r="DV1008" s="23"/>
      <c r="DW1008" s="23"/>
      <c r="DX1008" s="23"/>
      <c r="DY1008" s="23"/>
      <c r="DZ1008" s="23"/>
      <c r="EA1008" s="23"/>
      <c r="EB1008" s="23"/>
      <c r="EC1008" s="23"/>
      <c r="ED1008" s="23"/>
      <c r="EE1008" s="23"/>
    </row>
    <row r="1009" spans="1:135" s="22" customFormat="1" x14ac:dyDescent="0.25">
      <c r="A1009" s="20"/>
      <c r="B1009" s="16"/>
      <c r="C1009" s="446"/>
      <c r="D1009" s="446"/>
      <c r="E1009" s="1089"/>
      <c r="F1009" s="446"/>
      <c r="G1009" s="446"/>
      <c r="H1009" s="1089"/>
      <c r="I1009" s="446"/>
      <c r="J1009" s="446"/>
      <c r="K1009" s="1089"/>
      <c r="L1009" s="446"/>
      <c r="M1009" s="446"/>
      <c r="N1009" s="1089"/>
      <c r="O1009" s="446"/>
      <c r="P1009" s="446"/>
      <c r="Q1009" s="1089"/>
      <c r="R1009" s="446"/>
      <c r="S1009" s="446"/>
      <c r="T1009" s="1089"/>
      <c r="U1009" s="1089"/>
      <c r="V1009" s="446"/>
      <c r="W1009" s="446"/>
      <c r="X1009" s="1089"/>
      <c r="Y1009" s="446"/>
      <c r="Z1009" s="446"/>
      <c r="AA1009" s="1089"/>
      <c r="AB1009" s="446"/>
      <c r="AC1009" s="1089"/>
      <c r="AD1009" s="446"/>
      <c r="AE1009" s="1089"/>
      <c r="AF1009" s="446"/>
      <c r="AG1009" s="1089"/>
      <c r="AH1009" s="446"/>
      <c r="AI1009" s="446"/>
      <c r="AJ1009" s="1089"/>
      <c r="AK1009" s="446"/>
      <c r="AL1009" s="446"/>
      <c r="AM1009" s="1089"/>
      <c r="AN1009" s="446"/>
      <c r="AO1009" s="446"/>
      <c r="AP1009" s="1089"/>
      <c r="AQ1009" s="446"/>
      <c r="AR1009" s="446"/>
      <c r="AS1009" s="1146"/>
      <c r="AT1009" s="446"/>
      <c r="AU1009" s="446"/>
      <c r="AV1009" s="1089"/>
      <c r="AW1009" s="1089"/>
      <c r="AX1009" s="1146"/>
      <c r="AY1009" s="446"/>
      <c r="AZ1009" s="1146"/>
      <c r="BA1009" s="1919"/>
      <c r="BB1009" s="1790"/>
      <c r="BC1009" s="1146"/>
      <c r="BD1009" s="446"/>
      <c r="BE1009" s="1938"/>
      <c r="BF1009" s="1089"/>
      <c r="BG1009" s="20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  <c r="BS1009" s="23"/>
      <c r="BT1009" s="23"/>
      <c r="BU1009" s="23"/>
      <c r="BV1009" s="23"/>
      <c r="BW1009" s="23"/>
      <c r="BX1009" s="23"/>
      <c r="BY1009" s="23"/>
      <c r="BZ1009" s="23"/>
      <c r="CA1009" s="23"/>
      <c r="CB1009" s="23"/>
      <c r="CC1009" s="23"/>
      <c r="CD1009" s="23"/>
      <c r="CE1009" s="23"/>
      <c r="CF1009" s="23"/>
      <c r="CG1009" s="23"/>
      <c r="CH1009" s="23"/>
      <c r="CI1009" s="23"/>
      <c r="CJ1009" s="23"/>
      <c r="CK1009" s="23"/>
      <c r="CL1009" s="23"/>
      <c r="CM1009" s="23"/>
      <c r="CN1009" s="23"/>
      <c r="CO1009" s="23"/>
      <c r="CP1009" s="23"/>
      <c r="CQ1009" s="23"/>
      <c r="CR1009" s="23"/>
      <c r="CS1009" s="23"/>
      <c r="CT1009" s="23"/>
      <c r="CU1009" s="23"/>
      <c r="CV1009" s="23"/>
      <c r="CW1009" s="23"/>
      <c r="CX1009" s="23"/>
      <c r="CY1009" s="23"/>
      <c r="CZ1009" s="23"/>
      <c r="DA1009" s="23"/>
      <c r="DB1009" s="23"/>
      <c r="DC1009" s="23"/>
      <c r="DD1009" s="23"/>
      <c r="DE1009" s="23"/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/>
      <c r="DQ1009" s="23"/>
      <c r="DR1009" s="23"/>
      <c r="DS1009" s="23"/>
      <c r="DT1009" s="23"/>
      <c r="DU1009" s="23"/>
      <c r="DV1009" s="23"/>
      <c r="DW1009" s="23"/>
      <c r="DX1009" s="23"/>
      <c r="DY1009" s="23"/>
      <c r="DZ1009" s="23"/>
      <c r="EA1009" s="23"/>
      <c r="EB1009" s="23"/>
      <c r="EC1009" s="23"/>
      <c r="ED1009" s="23"/>
      <c r="EE1009" s="23"/>
    </row>
    <row r="1010" spans="1:135" s="22" customFormat="1" x14ac:dyDescent="0.25">
      <c r="A1010" s="20"/>
      <c r="B1010" s="16"/>
      <c r="C1010" s="446"/>
      <c r="D1010" s="446"/>
      <c r="E1010" s="1089"/>
      <c r="F1010" s="446"/>
      <c r="G1010" s="446"/>
      <c r="H1010" s="1089"/>
      <c r="I1010" s="446"/>
      <c r="J1010" s="446"/>
      <c r="K1010" s="1089"/>
      <c r="L1010" s="446"/>
      <c r="M1010" s="446"/>
      <c r="N1010" s="1089"/>
      <c r="O1010" s="446"/>
      <c r="P1010" s="446"/>
      <c r="Q1010" s="1089"/>
      <c r="R1010" s="446"/>
      <c r="S1010" s="446"/>
      <c r="T1010" s="1089"/>
      <c r="U1010" s="1089"/>
      <c r="V1010" s="446"/>
      <c r="W1010" s="446"/>
      <c r="X1010" s="1089"/>
      <c r="Y1010" s="446"/>
      <c r="Z1010" s="446"/>
      <c r="AA1010" s="1089"/>
      <c r="AB1010" s="446"/>
      <c r="AC1010" s="1089"/>
      <c r="AD1010" s="446"/>
      <c r="AE1010" s="1089"/>
      <c r="AF1010" s="446"/>
      <c r="AG1010" s="1089"/>
      <c r="AH1010" s="446"/>
      <c r="AI1010" s="446"/>
      <c r="AJ1010" s="1089"/>
      <c r="AK1010" s="446"/>
      <c r="AL1010" s="446"/>
      <c r="AM1010" s="1089"/>
      <c r="AN1010" s="446"/>
      <c r="AO1010" s="446"/>
      <c r="AP1010" s="1089"/>
      <c r="AQ1010" s="446"/>
      <c r="AR1010" s="446"/>
      <c r="AS1010" s="1146"/>
      <c r="AT1010" s="446"/>
      <c r="AU1010" s="446"/>
      <c r="AV1010" s="1089"/>
      <c r="AW1010" s="1089"/>
      <c r="AX1010" s="1146"/>
      <c r="AY1010" s="446"/>
      <c r="AZ1010" s="1146"/>
      <c r="BA1010" s="1919"/>
      <c r="BB1010" s="1790"/>
      <c r="BC1010" s="1146"/>
      <c r="BD1010" s="446"/>
      <c r="BE1010" s="1938"/>
      <c r="BF1010" s="1089"/>
      <c r="BG1010" s="20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  <c r="BS1010" s="23"/>
      <c r="BT1010" s="23"/>
      <c r="BU1010" s="23"/>
      <c r="BV1010" s="23"/>
      <c r="BW1010" s="23"/>
      <c r="BX1010" s="23"/>
      <c r="BY1010" s="23"/>
      <c r="BZ1010" s="23"/>
      <c r="CA1010" s="23"/>
      <c r="CB1010" s="23"/>
      <c r="CC1010" s="23"/>
      <c r="CD1010" s="23"/>
      <c r="CE1010" s="23"/>
      <c r="CF1010" s="23"/>
      <c r="CG1010" s="23"/>
      <c r="CH1010" s="23"/>
      <c r="CI1010" s="23"/>
      <c r="CJ1010" s="23"/>
      <c r="CK1010" s="23"/>
      <c r="CL1010" s="23"/>
      <c r="CM1010" s="23"/>
      <c r="CN1010" s="23"/>
      <c r="CO1010" s="23"/>
      <c r="CP1010" s="23"/>
      <c r="CQ1010" s="23"/>
      <c r="CR1010" s="23"/>
      <c r="CS1010" s="23"/>
      <c r="CT1010" s="23"/>
      <c r="CU1010" s="23"/>
      <c r="CV1010" s="23"/>
      <c r="CW1010" s="23"/>
      <c r="CX1010" s="23"/>
      <c r="CY1010" s="23"/>
      <c r="CZ1010" s="23"/>
      <c r="DA1010" s="23"/>
      <c r="DB1010" s="23"/>
      <c r="DC1010" s="23"/>
      <c r="DD1010" s="23"/>
      <c r="DE1010" s="23"/>
      <c r="DF1010" s="23"/>
      <c r="DG1010" s="23"/>
      <c r="DH1010" s="23"/>
      <c r="DI1010" s="23"/>
      <c r="DJ1010" s="23"/>
      <c r="DK1010" s="23"/>
      <c r="DL1010" s="23"/>
      <c r="DM1010" s="23"/>
      <c r="DN1010" s="23"/>
      <c r="DO1010" s="23"/>
      <c r="DP1010" s="23"/>
      <c r="DQ1010" s="23"/>
      <c r="DR1010" s="23"/>
      <c r="DS1010" s="23"/>
      <c r="DT1010" s="23"/>
      <c r="DU1010" s="23"/>
      <c r="DV1010" s="23"/>
      <c r="DW1010" s="23"/>
      <c r="DX1010" s="23"/>
      <c r="DY1010" s="23"/>
      <c r="DZ1010" s="23"/>
      <c r="EA1010" s="23"/>
      <c r="EB1010" s="23"/>
      <c r="EC1010" s="23"/>
      <c r="ED1010" s="23"/>
      <c r="EE1010" s="23"/>
    </row>
    <row r="1011" spans="1:135" s="22" customFormat="1" x14ac:dyDescent="0.25">
      <c r="A1011" s="20"/>
      <c r="B1011" s="16"/>
      <c r="C1011" s="446"/>
      <c r="D1011" s="446"/>
      <c r="E1011" s="1089"/>
      <c r="F1011" s="446"/>
      <c r="G1011" s="446"/>
      <c r="H1011" s="1089"/>
      <c r="I1011" s="446"/>
      <c r="J1011" s="446"/>
      <c r="K1011" s="1089"/>
      <c r="L1011" s="446"/>
      <c r="M1011" s="446"/>
      <c r="N1011" s="1089"/>
      <c r="O1011" s="446"/>
      <c r="P1011" s="446"/>
      <c r="Q1011" s="1089"/>
      <c r="R1011" s="446"/>
      <c r="S1011" s="446"/>
      <c r="T1011" s="1089"/>
      <c r="U1011" s="1089"/>
      <c r="V1011" s="446"/>
      <c r="W1011" s="446"/>
      <c r="X1011" s="1089"/>
      <c r="Y1011" s="446"/>
      <c r="Z1011" s="446"/>
      <c r="AA1011" s="1089"/>
      <c r="AB1011" s="446"/>
      <c r="AC1011" s="1089"/>
      <c r="AD1011" s="446"/>
      <c r="AE1011" s="1089"/>
      <c r="AF1011" s="446"/>
      <c r="AG1011" s="1089"/>
      <c r="AH1011" s="446"/>
      <c r="AI1011" s="446"/>
      <c r="AJ1011" s="1089"/>
      <c r="AK1011" s="446"/>
      <c r="AL1011" s="446"/>
      <c r="AM1011" s="1089"/>
      <c r="AN1011" s="446"/>
      <c r="AO1011" s="446"/>
      <c r="AP1011" s="1089"/>
      <c r="AQ1011" s="446"/>
      <c r="AR1011" s="446"/>
      <c r="AS1011" s="1146"/>
      <c r="AT1011" s="446"/>
      <c r="AU1011" s="446"/>
      <c r="AV1011" s="1089"/>
      <c r="AW1011" s="1089"/>
      <c r="AX1011" s="1146"/>
      <c r="AY1011" s="446"/>
      <c r="AZ1011" s="1146"/>
      <c r="BA1011" s="1919"/>
      <c r="BB1011" s="1790"/>
      <c r="BC1011" s="1146"/>
      <c r="BD1011" s="446"/>
      <c r="BE1011" s="1938"/>
      <c r="BF1011" s="1089"/>
      <c r="BG1011" s="20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  <c r="CP1011" s="23"/>
      <c r="CQ1011" s="23"/>
      <c r="CR1011" s="23"/>
      <c r="CS1011" s="23"/>
      <c r="CT1011" s="23"/>
      <c r="CU1011" s="23"/>
      <c r="CV1011" s="23"/>
      <c r="CW1011" s="23"/>
      <c r="CX1011" s="23"/>
      <c r="CY1011" s="23"/>
      <c r="CZ1011" s="23"/>
      <c r="DA1011" s="23"/>
      <c r="DB1011" s="23"/>
      <c r="DC1011" s="23"/>
      <c r="DD1011" s="23"/>
      <c r="DE1011" s="23"/>
      <c r="DF1011" s="23"/>
      <c r="DG1011" s="23"/>
      <c r="DH1011" s="23"/>
      <c r="DI1011" s="23"/>
      <c r="DJ1011" s="23"/>
      <c r="DK1011" s="23"/>
      <c r="DL1011" s="23"/>
      <c r="DM1011" s="23"/>
      <c r="DN1011" s="23"/>
      <c r="DO1011" s="23"/>
      <c r="DP1011" s="23"/>
      <c r="DQ1011" s="23"/>
      <c r="DR1011" s="23"/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/>
      <c r="ED1011" s="23"/>
      <c r="EE1011" s="23"/>
    </row>
    <row r="1012" spans="1:135" s="22" customFormat="1" x14ac:dyDescent="0.25">
      <c r="A1012" s="20"/>
      <c r="B1012" s="16"/>
      <c r="C1012" s="446"/>
      <c r="D1012" s="446"/>
      <c r="E1012" s="1089"/>
      <c r="F1012" s="446"/>
      <c r="G1012" s="446"/>
      <c r="H1012" s="1089"/>
      <c r="I1012" s="446"/>
      <c r="J1012" s="446"/>
      <c r="K1012" s="1089"/>
      <c r="L1012" s="446"/>
      <c r="M1012" s="446"/>
      <c r="N1012" s="1089"/>
      <c r="O1012" s="446"/>
      <c r="P1012" s="446"/>
      <c r="Q1012" s="1089"/>
      <c r="R1012" s="446"/>
      <c r="S1012" s="446"/>
      <c r="T1012" s="1089"/>
      <c r="U1012" s="1089"/>
      <c r="V1012" s="446"/>
      <c r="W1012" s="446"/>
      <c r="X1012" s="1089"/>
      <c r="Y1012" s="446"/>
      <c r="Z1012" s="446"/>
      <c r="AA1012" s="1089"/>
      <c r="AB1012" s="446"/>
      <c r="AC1012" s="1089"/>
      <c r="AD1012" s="446"/>
      <c r="AE1012" s="1089"/>
      <c r="AF1012" s="446"/>
      <c r="AG1012" s="1089"/>
      <c r="AH1012" s="446"/>
      <c r="AI1012" s="446"/>
      <c r="AJ1012" s="1089"/>
      <c r="AK1012" s="446"/>
      <c r="AL1012" s="446"/>
      <c r="AM1012" s="1089"/>
      <c r="AN1012" s="446"/>
      <c r="AO1012" s="446"/>
      <c r="AP1012" s="1089"/>
      <c r="AQ1012" s="446"/>
      <c r="AR1012" s="446"/>
      <c r="AS1012" s="1146"/>
      <c r="AT1012" s="446"/>
      <c r="AU1012" s="446"/>
      <c r="AV1012" s="1089"/>
      <c r="AW1012" s="1089"/>
      <c r="AX1012" s="1146"/>
      <c r="AY1012" s="446"/>
      <c r="AZ1012" s="1146"/>
      <c r="BA1012" s="1919"/>
      <c r="BB1012" s="1790"/>
      <c r="BC1012" s="1146"/>
      <c r="BD1012" s="446"/>
      <c r="BE1012" s="1938"/>
      <c r="BF1012" s="1089"/>
      <c r="BG1012" s="20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  <c r="BS1012" s="23"/>
      <c r="BT1012" s="23"/>
      <c r="BU1012" s="23"/>
      <c r="BV1012" s="23"/>
      <c r="BW1012" s="23"/>
      <c r="BX1012" s="23"/>
      <c r="BY1012" s="23"/>
      <c r="BZ1012" s="23"/>
      <c r="CA1012" s="23"/>
      <c r="CB1012" s="23"/>
      <c r="CC1012" s="23"/>
      <c r="CD1012" s="23"/>
      <c r="CE1012" s="23"/>
      <c r="CF1012" s="23"/>
      <c r="CG1012" s="23"/>
      <c r="CH1012" s="23"/>
      <c r="CI1012" s="23"/>
      <c r="CJ1012" s="23"/>
      <c r="CK1012" s="23"/>
      <c r="CL1012" s="23"/>
      <c r="CM1012" s="23"/>
      <c r="CN1012" s="23"/>
      <c r="CO1012" s="23"/>
      <c r="CP1012" s="23"/>
      <c r="CQ1012" s="23"/>
      <c r="CR1012" s="23"/>
      <c r="CS1012" s="23"/>
      <c r="CT1012" s="23"/>
      <c r="CU1012" s="23"/>
      <c r="CV1012" s="23"/>
      <c r="CW1012" s="23"/>
      <c r="CX1012" s="23"/>
      <c r="CY1012" s="23"/>
      <c r="CZ1012" s="23"/>
      <c r="DA1012" s="23"/>
      <c r="DB1012" s="23"/>
      <c r="DC1012" s="23"/>
      <c r="DD1012" s="23"/>
      <c r="DE1012" s="23"/>
      <c r="DF1012" s="23"/>
      <c r="DG1012" s="23"/>
      <c r="DH1012" s="23"/>
      <c r="DI1012" s="23"/>
      <c r="DJ1012" s="23"/>
      <c r="DK1012" s="23"/>
      <c r="DL1012" s="23"/>
      <c r="DM1012" s="23"/>
      <c r="DN1012" s="23"/>
      <c r="DO1012" s="23"/>
      <c r="DP1012" s="23"/>
      <c r="DQ1012" s="23"/>
      <c r="DR1012" s="23"/>
      <c r="DS1012" s="23"/>
      <c r="DT1012" s="23"/>
      <c r="DU1012" s="23"/>
      <c r="DV1012" s="23"/>
      <c r="DW1012" s="23"/>
      <c r="DX1012" s="23"/>
      <c r="DY1012" s="23"/>
      <c r="DZ1012" s="23"/>
      <c r="EA1012" s="23"/>
      <c r="EB1012" s="23"/>
      <c r="EC1012" s="23"/>
      <c r="ED1012" s="23"/>
      <c r="EE1012" s="23"/>
    </row>
    <row r="1013" spans="1:135" s="22" customFormat="1" x14ac:dyDescent="0.25">
      <c r="A1013" s="20"/>
      <c r="B1013" s="16"/>
      <c r="C1013" s="446"/>
      <c r="D1013" s="446"/>
      <c r="E1013" s="1089"/>
      <c r="F1013" s="446"/>
      <c r="G1013" s="446"/>
      <c r="H1013" s="1089"/>
      <c r="I1013" s="446"/>
      <c r="J1013" s="446"/>
      <c r="K1013" s="1089"/>
      <c r="L1013" s="446"/>
      <c r="M1013" s="446"/>
      <c r="N1013" s="1089"/>
      <c r="O1013" s="446"/>
      <c r="P1013" s="446"/>
      <c r="Q1013" s="1089"/>
      <c r="R1013" s="446"/>
      <c r="S1013" s="446"/>
      <c r="T1013" s="1089"/>
      <c r="U1013" s="1089"/>
      <c r="V1013" s="446"/>
      <c r="W1013" s="446"/>
      <c r="X1013" s="1089"/>
      <c r="Y1013" s="446"/>
      <c r="Z1013" s="446"/>
      <c r="AA1013" s="1089"/>
      <c r="AB1013" s="446"/>
      <c r="AC1013" s="1089"/>
      <c r="AD1013" s="446"/>
      <c r="AE1013" s="1089"/>
      <c r="AF1013" s="446"/>
      <c r="AG1013" s="1089"/>
      <c r="AH1013" s="446"/>
      <c r="AI1013" s="446"/>
      <c r="AJ1013" s="1089"/>
      <c r="AK1013" s="446"/>
      <c r="AL1013" s="446"/>
      <c r="AM1013" s="1089"/>
      <c r="AN1013" s="446"/>
      <c r="AO1013" s="446"/>
      <c r="AP1013" s="1089"/>
      <c r="AQ1013" s="446"/>
      <c r="AR1013" s="446"/>
      <c r="AS1013" s="1146"/>
      <c r="AT1013" s="446"/>
      <c r="AU1013" s="446"/>
      <c r="AV1013" s="1089"/>
      <c r="AW1013" s="1089"/>
      <c r="AX1013" s="1146"/>
      <c r="AY1013" s="446"/>
      <c r="AZ1013" s="1146"/>
      <c r="BA1013" s="1919"/>
      <c r="BB1013" s="1790"/>
      <c r="BC1013" s="1146"/>
      <c r="BD1013" s="446"/>
      <c r="BE1013" s="1938"/>
      <c r="BF1013" s="1089"/>
      <c r="BG1013" s="20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  <c r="BS1013" s="23"/>
      <c r="BT1013" s="23"/>
      <c r="BU1013" s="23"/>
      <c r="BV1013" s="23"/>
      <c r="BW1013" s="23"/>
      <c r="BX1013" s="23"/>
      <c r="BY1013" s="23"/>
      <c r="BZ1013" s="23"/>
      <c r="CA1013" s="23"/>
      <c r="CB1013" s="23"/>
      <c r="CC1013" s="23"/>
      <c r="CD1013" s="23"/>
      <c r="CE1013" s="23"/>
      <c r="CF1013" s="23"/>
      <c r="CG1013" s="23"/>
      <c r="CH1013" s="23"/>
      <c r="CI1013" s="23"/>
      <c r="CJ1013" s="23"/>
      <c r="CK1013" s="23"/>
      <c r="CL1013" s="23"/>
      <c r="CM1013" s="23"/>
      <c r="CN1013" s="23"/>
      <c r="CO1013" s="23"/>
      <c r="CP1013" s="23"/>
      <c r="CQ1013" s="23"/>
      <c r="CR1013" s="23"/>
      <c r="CS1013" s="23"/>
      <c r="CT1013" s="23"/>
      <c r="CU1013" s="23"/>
      <c r="CV1013" s="23"/>
      <c r="CW1013" s="23"/>
      <c r="CX1013" s="23"/>
      <c r="CY1013" s="23"/>
      <c r="CZ1013" s="23"/>
      <c r="DA1013" s="23"/>
      <c r="DB1013" s="23"/>
      <c r="DC1013" s="23"/>
      <c r="DD1013" s="23"/>
      <c r="DE1013" s="23"/>
      <c r="DF1013" s="23"/>
      <c r="DG1013" s="23"/>
      <c r="DH1013" s="23"/>
      <c r="DI1013" s="23"/>
      <c r="DJ1013" s="23"/>
      <c r="DK1013" s="23"/>
      <c r="DL1013" s="23"/>
      <c r="DM1013" s="23"/>
      <c r="DN1013" s="23"/>
      <c r="DO1013" s="23"/>
      <c r="DP1013" s="23"/>
      <c r="DQ1013" s="23"/>
      <c r="DR1013" s="23"/>
      <c r="DS1013" s="23"/>
      <c r="DT1013" s="23"/>
      <c r="DU1013" s="23"/>
      <c r="DV1013" s="23"/>
      <c r="DW1013" s="23"/>
      <c r="DX1013" s="23"/>
      <c r="DY1013" s="23"/>
      <c r="DZ1013" s="23"/>
      <c r="EA1013" s="23"/>
      <c r="EB1013" s="23"/>
      <c r="EC1013" s="23"/>
      <c r="ED1013" s="23"/>
      <c r="EE1013" s="23"/>
    </row>
    <row r="1014" spans="1:135" s="22" customFormat="1" x14ac:dyDescent="0.25">
      <c r="A1014" s="20"/>
      <c r="B1014" s="16"/>
      <c r="C1014" s="446"/>
      <c r="D1014" s="446"/>
      <c r="E1014" s="1089"/>
      <c r="F1014" s="446"/>
      <c r="G1014" s="446"/>
      <c r="H1014" s="1089"/>
      <c r="I1014" s="446"/>
      <c r="J1014" s="446"/>
      <c r="K1014" s="1089"/>
      <c r="L1014" s="446"/>
      <c r="M1014" s="446"/>
      <c r="N1014" s="1089"/>
      <c r="O1014" s="446"/>
      <c r="P1014" s="446"/>
      <c r="Q1014" s="1089"/>
      <c r="R1014" s="446"/>
      <c r="S1014" s="446"/>
      <c r="T1014" s="1089"/>
      <c r="U1014" s="1089"/>
      <c r="V1014" s="446"/>
      <c r="W1014" s="446"/>
      <c r="X1014" s="1089"/>
      <c r="Y1014" s="446"/>
      <c r="Z1014" s="446"/>
      <c r="AA1014" s="1089"/>
      <c r="AB1014" s="446"/>
      <c r="AC1014" s="1089"/>
      <c r="AD1014" s="446"/>
      <c r="AE1014" s="1089"/>
      <c r="AF1014" s="446"/>
      <c r="AG1014" s="1089"/>
      <c r="AH1014" s="446"/>
      <c r="AI1014" s="446"/>
      <c r="AJ1014" s="1089"/>
      <c r="AK1014" s="446"/>
      <c r="AL1014" s="446"/>
      <c r="AM1014" s="1089"/>
      <c r="AN1014" s="446"/>
      <c r="AO1014" s="446"/>
      <c r="AP1014" s="1089"/>
      <c r="AQ1014" s="446"/>
      <c r="AR1014" s="446"/>
      <c r="AS1014" s="1146"/>
      <c r="AT1014" s="446"/>
      <c r="AU1014" s="446"/>
      <c r="AV1014" s="1089"/>
      <c r="AW1014" s="1089"/>
      <c r="AX1014" s="1146"/>
      <c r="AY1014" s="446"/>
      <c r="AZ1014" s="1146"/>
      <c r="BA1014" s="1919"/>
      <c r="BB1014" s="1790"/>
      <c r="BC1014" s="1146"/>
      <c r="BD1014" s="446"/>
      <c r="BE1014" s="1938"/>
      <c r="BF1014" s="1089"/>
      <c r="BG1014" s="20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  <c r="BS1014" s="23"/>
      <c r="BT1014" s="23"/>
      <c r="BU1014" s="23"/>
      <c r="BV1014" s="23"/>
      <c r="BW1014" s="23"/>
      <c r="BX1014" s="23"/>
      <c r="BY1014" s="23"/>
      <c r="BZ1014" s="23"/>
      <c r="CA1014" s="23"/>
      <c r="CB1014" s="23"/>
      <c r="CC1014" s="23"/>
      <c r="CD1014" s="23"/>
      <c r="CE1014" s="23"/>
      <c r="CF1014" s="23"/>
      <c r="CG1014" s="23"/>
      <c r="CH1014" s="23"/>
      <c r="CI1014" s="23"/>
      <c r="CJ1014" s="23"/>
      <c r="CK1014" s="23"/>
      <c r="CL1014" s="23"/>
      <c r="CM1014" s="23"/>
      <c r="CN1014" s="23"/>
      <c r="CO1014" s="23"/>
      <c r="CP1014" s="23"/>
      <c r="CQ1014" s="23"/>
      <c r="CR1014" s="23"/>
      <c r="CS1014" s="23"/>
      <c r="CT1014" s="23"/>
      <c r="CU1014" s="23"/>
      <c r="CV1014" s="23"/>
      <c r="CW1014" s="23"/>
      <c r="CX1014" s="23"/>
      <c r="CY1014" s="23"/>
      <c r="CZ1014" s="23"/>
      <c r="DA1014" s="23"/>
      <c r="DB1014" s="23"/>
      <c r="DC1014" s="23"/>
      <c r="DD1014" s="23"/>
      <c r="DE1014" s="23"/>
      <c r="DF1014" s="23"/>
      <c r="DG1014" s="23"/>
      <c r="DH1014" s="23"/>
      <c r="DI1014" s="23"/>
      <c r="DJ1014" s="23"/>
      <c r="DK1014" s="23"/>
      <c r="DL1014" s="23"/>
      <c r="DM1014" s="23"/>
      <c r="DN1014" s="23"/>
      <c r="DO1014" s="23"/>
      <c r="DP1014" s="23"/>
      <c r="DQ1014" s="23"/>
      <c r="DR1014" s="23"/>
      <c r="DS1014" s="23"/>
      <c r="DT1014" s="23"/>
      <c r="DU1014" s="23"/>
      <c r="DV1014" s="23"/>
      <c r="DW1014" s="23"/>
      <c r="DX1014" s="23"/>
      <c r="DY1014" s="23"/>
      <c r="DZ1014" s="23"/>
      <c r="EA1014" s="23"/>
      <c r="EB1014" s="23"/>
      <c r="EC1014" s="23"/>
      <c r="ED1014" s="23"/>
      <c r="EE1014" s="23"/>
    </row>
    <row r="1015" spans="1:135" s="22" customFormat="1" x14ac:dyDescent="0.25">
      <c r="A1015" s="20"/>
      <c r="B1015" s="16"/>
      <c r="C1015" s="446"/>
      <c r="D1015" s="446"/>
      <c r="E1015" s="1089"/>
      <c r="F1015" s="446"/>
      <c r="G1015" s="446"/>
      <c r="H1015" s="1089"/>
      <c r="I1015" s="446"/>
      <c r="J1015" s="446"/>
      <c r="K1015" s="1089"/>
      <c r="L1015" s="446"/>
      <c r="M1015" s="446"/>
      <c r="N1015" s="1089"/>
      <c r="O1015" s="446"/>
      <c r="P1015" s="446"/>
      <c r="Q1015" s="1089"/>
      <c r="R1015" s="446"/>
      <c r="S1015" s="446"/>
      <c r="T1015" s="1089"/>
      <c r="U1015" s="1089"/>
      <c r="V1015" s="446"/>
      <c r="W1015" s="446"/>
      <c r="X1015" s="1089"/>
      <c r="Y1015" s="446"/>
      <c r="Z1015" s="446"/>
      <c r="AA1015" s="1089"/>
      <c r="AB1015" s="446"/>
      <c r="AC1015" s="1089"/>
      <c r="AD1015" s="446"/>
      <c r="AE1015" s="1089"/>
      <c r="AF1015" s="446"/>
      <c r="AG1015" s="1089"/>
      <c r="AH1015" s="446"/>
      <c r="AI1015" s="446"/>
      <c r="AJ1015" s="1089"/>
      <c r="AK1015" s="446"/>
      <c r="AL1015" s="446"/>
      <c r="AM1015" s="1089"/>
      <c r="AN1015" s="446"/>
      <c r="AO1015" s="446"/>
      <c r="AP1015" s="1089"/>
      <c r="AQ1015" s="446"/>
      <c r="AR1015" s="446"/>
      <c r="AS1015" s="1146"/>
      <c r="AT1015" s="446"/>
      <c r="AU1015" s="446"/>
      <c r="AV1015" s="1089"/>
      <c r="AW1015" s="1089"/>
      <c r="AX1015" s="1146"/>
      <c r="AY1015" s="446"/>
      <c r="AZ1015" s="1146"/>
      <c r="BA1015" s="1919"/>
      <c r="BB1015" s="1790"/>
      <c r="BC1015" s="1146"/>
      <c r="BD1015" s="446"/>
      <c r="BE1015" s="1938"/>
      <c r="BF1015" s="1089"/>
      <c r="BG1015" s="20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  <c r="BS1015" s="23"/>
      <c r="BT1015" s="23"/>
      <c r="BU1015" s="23"/>
      <c r="BV1015" s="23"/>
      <c r="BW1015" s="23"/>
      <c r="BX1015" s="23"/>
      <c r="BY1015" s="23"/>
      <c r="BZ1015" s="23"/>
      <c r="CA1015" s="23"/>
      <c r="CB1015" s="23"/>
      <c r="CC1015" s="23"/>
      <c r="CD1015" s="23"/>
      <c r="CE1015" s="23"/>
      <c r="CF1015" s="23"/>
      <c r="CG1015" s="23"/>
      <c r="CH1015" s="23"/>
      <c r="CI1015" s="23"/>
      <c r="CJ1015" s="23"/>
      <c r="CK1015" s="23"/>
      <c r="CL1015" s="23"/>
      <c r="CM1015" s="23"/>
      <c r="CN1015" s="23"/>
      <c r="CO1015" s="23"/>
      <c r="CP1015" s="23"/>
      <c r="CQ1015" s="23"/>
      <c r="CR1015" s="23"/>
      <c r="CS1015" s="23"/>
      <c r="CT1015" s="23"/>
      <c r="CU1015" s="23"/>
      <c r="CV1015" s="23"/>
      <c r="CW1015" s="23"/>
      <c r="CX1015" s="23"/>
      <c r="CY1015" s="23"/>
      <c r="CZ1015" s="23"/>
      <c r="DA1015" s="23"/>
      <c r="DB1015" s="23"/>
      <c r="DC1015" s="23"/>
      <c r="DD1015" s="23"/>
      <c r="DE1015" s="23"/>
      <c r="DF1015" s="23"/>
      <c r="DG1015" s="23"/>
      <c r="DH1015" s="23"/>
      <c r="DI1015" s="23"/>
      <c r="DJ1015" s="23"/>
      <c r="DK1015" s="23"/>
      <c r="DL1015" s="23"/>
      <c r="DM1015" s="23"/>
      <c r="DN1015" s="23"/>
      <c r="DO1015" s="23"/>
      <c r="DP1015" s="23"/>
      <c r="DQ1015" s="23"/>
      <c r="DR1015" s="23"/>
      <c r="DS1015" s="23"/>
      <c r="DT1015" s="23"/>
      <c r="DU1015" s="23"/>
      <c r="DV1015" s="23"/>
      <c r="DW1015" s="23"/>
      <c r="DX1015" s="23"/>
      <c r="DY1015" s="23"/>
      <c r="DZ1015" s="23"/>
      <c r="EA1015" s="23"/>
      <c r="EB1015" s="23"/>
      <c r="EC1015" s="23"/>
      <c r="ED1015" s="23"/>
      <c r="EE1015" s="23"/>
    </row>
    <row r="1016" spans="1:135" s="22" customFormat="1" x14ac:dyDescent="0.25">
      <c r="A1016" s="20"/>
      <c r="B1016" s="16"/>
      <c r="C1016" s="446"/>
      <c r="D1016" s="446"/>
      <c r="E1016" s="1089"/>
      <c r="F1016" s="446"/>
      <c r="G1016" s="446"/>
      <c r="H1016" s="1089"/>
      <c r="I1016" s="446"/>
      <c r="J1016" s="446"/>
      <c r="K1016" s="1089"/>
      <c r="L1016" s="446"/>
      <c r="M1016" s="446"/>
      <c r="N1016" s="1089"/>
      <c r="O1016" s="446"/>
      <c r="P1016" s="446"/>
      <c r="Q1016" s="1089"/>
      <c r="R1016" s="446"/>
      <c r="S1016" s="446"/>
      <c r="T1016" s="1089"/>
      <c r="U1016" s="1089"/>
      <c r="V1016" s="446"/>
      <c r="W1016" s="446"/>
      <c r="X1016" s="1089"/>
      <c r="Y1016" s="446"/>
      <c r="Z1016" s="446"/>
      <c r="AA1016" s="1089"/>
      <c r="AB1016" s="446"/>
      <c r="AC1016" s="1089"/>
      <c r="AD1016" s="446"/>
      <c r="AE1016" s="1089"/>
      <c r="AF1016" s="446"/>
      <c r="AG1016" s="1089"/>
      <c r="AH1016" s="446"/>
      <c r="AI1016" s="446"/>
      <c r="AJ1016" s="1089"/>
      <c r="AK1016" s="446"/>
      <c r="AL1016" s="446"/>
      <c r="AM1016" s="1089"/>
      <c r="AN1016" s="446"/>
      <c r="AO1016" s="446"/>
      <c r="AP1016" s="1089"/>
      <c r="AQ1016" s="446"/>
      <c r="AR1016" s="446"/>
      <c r="AS1016" s="1146"/>
      <c r="AT1016" s="446"/>
      <c r="AU1016" s="446"/>
      <c r="AV1016" s="1089"/>
      <c r="AW1016" s="1089"/>
      <c r="AX1016" s="1146"/>
      <c r="AY1016" s="446"/>
      <c r="AZ1016" s="1146"/>
      <c r="BA1016" s="1919"/>
      <c r="BB1016" s="1790"/>
      <c r="BC1016" s="1146"/>
      <c r="BD1016" s="446"/>
      <c r="BE1016" s="1938"/>
      <c r="BF1016" s="1089"/>
      <c r="BG1016" s="20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  <c r="BS1016" s="23"/>
      <c r="BT1016" s="23"/>
      <c r="BU1016" s="23"/>
      <c r="BV1016" s="23"/>
      <c r="BW1016" s="23"/>
      <c r="BX1016" s="23"/>
      <c r="BY1016" s="23"/>
      <c r="BZ1016" s="23"/>
      <c r="CA1016" s="23"/>
      <c r="CB1016" s="23"/>
      <c r="CC1016" s="23"/>
      <c r="CD1016" s="23"/>
      <c r="CE1016" s="23"/>
      <c r="CF1016" s="23"/>
      <c r="CG1016" s="23"/>
      <c r="CH1016" s="23"/>
      <c r="CI1016" s="23"/>
      <c r="CJ1016" s="23"/>
      <c r="CK1016" s="23"/>
      <c r="CL1016" s="23"/>
      <c r="CM1016" s="23"/>
      <c r="CN1016" s="23"/>
      <c r="CO1016" s="23"/>
      <c r="CP1016" s="23"/>
      <c r="CQ1016" s="23"/>
      <c r="CR1016" s="23"/>
      <c r="CS1016" s="23"/>
      <c r="CT1016" s="23"/>
      <c r="CU1016" s="23"/>
      <c r="CV1016" s="23"/>
      <c r="CW1016" s="23"/>
      <c r="CX1016" s="23"/>
      <c r="CY1016" s="23"/>
      <c r="CZ1016" s="23"/>
      <c r="DA1016" s="23"/>
      <c r="DB1016" s="23"/>
      <c r="DC1016" s="23"/>
      <c r="DD1016" s="23"/>
      <c r="DE1016" s="23"/>
      <c r="DF1016" s="23"/>
      <c r="DG1016" s="23"/>
      <c r="DH1016" s="23"/>
      <c r="DI1016" s="23"/>
      <c r="DJ1016" s="23"/>
      <c r="DK1016" s="23"/>
      <c r="DL1016" s="23"/>
      <c r="DM1016" s="23"/>
      <c r="DN1016" s="23"/>
      <c r="DO1016" s="23"/>
      <c r="DP1016" s="23"/>
      <c r="DQ1016" s="23"/>
      <c r="DR1016" s="23"/>
      <c r="DS1016" s="23"/>
      <c r="DT1016" s="23"/>
      <c r="DU1016" s="23"/>
      <c r="DV1016" s="23"/>
      <c r="DW1016" s="23"/>
      <c r="DX1016" s="23"/>
      <c r="DY1016" s="23"/>
      <c r="DZ1016" s="23"/>
      <c r="EA1016" s="23"/>
      <c r="EB1016" s="23"/>
      <c r="EC1016" s="23"/>
      <c r="ED1016" s="23"/>
      <c r="EE1016" s="23"/>
    </row>
    <row r="1017" spans="1:135" s="22" customFormat="1" x14ac:dyDescent="0.25">
      <c r="A1017" s="20"/>
      <c r="B1017" s="16"/>
      <c r="C1017" s="446"/>
      <c r="D1017" s="446"/>
      <c r="E1017" s="1089"/>
      <c r="F1017" s="446"/>
      <c r="G1017" s="446"/>
      <c r="H1017" s="1089"/>
      <c r="I1017" s="446"/>
      <c r="J1017" s="446"/>
      <c r="K1017" s="1089"/>
      <c r="L1017" s="446"/>
      <c r="M1017" s="446"/>
      <c r="N1017" s="1089"/>
      <c r="O1017" s="446"/>
      <c r="P1017" s="446"/>
      <c r="Q1017" s="1089"/>
      <c r="R1017" s="446"/>
      <c r="S1017" s="446"/>
      <c r="T1017" s="1089"/>
      <c r="U1017" s="1089"/>
      <c r="V1017" s="446"/>
      <c r="W1017" s="446"/>
      <c r="X1017" s="1089"/>
      <c r="Y1017" s="446"/>
      <c r="Z1017" s="446"/>
      <c r="AA1017" s="1089"/>
      <c r="AB1017" s="446"/>
      <c r="AC1017" s="1089"/>
      <c r="AD1017" s="446"/>
      <c r="AE1017" s="1089"/>
      <c r="AF1017" s="446"/>
      <c r="AG1017" s="1089"/>
      <c r="AH1017" s="446"/>
      <c r="AI1017" s="446"/>
      <c r="AJ1017" s="1089"/>
      <c r="AK1017" s="446"/>
      <c r="AL1017" s="446"/>
      <c r="AM1017" s="1089"/>
      <c r="AN1017" s="446"/>
      <c r="AO1017" s="446"/>
      <c r="AP1017" s="1089"/>
      <c r="AQ1017" s="446"/>
      <c r="AR1017" s="446"/>
      <c r="AS1017" s="1146"/>
      <c r="AT1017" s="446"/>
      <c r="AU1017" s="446"/>
      <c r="AV1017" s="1089"/>
      <c r="AW1017" s="1089"/>
      <c r="AX1017" s="1146"/>
      <c r="AY1017" s="446"/>
      <c r="AZ1017" s="1146"/>
      <c r="BA1017" s="1919"/>
      <c r="BB1017" s="1790"/>
      <c r="BC1017" s="1146"/>
      <c r="BD1017" s="446"/>
      <c r="BE1017" s="1938"/>
      <c r="BF1017" s="1089"/>
      <c r="BG1017" s="20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/>
      <c r="CS1017" s="23"/>
      <c r="CT1017" s="23"/>
      <c r="CU1017" s="23"/>
      <c r="CV1017" s="23"/>
      <c r="CW1017" s="23"/>
      <c r="CX1017" s="23"/>
      <c r="CY1017" s="23"/>
      <c r="CZ1017" s="23"/>
      <c r="DA1017" s="23"/>
      <c r="DB1017" s="23"/>
      <c r="DC1017" s="23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</row>
    <row r="1018" spans="1:135" s="22" customFormat="1" x14ac:dyDescent="0.25">
      <c r="A1018" s="20"/>
      <c r="B1018" s="16"/>
      <c r="C1018" s="446"/>
      <c r="D1018" s="446"/>
      <c r="E1018" s="1089"/>
      <c r="F1018" s="446"/>
      <c r="G1018" s="446"/>
      <c r="H1018" s="1089"/>
      <c r="I1018" s="446"/>
      <c r="J1018" s="446"/>
      <c r="K1018" s="1089"/>
      <c r="L1018" s="446"/>
      <c r="M1018" s="446"/>
      <c r="N1018" s="1089"/>
      <c r="O1018" s="446"/>
      <c r="P1018" s="446"/>
      <c r="Q1018" s="1089"/>
      <c r="R1018" s="446"/>
      <c r="S1018" s="446"/>
      <c r="T1018" s="1089"/>
      <c r="U1018" s="1089"/>
      <c r="V1018" s="446"/>
      <c r="W1018" s="446"/>
      <c r="X1018" s="1089"/>
      <c r="Y1018" s="446"/>
      <c r="Z1018" s="446"/>
      <c r="AA1018" s="1089"/>
      <c r="AB1018" s="446"/>
      <c r="AC1018" s="1089"/>
      <c r="AD1018" s="446"/>
      <c r="AE1018" s="1089"/>
      <c r="AF1018" s="446"/>
      <c r="AG1018" s="1089"/>
      <c r="AH1018" s="446"/>
      <c r="AI1018" s="446"/>
      <c r="AJ1018" s="1089"/>
      <c r="AK1018" s="446"/>
      <c r="AL1018" s="446"/>
      <c r="AM1018" s="1089"/>
      <c r="AN1018" s="446"/>
      <c r="AO1018" s="446"/>
      <c r="AP1018" s="1089"/>
      <c r="AQ1018" s="446"/>
      <c r="AR1018" s="446"/>
      <c r="AS1018" s="1146"/>
      <c r="AT1018" s="446"/>
      <c r="AU1018" s="446"/>
      <c r="AV1018" s="1089"/>
      <c r="AW1018" s="1089"/>
      <c r="AX1018" s="1146"/>
      <c r="AY1018" s="446"/>
      <c r="AZ1018" s="1146"/>
      <c r="BA1018" s="1919"/>
      <c r="BB1018" s="1790"/>
      <c r="BC1018" s="1146"/>
      <c r="BD1018" s="446"/>
      <c r="BE1018" s="1938"/>
      <c r="BF1018" s="1089"/>
      <c r="BG1018" s="20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  <c r="BS1018" s="23"/>
      <c r="BT1018" s="23"/>
      <c r="BU1018" s="23"/>
      <c r="BV1018" s="23"/>
      <c r="BW1018" s="23"/>
      <c r="BX1018" s="23"/>
      <c r="BY1018" s="23"/>
      <c r="BZ1018" s="23"/>
      <c r="CA1018" s="23"/>
      <c r="CB1018" s="23"/>
      <c r="CC1018" s="23"/>
      <c r="CD1018" s="23"/>
      <c r="CE1018" s="23"/>
      <c r="CF1018" s="23"/>
      <c r="CG1018" s="23"/>
      <c r="CH1018" s="23"/>
      <c r="CI1018" s="23"/>
      <c r="CJ1018" s="23"/>
      <c r="CK1018" s="23"/>
      <c r="CL1018" s="23"/>
      <c r="CM1018" s="23"/>
      <c r="CN1018" s="23"/>
      <c r="CO1018" s="23"/>
      <c r="CP1018" s="23"/>
      <c r="CQ1018" s="23"/>
      <c r="CR1018" s="23"/>
      <c r="CS1018" s="23"/>
      <c r="CT1018" s="23"/>
      <c r="CU1018" s="23"/>
      <c r="CV1018" s="23"/>
      <c r="CW1018" s="23"/>
      <c r="CX1018" s="23"/>
      <c r="CY1018" s="23"/>
      <c r="CZ1018" s="23"/>
      <c r="DA1018" s="23"/>
      <c r="DB1018" s="23"/>
      <c r="DC1018" s="23"/>
      <c r="DD1018" s="23"/>
      <c r="DE1018" s="23"/>
      <c r="DF1018" s="23"/>
      <c r="DG1018" s="23"/>
      <c r="DH1018" s="23"/>
      <c r="DI1018" s="23"/>
      <c r="DJ1018" s="23"/>
      <c r="DK1018" s="23"/>
      <c r="DL1018" s="23"/>
      <c r="DM1018" s="23"/>
      <c r="DN1018" s="23"/>
      <c r="DO1018" s="23"/>
      <c r="DP1018" s="23"/>
      <c r="DQ1018" s="23"/>
      <c r="DR1018" s="23"/>
      <c r="DS1018" s="23"/>
      <c r="DT1018" s="23"/>
      <c r="DU1018" s="23"/>
      <c r="DV1018" s="23"/>
      <c r="DW1018" s="23"/>
      <c r="DX1018" s="23"/>
      <c r="DY1018" s="23"/>
      <c r="DZ1018" s="23"/>
      <c r="EA1018" s="23"/>
      <c r="EB1018" s="23"/>
      <c r="EC1018" s="23"/>
      <c r="ED1018" s="23"/>
      <c r="EE1018" s="23"/>
    </row>
    <row r="1019" spans="1:135" s="22" customFormat="1" x14ac:dyDescent="0.25">
      <c r="A1019" s="20"/>
      <c r="B1019" s="16"/>
      <c r="C1019" s="446"/>
      <c r="D1019" s="446"/>
      <c r="E1019" s="1089"/>
      <c r="F1019" s="446"/>
      <c r="G1019" s="446"/>
      <c r="H1019" s="1089"/>
      <c r="I1019" s="446"/>
      <c r="J1019" s="446"/>
      <c r="K1019" s="1089"/>
      <c r="L1019" s="446"/>
      <c r="M1019" s="446"/>
      <c r="N1019" s="1089"/>
      <c r="O1019" s="446"/>
      <c r="P1019" s="446"/>
      <c r="Q1019" s="1089"/>
      <c r="R1019" s="446"/>
      <c r="S1019" s="446"/>
      <c r="T1019" s="1089"/>
      <c r="U1019" s="1089"/>
      <c r="V1019" s="446"/>
      <c r="W1019" s="446"/>
      <c r="X1019" s="1089"/>
      <c r="Y1019" s="446"/>
      <c r="Z1019" s="446"/>
      <c r="AA1019" s="1089"/>
      <c r="AB1019" s="446"/>
      <c r="AC1019" s="1089"/>
      <c r="AD1019" s="446"/>
      <c r="AE1019" s="1089"/>
      <c r="AF1019" s="446"/>
      <c r="AG1019" s="1089"/>
      <c r="AH1019" s="446"/>
      <c r="AI1019" s="446"/>
      <c r="AJ1019" s="1089"/>
      <c r="AK1019" s="446"/>
      <c r="AL1019" s="446"/>
      <c r="AM1019" s="1089"/>
      <c r="AN1019" s="446"/>
      <c r="AO1019" s="446"/>
      <c r="AP1019" s="1089"/>
      <c r="AQ1019" s="446"/>
      <c r="AR1019" s="446"/>
      <c r="AS1019" s="1146"/>
      <c r="AT1019" s="446"/>
      <c r="AU1019" s="446"/>
      <c r="AV1019" s="1089"/>
      <c r="AW1019" s="1089"/>
      <c r="AX1019" s="1146"/>
      <c r="AY1019" s="446"/>
      <c r="AZ1019" s="1146"/>
      <c r="BA1019" s="1919"/>
      <c r="BB1019" s="1790"/>
      <c r="BC1019" s="1146"/>
      <c r="BD1019" s="446"/>
      <c r="BE1019" s="1938"/>
      <c r="BF1019" s="1089"/>
      <c r="BG1019" s="20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  <c r="BS1019" s="23"/>
      <c r="BT1019" s="23"/>
      <c r="BU1019" s="23"/>
      <c r="BV1019" s="23"/>
      <c r="BW1019" s="23"/>
      <c r="BX1019" s="23"/>
      <c r="BY1019" s="23"/>
      <c r="BZ1019" s="23"/>
      <c r="CA1019" s="23"/>
      <c r="CB1019" s="23"/>
      <c r="CC1019" s="23"/>
      <c r="CD1019" s="23"/>
      <c r="CE1019" s="23"/>
      <c r="CF1019" s="23"/>
      <c r="CG1019" s="23"/>
      <c r="CH1019" s="23"/>
      <c r="CI1019" s="23"/>
      <c r="CJ1019" s="23"/>
      <c r="CK1019" s="23"/>
      <c r="CL1019" s="23"/>
      <c r="CM1019" s="23"/>
      <c r="CN1019" s="23"/>
      <c r="CO1019" s="23"/>
      <c r="CP1019" s="23"/>
      <c r="CQ1019" s="23"/>
      <c r="CR1019" s="23"/>
      <c r="CS1019" s="23"/>
      <c r="CT1019" s="23"/>
      <c r="CU1019" s="23"/>
      <c r="CV1019" s="23"/>
      <c r="CW1019" s="23"/>
      <c r="CX1019" s="23"/>
      <c r="CY1019" s="23"/>
      <c r="CZ1019" s="23"/>
      <c r="DA1019" s="23"/>
      <c r="DB1019" s="23"/>
      <c r="DC1019" s="23"/>
      <c r="DD1019" s="23"/>
      <c r="DE1019" s="23"/>
      <c r="DF1019" s="23"/>
      <c r="DG1019" s="23"/>
      <c r="DH1019" s="23"/>
      <c r="DI1019" s="23"/>
      <c r="DJ1019" s="23"/>
      <c r="DK1019" s="23"/>
      <c r="DL1019" s="23"/>
      <c r="DM1019" s="23"/>
      <c r="DN1019" s="23"/>
      <c r="DO1019" s="23"/>
      <c r="DP1019" s="23"/>
      <c r="DQ1019" s="23"/>
      <c r="DR1019" s="23"/>
      <c r="DS1019" s="23"/>
      <c r="DT1019" s="23"/>
      <c r="DU1019" s="23"/>
      <c r="DV1019" s="23"/>
      <c r="DW1019" s="23"/>
      <c r="DX1019" s="23"/>
      <c r="DY1019" s="23"/>
      <c r="DZ1019" s="23"/>
      <c r="EA1019" s="23"/>
      <c r="EB1019" s="23"/>
      <c r="EC1019" s="23"/>
      <c r="ED1019" s="23"/>
      <c r="EE1019" s="23"/>
    </row>
    <row r="1020" spans="1:135" s="22" customFormat="1" x14ac:dyDescent="0.25">
      <c r="A1020" s="20"/>
      <c r="B1020" s="16"/>
      <c r="C1020" s="446"/>
      <c r="D1020" s="446"/>
      <c r="E1020" s="1089"/>
      <c r="F1020" s="446"/>
      <c r="G1020" s="446"/>
      <c r="H1020" s="1089"/>
      <c r="I1020" s="446"/>
      <c r="J1020" s="446"/>
      <c r="K1020" s="1089"/>
      <c r="L1020" s="446"/>
      <c r="M1020" s="446"/>
      <c r="N1020" s="1089"/>
      <c r="O1020" s="446"/>
      <c r="P1020" s="446"/>
      <c r="Q1020" s="1089"/>
      <c r="R1020" s="446"/>
      <c r="S1020" s="446"/>
      <c r="T1020" s="1089"/>
      <c r="U1020" s="1089"/>
      <c r="V1020" s="446"/>
      <c r="W1020" s="446"/>
      <c r="X1020" s="1089"/>
      <c r="Y1020" s="446"/>
      <c r="Z1020" s="446"/>
      <c r="AA1020" s="1089"/>
      <c r="AB1020" s="446"/>
      <c r="AC1020" s="1089"/>
      <c r="AD1020" s="446"/>
      <c r="AE1020" s="1089"/>
      <c r="AF1020" s="446"/>
      <c r="AG1020" s="1089"/>
      <c r="AH1020" s="446"/>
      <c r="AI1020" s="446"/>
      <c r="AJ1020" s="1089"/>
      <c r="AK1020" s="446"/>
      <c r="AL1020" s="446"/>
      <c r="AM1020" s="1089"/>
      <c r="AN1020" s="446"/>
      <c r="AO1020" s="446"/>
      <c r="AP1020" s="1089"/>
      <c r="AQ1020" s="446"/>
      <c r="AR1020" s="446"/>
      <c r="AS1020" s="1146"/>
      <c r="AT1020" s="446"/>
      <c r="AU1020" s="446"/>
      <c r="AV1020" s="1089"/>
      <c r="AW1020" s="1089"/>
      <c r="AX1020" s="1146"/>
      <c r="AY1020" s="446"/>
      <c r="AZ1020" s="1146"/>
      <c r="BA1020" s="1919"/>
      <c r="BB1020" s="1790"/>
      <c r="BC1020" s="1146"/>
      <c r="BD1020" s="446"/>
      <c r="BE1020" s="1938"/>
      <c r="BF1020" s="1089"/>
      <c r="BG1020" s="20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  <c r="BS1020" s="23"/>
      <c r="BT1020" s="23"/>
      <c r="BU1020" s="23"/>
      <c r="BV1020" s="23"/>
      <c r="BW1020" s="23"/>
      <c r="BX1020" s="23"/>
      <c r="BY1020" s="23"/>
      <c r="BZ1020" s="23"/>
      <c r="CA1020" s="23"/>
      <c r="CB1020" s="23"/>
      <c r="CC1020" s="23"/>
      <c r="CD1020" s="23"/>
      <c r="CE1020" s="23"/>
      <c r="CF1020" s="23"/>
      <c r="CG1020" s="23"/>
      <c r="CH1020" s="23"/>
      <c r="CI1020" s="23"/>
      <c r="CJ1020" s="23"/>
      <c r="CK1020" s="23"/>
      <c r="CL1020" s="23"/>
      <c r="CM1020" s="23"/>
      <c r="CN1020" s="23"/>
      <c r="CO1020" s="23"/>
      <c r="CP1020" s="23"/>
      <c r="CQ1020" s="23"/>
      <c r="CR1020" s="23"/>
      <c r="CS1020" s="23"/>
      <c r="CT1020" s="23"/>
      <c r="CU1020" s="23"/>
      <c r="CV1020" s="23"/>
      <c r="CW1020" s="23"/>
      <c r="CX1020" s="23"/>
      <c r="CY1020" s="23"/>
      <c r="CZ1020" s="23"/>
      <c r="DA1020" s="23"/>
      <c r="DB1020" s="23"/>
      <c r="DC1020" s="23"/>
      <c r="DD1020" s="23"/>
      <c r="DE1020" s="23"/>
      <c r="DF1020" s="23"/>
      <c r="DG1020" s="23"/>
      <c r="DH1020" s="23"/>
      <c r="DI1020" s="23"/>
      <c r="DJ1020" s="23"/>
      <c r="DK1020" s="23"/>
      <c r="DL1020" s="23"/>
      <c r="DM1020" s="23"/>
      <c r="DN1020" s="23"/>
      <c r="DO1020" s="23"/>
      <c r="DP1020" s="23"/>
      <c r="DQ1020" s="23"/>
      <c r="DR1020" s="23"/>
      <c r="DS1020" s="23"/>
      <c r="DT1020" s="23"/>
      <c r="DU1020" s="23"/>
      <c r="DV1020" s="23"/>
      <c r="DW1020" s="23"/>
      <c r="DX1020" s="23"/>
      <c r="DY1020" s="23"/>
      <c r="DZ1020" s="23"/>
      <c r="EA1020" s="23"/>
      <c r="EB1020" s="23"/>
      <c r="EC1020" s="23"/>
      <c r="ED1020" s="23"/>
      <c r="EE1020" s="23"/>
    </row>
    <row r="1021" spans="1:135" s="22" customFormat="1" x14ac:dyDescent="0.25">
      <c r="A1021" s="20"/>
      <c r="B1021" s="16"/>
      <c r="C1021" s="446"/>
      <c r="D1021" s="446"/>
      <c r="E1021" s="1089"/>
      <c r="F1021" s="446"/>
      <c r="G1021" s="446"/>
      <c r="H1021" s="1089"/>
      <c r="I1021" s="446"/>
      <c r="J1021" s="446"/>
      <c r="K1021" s="1089"/>
      <c r="L1021" s="446"/>
      <c r="M1021" s="446"/>
      <c r="N1021" s="1089"/>
      <c r="O1021" s="446"/>
      <c r="P1021" s="446"/>
      <c r="Q1021" s="1089"/>
      <c r="R1021" s="446"/>
      <c r="S1021" s="446"/>
      <c r="T1021" s="1089"/>
      <c r="U1021" s="1089"/>
      <c r="V1021" s="446"/>
      <c r="W1021" s="446"/>
      <c r="X1021" s="1089"/>
      <c r="Y1021" s="446"/>
      <c r="Z1021" s="446"/>
      <c r="AA1021" s="1089"/>
      <c r="AB1021" s="446"/>
      <c r="AC1021" s="1089"/>
      <c r="AD1021" s="446"/>
      <c r="AE1021" s="1089"/>
      <c r="AF1021" s="446"/>
      <c r="AG1021" s="1089"/>
      <c r="AH1021" s="446"/>
      <c r="AI1021" s="446"/>
      <c r="AJ1021" s="1089"/>
      <c r="AK1021" s="446"/>
      <c r="AL1021" s="446"/>
      <c r="AM1021" s="1089"/>
      <c r="AN1021" s="446"/>
      <c r="AO1021" s="446"/>
      <c r="AP1021" s="1089"/>
      <c r="AQ1021" s="446"/>
      <c r="AR1021" s="446"/>
      <c r="AS1021" s="1146"/>
      <c r="AT1021" s="446"/>
      <c r="AU1021" s="446"/>
      <c r="AV1021" s="1089"/>
      <c r="AW1021" s="1089"/>
      <c r="AX1021" s="1146"/>
      <c r="AY1021" s="446"/>
      <c r="AZ1021" s="1146"/>
      <c r="BA1021" s="1919"/>
      <c r="BB1021" s="1790"/>
      <c r="BC1021" s="1146"/>
      <c r="BD1021" s="446"/>
      <c r="BE1021" s="1938"/>
      <c r="BF1021" s="1089"/>
      <c r="BG1021" s="20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  <c r="BS1021" s="23"/>
      <c r="BT1021" s="23"/>
      <c r="BU1021" s="23"/>
      <c r="BV1021" s="23"/>
      <c r="BW1021" s="23"/>
      <c r="BX1021" s="23"/>
      <c r="BY1021" s="23"/>
      <c r="BZ1021" s="23"/>
      <c r="CA1021" s="23"/>
      <c r="CB1021" s="23"/>
      <c r="CC1021" s="23"/>
      <c r="CD1021" s="23"/>
      <c r="CE1021" s="23"/>
      <c r="CF1021" s="23"/>
      <c r="CG1021" s="23"/>
      <c r="CH1021" s="23"/>
      <c r="CI1021" s="23"/>
      <c r="CJ1021" s="23"/>
      <c r="CK1021" s="23"/>
      <c r="CL1021" s="23"/>
      <c r="CM1021" s="23"/>
      <c r="CN1021" s="23"/>
      <c r="CO1021" s="23"/>
      <c r="CP1021" s="23"/>
      <c r="CQ1021" s="23"/>
      <c r="CR1021" s="23"/>
      <c r="CS1021" s="23"/>
      <c r="CT1021" s="23"/>
      <c r="CU1021" s="23"/>
      <c r="CV1021" s="23"/>
      <c r="CW1021" s="23"/>
      <c r="CX1021" s="23"/>
      <c r="CY1021" s="23"/>
      <c r="CZ1021" s="23"/>
      <c r="DA1021" s="23"/>
      <c r="DB1021" s="23"/>
      <c r="DC1021" s="23"/>
      <c r="DD1021" s="23"/>
      <c r="DE1021" s="23"/>
      <c r="DF1021" s="23"/>
      <c r="DG1021" s="23"/>
      <c r="DH1021" s="23"/>
      <c r="DI1021" s="23"/>
      <c r="DJ1021" s="23"/>
      <c r="DK1021" s="23"/>
      <c r="DL1021" s="23"/>
      <c r="DM1021" s="23"/>
      <c r="DN1021" s="23"/>
      <c r="DO1021" s="23"/>
      <c r="DP1021" s="23"/>
      <c r="DQ1021" s="23"/>
      <c r="DR1021" s="23"/>
      <c r="DS1021" s="23"/>
      <c r="DT1021" s="23"/>
      <c r="DU1021" s="23"/>
      <c r="DV1021" s="23"/>
      <c r="DW1021" s="23"/>
      <c r="DX1021" s="23"/>
      <c r="DY1021" s="23"/>
      <c r="DZ1021" s="23"/>
      <c r="EA1021" s="23"/>
      <c r="EB1021" s="23"/>
      <c r="EC1021" s="23"/>
      <c r="ED1021" s="23"/>
      <c r="EE1021" s="23"/>
    </row>
    <row r="1022" spans="1:135" s="22" customFormat="1" x14ac:dyDescent="0.25">
      <c r="A1022" s="20"/>
      <c r="B1022" s="16"/>
      <c r="C1022" s="446"/>
      <c r="D1022" s="446"/>
      <c r="E1022" s="1089"/>
      <c r="F1022" s="446"/>
      <c r="G1022" s="446"/>
      <c r="H1022" s="1089"/>
      <c r="I1022" s="446"/>
      <c r="J1022" s="446"/>
      <c r="K1022" s="1089"/>
      <c r="L1022" s="446"/>
      <c r="M1022" s="446"/>
      <c r="N1022" s="1089"/>
      <c r="O1022" s="446"/>
      <c r="P1022" s="446"/>
      <c r="Q1022" s="1089"/>
      <c r="R1022" s="446"/>
      <c r="S1022" s="446"/>
      <c r="T1022" s="1089"/>
      <c r="U1022" s="1089"/>
      <c r="V1022" s="446"/>
      <c r="W1022" s="446"/>
      <c r="X1022" s="1089"/>
      <c r="Y1022" s="446"/>
      <c r="Z1022" s="446"/>
      <c r="AA1022" s="1089"/>
      <c r="AB1022" s="446"/>
      <c r="AC1022" s="1089"/>
      <c r="AD1022" s="446"/>
      <c r="AE1022" s="1089"/>
      <c r="AF1022" s="446"/>
      <c r="AG1022" s="1089"/>
      <c r="AH1022" s="446"/>
      <c r="AI1022" s="446"/>
      <c r="AJ1022" s="1089"/>
      <c r="AK1022" s="446"/>
      <c r="AL1022" s="446"/>
      <c r="AM1022" s="1089"/>
      <c r="AN1022" s="446"/>
      <c r="AO1022" s="446"/>
      <c r="AP1022" s="1089"/>
      <c r="AQ1022" s="446"/>
      <c r="AR1022" s="446"/>
      <c r="AS1022" s="1146"/>
      <c r="AT1022" s="446"/>
      <c r="AU1022" s="446"/>
      <c r="AV1022" s="1089"/>
      <c r="AW1022" s="1089"/>
      <c r="AX1022" s="1146"/>
      <c r="AY1022" s="446"/>
      <c r="AZ1022" s="1146"/>
      <c r="BA1022" s="1919"/>
      <c r="BB1022" s="1790"/>
      <c r="BC1022" s="1146"/>
      <c r="BD1022" s="446"/>
      <c r="BE1022" s="1938"/>
      <c r="BF1022" s="1089"/>
      <c r="BG1022" s="20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  <c r="BS1022" s="23"/>
      <c r="BT1022" s="23"/>
      <c r="BU1022" s="23"/>
      <c r="BV1022" s="23"/>
      <c r="BW1022" s="23"/>
      <c r="BX1022" s="23"/>
      <c r="BY1022" s="23"/>
      <c r="BZ1022" s="23"/>
      <c r="CA1022" s="23"/>
      <c r="CB1022" s="23"/>
      <c r="CC1022" s="23"/>
      <c r="CD1022" s="23"/>
      <c r="CE1022" s="23"/>
      <c r="CF1022" s="23"/>
      <c r="CG1022" s="23"/>
      <c r="CH1022" s="23"/>
      <c r="CI1022" s="23"/>
      <c r="CJ1022" s="23"/>
      <c r="CK1022" s="23"/>
      <c r="CL1022" s="23"/>
      <c r="CM1022" s="23"/>
      <c r="CN1022" s="23"/>
      <c r="CO1022" s="23"/>
      <c r="CP1022" s="23"/>
      <c r="CQ1022" s="23"/>
      <c r="CR1022" s="23"/>
      <c r="CS1022" s="23"/>
      <c r="CT1022" s="23"/>
      <c r="CU1022" s="23"/>
      <c r="CV1022" s="23"/>
      <c r="CW1022" s="23"/>
      <c r="CX1022" s="23"/>
      <c r="CY1022" s="23"/>
      <c r="CZ1022" s="23"/>
      <c r="DA1022" s="23"/>
      <c r="DB1022" s="23"/>
      <c r="DC1022" s="23"/>
      <c r="DD1022" s="23"/>
      <c r="DE1022" s="23"/>
      <c r="DF1022" s="23"/>
      <c r="DG1022" s="23"/>
      <c r="DH1022" s="23"/>
      <c r="DI1022" s="23"/>
      <c r="DJ1022" s="23"/>
      <c r="DK1022" s="23"/>
      <c r="DL1022" s="23"/>
      <c r="DM1022" s="23"/>
      <c r="DN1022" s="23"/>
      <c r="DO1022" s="23"/>
      <c r="DP1022" s="23"/>
      <c r="DQ1022" s="23"/>
      <c r="DR1022" s="23"/>
      <c r="DS1022" s="23"/>
      <c r="DT1022" s="23"/>
      <c r="DU1022" s="23"/>
      <c r="DV1022" s="23"/>
      <c r="DW1022" s="23"/>
      <c r="DX1022" s="23"/>
      <c r="DY1022" s="23"/>
      <c r="DZ1022" s="23"/>
      <c r="EA1022" s="23"/>
      <c r="EB1022" s="23"/>
      <c r="EC1022" s="23"/>
      <c r="ED1022" s="23"/>
      <c r="EE1022" s="23"/>
    </row>
    <row r="1023" spans="1:135" s="22" customFormat="1" x14ac:dyDescent="0.25">
      <c r="A1023" s="20"/>
      <c r="B1023" s="16"/>
      <c r="C1023" s="446"/>
      <c r="D1023" s="446"/>
      <c r="E1023" s="1089"/>
      <c r="F1023" s="446"/>
      <c r="G1023" s="446"/>
      <c r="H1023" s="1089"/>
      <c r="I1023" s="446"/>
      <c r="J1023" s="446"/>
      <c r="K1023" s="1089"/>
      <c r="L1023" s="446"/>
      <c r="M1023" s="446"/>
      <c r="N1023" s="1089"/>
      <c r="O1023" s="446"/>
      <c r="P1023" s="446"/>
      <c r="Q1023" s="1089"/>
      <c r="R1023" s="446"/>
      <c r="S1023" s="446"/>
      <c r="T1023" s="1089"/>
      <c r="U1023" s="1089"/>
      <c r="V1023" s="446"/>
      <c r="W1023" s="446"/>
      <c r="X1023" s="1089"/>
      <c r="Y1023" s="446"/>
      <c r="Z1023" s="446"/>
      <c r="AA1023" s="1089"/>
      <c r="AB1023" s="446"/>
      <c r="AC1023" s="1089"/>
      <c r="AD1023" s="446"/>
      <c r="AE1023" s="1089"/>
      <c r="AF1023" s="446"/>
      <c r="AG1023" s="1089"/>
      <c r="AH1023" s="446"/>
      <c r="AI1023" s="446"/>
      <c r="AJ1023" s="1089"/>
      <c r="AK1023" s="446"/>
      <c r="AL1023" s="446"/>
      <c r="AM1023" s="1089"/>
      <c r="AN1023" s="446"/>
      <c r="AO1023" s="446"/>
      <c r="AP1023" s="1089"/>
      <c r="AQ1023" s="446"/>
      <c r="AR1023" s="446"/>
      <c r="AS1023" s="1146"/>
      <c r="AT1023" s="446"/>
      <c r="AU1023" s="446"/>
      <c r="AV1023" s="1089"/>
      <c r="AW1023" s="1089"/>
      <c r="AX1023" s="1146"/>
      <c r="AY1023" s="446"/>
      <c r="AZ1023" s="1146"/>
      <c r="BA1023" s="1919"/>
      <c r="BB1023" s="1790"/>
      <c r="BC1023" s="1146"/>
      <c r="BD1023" s="446"/>
      <c r="BE1023" s="1938"/>
      <c r="BF1023" s="1089"/>
      <c r="BG1023" s="20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  <c r="BS1023" s="23"/>
      <c r="BT1023" s="23"/>
      <c r="BU1023" s="23"/>
      <c r="BV1023" s="23"/>
      <c r="BW1023" s="23"/>
      <c r="BX1023" s="23"/>
      <c r="BY1023" s="23"/>
      <c r="BZ1023" s="23"/>
      <c r="CA1023" s="23"/>
      <c r="CB1023" s="23"/>
      <c r="CC1023" s="23"/>
      <c r="CD1023" s="23"/>
      <c r="CE1023" s="23"/>
      <c r="CF1023" s="23"/>
      <c r="CG1023" s="23"/>
      <c r="CH1023" s="23"/>
      <c r="CI1023" s="23"/>
      <c r="CJ1023" s="23"/>
      <c r="CK1023" s="23"/>
      <c r="CL1023" s="23"/>
      <c r="CM1023" s="23"/>
      <c r="CN1023" s="23"/>
      <c r="CO1023" s="23"/>
      <c r="CP1023" s="23"/>
      <c r="CQ1023" s="23"/>
      <c r="CR1023" s="23"/>
      <c r="CS1023" s="23"/>
      <c r="CT1023" s="23"/>
      <c r="CU1023" s="23"/>
      <c r="CV1023" s="23"/>
      <c r="CW1023" s="23"/>
      <c r="CX1023" s="23"/>
      <c r="CY1023" s="23"/>
      <c r="CZ1023" s="23"/>
      <c r="DA1023" s="23"/>
      <c r="DB1023" s="23"/>
      <c r="DC1023" s="23"/>
      <c r="DD1023" s="23"/>
      <c r="DE1023" s="23"/>
      <c r="DF1023" s="23"/>
      <c r="DG1023" s="23"/>
      <c r="DH1023" s="23"/>
      <c r="DI1023" s="23"/>
      <c r="DJ1023" s="23"/>
      <c r="DK1023" s="23"/>
      <c r="DL1023" s="23"/>
      <c r="DM1023" s="23"/>
      <c r="DN1023" s="23"/>
      <c r="DO1023" s="23"/>
      <c r="DP1023" s="23"/>
      <c r="DQ1023" s="23"/>
      <c r="DR1023" s="23"/>
      <c r="DS1023" s="23"/>
      <c r="DT1023" s="23"/>
      <c r="DU1023" s="23"/>
      <c r="DV1023" s="23"/>
      <c r="DW1023" s="23"/>
      <c r="DX1023" s="23"/>
      <c r="DY1023" s="23"/>
      <c r="DZ1023" s="23"/>
      <c r="EA1023" s="23"/>
      <c r="EB1023" s="23"/>
      <c r="EC1023" s="23"/>
      <c r="ED1023" s="23"/>
      <c r="EE1023" s="23"/>
    </row>
    <row r="1024" spans="1:135" s="22" customFormat="1" x14ac:dyDescent="0.25">
      <c r="A1024" s="20"/>
      <c r="B1024" s="16"/>
      <c r="C1024" s="446"/>
      <c r="D1024" s="446"/>
      <c r="E1024" s="1089"/>
      <c r="F1024" s="446"/>
      <c r="G1024" s="446"/>
      <c r="H1024" s="1089"/>
      <c r="I1024" s="446"/>
      <c r="J1024" s="446"/>
      <c r="K1024" s="1089"/>
      <c r="L1024" s="446"/>
      <c r="M1024" s="446"/>
      <c r="N1024" s="1089"/>
      <c r="O1024" s="446"/>
      <c r="P1024" s="446"/>
      <c r="Q1024" s="1089"/>
      <c r="R1024" s="446"/>
      <c r="S1024" s="446"/>
      <c r="T1024" s="1089"/>
      <c r="U1024" s="1089"/>
      <c r="V1024" s="446"/>
      <c r="W1024" s="446"/>
      <c r="X1024" s="1089"/>
      <c r="Y1024" s="446"/>
      <c r="Z1024" s="446"/>
      <c r="AA1024" s="1089"/>
      <c r="AB1024" s="446"/>
      <c r="AC1024" s="1089"/>
      <c r="AD1024" s="446"/>
      <c r="AE1024" s="1089"/>
      <c r="AF1024" s="446"/>
      <c r="AG1024" s="1089"/>
      <c r="AH1024" s="446"/>
      <c r="AI1024" s="446"/>
      <c r="AJ1024" s="1089"/>
      <c r="AK1024" s="446"/>
      <c r="AL1024" s="446"/>
      <c r="AM1024" s="1089"/>
      <c r="AN1024" s="446"/>
      <c r="AO1024" s="446"/>
      <c r="AP1024" s="1089"/>
      <c r="AQ1024" s="446"/>
      <c r="AR1024" s="446"/>
      <c r="AS1024" s="1146"/>
      <c r="AT1024" s="446"/>
      <c r="AU1024" s="446"/>
      <c r="AV1024" s="1089"/>
      <c r="AW1024" s="1089"/>
      <c r="AX1024" s="1146"/>
      <c r="AY1024" s="446"/>
      <c r="AZ1024" s="1146"/>
      <c r="BA1024" s="1919"/>
      <c r="BB1024" s="1790"/>
      <c r="BC1024" s="1146"/>
      <c r="BD1024" s="446"/>
      <c r="BE1024" s="1938"/>
      <c r="BF1024" s="1089"/>
      <c r="BG1024" s="20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  <c r="BS1024" s="23"/>
      <c r="BT1024" s="23"/>
      <c r="BU1024" s="23"/>
      <c r="BV1024" s="23"/>
      <c r="BW1024" s="23"/>
      <c r="BX1024" s="23"/>
      <c r="BY1024" s="23"/>
      <c r="BZ1024" s="23"/>
      <c r="CA1024" s="23"/>
      <c r="CB1024" s="23"/>
      <c r="CC1024" s="23"/>
      <c r="CD1024" s="23"/>
      <c r="CE1024" s="23"/>
      <c r="CF1024" s="23"/>
      <c r="CG1024" s="23"/>
      <c r="CH1024" s="23"/>
      <c r="CI1024" s="23"/>
      <c r="CJ1024" s="23"/>
      <c r="CK1024" s="23"/>
      <c r="CL1024" s="23"/>
      <c r="CM1024" s="23"/>
      <c r="CN1024" s="23"/>
      <c r="CO1024" s="23"/>
      <c r="CP1024" s="23"/>
      <c r="CQ1024" s="23"/>
      <c r="CR1024" s="23"/>
      <c r="CS1024" s="23"/>
      <c r="CT1024" s="23"/>
      <c r="CU1024" s="23"/>
      <c r="CV1024" s="23"/>
      <c r="CW1024" s="23"/>
      <c r="CX1024" s="23"/>
      <c r="CY1024" s="23"/>
      <c r="CZ1024" s="23"/>
      <c r="DA1024" s="23"/>
      <c r="DB1024" s="23"/>
      <c r="DC1024" s="23"/>
      <c r="DD1024" s="23"/>
      <c r="DE1024" s="23"/>
      <c r="DF1024" s="23"/>
      <c r="DG1024" s="23"/>
      <c r="DH1024" s="23"/>
      <c r="DI1024" s="23"/>
      <c r="DJ1024" s="23"/>
      <c r="DK1024" s="23"/>
      <c r="DL1024" s="23"/>
      <c r="DM1024" s="23"/>
      <c r="DN1024" s="23"/>
      <c r="DO1024" s="23"/>
      <c r="DP1024" s="23"/>
      <c r="DQ1024" s="23"/>
      <c r="DR1024" s="23"/>
      <c r="DS1024" s="23"/>
      <c r="DT1024" s="23"/>
      <c r="DU1024" s="23"/>
      <c r="DV1024" s="23"/>
      <c r="DW1024" s="23"/>
      <c r="DX1024" s="23"/>
      <c r="DY1024" s="23"/>
      <c r="DZ1024" s="23"/>
      <c r="EA1024" s="23"/>
      <c r="EB1024" s="23"/>
      <c r="EC1024" s="23"/>
      <c r="ED1024" s="23"/>
      <c r="EE1024" s="23"/>
    </row>
    <row r="1025" spans="1:135" s="22" customFormat="1" x14ac:dyDescent="0.25">
      <c r="A1025" s="20"/>
      <c r="B1025" s="16"/>
      <c r="C1025" s="446"/>
      <c r="D1025" s="446"/>
      <c r="E1025" s="1089"/>
      <c r="F1025" s="446"/>
      <c r="G1025" s="446"/>
      <c r="H1025" s="1089"/>
      <c r="I1025" s="446"/>
      <c r="J1025" s="446"/>
      <c r="K1025" s="1089"/>
      <c r="L1025" s="446"/>
      <c r="M1025" s="446"/>
      <c r="N1025" s="1089"/>
      <c r="O1025" s="446"/>
      <c r="P1025" s="446"/>
      <c r="Q1025" s="1089"/>
      <c r="R1025" s="446"/>
      <c r="S1025" s="446"/>
      <c r="T1025" s="1089"/>
      <c r="U1025" s="1089"/>
      <c r="V1025" s="446"/>
      <c r="W1025" s="446"/>
      <c r="X1025" s="1089"/>
      <c r="Y1025" s="446"/>
      <c r="Z1025" s="446"/>
      <c r="AA1025" s="1089"/>
      <c r="AB1025" s="446"/>
      <c r="AC1025" s="1089"/>
      <c r="AD1025" s="446"/>
      <c r="AE1025" s="1089"/>
      <c r="AF1025" s="446"/>
      <c r="AG1025" s="1089"/>
      <c r="AH1025" s="446"/>
      <c r="AI1025" s="446"/>
      <c r="AJ1025" s="1089"/>
      <c r="AK1025" s="446"/>
      <c r="AL1025" s="446"/>
      <c r="AM1025" s="1089"/>
      <c r="AN1025" s="446"/>
      <c r="AO1025" s="446"/>
      <c r="AP1025" s="1089"/>
      <c r="AQ1025" s="446"/>
      <c r="AR1025" s="446"/>
      <c r="AS1025" s="1146"/>
      <c r="AT1025" s="446"/>
      <c r="AU1025" s="446"/>
      <c r="AV1025" s="1089"/>
      <c r="AW1025" s="1089"/>
      <c r="AX1025" s="1146"/>
      <c r="AY1025" s="446"/>
      <c r="AZ1025" s="1146"/>
      <c r="BA1025" s="1919"/>
      <c r="BB1025" s="1790"/>
      <c r="BC1025" s="1146"/>
      <c r="BD1025" s="446"/>
      <c r="BE1025" s="1938"/>
      <c r="BF1025" s="1089"/>
      <c r="BG1025" s="20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  <c r="BS1025" s="23"/>
      <c r="BT1025" s="23"/>
      <c r="BU1025" s="23"/>
      <c r="BV1025" s="23"/>
      <c r="BW1025" s="23"/>
      <c r="BX1025" s="23"/>
      <c r="BY1025" s="23"/>
      <c r="BZ1025" s="23"/>
      <c r="CA1025" s="23"/>
      <c r="CB1025" s="23"/>
      <c r="CC1025" s="23"/>
      <c r="CD1025" s="23"/>
      <c r="CE1025" s="23"/>
      <c r="CF1025" s="23"/>
      <c r="CG1025" s="23"/>
      <c r="CH1025" s="23"/>
      <c r="CI1025" s="23"/>
      <c r="CJ1025" s="23"/>
      <c r="CK1025" s="23"/>
      <c r="CL1025" s="23"/>
      <c r="CM1025" s="23"/>
      <c r="CN1025" s="23"/>
      <c r="CO1025" s="23"/>
      <c r="CP1025" s="23"/>
      <c r="CQ1025" s="23"/>
      <c r="CR1025" s="23"/>
      <c r="CS1025" s="23"/>
      <c r="CT1025" s="23"/>
      <c r="CU1025" s="23"/>
      <c r="CV1025" s="23"/>
      <c r="CW1025" s="23"/>
      <c r="CX1025" s="23"/>
      <c r="CY1025" s="23"/>
      <c r="CZ1025" s="23"/>
      <c r="DA1025" s="23"/>
      <c r="DB1025" s="23"/>
      <c r="DC1025" s="23"/>
      <c r="DD1025" s="23"/>
      <c r="DE1025" s="23"/>
      <c r="DF1025" s="23"/>
      <c r="DG1025" s="23"/>
      <c r="DH1025" s="23"/>
      <c r="DI1025" s="23"/>
      <c r="DJ1025" s="23"/>
      <c r="DK1025" s="23"/>
      <c r="DL1025" s="23"/>
      <c r="DM1025" s="23"/>
      <c r="DN1025" s="23"/>
      <c r="DO1025" s="23"/>
      <c r="DP1025" s="23"/>
      <c r="DQ1025" s="23"/>
      <c r="DR1025" s="23"/>
      <c r="DS1025" s="23"/>
      <c r="DT1025" s="23"/>
      <c r="DU1025" s="23"/>
      <c r="DV1025" s="23"/>
      <c r="DW1025" s="23"/>
      <c r="DX1025" s="23"/>
      <c r="DY1025" s="23"/>
      <c r="DZ1025" s="23"/>
      <c r="EA1025" s="23"/>
      <c r="EB1025" s="23"/>
      <c r="EC1025" s="23"/>
      <c r="ED1025" s="23"/>
      <c r="EE1025" s="23"/>
    </row>
    <row r="1026" spans="1:135" s="22" customFormat="1" x14ac:dyDescent="0.25">
      <c r="A1026" s="20"/>
      <c r="B1026" s="16"/>
      <c r="C1026" s="446"/>
      <c r="D1026" s="446"/>
      <c r="E1026" s="1089"/>
      <c r="F1026" s="446"/>
      <c r="G1026" s="446"/>
      <c r="H1026" s="1089"/>
      <c r="I1026" s="446"/>
      <c r="J1026" s="446"/>
      <c r="K1026" s="1089"/>
      <c r="L1026" s="446"/>
      <c r="M1026" s="446"/>
      <c r="N1026" s="1089"/>
      <c r="O1026" s="446"/>
      <c r="P1026" s="446"/>
      <c r="Q1026" s="1089"/>
      <c r="R1026" s="446"/>
      <c r="S1026" s="446"/>
      <c r="T1026" s="1089"/>
      <c r="U1026" s="1089"/>
      <c r="V1026" s="446"/>
      <c r="W1026" s="446"/>
      <c r="X1026" s="1089"/>
      <c r="Y1026" s="446"/>
      <c r="Z1026" s="446"/>
      <c r="AA1026" s="1089"/>
      <c r="AB1026" s="446"/>
      <c r="AC1026" s="1089"/>
      <c r="AD1026" s="446"/>
      <c r="AE1026" s="1089"/>
      <c r="AF1026" s="446"/>
      <c r="AG1026" s="1089"/>
      <c r="AH1026" s="446"/>
      <c r="AI1026" s="446"/>
      <c r="AJ1026" s="1089"/>
      <c r="AK1026" s="446"/>
      <c r="AL1026" s="446"/>
      <c r="AM1026" s="1089"/>
      <c r="AN1026" s="446"/>
      <c r="AO1026" s="446"/>
      <c r="AP1026" s="1089"/>
      <c r="AQ1026" s="446"/>
      <c r="AR1026" s="446"/>
      <c r="AS1026" s="1146"/>
      <c r="AT1026" s="446"/>
      <c r="AU1026" s="446"/>
      <c r="AV1026" s="1089"/>
      <c r="AW1026" s="1089"/>
      <c r="AX1026" s="1146"/>
      <c r="AY1026" s="446"/>
      <c r="AZ1026" s="1146"/>
      <c r="BA1026" s="1919"/>
      <c r="BB1026" s="1790"/>
      <c r="BC1026" s="1146"/>
      <c r="BD1026" s="446"/>
      <c r="BE1026" s="1938"/>
      <c r="BF1026" s="1089"/>
      <c r="BG1026" s="20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  <c r="BS1026" s="23"/>
      <c r="BT1026" s="23"/>
      <c r="BU1026" s="23"/>
      <c r="BV1026" s="23"/>
      <c r="BW1026" s="23"/>
      <c r="BX1026" s="23"/>
      <c r="BY1026" s="23"/>
      <c r="BZ1026" s="23"/>
      <c r="CA1026" s="23"/>
      <c r="CB1026" s="23"/>
      <c r="CC1026" s="23"/>
      <c r="CD1026" s="23"/>
      <c r="CE1026" s="23"/>
      <c r="CF1026" s="23"/>
      <c r="CG1026" s="23"/>
      <c r="CH1026" s="23"/>
      <c r="CI1026" s="23"/>
      <c r="CJ1026" s="23"/>
      <c r="CK1026" s="23"/>
      <c r="CL1026" s="23"/>
      <c r="CM1026" s="23"/>
      <c r="CN1026" s="23"/>
      <c r="CO1026" s="23"/>
      <c r="CP1026" s="23"/>
      <c r="CQ1026" s="23"/>
      <c r="CR1026" s="23"/>
      <c r="CS1026" s="23"/>
      <c r="CT1026" s="23"/>
      <c r="CU1026" s="23"/>
      <c r="CV1026" s="23"/>
      <c r="CW1026" s="23"/>
      <c r="CX1026" s="23"/>
      <c r="CY1026" s="23"/>
      <c r="CZ1026" s="23"/>
      <c r="DA1026" s="23"/>
      <c r="DB1026" s="23"/>
      <c r="DC1026" s="23"/>
      <c r="DD1026" s="23"/>
      <c r="DE1026" s="23"/>
      <c r="DF1026" s="23"/>
      <c r="DG1026" s="23"/>
      <c r="DH1026" s="23"/>
      <c r="DI1026" s="23"/>
      <c r="DJ1026" s="23"/>
      <c r="DK1026" s="23"/>
      <c r="DL1026" s="23"/>
      <c r="DM1026" s="23"/>
      <c r="DN1026" s="23"/>
      <c r="DO1026" s="23"/>
      <c r="DP1026" s="23"/>
      <c r="DQ1026" s="23"/>
      <c r="DR1026" s="23"/>
      <c r="DS1026" s="23"/>
      <c r="DT1026" s="23"/>
      <c r="DU1026" s="23"/>
      <c r="DV1026" s="23"/>
      <c r="DW1026" s="23"/>
      <c r="DX1026" s="23"/>
      <c r="DY1026" s="23"/>
      <c r="DZ1026" s="23"/>
      <c r="EA1026" s="23"/>
      <c r="EB1026" s="23"/>
      <c r="EC1026" s="23"/>
      <c r="ED1026" s="23"/>
      <c r="EE1026" s="23"/>
    </row>
    <row r="1027" spans="1:135" s="22" customFormat="1" x14ac:dyDescent="0.25">
      <c r="A1027" s="20"/>
      <c r="B1027" s="16"/>
      <c r="C1027" s="446"/>
      <c r="D1027" s="446"/>
      <c r="E1027" s="1089"/>
      <c r="F1027" s="446"/>
      <c r="G1027" s="446"/>
      <c r="H1027" s="1089"/>
      <c r="I1027" s="446"/>
      <c r="J1027" s="446"/>
      <c r="K1027" s="1089"/>
      <c r="L1027" s="446"/>
      <c r="M1027" s="446"/>
      <c r="N1027" s="1089"/>
      <c r="O1027" s="446"/>
      <c r="P1027" s="446"/>
      <c r="Q1027" s="1089"/>
      <c r="R1027" s="446"/>
      <c r="S1027" s="446"/>
      <c r="T1027" s="1089"/>
      <c r="U1027" s="1089"/>
      <c r="V1027" s="446"/>
      <c r="W1027" s="446"/>
      <c r="X1027" s="1089"/>
      <c r="Y1027" s="446"/>
      <c r="Z1027" s="446"/>
      <c r="AA1027" s="1089"/>
      <c r="AB1027" s="446"/>
      <c r="AC1027" s="1089"/>
      <c r="AD1027" s="446"/>
      <c r="AE1027" s="1089"/>
      <c r="AF1027" s="446"/>
      <c r="AG1027" s="1089"/>
      <c r="AH1027" s="446"/>
      <c r="AI1027" s="446"/>
      <c r="AJ1027" s="1089"/>
      <c r="AK1027" s="446"/>
      <c r="AL1027" s="446"/>
      <c r="AM1027" s="1089"/>
      <c r="AN1027" s="446"/>
      <c r="AO1027" s="446"/>
      <c r="AP1027" s="1089"/>
      <c r="AQ1027" s="446"/>
      <c r="AR1027" s="446"/>
      <c r="AS1027" s="1146"/>
      <c r="AT1027" s="446"/>
      <c r="AU1027" s="446"/>
      <c r="AV1027" s="1089"/>
      <c r="AW1027" s="1089"/>
      <c r="AX1027" s="1146"/>
      <c r="AY1027" s="446"/>
      <c r="AZ1027" s="1146"/>
      <c r="BA1027" s="1919"/>
      <c r="BB1027" s="1790"/>
      <c r="BC1027" s="1146"/>
      <c r="BD1027" s="446"/>
      <c r="BE1027" s="1938"/>
      <c r="BF1027" s="1089"/>
      <c r="BG1027" s="20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  <c r="BS1027" s="23"/>
      <c r="BT1027" s="23"/>
      <c r="BU1027" s="23"/>
      <c r="BV1027" s="23"/>
      <c r="BW1027" s="23"/>
      <c r="BX1027" s="23"/>
      <c r="BY1027" s="23"/>
      <c r="BZ1027" s="23"/>
      <c r="CA1027" s="23"/>
      <c r="CB1027" s="23"/>
      <c r="CC1027" s="23"/>
      <c r="CD1027" s="23"/>
      <c r="CE1027" s="23"/>
      <c r="CF1027" s="23"/>
      <c r="CG1027" s="23"/>
      <c r="CH1027" s="23"/>
      <c r="CI1027" s="23"/>
      <c r="CJ1027" s="23"/>
      <c r="CK1027" s="23"/>
      <c r="CL1027" s="23"/>
      <c r="CM1027" s="23"/>
      <c r="CN1027" s="23"/>
      <c r="CO1027" s="23"/>
      <c r="CP1027" s="23"/>
      <c r="CQ1027" s="23"/>
      <c r="CR1027" s="23"/>
      <c r="CS1027" s="23"/>
      <c r="CT1027" s="23"/>
      <c r="CU1027" s="23"/>
      <c r="CV1027" s="23"/>
      <c r="CW1027" s="23"/>
      <c r="CX1027" s="23"/>
      <c r="CY1027" s="23"/>
      <c r="CZ1027" s="23"/>
      <c r="DA1027" s="23"/>
      <c r="DB1027" s="23"/>
      <c r="DC1027" s="23"/>
      <c r="DD1027" s="23"/>
      <c r="DE1027" s="23"/>
      <c r="DF1027" s="23"/>
      <c r="DG1027" s="23"/>
      <c r="DH1027" s="23"/>
      <c r="DI1027" s="23"/>
      <c r="DJ1027" s="23"/>
      <c r="DK1027" s="23"/>
      <c r="DL1027" s="23"/>
      <c r="DM1027" s="23"/>
      <c r="DN1027" s="23"/>
      <c r="DO1027" s="23"/>
      <c r="DP1027" s="23"/>
      <c r="DQ1027" s="23"/>
      <c r="DR1027" s="23"/>
      <c r="DS1027" s="23"/>
      <c r="DT1027" s="23"/>
      <c r="DU1027" s="23"/>
      <c r="DV1027" s="23"/>
      <c r="DW1027" s="23"/>
      <c r="DX1027" s="23"/>
      <c r="DY1027" s="23"/>
      <c r="DZ1027" s="23"/>
      <c r="EA1027" s="23"/>
      <c r="EB1027" s="23"/>
      <c r="EC1027" s="23"/>
      <c r="ED1027" s="23"/>
      <c r="EE1027" s="23"/>
    </row>
    <row r="1028" spans="1:135" s="22" customFormat="1" x14ac:dyDescent="0.25">
      <c r="A1028" s="20"/>
      <c r="B1028" s="16"/>
      <c r="C1028" s="446"/>
      <c r="D1028" s="446"/>
      <c r="E1028" s="1089"/>
      <c r="F1028" s="446"/>
      <c r="G1028" s="446"/>
      <c r="H1028" s="1089"/>
      <c r="I1028" s="446"/>
      <c r="J1028" s="446"/>
      <c r="K1028" s="1089"/>
      <c r="L1028" s="446"/>
      <c r="M1028" s="446"/>
      <c r="N1028" s="1089"/>
      <c r="O1028" s="446"/>
      <c r="P1028" s="446"/>
      <c r="Q1028" s="1089"/>
      <c r="R1028" s="446"/>
      <c r="S1028" s="446"/>
      <c r="T1028" s="1089"/>
      <c r="U1028" s="1089"/>
      <c r="V1028" s="446"/>
      <c r="W1028" s="446"/>
      <c r="X1028" s="1089"/>
      <c r="Y1028" s="446"/>
      <c r="Z1028" s="446"/>
      <c r="AA1028" s="1089"/>
      <c r="AB1028" s="446"/>
      <c r="AC1028" s="1089"/>
      <c r="AD1028" s="446"/>
      <c r="AE1028" s="1089"/>
      <c r="AF1028" s="446"/>
      <c r="AG1028" s="1089"/>
      <c r="AH1028" s="446"/>
      <c r="AI1028" s="446"/>
      <c r="AJ1028" s="1089"/>
      <c r="AK1028" s="446"/>
      <c r="AL1028" s="446"/>
      <c r="AM1028" s="1089"/>
      <c r="AN1028" s="446"/>
      <c r="AO1028" s="446"/>
      <c r="AP1028" s="1089"/>
      <c r="AQ1028" s="446"/>
      <c r="AR1028" s="446"/>
      <c r="AS1028" s="1146"/>
      <c r="AT1028" s="446"/>
      <c r="AU1028" s="446"/>
      <c r="AV1028" s="1089"/>
      <c r="AW1028" s="1089"/>
      <c r="AX1028" s="1146"/>
      <c r="AY1028" s="446"/>
      <c r="AZ1028" s="1146"/>
      <c r="BA1028" s="1919"/>
      <c r="BB1028" s="1790"/>
      <c r="BC1028" s="1146"/>
      <c r="BD1028" s="446"/>
      <c r="BE1028" s="1938"/>
      <c r="BF1028" s="1089"/>
      <c r="BG1028" s="20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  <c r="BS1028" s="23"/>
      <c r="BT1028" s="23"/>
      <c r="BU1028" s="23"/>
      <c r="BV1028" s="23"/>
      <c r="BW1028" s="23"/>
      <c r="BX1028" s="23"/>
      <c r="BY1028" s="23"/>
      <c r="BZ1028" s="23"/>
      <c r="CA1028" s="23"/>
      <c r="CB1028" s="23"/>
      <c r="CC1028" s="23"/>
      <c r="CD1028" s="23"/>
      <c r="CE1028" s="23"/>
      <c r="CF1028" s="23"/>
      <c r="CG1028" s="23"/>
      <c r="CH1028" s="23"/>
      <c r="CI1028" s="23"/>
      <c r="CJ1028" s="23"/>
      <c r="CK1028" s="23"/>
      <c r="CL1028" s="23"/>
      <c r="CM1028" s="23"/>
      <c r="CN1028" s="23"/>
      <c r="CO1028" s="23"/>
      <c r="CP1028" s="23"/>
      <c r="CQ1028" s="23"/>
      <c r="CR1028" s="23"/>
      <c r="CS1028" s="23"/>
      <c r="CT1028" s="23"/>
      <c r="CU1028" s="23"/>
      <c r="CV1028" s="23"/>
      <c r="CW1028" s="23"/>
      <c r="CX1028" s="23"/>
      <c r="CY1028" s="23"/>
      <c r="CZ1028" s="23"/>
      <c r="DA1028" s="23"/>
      <c r="DB1028" s="23"/>
      <c r="DC1028" s="23"/>
      <c r="DD1028" s="23"/>
      <c r="DE1028" s="23"/>
      <c r="DF1028" s="23"/>
      <c r="DG1028" s="23"/>
      <c r="DH1028" s="23"/>
      <c r="DI1028" s="23"/>
      <c r="DJ1028" s="23"/>
      <c r="DK1028" s="23"/>
      <c r="DL1028" s="23"/>
      <c r="DM1028" s="23"/>
      <c r="DN1028" s="23"/>
      <c r="DO1028" s="23"/>
      <c r="DP1028" s="23"/>
      <c r="DQ1028" s="23"/>
      <c r="DR1028" s="23"/>
      <c r="DS1028" s="23"/>
      <c r="DT1028" s="23"/>
      <c r="DU1028" s="23"/>
      <c r="DV1028" s="23"/>
      <c r="DW1028" s="23"/>
      <c r="DX1028" s="23"/>
      <c r="DY1028" s="23"/>
      <c r="DZ1028" s="23"/>
      <c r="EA1028" s="23"/>
      <c r="EB1028" s="23"/>
      <c r="EC1028" s="23"/>
      <c r="ED1028" s="23"/>
      <c r="EE1028" s="23"/>
    </row>
    <row r="1029" spans="1:135" s="22" customFormat="1" x14ac:dyDescent="0.25">
      <c r="A1029" s="20"/>
      <c r="B1029" s="16"/>
      <c r="C1029" s="446"/>
      <c r="D1029" s="446"/>
      <c r="E1029" s="1089"/>
      <c r="F1029" s="446"/>
      <c r="G1029" s="446"/>
      <c r="H1029" s="1089"/>
      <c r="I1029" s="446"/>
      <c r="J1029" s="446"/>
      <c r="K1029" s="1089"/>
      <c r="L1029" s="446"/>
      <c r="M1029" s="446"/>
      <c r="N1029" s="1089"/>
      <c r="O1029" s="446"/>
      <c r="P1029" s="446"/>
      <c r="Q1029" s="1089"/>
      <c r="R1029" s="446"/>
      <c r="S1029" s="446"/>
      <c r="T1029" s="1089"/>
      <c r="U1029" s="1089"/>
      <c r="V1029" s="446"/>
      <c r="W1029" s="446"/>
      <c r="X1029" s="1089"/>
      <c r="Y1029" s="446"/>
      <c r="Z1029" s="446"/>
      <c r="AA1029" s="1089"/>
      <c r="AB1029" s="446"/>
      <c r="AC1029" s="1089"/>
      <c r="AD1029" s="446"/>
      <c r="AE1029" s="1089"/>
      <c r="AF1029" s="446"/>
      <c r="AG1029" s="1089"/>
      <c r="AH1029" s="446"/>
      <c r="AI1029" s="446"/>
      <c r="AJ1029" s="1089"/>
      <c r="AK1029" s="446"/>
      <c r="AL1029" s="446"/>
      <c r="AM1029" s="1089"/>
      <c r="AN1029" s="446"/>
      <c r="AO1029" s="446"/>
      <c r="AP1029" s="1089"/>
      <c r="AQ1029" s="446"/>
      <c r="AR1029" s="446"/>
      <c r="AS1029" s="1146"/>
      <c r="AT1029" s="446"/>
      <c r="AU1029" s="446"/>
      <c r="AV1029" s="1089"/>
      <c r="AW1029" s="1089"/>
      <c r="AX1029" s="1146"/>
      <c r="AY1029" s="446"/>
      <c r="AZ1029" s="1146"/>
      <c r="BA1029" s="1919"/>
      <c r="BB1029" s="1790"/>
      <c r="BC1029" s="1146"/>
      <c r="BD1029" s="446"/>
      <c r="BE1029" s="1938"/>
      <c r="BF1029" s="1089"/>
      <c r="BG1029" s="20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  <c r="BS1029" s="23"/>
      <c r="BT1029" s="23"/>
      <c r="BU1029" s="23"/>
      <c r="BV1029" s="23"/>
      <c r="BW1029" s="23"/>
      <c r="BX1029" s="23"/>
      <c r="BY1029" s="23"/>
      <c r="BZ1029" s="23"/>
      <c r="CA1029" s="23"/>
      <c r="CB1029" s="23"/>
      <c r="CC1029" s="23"/>
      <c r="CD1029" s="23"/>
      <c r="CE1029" s="23"/>
      <c r="CF1029" s="23"/>
      <c r="CG1029" s="23"/>
      <c r="CH1029" s="23"/>
      <c r="CI1029" s="23"/>
      <c r="CJ1029" s="23"/>
      <c r="CK1029" s="23"/>
      <c r="CL1029" s="23"/>
      <c r="CM1029" s="23"/>
      <c r="CN1029" s="23"/>
      <c r="CO1029" s="23"/>
      <c r="CP1029" s="23"/>
      <c r="CQ1029" s="23"/>
      <c r="CR1029" s="23"/>
      <c r="CS1029" s="23"/>
      <c r="CT1029" s="23"/>
      <c r="CU1029" s="23"/>
      <c r="CV1029" s="23"/>
      <c r="CW1029" s="23"/>
      <c r="CX1029" s="23"/>
      <c r="CY1029" s="23"/>
      <c r="CZ1029" s="23"/>
      <c r="DA1029" s="23"/>
      <c r="DB1029" s="23"/>
      <c r="DC1029" s="23"/>
      <c r="DD1029" s="23"/>
      <c r="DE1029" s="23"/>
      <c r="DF1029" s="23"/>
      <c r="DG1029" s="23"/>
      <c r="DH1029" s="23"/>
      <c r="DI1029" s="23"/>
      <c r="DJ1029" s="23"/>
      <c r="DK1029" s="23"/>
      <c r="DL1029" s="23"/>
      <c r="DM1029" s="23"/>
      <c r="DN1029" s="23"/>
      <c r="DO1029" s="23"/>
      <c r="DP1029" s="23"/>
      <c r="DQ1029" s="23"/>
      <c r="DR1029" s="23"/>
      <c r="DS1029" s="23"/>
      <c r="DT1029" s="23"/>
      <c r="DU1029" s="23"/>
      <c r="DV1029" s="23"/>
      <c r="DW1029" s="23"/>
      <c r="DX1029" s="23"/>
      <c r="DY1029" s="23"/>
      <c r="DZ1029" s="23"/>
      <c r="EA1029" s="23"/>
      <c r="EB1029" s="23"/>
      <c r="EC1029" s="23"/>
      <c r="ED1029" s="23"/>
      <c r="EE1029" s="23"/>
    </row>
    <row r="1030" spans="1:135" s="22" customFormat="1" x14ac:dyDescent="0.25">
      <c r="A1030" s="20"/>
      <c r="B1030" s="16"/>
      <c r="C1030" s="446"/>
      <c r="D1030" s="446"/>
      <c r="E1030" s="1089"/>
      <c r="F1030" s="446"/>
      <c r="G1030" s="446"/>
      <c r="H1030" s="1089"/>
      <c r="I1030" s="446"/>
      <c r="J1030" s="446"/>
      <c r="K1030" s="1089"/>
      <c r="L1030" s="446"/>
      <c r="M1030" s="446"/>
      <c r="N1030" s="1089"/>
      <c r="O1030" s="446"/>
      <c r="P1030" s="446"/>
      <c r="Q1030" s="1089"/>
      <c r="R1030" s="446"/>
      <c r="S1030" s="446"/>
      <c r="T1030" s="1089"/>
      <c r="U1030" s="1089"/>
      <c r="V1030" s="446"/>
      <c r="W1030" s="446"/>
      <c r="X1030" s="1089"/>
      <c r="Y1030" s="446"/>
      <c r="Z1030" s="446"/>
      <c r="AA1030" s="1089"/>
      <c r="AB1030" s="446"/>
      <c r="AC1030" s="1089"/>
      <c r="AD1030" s="446"/>
      <c r="AE1030" s="1089"/>
      <c r="AF1030" s="446"/>
      <c r="AG1030" s="1089"/>
      <c r="AH1030" s="446"/>
      <c r="AI1030" s="446"/>
      <c r="AJ1030" s="1089"/>
      <c r="AK1030" s="446"/>
      <c r="AL1030" s="446"/>
      <c r="AM1030" s="1089"/>
      <c r="AN1030" s="446"/>
      <c r="AO1030" s="446"/>
      <c r="AP1030" s="1089"/>
      <c r="AQ1030" s="446"/>
      <c r="AR1030" s="446"/>
      <c r="AS1030" s="1146"/>
      <c r="AT1030" s="446"/>
      <c r="AU1030" s="446"/>
      <c r="AV1030" s="1089"/>
      <c r="AW1030" s="1089"/>
      <c r="AX1030" s="1146"/>
      <c r="AY1030" s="446"/>
      <c r="AZ1030" s="1146"/>
      <c r="BA1030" s="1919"/>
      <c r="BB1030" s="1790"/>
      <c r="BC1030" s="1146"/>
      <c r="BD1030" s="446"/>
      <c r="BE1030" s="1938"/>
      <c r="BF1030" s="1089"/>
      <c r="BG1030" s="20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  <c r="BS1030" s="23"/>
      <c r="BT1030" s="23"/>
      <c r="BU1030" s="23"/>
      <c r="BV1030" s="23"/>
      <c r="BW1030" s="23"/>
      <c r="BX1030" s="23"/>
      <c r="BY1030" s="23"/>
      <c r="BZ1030" s="23"/>
      <c r="CA1030" s="23"/>
      <c r="CB1030" s="23"/>
      <c r="CC1030" s="23"/>
      <c r="CD1030" s="23"/>
      <c r="CE1030" s="23"/>
      <c r="CF1030" s="23"/>
      <c r="CG1030" s="23"/>
      <c r="CH1030" s="23"/>
      <c r="CI1030" s="23"/>
      <c r="CJ1030" s="23"/>
      <c r="CK1030" s="23"/>
      <c r="CL1030" s="23"/>
      <c r="CM1030" s="23"/>
      <c r="CN1030" s="23"/>
      <c r="CO1030" s="23"/>
      <c r="CP1030" s="23"/>
      <c r="CQ1030" s="23"/>
      <c r="CR1030" s="23"/>
      <c r="CS1030" s="23"/>
      <c r="CT1030" s="23"/>
      <c r="CU1030" s="23"/>
      <c r="CV1030" s="23"/>
      <c r="CW1030" s="23"/>
      <c r="CX1030" s="23"/>
      <c r="CY1030" s="23"/>
      <c r="CZ1030" s="23"/>
      <c r="DA1030" s="23"/>
      <c r="DB1030" s="23"/>
      <c r="DC1030" s="23"/>
      <c r="DD1030" s="23"/>
      <c r="DE1030" s="23"/>
      <c r="DF1030" s="23"/>
      <c r="DG1030" s="23"/>
      <c r="DH1030" s="23"/>
      <c r="DI1030" s="23"/>
      <c r="DJ1030" s="23"/>
      <c r="DK1030" s="23"/>
      <c r="DL1030" s="23"/>
      <c r="DM1030" s="23"/>
      <c r="DN1030" s="23"/>
      <c r="DO1030" s="23"/>
      <c r="DP1030" s="23"/>
      <c r="DQ1030" s="23"/>
      <c r="DR1030" s="23"/>
      <c r="DS1030" s="23"/>
      <c r="DT1030" s="23"/>
      <c r="DU1030" s="23"/>
      <c r="DV1030" s="23"/>
      <c r="DW1030" s="23"/>
      <c r="DX1030" s="23"/>
      <c r="DY1030" s="23"/>
      <c r="DZ1030" s="23"/>
      <c r="EA1030" s="23"/>
      <c r="EB1030" s="23"/>
      <c r="EC1030" s="23"/>
      <c r="ED1030" s="23"/>
      <c r="EE1030" s="23"/>
    </row>
    <row r="1031" spans="1:135" s="22" customFormat="1" x14ac:dyDescent="0.25">
      <c r="A1031" s="20"/>
      <c r="B1031" s="16"/>
      <c r="C1031" s="446"/>
      <c r="D1031" s="446"/>
      <c r="E1031" s="1089"/>
      <c r="F1031" s="446"/>
      <c r="G1031" s="446"/>
      <c r="H1031" s="1089"/>
      <c r="I1031" s="446"/>
      <c r="J1031" s="446"/>
      <c r="K1031" s="1089"/>
      <c r="L1031" s="446"/>
      <c r="M1031" s="446"/>
      <c r="N1031" s="1089"/>
      <c r="O1031" s="446"/>
      <c r="P1031" s="446"/>
      <c r="Q1031" s="1089"/>
      <c r="R1031" s="446"/>
      <c r="S1031" s="446"/>
      <c r="T1031" s="1089"/>
      <c r="U1031" s="1089"/>
      <c r="V1031" s="446"/>
      <c r="W1031" s="446"/>
      <c r="X1031" s="1089"/>
      <c r="Y1031" s="446"/>
      <c r="Z1031" s="446"/>
      <c r="AA1031" s="1089"/>
      <c r="AB1031" s="446"/>
      <c r="AC1031" s="1089"/>
      <c r="AD1031" s="446"/>
      <c r="AE1031" s="1089"/>
      <c r="AF1031" s="446"/>
      <c r="AG1031" s="1089"/>
      <c r="AH1031" s="446"/>
      <c r="AI1031" s="446"/>
      <c r="AJ1031" s="1089"/>
      <c r="AK1031" s="446"/>
      <c r="AL1031" s="446"/>
      <c r="AM1031" s="1089"/>
      <c r="AN1031" s="446"/>
      <c r="AO1031" s="446"/>
      <c r="AP1031" s="1089"/>
      <c r="AQ1031" s="446"/>
      <c r="AR1031" s="446"/>
      <c r="AS1031" s="1146"/>
      <c r="AT1031" s="446"/>
      <c r="AU1031" s="446"/>
      <c r="AV1031" s="1089"/>
      <c r="AW1031" s="1089"/>
      <c r="AX1031" s="1146"/>
      <c r="AY1031" s="446"/>
      <c r="AZ1031" s="1146"/>
      <c r="BA1031" s="1919"/>
      <c r="BB1031" s="1790"/>
      <c r="BC1031" s="1146"/>
      <c r="BD1031" s="446"/>
      <c r="BE1031" s="1938"/>
      <c r="BF1031" s="1089"/>
      <c r="BG1031" s="20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  <c r="BS1031" s="23"/>
      <c r="BT1031" s="23"/>
      <c r="BU1031" s="23"/>
      <c r="BV1031" s="23"/>
      <c r="BW1031" s="23"/>
      <c r="BX1031" s="23"/>
      <c r="BY1031" s="23"/>
      <c r="BZ1031" s="23"/>
      <c r="CA1031" s="23"/>
      <c r="CB1031" s="23"/>
      <c r="CC1031" s="23"/>
      <c r="CD1031" s="23"/>
      <c r="CE1031" s="23"/>
      <c r="CF1031" s="23"/>
      <c r="CG1031" s="23"/>
      <c r="CH1031" s="23"/>
      <c r="CI1031" s="23"/>
      <c r="CJ1031" s="23"/>
      <c r="CK1031" s="23"/>
      <c r="CL1031" s="23"/>
      <c r="CM1031" s="23"/>
      <c r="CN1031" s="23"/>
      <c r="CO1031" s="23"/>
      <c r="CP1031" s="23"/>
      <c r="CQ1031" s="23"/>
      <c r="CR1031" s="23"/>
      <c r="CS1031" s="23"/>
      <c r="CT1031" s="23"/>
      <c r="CU1031" s="23"/>
      <c r="CV1031" s="23"/>
      <c r="CW1031" s="23"/>
      <c r="CX1031" s="23"/>
      <c r="CY1031" s="23"/>
      <c r="CZ1031" s="23"/>
      <c r="DA1031" s="23"/>
      <c r="DB1031" s="23"/>
      <c r="DC1031" s="23"/>
      <c r="DD1031" s="23"/>
      <c r="DE1031" s="23"/>
      <c r="DF1031" s="23"/>
      <c r="DG1031" s="23"/>
      <c r="DH1031" s="23"/>
      <c r="DI1031" s="23"/>
      <c r="DJ1031" s="23"/>
      <c r="DK1031" s="23"/>
      <c r="DL1031" s="23"/>
      <c r="DM1031" s="23"/>
      <c r="DN1031" s="23"/>
      <c r="DO1031" s="23"/>
      <c r="DP1031" s="23"/>
      <c r="DQ1031" s="23"/>
      <c r="DR1031" s="23"/>
      <c r="DS1031" s="23"/>
      <c r="DT1031" s="23"/>
      <c r="DU1031" s="23"/>
      <c r="DV1031" s="23"/>
      <c r="DW1031" s="23"/>
      <c r="DX1031" s="23"/>
      <c r="DY1031" s="23"/>
      <c r="DZ1031" s="23"/>
      <c r="EA1031" s="23"/>
      <c r="EB1031" s="23"/>
      <c r="EC1031" s="23"/>
      <c r="ED1031" s="23"/>
      <c r="EE1031" s="23"/>
    </row>
    <row r="1032" spans="1:135" s="22" customFormat="1" x14ac:dyDescent="0.25">
      <c r="A1032" s="20"/>
      <c r="B1032" s="16"/>
      <c r="C1032" s="446"/>
      <c r="D1032" s="446"/>
      <c r="E1032" s="1089"/>
      <c r="F1032" s="446"/>
      <c r="G1032" s="446"/>
      <c r="H1032" s="1089"/>
      <c r="I1032" s="446"/>
      <c r="J1032" s="446"/>
      <c r="K1032" s="1089"/>
      <c r="L1032" s="446"/>
      <c r="M1032" s="446"/>
      <c r="N1032" s="1089"/>
      <c r="O1032" s="446"/>
      <c r="P1032" s="446"/>
      <c r="Q1032" s="1089"/>
      <c r="R1032" s="446"/>
      <c r="S1032" s="446"/>
      <c r="T1032" s="1089"/>
      <c r="U1032" s="1089"/>
      <c r="V1032" s="446"/>
      <c r="W1032" s="446"/>
      <c r="X1032" s="1089"/>
      <c r="Y1032" s="446"/>
      <c r="Z1032" s="446"/>
      <c r="AA1032" s="1089"/>
      <c r="AB1032" s="446"/>
      <c r="AC1032" s="1089"/>
      <c r="AD1032" s="446"/>
      <c r="AE1032" s="1089"/>
      <c r="AF1032" s="446"/>
      <c r="AG1032" s="1089"/>
      <c r="AH1032" s="446"/>
      <c r="AI1032" s="446"/>
      <c r="AJ1032" s="1089"/>
      <c r="AK1032" s="446"/>
      <c r="AL1032" s="446"/>
      <c r="AM1032" s="1089"/>
      <c r="AN1032" s="446"/>
      <c r="AO1032" s="446"/>
      <c r="AP1032" s="1089"/>
      <c r="AQ1032" s="446"/>
      <c r="AR1032" s="446"/>
      <c r="AS1032" s="1146"/>
      <c r="AT1032" s="446"/>
      <c r="AU1032" s="446"/>
      <c r="AV1032" s="1089"/>
      <c r="AW1032" s="1089"/>
      <c r="AX1032" s="1146"/>
      <c r="AY1032" s="446"/>
      <c r="AZ1032" s="1146"/>
      <c r="BA1032" s="1919"/>
      <c r="BB1032" s="1790"/>
      <c r="BC1032" s="1146"/>
      <c r="BD1032" s="446"/>
      <c r="BE1032" s="1938"/>
      <c r="BF1032" s="1089"/>
      <c r="BG1032" s="20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  <c r="BS1032" s="23"/>
      <c r="BT1032" s="23"/>
      <c r="BU1032" s="23"/>
      <c r="BV1032" s="23"/>
      <c r="BW1032" s="23"/>
      <c r="BX1032" s="23"/>
      <c r="BY1032" s="23"/>
      <c r="BZ1032" s="23"/>
      <c r="CA1032" s="23"/>
      <c r="CB1032" s="23"/>
      <c r="CC1032" s="23"/>
      <c r="CD1032" s="23"/>
      <c r="CE1032" s="23"/>
      <c r="CF1032" s="23"/>
      <c r="CG1032" s="23"/>
      <c r="CH1032" s="23"/>
      <c r="CI1032" s="23"/>
      <c r="CJ1032" s="23"/>
      <c r="CK1032" s="23"/>
      <c r="CL1032" s="23"/>
      <c r="CM1032" s="23"/>
      <c r="CN1032" s="23"/>
      <c r="CO1032" s="23"/>
      <c r="CP1032" s="23"/>
      <c r="CQ1032" s="23"/>
      <c r="CR1032" s="23"/>
      <c r="CS1032" s="23"/>
      <c r="CT1032" s="23"/>
      <c r="CU1032" s="23"/>
      <c r="CV1032" s="23"/>
      <c r="CW1032" s="23"/>
      <c r="CX1032" s="23"/>
      <c r="CY1032" s="23"/>
      <c r="CZ1032" s="23"/>
      <c r="DA1032" s="23"/>
      <c r="DB1032" s="23"/>
      <c r="DC1032" s="23"/>
      <c r="DD1032" s="23"/>
      <c r="DE1032" s="23"/>
      <c r="DF1032" s="23"/>
      <c r="DG1032" s="23"/>
      <c r="DH1032" s="23"/>
      <c r="DI1032" s="23"/>
      <c r="DJ1032" s="23"/>
      <c r="DK1032" s="23"/>
      <c r="DL1032" s="23"/>
      <c r="DM1032" s="23"/>
      <c r="DN1032" s="23"/>
      <c r="DO1032" s="23"/>
      <c r="DP1032" s="23"/>
      <c r="DQ1032" s="23"/>
      <c r="DR1032" s="23"/>
      <c r="DS1032" s="23"/>
      <c r="DT1032" s="23"/>
      <c r="DU1032" s="23"/>
      <c r="DV1032" s="23"/>
      <c r="DW1032" s="23"/>
      <c r="DX1032" s="23"/>
      <c r="DY1032" s="23"/>
      <c r="DZ1032" s="23"/>
      <c r="EA1032" s="23"/>
      <c r="EB1032" s="23"/>
      <c r="EC1032" s="23"/>
      <c r="ED1032" s="23"/>
      <c r="EE1032" s="23"/>
    </row>
    <row r="1033" spans="1:135" s="22" customFormat="1" x14ac:dyDescent="0.25">
      <c r="A1033" s="20"/>
      <c r="B1033" s="16"/>
      <c r="C1033" s="446"/>
      <c r="D1033" s="446"/>
      <c r="E1033" s="1089"/>
      <c r="F1033" s="446"/>
      <c r="G1033" s="446"/>
      <c r="H1033" s="1089"/>
      <c r="I1033" s="446"/>
      <c r="J1033" s="446"/>
      <c r="K1033" s="1089"/>
      <c r="L1033" s="446"/>
      <c r="M1033" s="446"/>
      <c r="N1033" s="1089"/>
      <c r="O1033" s="446"/>
      <c r="P1033" s="446"/>
      <c r="Q1033" s="1089"/>
      <c r="R1033" s="446"/>
      <c r="S1033" s="446"/>
      <c r="T1033" s="1089"/>
      <c r="U1033" s="1089"/>
      <c r="V1033" s="446"/>
      <c r="W1033" s="446"/>
      <c r="X1033" s="1089"/>
      <c r="Y1033" s="446"/>
      <c r="Z1033" s="446"/>
      <c r="AA1033" s="1089"/>
      <c r="AB1033" s="446"/>
      <c r="AC1033" s="1089"/>
      <c r="AD1033" s="446"/>
      <c r="AE1033" s="1089"/>
      <c r="AF1033" s="446"/>
      <c r="AG1033" s="1089"/>
      <c r="AH1033" s="446"/>
      <c r="AI1033" s="446"/>
      <c r="AJ1033" s="1089"/>
      <c r="AK1033" s="446"/>
      <c r="AL1033" s="446"/>
      <c r="AM1033" s="1089"/>
      <c r="AN1033" s="446"/>
      <c r="AO1033" s="446"/>
      <c r="AP1033" s="1089"/>
      <c r="AQ1033" s="446"/>
      <c r="AR1033" s="446"/>
      <c r="AS1033" s="1146"/>
      <c r="AT1033" s="446"/>
      <c r="AU1033" s="446"/>
      <c r="AV1033" s="1089"/>
      <c r="AW1033" s="1089"/>
      <c r="AX1033" s="1146"/>
      <c r="AY1033" s="446"/>
      <c r="AZ1033" s="1146"/>
      <c r="BA1033" s="1919"/>
      <c r="BB1033" s="1790"/>
      <c r="BC1033" s="1146"/>
      <c r="BD1033" s="446"/>
      <c r="BE1033" s="1938"/>
      <c r="BF1033" s="1089"/>
      <c r="BG1033" s="20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  <c r="BS1033" s="23"/>
      <c r="BT1033" s="23"/>
      <c r="BU1033" s="23"/>
      <c r="BV1033" s="23"/>
      <c r="BW1033" s="23"/>
      <c r="BX1033" s="23"/>
      <c r="BY1033" s="23"/>
      <c r="BZ1033" s="23"/>
      <c r="CA1033" s="23"/>
      <c r="CB1033" s="23"/>
      <c r="CC1033" s="23"/>
      <c r="CD1033" s="23"/>
      <c r="CE1033" s="23"/>
      <c r="CF1033" s="23"/>
      <c r="CG1033" s="23"/>
      <c r="CH1033" s="23"/>
      <c r="CI1033" s="23"/>
      <c r="CJ1033" s="23"/>
      <c r="CK1033" s="23"/>
      <c r="CL1033" s="23"/>
      <c r="CM1033" s="23"/>
      <c r="CN1033" s="23"/>
      <c r="CO1033" s="23"/>
      <c r="CP1033" s="23"/>
      <c r="CQ1033" s="23"/>
      <c r="CR1033" s="23"/>
      <c r="CS1033" s="23"/>
      <c r="CT1033" s="23"/>
      <c r="CU1033" s="23"/>
      <c r="CV1033" s="23"/>
      <c r="CW1033" s="23"/>
      <c r="CX1033" s="23"/>
      <c r="CY1033" s="23"/>
      <c r="CZ1033" s="23"/>
      <c r="DA1033" s="23"/>
      <c r="DB1033" s="23"/>
      <c r="DC1033" s="23"/>
      <c r="DD1033" s="23"/>
      <c r="DE1033" s="23"/>
      <c r="DF1033" s="23"/>
      <c r="DG1033" s="23"/>
      <c r="DH1033" s="23"/>
      <c r="DI1033" s="23"/>
      <c r="DJ1033" s="23"/>
      <c r="DK1033" s="23"/>
      <c r="DL1033" s="23"/>
      <c r="DM1033" s="23"/>
      <c r="DN1033" s="23"/>
      <c r="DO1033" s="23"/>
      <c r="DP1033" s="23"/>
      <c r="DQ1033" s="23"/>
      <c r="DR1033" s="23"/>
      <c r="DS1033" s="23"/>
      <c r="DT1033" s="23"/>
      <c r="DU1033" s="23"/>
      <c r="DV1033" s="23"/>
      <c r="DW1033" s="23"/>
      <c r="DX1033" s="23"/>
      <c r="DY1033" s="23"/>
      <c r="DZ1033" s="23"/>
      <c r="EA1033" s="23"/>
      <c r="EB1033" s="23"/>
      <c r="EC1033" s="23"/>
      <c r="ED1033" s="23"/>
      <c r="EE1033" s="23"/>
    </row>
    <row r="1034" spans="1:135" s="22" customFormat="1" x14ac:dyDescent="0.25">
      <c r="A1034" s="20"/>
      <c r="B1034" s="16"/>
      <c r="C1034" s="446"/>
      <c r="D1034" s="446"/>
      <c r="E1034" s="1089"/>
      <c r="F1034" s="446"/>
      <c r="G1034" s="446"/>
      <c r="H1034" s="1089"/>
      <c r="I1034" s="446"/>
      <c r="J1034" s="446"/>
      <c r="K1034" s="1089"/>
      <c r="L1034" s="446"/>
      <c r="M1034" s="446"/>
      <c r="N1034" s="1089"/>
      <c r="O1034" s="446"/>
      <c r="P1034" s="446"/>
      <c r="Q1034" s="1089"/>
      <c r="R1034" s="446"/>
      <c r="S1034" s="446"/>
      <c r="T1034" s="1089"/>
      <c r="U1034" s="1089"/>
      <c r="V1034" s="446"/>
      <c r="W1034" s="446"/>
      <c r="X1034" s="1089"/>
      <c r="Y1034" s="446"/>
      <c r="Z1034" s="446"/>
      <c r="AA1034" s="1089"/>
      <c r="AB1034" s="446"/>
      <c r="AC1034" s="1089"/>
      <c r="AD1034" s="446"/>
      <c r="AE1034" s="1089"/>
      <c r="AF1034" s="446"/>
      <c r="AG1034" s="1089"/>
      <c r="AH1034" s="446"/>
      <c r="AI1034" s="446"/>
      <c r="AJ1034" s="1089"/>
      <c r="AK1034" s="446"/>
      <c r="AL1034" s="446"/>
      <c r="AM1034" s="1089"/>
      <c r="AN1034" s="446"/>
      <c r="AO1034" s="446"/>
      <c r="AP1034" s="1089"/>
      <c r="AQ1034" s="446"/>
      <c r="AR1034" s="446"/>
      <c r="AS1034" s="1146"/>
      <c r="AT1034" s="446"/>
      <c r="AU1034" s="446"/>
      <c r="AV1034" s="1089"/>
      <c r="AW1034" s="1089"/>
      <c r="AX1034" s="1146"/>
      <c r="AY1034" s="446"/>
      <c r="AZ1034" s="1146"/>
      <c r="BA1034" s="1919"/>
      <c r="BB1034" s="1790"/>
      <c r="BC1034" s="1146"/>
      <c r="BD1034" s="446"/>
      <c r="BE1034" s="1938"/>
      <c r="BF1034" s="1089"/>
      <c r="BG1034" s="20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  <c r="BS1034" s="23"/>
      <c r="BT1034" s="23"/>
      <c r="BU1034" s="23"/>
      <c r="BV1034" s="23"/>
      <c r="BW1034" s="23"/>
      <c r="BX1034" s="23"/>
      <c r="BY1034" s="23"/>
      <c r="BZ1034" s="23"/>
      <c r="CA1034" s="23"/>
      <c r="CB1034" s="23"/>
      <c r="CC1034" s="23"/>
      <c r="CD1034" s="23"/>
      <c r="CE1034" s="23"/>
      <c r="CF1034" s="23"/>
      <c r="CG1034" s="23"/>
      <c r="CH1034" s="23"/>
      <c r="CI1034" s="23"/>
      <c r="CJ1034" s="23"/>
      <c r="CK1034" s="23"/>
      <c r="CL1034" s="23"/>
      <c r="CM1034" s="23"/>
      <c r="CN1034" s="23"/>
      <c r="CO1034" s="23"/>
      <c r="CP1034" s="23"/>
      <c r="CQ1034" s="23"/>
      <c r="CR1034" s="23"/>
      <c r="CS1034" s="23"/>
      <c r="CT1034" s="23"/>
      <c r="CU1034" s="23"/>
      <c r="CV1034" s="23"/>
      <c r="CW1034" s="23"/>
      <c r="CX1034" s="23"/>
      <c r="CY1034" s="23"/>
      <c r="CZ1034" s="23"/>
      <c r="DA1034" s="23"/>
      <c r="DB1034" s="23"/>
      <c r="DC1034" s="23"/>
      <c r="DD1034" s="23"/>
      <c r="DE1034" s="23"/>
      <c r="DF1034" s="23"/>
      <c r="DG1034" s="23"/>
      <c r="DH1034" s="23"/>
      <c r="DI1034" s="23"/>
      <c r="DJ1034" s="23"/>
      <c r="DK1034" s="23"/>
      <c r="DL1034" s="23"/>
      <c r="DM1034" s="23"/>
      <c r="DN1034" s="23"/>
      <c r="DO1034" s="23"/>
      <c r="DP1034" s="23"/>
      <c r="DQ1034" s="23"/>
      <c r="DR1034" s="23"/>
      <c r="DS1034" s="23"/>
      <c r="DT1034" s="23"/>
      <c r="DU1034" s="23"/>
      <c r="DV1034" s="23"/>
      <c r="DW1034" s="23"/>
      <c r="DX1034" s="23"/>
      <c r="DY1034" s="23"/>
      <c r="DZ1034" s="23"/>
      <c r="EA1034" s="23"/>
      <c r="EB1034" s="23"/>
      <c r="EC1034" s="23"/>
      <c r="ED1034" s="23"/>
      <c r="EE1034" s="23"/>
    </row>
    <row r="1035" spans="1:135" s="22" customFormat="1" x14ac:dyDescent="0.25">
      <c r="A1035" s="20"/>
      <c r="B1035" s="16"/>
      <c r="C1035" s="446"/>
      <c r="D1035" s="446"/>
      <c r="E1035" s="1089"/>
      <c r="F1035" s="446"/>
      <c r="G1035" s="446"/>
      <c r="H1035" s="1089"/>
      <c r="I1035" s="446"/>
      <c r="J1035" s="446"/>
      <c r="K1035" s="1089"/>
      <c r="L1035" s="446"/>
      <c r="M1035" s="446"/>
      <c r="N1035" s="1089"/>
      <c r="O1035" s="446"/>
      <c r="P1035" s="446"/>
      <c r="Q1035" s="1089"/>
      <c r="R1035" s="446"/>
      <c r="S1035" s="446"/>
      <c r="T1035" s="1089"/>
      <c r="U1035" s="1089"/>
      <c r="V1035" s="446"/>
      <c r="W1035" s="446"/>
      <c r="X1035" s="1089"/>
      <c r="Y1035" s="446"/>
      <c r="Z1035" s="446"/>
      <c r="AA1035" s="1089"/>
      <c r="AB1035" s="446"/>
      <c r="AC1035" s="1089"/>
      <c r="AD1035" s="446"/>
      <c r="AE1035" s="1089"/>
      <c r="AF1035" s="446"/>
      <c r="AG1035" s="1089"/>
      <c r="AH1035" s="446"/>
      <c r="AI1035" s="446"/>
      <c r="AJ1035" s="1089"/>
      <c r="AK1035" s="446"/>
      <c r="AL1035" s="446"/>
      <c r="AM1035" s="1089"/>
      <c r="AN1035" s="446"/>
      <c r="AO1035" s="446"/>
      <c r="AP1035" s="1089"/>
      <c r="AQ1035" s="446"/>
      <c r="AR1035" s="446"/>
      <c r="AS1035" s="1146"/>
      <c r="AT1035" s="446"/>
      <c r="AU1035" s="446"/>
      <c r="AV1035" s="1089"/>
      <c r="AW1035" s="1089"/>
      <c r="AX1035" s="1146"/>
      <c r="AY1035" s="446"/>
      <c r="AZ1035" s="1146"/>
      <c r="BA1035" s="1919"/>
      <c r="BB1035" s="1790"/>
      <c r="BC1035" s="1146"/>
      <c r="BD1035" s="446"/>
      <c r="BE1035" s="1938"/>
      <c r="BF1035" s="1089"/>
      <c r="BG1035" s="20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  <c r="BS1035" s="23"/>
      <c r="BT1035" s="23"/>
      <c r="BU1035" s="23"/>
      <c r="BV1035" s="23"/>
      <c r="BW1035" s="23"/>
      <c r="BX1035" s="23"/>
      <c r="BY1035" s="23"/>
      <c r="BZ1035" s="23"/>
      <c r="CA1035" s="23"/>
      <c r="CB1035" s="23"/>
      <c r="CC1035" s="23"/>
      <c r="CD1035" s="23"/>
      <c r="CE1035" s="23"/>
      <c r="CF1035" s="23"/>
      <c r="CG1035" s="23"/>
      <c r="CH1035" s="23"/>
      <c r="CI1035" s="23"/>
      <c r="CJ1035" s="23"/>
      <c r="CK1035" s="23"/>
      <c r="CL1035" s="23"/>
      <c r="CM1035" s="23"/>
      <c r="CN1035" s="23"/>
      <c r="CO1035" s="23"/>
      <c r="CP1035" s="23"/>
      <c r="CQ1035" s="23"/>
      <c r="CR1035" s="23"/>
      <c r="CS1035" s="23"/>
      <c r="CT1035" s="23"/>
      <c r="CU1035" s="23"/>
      <c r="CV1035" s="23"/>
      <c r="CW1035" s="23"/>
      <c r="CX1035" s="23"/>
      <c r="CY1035" s="23"/>
      <c r="CZ1035" s="23"/>
      <c r="DA1035" s="23"/>
      <c r="DB1035" s="23"/>
      <c r="DC1035" s="23"/>
      <c r="DD1035" s="23"/>
      <c r="DE1035" s="23"/>
      <c r="DF1035" s="23"/>
      <c r="DG1035" s="23"/>
      <c r="DH1035" s="23"/>
      <c r="DI1035" s="23"/>
      <c r="DJ1035" s="23"/>
      <c r="DK1035" s="23"/>
      <c r="DL1035" s="23"/>
      <c r="DM1035" s="23"/>
      <c r="DN1035" s="23"/>
      <c r="DO1035" s="23"/>
      <c r="DP1035" s="23"/>
      <c r="DQ1035" s="23"/>
      <c r="DR1035" s="23"/>
      <c r="DS1035" s="23"/>
      <c r="DT1035" s="23"/>
      <c r="DU1035" s="23"/>
      <c r="DV1035" s="23"/>
      <c r="DW1035" s="23"/>
      <c r="DX1035" s="23"/>
      <c r="DY1035" s="23"/>
      <c r="DZ1035" s="23"/>
      <c r="EA1035" s="23"/>
      <c r="EB1035" s="23"/>
      <c r="EC1035" s="23"/>
      <c r="ED1035" s="23"/>
      <c r="EE1035" s="23"/>
    </row>
    <row r="1036" spans="1:135" s="22" customFormat="1" x14ac:dyDescent="0.25">
      <c r="A1036" s="20"/>
      <c r="B1036" s="16"/>
      <c r="C1036" s="446"/>
      <c r="D1036" s="446"/>
      <c r="E1036" s="1089"/>
      <c r="F1036" s="446"/>
      <c r="G1036" s="446"/>
      <c r="H1036" s="1089"/>
      <c r="I1036" s="446"/>
      <c r="J1036" s="446"/>
      <c r="K1036" s="1089"/>
      <c r="L1036" s="446"/>
      <c r="M1036" s="446"/>
      <c r="N1036" s="1089"/>
      <c r="O1036" s="446"/>
      <c r="P1036" s="446"/>
      <c r="Q1036" s="1089"/>
      <c r="R1036" s="446"/>
      <c r="S1036" s="446"/>
      <c r="T1036" s="1089"/>
      <c r="U1036" s="1089"/>
      <c r="V1036" s="446"/>
      <c r="W1036" s="446"/>
      <c r="X1036" s="1089"/>
      <c r="Y1036" s="446"/>
      <c r="Z1036" s="446"/>
      <c r="AA1036" s="1089"/>
      <c r="AB1036" s="446"/>
      <c r="AC1036" s="1089"/>
      <c r="AD1036" s="446"/>
      <c r="AE1036" s="1089"/>
      <c r="AF1036" s="446"/>
      <c r="AG1036" s="1089"/>
      <c r="AH1036" s="446"/>
      <c r="AI1036" s="446"/>
      <c r="AJ1036" s="1089"/>
      <c r="AK1036" s="446"/>
      <c r="AL1036" s="446"/>
      <c r="AM1036" s="1089"/>
      <c r="AN1036" s="446"/>
      <c r="AO1036" s="446"/>
      <c r="AP1036" s="1089"/>
      <c r="AQ1036" s="446"/>
      <c r="AR1036" s="446"/>
      <c r="AS1036" s="1146"/>
      <c r="AT1036" s="446"/>
      <c r="AU1036" s="446"/>
      <c r="AV1036" s="1089"/>
      <c r="AW1036" s="1089"/>
      <c r="AX1036" s="1146"/>
      <c r="AY1036" s="446"/>
      <c r="AZ1036" s="1146"/>
      <c r="BA1036" s="1919"/>
      <c r="BB1036" s="1790"/>
      <c r="BC1036" s="1146"/>
      <c r="BD1036" s="446"/>
      <c r="BE1036" s="1938"/>
      <c r="BF1036" s="1089"/>
      <c r="BG1036" s="20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  <c r="BS1036" s="23"/>
      <c r="BT1036" s="23"/>
      <c r="BU1036" s="23"/>
      <c r="BV1036" s="23"/>
      <c r="BW1036" s="23"/>
      <c r="BX1036" s="23"/>
      <c r="BY1036" s="23"/>
      <c r="BZ1036" s="23"/>
      <c r="CA1036" s="23"/>
      <c r="CB1036" s="23"/>
      <c r="CC1036" s="23"/>
      <c r="CD1036" s="23"/>
      <c r="CE1036" s="23"/>
      <c r="CF1036" s="23"/>
      <c r="CG1036" s="23"/>
      <c r="CH1036" s="23"/>
      <c r="CI1036" s="23"/>
      <c r="CJ1036" s="23"/>
      <c r="CK1036" s="23"/>
      <c r="CL1036" s="23"/>
      <c r="CM1036" s="23"/>
      <c r="CN1036" s="23"/>
      <c r="CO1036" s="23"/>
      <c r="CP1036" s="23"/>
      <c r="CQ1036" s="23"/>
      <c r="CR1036" s="23"/>
      <c r="CS1036" s="23"/>
      <c r="CT1036" s="23"/>
      <c r="CU1036" s="23"/>
      <c r="CV1036" s="23"/>
      <c r="CW1036" s="23"/>
      <c r="CX1036" s="23"/>
      <c r="CY1036" s="23"/>
      <c r="CZ1036" s="23"/>
      <c r="DA1036" s="23"/>
      <c r="DB1036" s="23"/>
      <c r="DC1036" s="23"/>
      <c r="DD1036" s="23"/>
      <c r="DE1036" s="23"/>
      <c r="DF1036" s="23"/>
      <c r="DG1036" s="23"/>
      <c r="DH1036" s="23"/>
      <c r="DI1036" s="23"/>
      <c r="DJ1036" s="23"/>
      <c r="DK1036" s="23"/>
      <c r="DL1036" s="23"/>
      <c r="DM1036" s="23"/>
      <c r="DN1036" s="23"/>
      <c r="DO1036" s="23"/>
      <c r="DP1036" s="23"/>
      <c r="DQ1036" s="23"/>
      <c r="DR1036" s="23"/>
      <c r="DS1036" s="23"/>
      <c r="DT1036" s="23"/>
      <c r="DU1036" s="23"/>
      <c r="DV1036" s="23"/>
      <c r="DW1036" s="23"/>
      <c r="DX1036" s="23"/>
      <c r="DY1036" s="23"/>
      <c r="DZ1036" s="23"/>
      <c r="EA1036" s="23"/>
      <c r="EB1036" s="23"/>
      <c r="EC1036" s="23"/>
      <c r="ED1036" s="23"/>
      <c r="EE1036" s="23"/>
    </row>
    <row r="1037" spans="1:135" s="22" customFormat="1" x14ac:dyDescent="0.25">
      <c r="A1037" s="20"/>
      <c r="B1037" s="16"/>
      <c r="C1037" s="446"/>
      <c r="D1037" s="446"/>
      <c r="E1037" s="1089"/>
      <c r="F1037" s="446"/>
      <c r="G1037" s="446"/>
      <c r="H1037" s="1089"/>
      <c r="I1037" s="446"/>
      <c r="J1037" s="446"/>
      <c r="K1037" s="1089"/>
      <c r="L1037" s="446"/>
      <c r="M1037" s="446"/>
      <c r="N1037" s="1089"/>
      <c r="O1037" s="446"/>
      <c r="P1037" s="446"/>
      <c r="Q1037" s="1089"/>
      <c r="R1037" s="446"/>
      <c r="S1037" s="446"/>
      <c r="T1037" s="1089"/>
      <c r="U1037" s="1089"/>
      <c r="V1037" s="446"/>
      <c r="W1037" s="446"/>
      <c r="X1037" s="1089"/>
      <c r="Y1037" s="446"/>
      <c r="Z1037" s="446"/>
      <c r="AA1037" s="1089"/>
      <c r="AB1037" s="446"/>
      <c r="AC1037" s="1089"/>
      <c r="AD1037" s="446"/>
      <c r="AE1037" s="1089"/>
      <c r="AF1037" s="446"/>
      <c r="AG1037" s="1089"/>
      <c r="AH1037" s="446"/>
      <c r="AI1037" s="446"/>
      <c r="AJ1037" s="1089"/>
      <c r="AK1037" s="446"/>
      <c r="AL1037" s="446"/>
      <c r="AM1037" s="1089"/>
      <c r="AN1037" s="446"/>
      <c r="AO1037" s="446"/>
      <c r="AP1037" s="1089"/>
      <c r="AQ1037" s="446"/>
      <c r="AR1037" s="446"/>
      <c r="AS1037" s="1146"/>
      <c r="AT1037" s="446"/>
      <c r="AU1037" s="446"/>
      <c r="AV1037" s="1089"/>
      <c r="AW1037" s="1089"/>
      <c r="AX1037" s="1146"/>
      <c r="AY1037" s="446"/>
      <c r="AZ1037" s="1146"/>
      <c r="BA1037" s="1919"/>
      <c r="BB1037" s="1790"/>
      <c r="BC1037" s="1146"/>
      <c r="BD1037" s="446"/>
      <c r="BE1037" s="1938"/>
      <c r="BF1037" s="1089"/>
      <c r="BG1037" s="20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  <c r="BS1037" s="23"/>
      <c r="BT1037" s="23"/>
      <c r="BU1037" s="23"/>
      <c r="BV1037" s="23"/>
      <c r="BW1037" s="23"/>
      <c r="BX1037" s="23"/>
      <c r="BY1037" s="23"/>
      <c r="BZ1037" s="23"/>
      <c r="CA1037" s="23"/>
      <c r="CB1037" s="23"/>
      <c r="CC1037" s="23"/>
      <c r="CD1037" s="23"/>
      <c r="CE1037" s="23"/>
      <c r="CF1037" s="23"/>
      <c r="CG1037" s="23"/>
      <c r="CH1037" s="23"/>
      <c r="CI1037" s="23"/>
      <c r="CJ1037" s="23"/>
      <c r="CK1037" s="23"/>
      <c r="CL1037" s="23"/>
      <c r="CM1037" s="23"/>
      <c r="CN1037" s="23"/>
      <c r="CO1037" s="23"/>
      <c r="CP1037" s="23"/>
      <c r="CQ1037" s="23"/>
      <c r="CR1037" s="23"/>
      <c r="CS1037" s="23"/>
      <c r="CT1037" s="23"/>
      <c r="CU1037" s="23"/>
      <c r="CV1037" s="23"/>
      <c r="CW1037" s="23"/>
      <c r="CX1037" s="23"/>
      <c r="CY1037" s="23"/>
      <c r="CZ1037" s="23"/>
      <c r="DA1037" s="23"/>
      <c r="DB1037" s="23"/>
      <c r="DC1037" s="23"/>
      <c r="DD1037" s="23"/>
      <c r="DE1037" s="23"/>
      <c r="DF1037" s="23"/>
      <c r="DG1037" s="23"/>
      <c r="DH1037" s="23"/>
      <c r="DI1037" s="23"/>
      <c r="DJ1037" s="23"/>
      <c r="DK1037" s="23"/>
      <c r="DL1037" s="23"/>
      <c r="DM1037" s="23"/>
      <c r="DN1037" s="23"/>
      <c r="DO1037" s="23"/>
      <c r="DP1037" s="23"/>
      <c r="DQ1037" s="23"/>
      <c r="DR1037" s="23"/>
      <c r="DS1037" s="23"/>
      <c r="DT1037" s="23"/>
      <c r="DU1037" s="23"/>
      <c r="DV1037" s="23"/>
      <c r="DW1037" s="23"/>
      <c r="DX1037" s="23"/>
      <c r="DY1037" s="23"/>
      <c r="DZ1037" s="23"/>
      <c r="EA1037" s="23"/>
      <c r="EB1037" s="23"/>
      <c r="EC1037" s="23"/>
      <c r="ED1037" s="23"/>
      <c r="EE1037" s="23"/>
    </row>
    <row r="1038" spans="1:135" s="22" customFormat="1" x14ac:dyDescent="0.25">
      <c r="A1038" s="20"/>
      <c r="B1038" s="16"/>
      <c r="C1038" s="446"/>
      <c r="D1038" s="446"/>
      <c r="E1038" s="1089"/>
      <c r="F1038" s="446"/>
      <c r="G1038" s="446"/>
      <c r="H1038" s="1089"/>
      <c r="I1038" s="446"/>
      <c r="J1038" s="446"/>
      <c r="K1038" s="1089"/>
      <c r="L1038" s="446"/>
      <c r="M1038" s="446"/>
      <c r="N1038" s="1089"/>
      <c r="O1038" s="446"/>
      <c r="P1038" s="446"/>
      <c r="Q1038" s="1089"/>
      <c r="R1038" s="446"/>
      <c r="S1038" s="446"/>
      <c r="T1038" s="1089"/>
      <c r="U1038" s="1089"/>
      <c r="V1038" s="446"/>
      <c r="W1038" s="446"/>
      <c r="X1038" s="1089"/>
      <c r="Y1038" s="446"/>
      <c r="Z1038" s="446"/>
      <c r="AA1038" s="1089"/>
      <c r="AB1038" s="446"/>
      <c r="AC1038" s="1089"/>
      <c r="AD1038" s="446"/>
      <c r="AE1038" s="1089"/>
      <c r="AF1038" s="446"/>
      <c r="AG1038" s="1089"/>
      <c r="AH1038" s="446"/>
      <c r="AI1038" s="446"/>
      <c r="AJ1038" s="1089"/>
      <c r="AK1038" s="446"/>
      <c r="AL1038" s="446"/>
      <c r="AM1038" s="1089"/>
      <c r="AN1038" s="446"/>
      <c r="AO1038" s="446"/>
      <c r="AP1038" s="1089"/>
      <c r="AQ1038" s="446"/>
      <c r="AR1038" s="446"/>
      <c r="AS1038" s="1146"/>
      <c r="AT1038" s="446"/>
      <c r="AU1038" s="446"/>
      <c r="AV1038" s="1089"/>
      <c r="AW1038" s="1089"/>
      <c r="AX1038" s="1146"/>
      <c r="AY1038" s="446"/>
      <c r="AZ1038" s="1146"/>
      <c r="BA1038" s="1919"/>
      <c r="BB1038" s="1790"/>
      <c r="BC1038" s="1146"/>
      <c r="BD1038" s="446"/>
      <c r="BE1038" s="1938"/>
      <c r="BF1038" s="1089"/>
      <c r="BG1038" s="20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  <c r="BS1038" s="23"/>
      <c r="BT1038" s="23"/>
      <c r="BU1038" s="23"/>
      <c r="BV1038" s="23"/>
      <c r="BW1038" s="23"/>
      <c r="BX1038" s="23"/>
      <c r="BY1038" s="23"/>
      <c r="BZ1038" s="23"/>
      <c r="CA1038" s="23"/>
      <c r="CB1038" s="23"/>
      <c r="CC1038" s="23"/>
      <c r="CD1038" s="23"/>
      <c r="CE1038" s="23"/>
      <c r="CF1038" s="23"/>
      <c r="CG1038" s="23"/>
      <c r="CH1038" s="23"/>
      <c r="CI1038" s="23"/>
      <c r="CJ1038" s="23"/>
      <c r="CK1038" s="23"/>
      <c r="CL1038" s="23"/>
      <c r="CM1038" s="23"/>
      <c r="CN1038" s="23"/>
      <c r="CO1038" s="23"/>
      <c r="CP1038" s="23"/>
      <c r="CQ1038" s="23"/>
      <c r="CR1038" s="23"/>
      <c r="CS1038" s="23"/>
      <c r="CT1038" s="23"/>
      <c r="CU1038" s="23"/>
      <c r="CV1038" s="23"/>
      <c r="CW1038" s="23"/>
      <c r="CX1038" s="23"/>
      <c r="CY1038" s="23"/>
      <c r="CZ1038" s="23"/>
      <c r="DA1038" s="23"/>
      <c r="DB1038" s="23"/>
      <c r="DC1038" s="23"/>
      <c r="DD1038" s="23"/>
      <c r="DE1038" s="23"/>
      <c r="DF1038" s="23"/>
      <c r="DG1038" s="23"/>
      <c r="DH1038" s="23"/>
      <c r="DI1038" s="23"/>
      <c r="DJ1038" s="23"/>
      <c r="DK1038" s="23"/>
      <c r="DL1038" s="23"/>
      <c r="DM1038" s="23"/>
      <c r="DN1038" s="23"/>
      <c r="DO1038" s="23"/>
      <c r="DP1038" s="23"/>
      <c r="DQ1038" s="23"/>
      <c r="DR1038" s="23"/>
      <c r="DS1038" s="23"/>
      <c r="DT1038" s="23"/>
      <c r="DU1038" s="23"/>
      <c r="DV1038" s="23"/>
      <c r="DW1038" s="23"/>
      <c r="DX1038" s="23"/>
      <c r="DY1038" s="23"/>
      <c r="DZ1038" s="23"/>
      <c r="EA1038" s="23"/>
      <c r="EB1038" s="23"/>
      <c r="EC1038" s="23"/>
      <c r="ED1038" s="23"/>
      <c r="EE1038" s="23"/>
    </row>
    <row r="1039" spans="1:135" s="22" customFormat="1" x14ac:dyDescent="0.25">
      <c r="A1039" s="20"/>
      <c r="B1039" s="16"/>
      <c r="C1039" s="446"/>
      <c r="D1039" s="446"/>
      <c r="E1039" s="1089"/>
      <c r="F1039" s="446"/>
      <c r="G1039" s="446"/>
      <c r="H1039" s="1089"/>
      <c r="I1039" s="446"/>
      <c r="J1039" s="446"/>
      <c r="K1039" s="1089"/>
      <c r="L1039" s="446"/>
      <c r="M1039" s="446"/>
      <c r="N1039" s="1089"/>
      <c r="O1039" s="446"/>
      <c r="P1039" s="446"/>
      <c r="Q1039" s="1089"/>
      <c r="R1039" s="446"/>
      <c r="S1039" s="446"/>
      <c r="T1039" s="1089"/>
      <c r="U1039" s="1089"/>
      <c r="V1039" s="446"/>
      <c r="W1039" s="446"/>
      <c r="X1039" s="1089"/>
      <c r="Y1039" s="446"/>
      <c r="Z1039" s="446"/>
      <c r="AA1039" s="1089"/>
      <c r="AB1039" s="446"/>
      <c r="AC1039" s="1089"/>
      <c r="AD1039" s="446"/>
      <c r="AE1039" s="1089"/>
      <c r="AF1039" s="446"/>
      <c r="AG1039" s="1089"/>
      <c r="AH1039" s="446"/>
      <c r="AI1039" s="446"/>
      <c r="AJ1039" s="1089"/>
      <c r="AK1039" s="446"/>
      <c r="AL1039" s="446"/>
      <c r="AM1039" s="1089"/>
      <c r="AN1039" s="446"/>
      <c r="AO1039" s="446"/>
      <c r="AP1039" s="1089"/>
      <c r="AQ1039" s="446"/>
      <c r="AR1039" s="446"/>
      <c r="AS1039" s="1146"/>
      <c r="AT1039" s="446"/>
      <c r="AU1039" s="446"/>
      <c r="AV1039" s="1089"/>
      <c r="AW1039" s="1089"/>
      <c r="AX1039" s="1146"/>
      <c r="AY1039" s="446"/>
      <c r="AZ1039" s="1146"/>
      <c r="BA1039" s="1919"/>
      <c r="BB1039" s="1790"/>
      <c r="BC1039" s="1146"/>
      <c r="BD1039" s="446"/>
      <c r="BE1039" s="1938"/>
      <c r="BF1039" s="1089"/>
      <c r="BG1039" s="20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  <c r="BS1039" s="23"/>
      <c r="BT1039" s="23"/>
      <c r="BU1039" s="23"/>
      <c r="BV1039" s="23"/>
      <c r="BW1039" s="23"/>
      <c r="BX1039" s="23"/>
      <c r="BY1039" s="23"/>
      <c r="BZ1039" s="23"/>
      <c r="CA1039" s="23"/>
      <c r="CB1039" s="23"/>
      <c r="CC1039" s="23"/>
      <c r="CD1039" s="23"/>
      <c r="CE1039" s="23"/>
      <c r="CF1039" s="23"/>
      <c r="CG1039" s="23"/>
      <c r="CH1039" s="23"/>
      <c r="CI1039" s="23"/>
      <c r="CJ1039" s="23"/>
      <c r="CK1039" s="23"/>
      <c r="CL1039" s="23"/>
      <c r="CM1039" s="23"/>
      <c r="CN1039" s="23"/>
      <c r="CO1039" s="23"/>
      <c r="CP1039" s="23"/>
      <c r="CQ1039" s="23"/>
      <c r="CR1039" s="23"/>
      <c r="CS1039" s="23"/>
      <c r="CT1039" s="23"/>
      <c r="CU1039" s="23"/>
      <c r="CV1039" s="23"/>
      <c r="CW1039" s="23"/>
      <c r="CX1039" s="23"/>
      <c r="CY1039" s="23"/>
      <c r="CZ1039" s="23"/>
      <c r="DA1039" s="23"/>
      <c r="DB1039" s="23"/>
      <c r="DC1039" s="23"/>
      <c r="DD1039" s="23"/>
      <c r="DE1039" s="23"/>
      <c r="DF1039" s="23"/>
      <c r="DG1039" s="23"/>
      <c r="DH1039" s="23"/>
      <c r="DI1039" s="23"/>
      <c r="DJ1039" s="23"/>
      <c r="DK1039" s="23"/>
      <c r="DL1039" s="23"/>
      <c r="DM1039" s="23"/>
      <c r="DN1039" s="23"/>
      <c r="DO1039" s="23"/>
      <c r="DP1039" s="23"/>
      <c r="DQ1039" s="23"/>
      <c r="DR1039" s="23"/>
      <c r="DS1039" s="23"/>
      <c r="DT1039" s="23"/>
      <c r="DU1039" s="23"/>
      <c r="DV1039" s="23"/>
      <c r="DW1039" s="23"/>
      <c r="DX1039" s="23"/>
      <c r="DY1039" s="23"/>
      <c r="DZ1039" s="23"/>
      <c r="EA1039" s="23"/>
      <c r="EB1039" s="23"/>
      <c r="EC1039" s="23"/>
      <c r="ED1039" s="23"/>
      <c r="EE1039" s="23"/>
    </row>
    <row r="1040" spans="1:135" s="22" customFormat="1" x14ac:dyDescent="0.25">
      <c r="A1040" s="20"/>
      <c r="B1040" s="16"/>
      <c r="C1040" s="446"/>
      <c r="D1040" s="446"/>
      <c r="E1040" s="1089"/>
      <c r="F1040" s="446"/>
      <c r="G1040" s="446"/>
      <c r="H1040" s="1089"/>
      <c r="I1040" s="446"/>
      <c r="J1040" s="446"/>
      <c r="K1040" s="1089"/>
      <c r="L1040" s="446"/>
      <c r="M1040" s="446"/>
      <c r="N1040" s="1089"/>
      <c r="O1040" s="446"/>
      <c r="P1040" s="446"/>
      <c r="Q1040" s="1089"/>
      <c r="R1040" s="446"/>
      <c r="S1040" s="446"/>
      <c r="T1040" s="1089"/>
      <c r="U1040" s="1089"/>
      <c r="V1040" s="446"/>
      <c r="W1040" s="446"/>
      <c r="X1040" s="1089"/>
      <c r="Y1040" s="446"/>
      <c r="Z1040" s="446"/>
      <c r="AA1040" s="1089"/>
      <c r="AB1040" s="446"/>
      <c r="AC1040" s="1089"/>
      <c r="AD1040" s="446"/>
      <c r="AE1040" s="1089"/>
      <c r="AF1040" s="446"/>
      <c r="AG1040" s="1089"/>
      <c r="AH1040" s="446"/>
      <c r="AI1040" s="446"/>
      <c r="AJ1040" s="1089"/>
      <c r="AK1040" s="446"/>
      <c r="AL1040" s="446"/>
      <c r="AM1040" s="1089"/>
      <c r="AN1040" s="446"/>
      <c r="AO1040" s="446"/>
      <c r="AP1040" s="1089"/>
      <c r="AQ1040" s="446"/>
      <c r="AR1040" s="446"/>
      <c r="AS1040" s="1146"/>
      <c r="AT1040" s="446"/>
      <c r="AU1040" s="446"/>
      <c r="AV1040" s="1089"/>
      <c r="AW1040" s="1089"/>
      <c r="AX1040" s="1146"/>
      <c r="AY1040" s="446"/>
      <c r="AZ1040" s="1146"/>
      <c r="BA1040" s="1919"/>
      <c r="BB1040" s="1790"/>
      <c r="BC1040" s="1146"/>
      <c r="BD1040" s="446"/>
      <c r="BE1040" s="1938"/>
      <c r="BF1040" s="1089"/>
      <c r="BG1040" s="20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  <c r="BS1040" s="23"/>
      <c r="BT1040" s="23"/>
      <c r="BU1040" s="23"/>
      <c r="BV1040" s="23"/>
      <c r="BW1040" s="23"/>
      <c r="BX1040" s="23"/>
      <c r="BY1040" s="23"/>
      <c r="BZ1040" s="23"/>
      <c r="CA1040" s="23"/>
      <c r="CB1040" s="23"/>
      <c r="CC1040" s="23"/>
      <c r="CD1040" s="23"/>
      <c r="CE1040" s="23"/>
      <c r="CF1040" s="23"/>
      <c r="CG1040" s="23"/>
      <c r="CH1040" s="23"/>
      <c r="CI1040" s="23"/>
      <c r="CJ1040" s="23"/>
      <c r="CK1040" s="23"/>
      <c r="CL1040" s="23"/>
      <c r="CM1040" s="23"/>
      <c r="CN1040" s="23"/>
      <c r="CO1040" s="23"/>
      <c r="CP1040" s="23"/>
      <c r="CQ1040" s="23"/>
      <c r="CR1040" s="23"/>
      <c r="CS1040" s="23"/>
      <c r="CT1040" s="23"/>
      <c r="CU1040" s="23"/>
      <c r="CV1040" s="23"/>
      <c r="CW1040" s="23"/>
      <c r="CX1040" s="23"/>
      <c r="CY1040" s="23"/>
      <c r="CZ1040" s="23"/>
      <c r="DA1040" s="23"/>
      <c r="DB1040" s="23"/>
      <c r="DC1040" s="23"/>
      <c r="DD1040" s="23"/>
      <c r="DE1040" s="23"/>
      <c r="DF1040" s="23"/>
      <c r="DG1040" s="23"/>
      <c r="DH1040" s="23"/>
      <c r="DI1040" s="23"/>
      <c r="DJ1040" s="23"/>
      <c r="DK1040" s="23"/>
      <c r="DL1040" s="23"/>
      <c r="DM1040" s="23"/>
      <c r="DN1040" s="23"/>
      <c r="DO1040" s="23"/>
      <c r="DP1040" s="23"/>
      <c r="DQ1040" s="23"/>
      <c r="DR1040" s="23"/>
      <c r="DS1040" s="23"/>
      <c r="DT1040" s="23"/>
      <c r="DU1040" s="23"/>
      <c r="DV1040" s="23"/>
      <c r="DW1040" s="23"/>
      <c r="DX1040" s="23"/>
      <c r="DY1040" s="23"/>
      <c r="DZ1040" s="23"/>
      <c r="EA1040" s="23"/>
      <c r="EB1040" s="23"/>
      <c r="EC1040" s="23"/>
      <c r="ED1040" s="23"/>
      <c r="EE1040" s="23"/>
    </row>
    <row r="1041" spans="1:135" s="22" customFormat="1" x14ac:dyDescent="0.25">
      <c r="A1041" s="20"/>
      <c r="B1041" s="16"/>
      <c r="C1041" s="446"/>
      <c r="D1041" s="446"/>
      <c r="E1041" s="1089"/>
      <c r="F1041" s="446"/>
      <c r="G1041" s="446"/>
      <c r="H1041" s="1089"/>
      <c r="I1041" s="446"/>
      <c r="J1041" s="446"/>
      <c r="K1041" s="1089"/>
      <c r="L1041" s="446"/>
      <c r="M1041" s="446"/>
      <c r="N1041" s="1089"/>
      <c r="O1041" s="446"/>
      <c r="P1041" s="446"/>
      <c r="Q1041" s="1089"/>
      <c r="R1041" s="446"/>
      <c r="S1041" s="446"/>
      <c r="T1041" s="1089"/>
      <c r="U1041" s="1089"/>
      <c r="V1041" s="446"/>
      <c r="W1041" s="446"/>
      <c r="X1041" s="1089"/>
      <c r="Y1041" s="446"/>
      <c r="Z1041" s="446"/>
      <c r="AA1041" s="1089"/>
      <c r="AB1041" s="446"/>
      <c r="AC1041" s="1089"/>
      <c r="AD1041" s="446"/>
      <c r="AE1041" s="1089"/>
      <c r="AF1041" s="446"/>
      <c r="AG1041" s="1089"/>
      <c r="AH1041" s="446"/>
      <c r="AI1041" s="446"/>
      <c r="AJ1041" s="1089"/>
      <c r="AK1041" s="446"/>
      <c r="AL1041" s="446"/>
      <c r="AM1041" s="1089"/>
      <c r="AN1041" s="446"/>
      <c r="AO1041" s="446"/>
      <c r="AP1041" s="1089"/>
      <c r="AQ1041" s="446"/>
      <c r="AR1041" s="446"/>
      <c r="AS1041" s="1146"/>
      <c r="AT1041" s="446"/>
      <c r="AU1041" s="446"/>
      <c r="AV1041" s="1089"/>
      <c r="AW1041" s="1089"/>
      <c r="AX1041" s="1146"/>
      <c r="AY1041" s="446"/>
      <c r="AZ1041" s="1146"/>
      <c r="BA1041" s="1919"/>
      <c r="BB1041" s="1790"/>
      <c r="BC1041" s="1146"/>
      <c r="BD1041" s="446"/>
      <c r="BE1041" s="1938"/>
      <c r="BF1041" s="1089"/>
      <c r="BG1041" s="20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  <c r="BS1041" s="23"/>
      <c r="BT1041" s="23"/>
      <c r="BU1041" s="23"/>
      <c r="BV1041" s="23"/>
      <c r="BW1041" s="23"/>
      <c r="BX1041" s="23"/>
      <c r="BY1041" s="23"/>
      <c r="BZ1041" s="23"/>
      <c r="CA1041" s="23"/>
      <c r="CB1041" s="23"/>
      <c r="CC1041" s="23"/>
      <c r="CD1041" s="23"/>
      <c r="CE1041" s="23"/>
      <c r="CF1041" s="23"/>
      <c r="CG1041" s="23"/>
      <c r="CH1041" s="23"/>
      <c r="CI1041" s="23"/>
      <c r="CJ1041" s="23"/>
      <c r="CK1041" s="23"/>
      <c r="CL1041" s="23"/>
      <c r="CM1041" s="23"/>
      <c r="CN1041" s="23"/>
      <c r="CO1041" s="23"/>
      <c r="CP1041" s="23"/>
      <c r="CQ1041" s="23"/>
      <c r="CR1041" s="23"/>
      <c r="CS1041" s="23"/>
      <c r="CT1041" s="23"/>
      <c r="CU1041" s="23"/>
      <c r="CV1041" s="23"/>
      <c r="CW1041" s="23"/>
      <c r="CX1041" s="23"/>
      <c r="CY1041" s="23"/>
      <c r="CZ1041" s="23"/>
      <c r="DA1041" s="23"/>
      <c r="DB1041" s="23"/>
      <c r="DC1041" s="23"/>
      <c r="DD1041" s="23"/>
      <c r="DE1041" s="23"/>
      <c r="DF1041" s="23"/>
      <c r="DG1041" s="23"/>
      <c r="DH1041" s="23"/>
      <c r="DI1041" s="23"/>
      <c r="DJ1041" s="23"/>
      <c r="DK1041" s="23"/>
      <c r="DL1041" s="23"/>
      <c r="DM1041" s="23"/>
      <c r="DN1041" s="23"/>
      <c r="DO1041" s="23"/>
      <c r="DP1041" s="23"/>
      <c r="DQ1041" s="23"/>
      <c r="DR1041" s="23"/>
      <c r="DS1041" s="23"/>
      <c r="DT1041" s="23"/>
      <c r="DU1041" s="23"/>
      <c r="DV1041" s="23"/>
      <c r="DW1041" s="23"/>
      <c r="DX1041" s="23"/>
      <c r="DY1041" s="23"/>
      <c r="DZ1041" s="23"/>
      <c r="EA1041" s="23"/>
      <c r="EB1041" s="23"/>
      <c r="EC1041" s="23"/>
      <c r="ED1041" s="23"/>
      <c r="EE1041" s="23"/>
    </row>
    <row r="1042" spans="1:135" s="22" customFormat="1" x14ac:dyDescent="0.25">
      <c r="A1042" s="20"/>
      <c r="B1042" s="16"/>
      <c r="C1042" s="446"/>
      <c r="D1042" s="446"/>
      <c r="E1042" s="1089"/>
      <c r="F1042" s="446"/>
      <c r="G1042" s="446"/>
      <c r="H1042" s="1089"/>
      <c r="I1042" s="446"/>
      <c r="J1042" s="446"/>
      <c r="K1042" s="1089"/>
      <c r="L1042" s="446"/>
      <c r="M1042" s="446"/>
      <c r="N1042" s="1089"/>
      <c r="O1042" s="446"/>
      <c r="P1042" s="446"/>
      <c r="Q1042" s="1089"/>
      <c r="R1042" s="446"/>
      <c r="S1042" s="446"/>
      <c r="T1042" s="1089"/>
      <c r="U1042" s="1089"/>
      <c r="V1042" s="446"/>
      <c r="W1042" s="446"/>
      <c r="X1042" s="1089"/>
      <c r="Y1042" s="446"/>
      <c r="Z1042" s="446"/>
      <c r="AA1042" s="1089"/>
      <c r="AB1042" s="446"/>
      <c r="AC1042" s="1089"/>
      <c r="AD1042" s="446"/>
      <c r="AE1042" s="1089"/>
      <c r="AF1042" s="446"/>
      <c r="AG1042" s="1089"/>
      <c r="AH1042" s="446"/>
      <c r="AI1042" s="446"/>
      <c r="AJ1042" s="1089"/>
      <c r="AK1042" s="446"/>
      <c r="AL1042" s="446"/>
      <c r="AM1042" s="1089"/>
      <c r="AN1042" s="446"/>
      <c r="AO1042" s="446"/>
      <c r="AP1042" s="1089"/>
      <c r="AQ1042" s="446"/>
      <c r="AR1042" s="446"/>
      <c r="AS1042" s="1146"/>
      <c r="AT1042" s="446"/>
      <c r="AU1042" s="446"/>
      <c r="AV1042" s="1089"/>
      <c r="AW1042" s="1089"/>
      <c r="AX1042" s="1146"/>
      <c r="AY1042" s="446"/>
      <c r="AZ1042" s="1146"/>
      <c r="BA1042" s="1919"/>
      <c r="BB1042" s="1790"/>
      <c r="BC1042" s="1146"/>
      <c r="BD1042" s="446"/>
      <c r="BE1042" s="1938"/>
      <c r="BF1042" s="1089"/>
      <c r="BG1042" s="20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  <c r="BS1042" s="23"/>
      <c r="BT1042" s="23"/>
      <c r="BU1042" s="23"/>
      <c r="BV1042" s="23"/>
      <c r="BW1042" s="23"/>
      <c r="BX1042" s="23"/>
      <c r="BY1042" s="23"/>
      <c r="BZ1042" s="23"/>
      <c r="CA1042" s="23"/>
      <c r="CB1042" s="23"/>
      <c r="CC1042" s="23"/>
      <c r="CD1042" s="23"/>
      <c r="CE1042" s="23"/>
      <c r="CF1042" s="23"/>
      <c r="CG1042" s="23"/>
      <c r="CH1042" s="23"/>
      <c r="CI1042" s="23"/>
      <c r="CJ1042" s="23"/>
      <c r="CK1042" s="23"/>
      <c r="CL1042" s="23"/>
      <c r="CM1042" s="23"/>
      <c r="CN1042" s="23"/>
      <c r="CO1042" s="23"/>
      <c r="CP1042" s="23"/>
      <c r="CQ1042" s="23"/>
      <c r="CR1042" s="23"/>
      <c r="CS1042" s="23"/>
      <c r="CT1042" s="23"/>
      <c r="CU1042" s="23"/>
      <c r="CV1042" s="23"/>
      <c r="CW1042" s="23"/>
      <c r="CX1042" s="23"/>
      <c r="CY1042" s="23"/>
      <c r="CZ1042" s="23"/>
      <c r="DA1042" s="23"/>
      <c r="DB1042" s="23"/>
      <c r="DC1042" s="23"/>
      <c r="DD1042" s="23"/>
      <c r="DE1042" s="23"/>
      <c r="DF1042" s="23"/>
      <c r="DG1042" s="23"/>
      <c r="DH1042" s="23"/>
      <c r="DI1042" s="23"/>
      <c r="DJ1042" s="23"/>
      <c r="DK1042" s="23"/>
      <c r="DL1042" s="23"/>
      <c r="DM1042" s="23"/>
      <c r="DN1042" s="23"/>
      <c r="DO1042" s="23"/>
      <c r="DP1042" s="23"/>
      <c r="DQ1042" s="23"/>
      <c r="DR1042" s="23"/>
      <c r="DS1042" s="23"/>
      <c r="DT1042" s="23"/>
      <c r="DU1042" s="23"/>
      <c r="DV1042" s="23"/>
      <c r="DW1042" s="23"/>
      <c r="DX1042" s="23"/>
      <c r="DY1042" s="23"/>
      <c r="DZ1042" s="23"/>
      <c r="EA1042" s="23"/>
      <c r="EB1042" s="23"/>
      <c r="EC1042" s="23"/>
      <c r="ED1042" s="23"/>
      <c r="EE1042" s="23"/>
    </row>
    <row r="1043" spans="1:135" s="22" customFormat="1" x14ac:dyDescent="0.25">
      <c r="A1043" s="20"/>
      <c r="B1043" s="16"/>
      <c r="C1043" s="446"/>
      <c r="D1043" s="446"/>
      <c r="E1043" s="1089"/>
      <c r="F1043" s="446"/>
      <c r="G1043" s="446"/>
      <c r="H1043" s="1089"/>
      <c r="I1043" s="446"/>
      <c r="J1043" s="446"/>
      <c r="K1043" s="1089"/>
      <c r="L1043" s="446"/>
      <c r="M1043" s="446"/>
      <c r="N1043" s="1089"/>
      <c r="O1043" s="446"/>
      <c r="P1043" s="446"/>
      <c r="Q1043" s="1089"/>
      <c r="R1043" s="446"/>
      <c r="S1043" s="446"/>
      <c r="T1043" s="1089"/>
      <c r="U1043" s="1089"/>
      <c r="V1043" s="446"/>
      <c r="W1043" s="446"/>
      <c r="X1043" s="1089"/>
      <c r="Y1043" s="446"/>
      <c r="Z1043" s="446"/>
      <c r="AA1043" s="1089"/>
      <c r="AB1043" s="446"/>
      <c r="AC1043" s="1089"/>
      <c r="AD1043" s="446"/>
      <c r="AE1043" s="1089"/>
      <c r="AF1043" s="446"/>
      <c r="AG1043" s="1089"/>
      <c r="AH1043" s="446"/>
      <c r="AI1043" s="446"/>
      <c r="AJ1043" s="1089"/>
      <c r="AK1043" s="446"/>
      <c r="AL1043" s="446"/>
      <c r="AM1043" s="1089"/>
      <c r="AN1043" s="446"/>
      <c r="AO1043" s="446"/>
      <c r="AP1043" s="1089"/>
      <c r="AQ1043" s="446"/>
      <c r="AR1043" s="446"/>
      <c r="AS1043" s="1146"/>
      <c r="AT1043" s="446"/>
      <c r="AU1043" s="446"/>
      <c r="AV1043" s="1089"/>
      <c r="AW1043" s="1089"/>
      <c r="AX1043" s="1146"/>
      <c r="AY1043" s="446"/>
      <c r="AZ1043" s="1146"/>
      <c r="BA1043" s="1919"/>
      <c r="BB1043" s="1790"/>
      <c r="BC1043" s="1146"/>
      <c r="BD1043" s="446"/>
      <c r="BE1043" s="1938"/>
      <c r="BF1043" s="1089"/>
      <c r="BG1043" s="20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  <c r="BS1043" s="23"/>
      <c r="BT1043" s="23"/>
      <c r="BU1043" s="23"/>
      <c r="BV1043" s="23"/>
      <c r="BW1043" s="23"/>
      <c r="BX1043" s="23"/>
      <c r="BY1043" s="23"/>
      <c r="BZ1043" s="23"/>
      <c r="CA1043" s="23"/>
      <c r="CB1043" s="23"/>
      <c r="CC1043" s="23"/>
      <c r="CD1043" s="23"/>
      <c r="CE1043" s="23"/>
      <c r="CF1043" s="23"/>
      <c r="CG1043" s="23"/>
      <c r="CH1043" s="23"/>
      <c r="CI1043" s="23"/>
      <c r="CJ1043" s="23"/>
      <c r="CK1043" s="23"/>
      <c r="CL1043" s="23"/>
      <c r="CM1043" s="23"/>
      <c r="CN1043" s="23"/>
      <c r="CO1043" s="23"/>
      <c r="CP1043" s="23"/>
      <c r="CQ1043" s="23"/>
      <c r="CR1043" s="23"/>
      <c r="CS1043" s="23"/>
      <c r="CT1043" s="23"/>
      <c r="CU1043" s="23"/>
      <c r="CV1043" s="23"/>
      <c r="CW1043" s="23"/>
      <c r="CX1043" s="23"/>
      <c r="CY1043" s="23"/>
      <c r="CZ1043" s="23"/>
      <c r="DA1043" s="23"/>
      <c r="DB1043" s="23"/>
      <c r="DC1043" s="23"/>
      <c r="DD1043" s="23"/>
      <c r="DE1043" s="23"/>
      <c r="DF1043" s="23"/>
      <c r="DG1043" s="23"/>
      <c r="DH1043" s="23"/>
      <c r="DI1043" s="23"/>
      <c r="DJ1043" s="23"/>
      <c r="DK1043" s="23"/>
      <c r="DL1043" s="23"/>
      <c r="DM1043" s="23"/>
      <c r="DN1043" s="23"/>
      <c r="DO1043" s="23"/>
      <c r="DP1043" s="23"/>
      <c r="DQ1043" s="23"/>
      <c r="DR1043" s="23"/>
      <c r="DS1043" s="23"/>
      <c r="DT1043" s="23"/>
      <c r="DU1043" s="23"/>
      <c r="DV1043" s="23"/>
      <c r="DW1043" s="23"/>
      <c r="DX1043" s="23"/>
      <c r="DY1043" s="23"/>
      <c r="DZ1043" s="23"/>
      <c r="EA1043" s="23"/>
      <c r="EB1043" s="23"/>
      <c r="EC1043" s="23"/>
      <c r="ED1043" s="23"/>
      <c r="EE1043" s="23"/>
    </row>
    <row r="1044" spans="1:135" s="22" customFormat="1" x14ac:dyDescent="0.25">
      <c r="A1044" s="20"/>
      <c r="B1044" s="16"/>
      <c r="C1044" s="446"/>
      <c r="D1044" s="446"/>
      <c r="E1044" s="1089"/>
      <c r="F1044" s="446"/>
      <c r="G1044" s="446"/>
      <c r="H1044" s="1089"/>
      <c r="I1044" s="446"/>
      <c r="J1044" s="446"/>
      <c r="K1044" s="1089"/>
      <c r="L1044" s="446"/>
      <c r="M1044" s="446"/>
      <c r="N1044" s="1089"/>
      <c r="O1044" s="446"/>
      <c r="P1044" s="446"/>
      <c r="Q1044" s="1089"/>
      <c r="R1044" s="446"/>
      <c r="S1044" s="446"/>
      <c r="T1044" s="1089"/>
      <c r="U1044" s="1089"/>
      <c r="V1044" s="446"/>
      <c r="W1044" s="446"/>
      <c r="X1044" s="1089"/>
      <c r="Y1044" s="446"/>
      <c r="Z1044" s="446"/>
      <c r="AA1044" s="1089"/>
      <c r="AB1044" s="446"/>
      <c r="AC1044" s="1089"/>
      <c r="AD1044" s="446"/>
      <c r="AE1044" s="1089"/>
      <c r="AF1044" s="446"/>
      <c r="AG1044" s="1089"/>
      <c r="AH1044" s="446"/>
      <c r="AI1044" s="446"/>
      <c r="AJ1044" s="1089"/>
      <c r="AK1044" s="446"/>
      <c r="AL1044" s="446"/>
      <c r="AM1044" s="1089"/>
      <c r="AN1044" s="446"/>
      <c r="AO1044" s="446"/>
      <c r="AP1044" s="1089"/>
      <c r="AQ1044" s="446"/>
      <c r="AR1044" s="446"/>
      <c r="AS1044" s="1146"/>
      <c r="AT1044" s="446"/>
      <c r="AU1044" s="446"/>
      <c r="AV1044" s="1089"/>
      <c r="AW1044" s="1089"/>
      <c r="AX1044" s="1146"/>
      <c r="AY1044" s="446"/>
      <c r="AZ1044" s="1146"/>
      <c r="BA1044" s="1919"/>
      <c r="BB1044" s="1790"/>
      <c r="BC1044" s="1146"/>
      <c r="BD1044" s="446"/>
      <c r="BE1044" s="1938"/>
      <c r="BF1044" s="1089"/>
      <c r="BG1044" s="20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  <c r="BS1044" s="23"/>
      <c r="BT1044" s="23"/>
      <c r="BU1044" s="23"/>
      <c r="BV1044" s="23"/>
      <c r="BW1044" s="23"/>
      <c r="BX1044" s="23"/>
      <c r="BY1044" s="23"/>
      <c r="BZ1044" s="23"/>
      <c r="CA1044" s="23"/>
      <c r="CB1044" s="23"/>
      <c r="CC1044" s="23"/>
      <c r="CD1044" s="23"/>
      <c r="CE1044" s="23"/>
      <c r="CF1044" s="23"/>
      <c r="CG1044" s="23"/>
      <c r="CH1044" s="23"/>
      <c r="CI1044" s="23"/>
      <c r="CJ1044" s="23"/>
      <c r="CK1044" s="23"/>
      <c r="CL1044" s="23"/>
      <c r="CM1044" s="23"/>
      <c r="CN1044" s="23"/>
      <c r="CO1044" s="23"/>
      <c r="CP1044" s="23"/>
      <c r="CQ1044" s="23"/>
      <c r="CR1044" s="23"/>
      <c r="CS1044" s="23"/>
      <c r="CT1044" s="23"/>
      <c r="CU1044" s="23"/>
      <c r="CV1044" s="23"/>
      <c r="CW1044" s="23"/>
      <c r="CX1044" s="23"/>
      <c r="CY1044" s="23"/>
      <c r="CZ1044" s="23"/>
      <c r="DA1044" s="23"/>
      <c r="DB1044" s="23"/>
      <c r="DC1044" s="23"/>
      <c r="DD1044" s="23"/>
      <c r="DE1044" s="23"/>
      <c r="DF1044" s="23"/>
      <c r="DG1044" s="23"/>
      <c r="DH1044" s="23"/>
      <c r="DI1044" s="23"/>
      <c r="DJ1044" s="23"/>
      <c r="DK1044" s="23"/>
      <c r="DL1044" s="23"/>
      <c r="DM1044" s="23"/>
      <c r="DN1044" s="23"/>
      <c r="DO1044" s="23"/>
      <c r="DP1044" s="23"/>
      <c r="DQ1044" s="23"/>
      <c r="DR1044" s="23"/>
      <c r="DS1044" s="23"/>
      <c r="DT1044" s="23"/>
      <c r="DU1044" s="23"/>
      <c r="DV1044" s="23"/>
      <c r="DW1044" s="23"/>
      <c r="DX1044" s="23"/>
      <c r="DY1044" s="23"/>
      <c r="DZ1044" s="23"/>
      <c r="EA1044" s="23"/>
      <c r="EB1044" s="23"/>
      <c r="EC1044" s="23"/>
      <c r="ED1044" s="23"/>
      <c r="EE1044" s="23"/>
    </row>
    <row r="1045" spans="1:135" s="22" customFormat="1" x14ac:dyDescent="0.25">
      <c r="A1045" s="20"/>
      <c r="B1045" s="16"/>
      <c r="C1045" s="446"/>
      <c r="D1045" s="446"/>
      <c r="E1045" s="1089"/>
      <c r="F1045" s="446"/>
      <c r="G1045" s="446"/>
      <c r="H1045" s="1089"/>
      <c r="I1045" s="446"/>
      <c r="J1045" s="446"/>
      <c r="K1045" s="1089"/>
      <c r="L1045" s="446"/>
      <c r="M1045" s="446"/>
      <c r="N1045" s="1089"/>
      <c r="O1045" s="446"/>
      <c r="P1045" s="446"/>
      <c r="Q1045" s="1089"/>
      <c r="R1045" s="446"/>
      <c r="S1045" s="446"/>
      <c r="T1045" s="1089"/>
      <c r="U1045" s="1089"/>
      <c r="V1045" s="446"/>
      <c r="W1045" s="446"/>
      <c r="X1045" s="1089"/>
      <c r="Y1045" s="446"/>
      <c r="Z1045" s="446"/>
      <c r="AA1045" s="1089"/>
      <c r="AB1045" s="446"/>
      <c r="AC1045" s="1089"/>
      <c r="AD1045" s="446"/>
      <c r="AE1045" s="1089"/>
      <c r="AF1045" s="446"/>
      <c r="AG1045" s="1089"/>
      <c r="AH1045" s="446"/>
      <c r="AI1045" s="446"/>
      <c r="AJ1045" s="1089"/>
      <c r="AK1045" s="446"/>
      <c r="AL1045" s="446"/>
      <c r="AM1045" s="1089"/>
      <c r="AN1045" s="446"/>
      <c r="AO1045" s="446"/>
      <c r="AP1045" s="1089"/>
      <c r="AQ1045" s="446"/>
      <c r="AR1045" s="446"/>
      <c r="AS1045" s="1146"/>
      <c r="AT1045" s="446"/>
      <c r="AU1045" s="446"/>
      <c r="AV1045" s="1089"/>
      <c r="AW1045" s="1089"/>
      <c r="AX1045" s="1146"/>
      <c r="AY1045" s="446"/>
      <c r="AZ1045" s="1146"/>
      <c r="BA1045" s="1919"/>
      <c r="BB1045" s="1790"/>
      <c r="BC1045" s="1146"/>
      <c r="BD1045" s="446"/>
      <c r="BE1045" s="1938"/>
      <c r="BF1045" s="1089"/>
      <c r="BG1045" s="20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  <c r="BS1045" s="23"/>
      <c r="BT1045" s="23"/>
      <c r="BU1045" s="23"/>
      <c r="BV1045" s="23"/>
      <c r="BW1045" s="23"/>
      <c r="BX1045" s="23"/>
      <c r="BY1045" s="23"/>
      <c r="BZ1045" s="23"/>
      <c r="CA1045" s="23"/>
      <c r="CB1045" s="23"/>
      <c r="CC1045" s="23"/>
      <c r="CD1045" s="23"/>
      <c r="CE1045" s="23"/>
      <c r="CF1045" s="23"/>
      <c r="CG1045" s="23"/>
      <c r="CH1045" s="23"/>
      <c r="CI1045" s="23"/>
      <c r="CJ1045" s="23"/>
      <c r="CK1045" s="23"/>
      <c r="CL1045" s="23"/>
      <c r="CM1045" s="23"/>
      <c r="CN1045" s="23"/>
      <c r="CO1045" s="23"/>
      <c r="CP1045" s="23"/>
      <c r="CQ1045" s="23"/>
      <c r="CR1045" s="23"/>
      <c r="CS1045" s="23"/>
      <c r="CT1045" s="23"/>
      <c r="CU1045" s="23"/>
      <c r="CV1045" s="23"/>
      <c r="CW1045" s="23"/>
      <c r="CX1045" s="23"/>
      <c r="CY1045" s="23"/>
      <c r="CZ1045" s="23"/>
      <c r="DA1045" s="23"/>
      <c r="DB1045" s="23"/>
      <c r="DC1045" s="23"/>
      <c r="DD1045" s="23"/>
      <c r="DE1045" s="23"/>
      <c r="DF1045" s="23"/>
      <c r="DG1045" s="23"/>
      <c r="DH1045" s="23"/>
      <c r="DI1045" s="23"/>
      <c r="DJ1045" s="23"/>
      <c r="DK1045" s="23"/>
      <c r="DL1045" s="23"/>
      <c r="DM1045" s="23"/>
      <c r="DN1045" s="23"/>
      <c r="DO1045" s="23"/>
      <c r="DP1045" s="23"/>
      <c r="DQ1045" s="23"/>
      <c r="DR1045" s="23"/>
      <c r="DS1045" s="23"/>
      <c r="DT1045" s="23"/>
      <c r="DU1045" s="23"/>
      <c r="DV1045" s="23"/>
      <c r="DW1045" s="23"/>
      <c r="DX1045" s="23"/>
      <c r="DY1045" s="23"/>
      <c r="DZ1045" s="23"/>
      <c r="EA1045" s="23"/>
      <c r="EB1045" s="23"/>
      <c r="EC1045" s="23"/>
      <c r="ED1045" s="23"/>
      <c r="EE1045" s="23"/>
    </row>
    <row r="1046" spans="1:135" s="22" customFormat="1" x14ac:dyDescent="0.25">
      <c r="A1046" s="20"/>
      <c r="B1046" s="16"/>
      <c r="C1046" s="446"/>
      <c r="D1046" s="446"/>
      <c r="E1046" s="1089"/>
      <c r="F1046" s="446"/>
      <c r="G1046" s="446"/>
      <c r="H1046" s="1089"/>
      <c r="I1046" s="446"/>
      <c r="J1046" s="446"/>
      <c r="K1046" s="1089"/>
      <c r="L1046" s="446"/>
      <c r="M1046" s="446"/>
      <c r="N1046" s="1089"/>
      <c r="O1046" s="446"/>
      <c r="P1046" s="446"/>
      <c r="Q1046" s="1089"/>
      <c r="R1046" s="446"/>
      <c r="S1046" s="446"/>
      <c r="T1046" s="1089"/>
      <c r="U1046" s="1089"/>
      <c r="V1046" s="446"/>
      <c r="W1046" s="446"/>
      <c r="X1046" s="1089"/>
      <c r="Y1046" s="446"/>
      <c r="Z1046" s="446"/>
      <c r="AA1046" s="1089"/>
      <c r="AB1046" s="446"/>
      <c r="AC1046" s="1089"/>
      <c r="AD1046" s="446"/>
      <c r="AE1046" s="1089"/>
      <c r="AF1046" s="446"/>
      <c r="AG1046" s="1089"/>
      <c r="AH1046" s="446"/>
      <c r="AI1046" s="446"/>
      <c r="AJ1046" s="1089"/>
      <c r="AK1046" s="446"/>
      <c r="AL1046" s="446"/>
      <c r="AM1046" s="1089"/>
      <c r="AN1046" s="446"/>
      <c r="AO1046" s="446"/>
      <c r="AP1046" s="1089"/>
      <c r="AQ1046" s="446"/>
      <c r="AR1046" s="446"/>
      <c r="AS1046" s="1146"/>
      <c r="AT1046" s="446"/>
      <c r="AU1046" s="446"/>
      <c r="AV1046" s="1089"/>
      <c r="AW1046" s="1089"/>
      <c r="AX1046" s="1146"/>
      <c r="AY1046" s="446"/>
      <c r="AZ1046" s="1146"/>
      <c r="BA1046" s="1919"/>
      <c r="BB1046" s="1790"/>
      <c r="BC1046" s="1146"/>
      <c r="BD1046" s="446"/>
      <c r="BE1046" s="1938"/>
      <c r="BF1046" s="1089"/>
      <c r="BG1046" s="20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  <c r="BS1046" s="23"/>
      <c r="BT1046" s="23"/>
      <c r="BU1046" s="23"/>
      <c r="BV1046" s="23"/>
      <c r="BW1046" s="23"/>
      <c r="BX1046" s="23"/>
      <c r="BY1046" s="23"/>
      <c r="BZ1046" s="23"/>
      <c r="CA1046" s="23"/>
      <c r="CB1046" s="23"/>
      <c r="CC1046" s="23"/>
      <c r="CD1046" s="23"/>
      <c r="CE1046" s="23"/>
      <c r="CF1046" s="23"/>
      <c r="CG1046" s="23"/>
      <c r="CH1046" s="23"/>
      <c r="CI1046" s="23"/>
      <c r="CJ1046" s="23"/>
      <c r="CK1046" s="23"/>
      <c r="CL1046" s="23"/>
      <c r="CM1046" s="23"/>
      <c r="CN1046" s="23"/>
      <c r="CO1046" s="23"/>
      <c r="CP1046" s="23"/>
      <c r="CQ1046" s="23"/>
      <c r="CR1046" s="23"/>
      <c r="CS1046" s="23"/>
      <c r="CT1046" s="23"/>
      <c r="CU1046" s="23"/>
      <c r="CV1046" s="23"/>
      <c r="CW1046" s="23"/>
      <c r="CX1046" s="23"/>
      <c r="CY1046" s="23"/>
      <c r="CZ1046" s="23"/>
      <c r="DA1046" s="23"/>
      <c r="DB1046" s="23"/>
      <c r="DC1046" s="23"/>
      <c r="DD1046" s="23"/>
      <c r="DE1046" s="23"/>
      <c r="DF1046" s="23"/>
      <c r="DG1046" s="23"/>
      <c r="DH1046" s="23"/>
      <c r="DI1046" s="23"/>
      <c r="DJ1046" s="23"/>
      <c r="DK1046" s="23"/>
      <c r="DL1046" s="23"/>
      <c r="DM1046" s="23"/>
      <c r="DN1046" s="23"/>
      <c r="DO1046" s="23"/>
      <c r="DP1046" s="23"/>
      <c r="DQ1046" s="23"/>
      <c r="DR1046" s="23"/>
      <c r="DS1046" s="23"/>
      <c r="DT1046" s="23"/>
      <c r="DU1046" s="23"/>
      <c r="DV1046" s="23"/>
      <c r="DW1046" s="23"/>
      <c r="DX1046" s="23"/>
      <c r="DY1046" s="23"/>
      <c r="DZ1046" s="23"/>
      <c r="EA1046" s="23"/>
      <c r="EB1046" s="23"/>
      <c r="EC1046" s="23"/>
      <c r="ED1046" s="23"/>
      <c r="EE1046" s="23"/>
    </row>
    <row r="1047" spans="1:135" s="22" customFormat="1" x14ac:dyDescent="0.25">
      <c r="A1047" s="20"/>
      <c r="B1047" s="16"/>
      <c r="C1047" s="446"/>
      <c r="D1047" s="446"/>
      <c r="E1047" s="1089"/>
      <c r="F1047" s="446"/>
      <c r="G1047" s="446"/>
      <c r="H1047" s="1089"/>
      <c r="I1047" s="446"/>
      <c r="J1047" s="446"/>
      <c r="K1047" s="1089"/>
      <c r="L1047" s="446"/>
      <c r="M1047" s="446"/>
      <c r="N1047" s="1089"/>
      <c r="O1047" s="446"/>
      <c r="P1047" s="446"/>
      <c r="Q1047" s="1089"/>
      <c r="R1047" s="446"/>
      <c r="S1047" s="446"/>
      <c r="T1047" s="1089"/>
      <c r="U1047" s="1089"/>
      <c r="V1047" s="446"/>
      <c r="W1047" s="446"/>
      <c r="X1047" s="1089"/>
      <c r="Y1047" s="446"/>
      <c r="Z1047" s="446"/>
      <c r="AA1047" s="1089"/>
      <c r="AB1047" s="446"/>
      <c r="AC1047" s="1089"/>
      <c r="AD1047" s="446"/>
      <c r="AE1047" s="1089"/>
      <c r="AF1047" s="446"/>
      <c r="AG1047" s="1089"/>
      <c r="AH1047" s="446"/>
      <c r="AI1047" s="446"/>
      <c r="AJ1047" s="1089"/>
      <c r="AK1047" s="446"/>
      <c r="AL1047" s="446"/>
      <c r="AM1047" s="1089"/>
      <c r="AN1047" s="446"/>
      <c r="AO1047" s="446"/>
      <c r="AP1047" s="1089"/>
      <c r="AQ1047" s="446"/>
      <c r="AR1047" s="446"/>
      <c r="AS1047" s="1146"/>
      <c r="AT1047" s="446"/>
      <c r="AU1047" s="446"/>
      <c r="AV1047" s="1089"/>
      <c r="AW1047" s="1089"/>
      <c r="AX1047" s="1146"/>
      <c r="AY1047" s="446"/>
      <c r="AZ1047" s="1146"/>
      <c r="BA1047" s="1919"/>
      <c r="BB1047" s="1790"/>
      <c r="BC1047" s="1146"/>
      <c r="BD1047" s="446"/>
      <c r="BE1047" s="1938"/>
      <c r="BF1047" s="1089"/>
      <c r="BG1047" s="20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  <c r="BS1047" s="23"/>
      <c r="BT1047" s="23"/>
      <c r="BU1047" s="23"/>
      <c r="BV1047" s="23"/>
      <c r="BW1047" s="23"/>
      <c r="BX1047" s="23"/>
      <c r="BY1047" s="23"/>
      <c r="BZ1047" s="23"/>
      <c r="CA1047" s="23"/>
      <c r="CB1047" s="23"/>
      <c r="CC1047" s="23"/>
      <c r="CD1047" s="23"/>
      <c r="CE1047" s="23"/>
      <c r="CF1047" s="23"/>
      <c r="CG1047" s="23"/>
      <c r="CH1047" s="23"/>
      <c r="CI1047" s="23"/>
      <c r="CJ1047" s="23"/>
      <c r="CK1047" s="23"/>
      <c r="CL1047" s="23"/>
      <c r="CM1047" s="23"/>
      <c r="CN1047" s="23"/>
      <c r="CO1047" s="23"/>
      <c r="CP1047" s="23"/>
      <c r="CQ1047" s="23"/>
      <c r="CR1047" s="23"/>
      <c r="CS1047" s="23"/>
      <c r="CT1047" s="23"/>
      <c r="CU1047" s="23"/>
      <c r="CV1047" s="23"/>
      <c r="CW1047" s="23"/>
      <c r="CX1047" s="23"/>
      <c r="CY1047" s="23"/>
      <c r="CZ1047" s="23"/>
      <c r="DA1047" s="23"/>
      <c r="DB1047" s="23"/>
      <c r="DC1047" s="23"/>
      <c r="DD1047" s="23"/>
      <c r="DE1047" s="23"/>
      <c r="DF1047" s="23"/>
      <c r="DG1047" s="23"/>
      <c r="DH1047" s="23"/>
      <c r="DI1047" s="23"/>
      <c r="DJ1047" s="23"/>
      <c r="DK1047" s="23"/>
      <c r="DL1047" s="23"/>
      <c r="DM1047" s="23"/>
      <c r="DN1047" s="23"/>
      <c r="DO1047" s="23"/>
      <c r="DP1047" s="23"/>
      <c r="DQ1047" s="23"/>
      <c r="DR1047" s="23"/>
      <c r="DS1047" s="23"/>
      <c r="DT1047" s="23"/>
      <c r="DU1047" s="23"/>
      <c r="DV1047" s="23"/>
      <c r="DW1047" s="23"/>
      <c r="DX1047" s="23"/>
      <c r="DY1047" s="23"/>
      <c r="DZ1047" s="23"/>
      <c r="EA1047" s="23"/>
      <c r="EB1047" s="23"/>
      <c r="EC1047" s="23"/>
      <c r="ED1047" s="23"/>
      <c r="EE1047" s="23"/>
    </row>
    <row r="1048" spans="1:135" s="22" customFormat="1" x14ac:dyDescent="0.25">
      <c r="A1048" s="20"/>
      <c r="B1048" s="16"/>
      <c r="C1048" s="446"/>
      <c r="D1048" s="446"/>
      <c r="E1048" s="1089"/>
      <c r="F1048" s="446"/>
      <c r="G1048" s="446"/>
      <c r="H1048" s="1089"/>
      <c r="I1048" s="446"/>
      <c r="J1048" s="446"/>
      <c r="K1048" s="1089"/>
      <c r="L1048" s="446"/>
      <c r="M1048" s="446"/>
      <c r="N1048" s="1089"/>
      <c r="O1048" s="446"/>
      <c r="P1048" s="446"/>
      <c r="Q1048" s="1089"/>
      <c r="R1048" s="446"/>
      <c r="S1048" s="446"/>
      <c r="T1048" s="1089"/>
      <c r="U1048" s="1089"/>
      <c r="V1048" s="446"/>
      <c r="W1048" s="446"/>
      <c r="X1048" s="1089"/>
      <c r="Y1048" s="446"/>
      <c r="Z1048" s="446"/>
      <c r="AA1048" s="1089"/>
      <c r="AB1048" s="446"/>
      <c r="AC1048" s="1089"/>
      <c r="AD1048" s="446"/>
      <c r="AE1048" s="1089"/>
      <c r="AF1048" s="446"/>
      <c r="AG1048" s="1089"/>
      <c r="AH1048" s="446"/>
      <c r="AI1048" s="446"/>
      <c r="AJ1048" s="1089"/>
      <c r="AK1048" s="446"/>
      <c r="AL1048" s="446"/>
      <c r="AM1048" s="1089"/>
      <c r="AN1048" s="446"/>
      <c r="AO1048" s="446"/>
      <c r="AP1048" s="1089"/>
      <c r="AQ1048" s="446"/>
      <c r="AR1048" s="446"/>
      <c r="AS1048" s="1146"/>
      <c r="AT1048" s="446"/>
      <c r="AU1048" s="446"/>
      <c r="AV1048" s="1089"/>
      <c r="AW1048" s="1089"/>
      <c r="AX1048" s="1146"/>
      <c r="AY1048" s="446"/>
      <c r="AZ1048" s="1146"/>
      <c r="BA1048" s="1919"/>
      <c r="BB1048" s="1790"/>
      <c r="BC1048" s="1146"/>
      <c r="BD1048" s="446"/>
      <c r="BE1048" s="1938"/>
      <c r="BF1048" s="1089"/>
      <c r="BG1048" s="20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  <c r="BS1048" s="23"/>
      <c r="BT1048" s="23"/>
      <c r="BU1048" s="23"/>
      <c r="BV1048" s="23"/>
      <c r="BW1048" s="23"/>
      <c r="BX1048" s="23"/>
      <c r="BY1048" s="23"/>
      <c r="BZ1048" s="23"/>
      <c r="CA1048" s="23"/>
      <c r="CB1048" s="23"/>
      <c r="CC1048" s="23"/>
      <c r="CD1048" s="23"/>
      <c r="CE1048" s="23"/>
      <c r="CF1048" s="23"/>
      <c r="CG1048" s="23"/>
      <c r="CH1048" s="23"/>
      <c r="CI1048" s="23"/>
      <c r="CJ1048" s="23"/>
      <c r="CK1048" s="23"/>
      <c r="CL1048" s="23"/>
      <c r="CM1048" s="23"/>
      <c r="CN1048" s="23"/>
      <c r="CO1048" s="23"/>
      <c r="CP1048" s="23"/>
      <c r="CQ1048" s="23"/>
      <c r="CR1048" s="23"/>
      <c r="CS1048" s="23"/>
      <c r="CT1048" s="23"/>
      <c r="CU1048" s="23"/>
      <c r="CV1048" s="23"/>
      <c r="CW1048" s="23"/>
      <c r="CX1048" s="23"/>
      <c r="CY1048" s="23"/>
      <c r="CZ1048" s="23"/>
      <c r="DA1048" s="23"/>
      <c r="DB1048" s="23"/>
      <c r="DC1048" s="23"/>
      <c r="DD1048" s="23"/>
      <c r="DE1048" s="23"/>
      <c r="DF1048" s="23"/>
      <c r="DG1048" s="23"/>
      <c r="DH1048" s="23"/>
      <c r="DI1048" s="23"/>
      <c r="DJ1048" s="23"/>
      <c r="DK1048" s="23"/>
      <c r="DL1048" s="23"/>
      <c r="DM1048" s="23"/>
      <c r="DN1048" s="23"/>
      <c r="DO1048" s="23"/>
      <c r="DP1048" s="23"/>
      <c r="DQ1048" s="23"/>
      <c r="DR1048" s="23"/>
      <c r="DS1048" s="23"/>
      <c r="DT1048" s="23"/>
      <c r="DU1048" s="23"/>
      <c r="DV1048" s="23"/>
      <c r="DW1048" s="23"/>
      <c r="DX1048" s="23"/>
      <c r="DY1048" s="23"/>
      <c r="DZ1048" s="23"/>
      <c r="EA1048" s="23"/>
      <c r="EB1048" s="23"/>
      <c r="EC1048" s="23"/>
      <c r="ED1048" s="23"/>
      <c r="EE1048" s="23"/>
    </row>
    <row r="1049" spans="1:135" s="22" customFormat="1" x14ac:dyDescent="0.25">
      <c r="A1049" s="20"/>
      <c r="B1049" s="16"/>
      <c r="C1049" s="446"/>
      <c r="D1049" s="446"/>
      <c r="E1049" s="1089"/>
      <c r="F1049" s="446"/>
      <c r="G1049" s="446"/>
      <c r="H1049" s="1089"/>
      <c r="I1049" s="446"/>
      <c r="J1049" s="446"/>
      <c r="K1049" s="1089"/>
      <c r="L1049" s="446"/>
      <c r="M1049" s="446"/>
      <c r="N1049" s="1089"/>
      <c r="O1049" s="446"/>
      <c r="P1049" s="446"/>
      <c r="Q1049" s="1089"/>
      <c r="R1049" s="446"/>
      <c r="S1049" s="446"/>
      <c r="T1049" s="1089"/>
      <c r="U1049" s="1089"/>
      <c r="V1049" s="446"/>
      <c r="W1049" s="446"/>
      <c r="X1049" s="1089"/>
      <c r="Y1049" s="446"/>
      <c r="Z1049" s="446"/>
      <c r="AA1049" s="1089"/>
      <c r="AB1049" s="446"/>
      <c r="AC1049" s="1089"/>
      <c r="AD1049" s="446"/>
      <c r="AE1049" s="1089"/>
      <c r="AF1049" s="446"/>
      <c r="AG1049" s="1089"/>
      <c r="AH1049" s="446"/>
      <c r="AI1049" s="446"/>
      <c r="AJ1049" s="1089"/>
      <c r="AK1049" s="446"/>
      <c r="AL1049" s="446"/>
      <c r="AM1049" s="1089"/>
      <c r="AN1049" s="446"/>
      <c r="AO1049" s="446"/>
      <c r="AP1049" s="1089"/>
      <c r="AQ1049" s="446"/>
      <c r="AR1049" s="446"/>
      <c r="AS1049" s="1146"/>
      <c r="AT1049" s="446"/>
      <c r="AU1049" s="446"/>
      <c r="AV1049" s="1089"/>
      <c r="AW1049" s="1089"/>
      <c r="AX1049" s="1146"/>
      <c r="AY1049" s="446"/>
      <c r="AZ1049" s="1146"/>
      <c r="BA1049" s="1919"/>
      <c r="BB1049" s="1790"/>
      <c r="BC1049" s="1146"/>
      <c r="BD1049" s="446"/>
      <c r="BE1049" s="1938"/>
      <c r="BF1049" s="1089"/>
      <c r="BG1049" s="20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  <c r="BS1049" s="23"/>
      <c r="BT1049" s="23"/>
      <c r="BU1049" s="23"/>
      <c r="BV1049" s="23"/>
      <c r="BW1049" s="23"/>
      <c r="BX1049" s="23"/>
      <c r="BY1049" s="23"/>
      <c r="BZ1049" s="23"/>
      <c r="CA1049" s="23"/>
      <c r="CB1049" s="23"/>
      <c r="CC1049" s="23"/>
      <c r="CD1049" s="23"/>
      <c r="CE1049" s="23"/>
      <c r="CF1049" s="23"/>
      <c r="CG1049" s="23"/>
      <c r="CH1049" s="23"/>
      <c r="CI1049" s="23"/>
      <c r="CJ1049" s="23"/>
      <c r="CK1049" s="23"/>
      <c r="CL1049" s="23"/>
      <c r="CM1049" s="23"/>
      <c r="CN1049" s="23"/>
      <c r="CO1049" s="23"/>
      <c r="CP1049" s="23"/>
      <c r="CQ1049" s="23"/>
      <c r="CR1049" s="23"/>
      <c r="CS1049" s="23"/>
      <c r="CT1049" s="23"/>
      <c r="CU1049" s="23"/>
      <c r="CV1049" s="23"/>
      <c r="CW1049" s="23"/>
      <c r="CX1049" s="23"/>
      <c r="CY1049" s="23"/>
      <c r="CZ1049" s="23"/>
      <c r="DA1049" s="23"/>
      <c r="DB1049" s="23"/>
      <c r="DC1049" s="23"/>
      <c r="DD1049" s="23"/>
      <c r="DE1049" s="23"/>
      <c r="DF1049" s="23"/>
      <c r="DG1049" s="23"/>
      <c r="DH1049" s="23"/>
      <c r="DI1049" s="23"/>
      <c r="DJ1049" s="23"/>
      <c r="DK1049" s="23"/>
      <c r="DL1049" s="23"/>
      <c r="DM1049" s="23"/>
      <c r="DN1049" s="23"/>
      <c r="DO1049" s="23"/>
      <c r="DP1049" s="23"/>
      <c r="DQ1049" s="23"/>
      <c r="DR1049" s="23"/>
      <c r="DS1049" s="23"/>
      <c r="DT1049" s="23"/>
      <c r="DU1049" s="23"/>
      <c r="DV1049" s="23"/>
      <c r="DW1049" s="23"/>
      <c r="DX1049" s="23"/>
      <c r="DY1049" s="23"/>
      <c r="DZ1049" s="23"/>
      <c r="EA1049" s="23"/>
      <c r="EB1049" s="23"/>
      <c r="EC1049" s="23"/>
      <c r="ED1049" s="23"/>
      <c r="EE1049" s="23"/>
    </row>
    <row r="1050" spans="1:135" s="22" customFormat="1" x14ac:dyDescent="0.25">
      <c r="A1050" s="20"/>
      <c r="B1050" s="16"/>
      <c r="C1050" s="446"/>
      <c r="D1050" s="446"/>
      <c r="E1050" s="1089"/>
      <c r="F1050" s="446"/>
      <c r="G1050" s="446"/>
      <c r="H1050" s="1089"/>
      <c r="I1050" s="446"/>
      <c r="J1050" s="446"/>
      <c r="K1050" s="1089"/>
      <c r="L1050" s="446"/>
      <c r="M1050" s="446"/>
      <c r="N1050" s="1089"/>
      <c r="O1050" s="446"/>
      <c r="P1050" s="446"/>
      <c r="Q1050" s="1089"/>
      <c r="R1050" s="446"/>
      <c r="S1050" s="446"/>
      <c r="T1050" s="1089"/>
      <c r="U1050" s="1089"/>
      <c r="V1050" s="446"/>
      <c r="W1050" s="446"/>
      <c r="X1050" s="1089"/>
      <c r="Y1050" s="446"/>
      <c r="Z1050" s="446"/>
      <c r="AA1050" s="1089"/>
      <c r="AB1050" s="446"/>
      <c r="AC1050" s="1089"/>
      <c r="AD1050" s="446"/>
      <c r="AE1050" s="1089"/>
      <c r="AF1050" s="446"/>
      <c r="AG1050" s="1089"/>
      <c r="AH1050" s="446"/>
      <c r="AI1050" s="446"/>
      <c r="AJ1050" s="1089"/>
      <c r="AK1050" s="446"/>
      <c r="AL1050" s="446"/>
      <c r="AM1050" s="1089"/>
      <c r="AN1050" s="446"/>
      <c r="AO1050" s="446"/>
      <c r="AP1050" s="1089"/>
      <c r="AQ1050" s="446"/>
      <c r="AR1050" s="446"/>
      <c r="AS1050" s="1146"/>
      <c r="AT1050" s="446"/>
      <c r="AU1050" s="446"/>
      <c r="AV1050" s="1089"/>
      <c r="AW1050" s="1089"/>
      <c r="AX1050" s="1146"/>
      <c r="AY1050" s="446"/>
      <c r="AZ1050" s="1146"/>
      <c r="BA1050" s="1919"/>
      <c r="BB1050" s="1790"/>
      <c r="BC1050" s="1146"/>
      <c r="BD1050" s="446"/>
      <c r="BE1050" s="1938"/>
      <c r="BF1050" s="1089"/>
      <c r="BG1050" s="20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  <c r="BS1050" s="23"/>
      <c r="BT1050" s="23"/>
      <c r="BU1050" s="23"/>
      <c r="BV1050" s="23"/>
      <c r="BW1050" s="23"/>
      <c r="BX1050" s="23"/>
      <c r="BY1050" s="23"/>
      <c r="BZ1050" s="23"/>
      <c r="CA1050" s="23"/>
      <c r="CB1050" s="23"/>
      <c r="CC1050" s="23"/>
      <c r="CD1050" s="23"/>
      <c r="CE1050" s="23"/>
      <c r="CF1050" s="23"/>
      <c r="CG1050" s="23"/>
      <c r="CH1050" s="23"/>
      <c r="CI1050" s="23"/>
      <c r="CJ1050" s="23"/>
      <c r="CK1050" s="23"/>
      <c r="CL1050" s="23"/>
      <c r="CM1050" s="23"/>
      <c r="CN1050" s="23"/>
      <c r="CO1050" s="23"/>
      <c r="CP1050" s="23"/>
      <c r="CQ1050" s="23"/>
      <c r="CR1050" s="23"/>
      <c r="CS1050" s="23"/>
      <c r="CT1050" s="23"/>
      <c r="CU1050" s="23"/>
      <c r="CV1050" s="23"/>
      <c r="CW1050" s="23"/>
      <c r="CX1050" s="23"/>
      <c r="CY1050" s="23"/>
      <c r="CZ1050" s="23"/>
      <c r="DA1050" s="23"/>
      <c r="DB1050" s="23"/>
      <c r="DC1050" s="23"/>
      <c r="DD1050" s="23"/>
      <c r="DE1050" s="23"/>
      <c r="DF1050" s="23"/>
      <c r="DG1050" s="23"/>
      <c r="DH1050" s="23"/>
      <c r="DI1050" s="23"/>
      <c r="DJ1050" s="23"/>
      <c r="DK1050" s="23"/>
      <c r="DL1050" s="23"/>
      <c r="DM1050" s="23"/>
      <c r="DN1050" s="23"/>
      <c r="DO1050" s="23"/>
      <c r="DP1050" s="23"/>
      <c r="DQ1050" s="23"/>
      <c r="DR1050" s="23"/>
      <c r="DS1050" s="23"/>
      <c r="DT1050" s="23"/>
      <c r="DU1050" s="23"/>
      <c r="DV1050" s="23"/>
      <c r="DW1050" s="23"/>
      <c r="DX1050" s="23"/>
      <c r="DY1050" s="23"/>
      <c r="DZ1050" s="23"/>
      <c r="EA1050" s="23"/>
      <c r="EB1050" s="23"/>
      <c r="EC1050" s="23"/>
      <c r="ED1050" s="23"/>
      <c r="EE1050" s="23"/>
    </row>
    <row r="1051" spans="1:135" s="22" customFormat="1" x14ac:dyDescent="0.25">
      <c r="A1051" s="20"/>
      <c r="B1051" s="16"/>
      <c r="C1051" s="446"/>
      <c r="D1051" s="446"/>
      <c r="E1051" s="1089"/>
      <c r="F1051" s="446"/>
      <c r="G1051" s="446"/>
      <c r="H1051" s="1089"/>
      <c r="I1051" s="446"/>
      <c r="J1051" s="446"/>
      <c r="K1051" s="1089"/>
      <c r="L1051" s="446"/>
      <c r="M1051" s="446"/>
      <c r="N1051" s="1089"/>
      <c r="O1051" s="446"/>
      <c r="P1051" s="446"/>
      <c r="Q1051" s="1089"/>
      <c r="R1051" s="446"/>
      <c r="S1051" s="446"/>
      <c r="T1051" s="1089"/>
      <c r="U1051" s="1089"/>
      <c r="V1051" s="446"/>
      <c r="W1051" s="446"/>
      <c r="X1051" s="1089"/>
      <c r="Y1051" s="446"/>
      <c r="Z1051" s="446"/>
      <c r="AA1051" s="1089"/>
      <c r="AB1051" s="446"/>
      <c r="AC1051" s="1089"/>
      <c r="AD1051" s="446"/>
      <c r="AE1051" s="1089"/>
      <c r="AF1051" s="446"/>
      <c r="AG1051" s="1089"/>
      <c r="AH1051" s="446"/>
      <c r="AI1051" s="446"/>
      <c r="AJ1051" s="1089"/>
      <c r="AK1051" s="446"/>
      <c r="AL1051" s="446"/>
      <c r="AM1051" s="1089"/>
      <c r="AN1051" s="446"/>
      <c r="AO1051" s="446"/>
      <c r="AP1051" s="1089"/>
      <c r="AQ1051" s="446"/>
      <c r="AR1051" s="446"/>
      <c r="AS1051" s="1146"/>
      <c r="AT1051" s="446"/>
      <c r="AU1051" s="446"/>
      <c r="AV1051" s="1089"/>
      <c r="AW1051" s="1089"/>
      <c r="AX1051" s="1146"/>
      <c r="AY1051" s="446"/>
      <c r="AZ1051" s="1146"/>
      <c r="BA1051" s="1919"/>
      <c r="BB1051" s="1790"/>
      <c r="BC1051" s="1146"/>
      <c r="BD1051" s="446"/>
      <c r="BE1051" s="1938"/>
      <c r="BF1051" s="1089"/>
      <c r="BG1051" s="20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  <c r="BS1051" s="23"/>
      <c r="BT1051" s="23"/>
      <c r="BU1051" s="23"/>
      <c r="BV1051" s="23"/>
      <c r="BW1051" s="23"/>
      <c r="BX1051" s="23"/>
      <c r="BY1051" s="23"/>
      <c r="BZ1051" s="23"/>
      <c r="CA1051" s="23"/>
      <c r="CB1051" s="23"/>
      <c r="CC1051" s="23"/>
      <c r="CD1051" s="23"/>
      <c r="CE1051" s="23"/>
      <c r="CF1051" s="23"/>
      <c r="CG1051" s="23"/>
      <c r="CH1051" s="23"/>
      <c r="CI1051" s="23"/>
      <c r="CJ1051" s="23"/>
      <c r="CK1051" s="23"/>
      <c r="CL1051" s="23"/>
      <c r="CM1051" s="23"/>
      <c r="CN1051" s="23"/>
      <c r="CO1051" s="23"/>
      <c r="CP1051" s="23"/>
      <c r="CQ1051" s="23"/>
      <c r="CR1051" s="23"/>
      <c r="CS1051" s="23"/>
      <c r="CT1051" s="23"/>
      <c r="CU1051" s="23"/>
      <c r="CV1051" s="23"/>
      <c r="CW1051" s="23"/>
      <c r="CX1051" s="23"/>
      <c r="CY1051" s="23"/>
      <c r="CZ1051" s="23"/>
      <c r="DA1051" s="23"/>
      <c r="DB1051" s="23"/>
      <c r="DC1051" s="23"/>
      <c r="DD1051" s="23"/>
      <c r="DE1051" s="23"/>
      <c r="DF1051" s="23"/>
      <c r="DG1051" s="23"/>
      <c r="DH1051" s="23"/>
      <c r="DI1051" s="23"/>
      <c r="DJ1051" s="23"/>
      <c r="DK1051" s="23"/>
      <c r="DL1051" s="23"/>
      <c r="DM1051" s="23"/>
      <c r="DN1051" s="23"/>
      <c r="DO1051" s="23"/>
      <c r="DP1051" s="23"/>
      <c r="DQ1051" s="23"/>
      <c r="DR1051" s="23"/>
      <c r="DS1051" s="23"/>
      <c r="DT1051" s="23"/>
      <c r="DU1051" s="23"/>
      <c r="DV1051" s="23"/>
      <c r="DW1051" s="23"/>
      <c r="DX1051" s="23"/>
      <c r="DY1051" s="23"/>
      <c r="DZ1051" s="23"/>
      <c r="EA1051" s="23"/>
      <c r="EB1051" s="23"/>
      <c r="EC1051" s="23"/>
      <c r="ED1051" s="23"/>
      <c r="EE1051" s="23"/>
    </row>
    <row r="1052" spans="1:135" s="22" customFormat="1" x14ac:dyDescent="0.25">
      <c r="A1052" s="20"/>
      <c r="B1052" s="16"/>
      <c r="C1052" s="446"/>
      <c r="D1052" s="446"/>
      <c r="E1052" s="1089"/>
      <c r="F1052" s="446"/>
      <c r="G1052" s="446"/>
      <c r="H1052" s="1089"/>
      <c r="I1052" s="446"/>
      <c r="J1052" s="446"/>
      <c r="K1052" s="1089"/>
      <c r="L1052" s="446"/>
      <c r="M1052" s="446"/>
      <c r="N1052" s="1089"/>
      <c r="O1052" s="446"/>
      <c r="P1052" s="446"/>
      <c r="Q1052" s="1089"/>
      <c r="R1052" s="446"/>
      <c r="S1052" s="446"/>
      <c r="T1052" s="1089"/>
      <c r="U1052" s="1089"/>
      <c r="V1052" s="446"/>
      <c r="W1052" s="446"/>
      <c r="X1052" s="1089"/>
      <c r="Y1052" s="446"/>
      <c r="Z1052" s="446"/>
      <c r="AA1052" s="1089"/>
      <c r="AB1052" s="446"/>
      <c r="AC1052" s="1089"/>
      <c r="AD1052" s="446"/>
      <c r="AE1052" s="1089"/>
      <c r="AF1052" s="446"/>
      <c r="AG1052" s="1089"/>
      <c r="AH1052" s="446"/>
      <c r="AI1052" s="446"/>
      <c r="AJ1052" s="1089"/>
      <c r="AK1052" s="446"/>
      <c r="AL1052" s="446"/>
      <c r="AM1052" s="1089"/>
      <c r="AN1052" s="446"/>
      <c r="AO1052" s="446"/>
      <c r="AP1052" s="1089"/>
      <c r="AQ1052" s="446"/>
      <c r="AR1052" s="446"/>
      <c r="AS1052" s="1146"/>
      <c r="AT1052" s="446"/>
      <c r="AU1052" s="446"/>
      <c r="AV1052" s="1089"/>
      <c r="AW1052" s="1089"/>
      <c r="AX1052" s="1146"/>
      <c r="AY1052" s="446"/>
      <c r="AZ1052" s="1146"/>
      <c r="BA1052" s="1919"/>
      <c r="BB1052" s="1790"/>
      <c r="BC1052" s="1146"/>
      <c r="BD1052" s="446"/>
      <c r="BE1052" s="1938"/>
      <c r="BF1052" s="1089"/>
      <c r="BG1052" s="20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  <c r="BS1052" s="23"/>
      <c r="BT1052" s="23"/>
      <c r="BU1052" s="23"/>
      <c r="BV1052" s="23"/>
      <c r="BW1052" s="23"/>
      <c r="BX1052" s="23"/>
      <c r="BY1052" s="23"/>
      <c r="BZ1052" s="23"/>
      <c r="CA1052" s="23"/>
      <c r="CB1052" s="23"/>
      <c r="CC1052" s="23"/>
      <c r="CD1052" s="23"/>
      <c r="CE1052" s="23"/>
      <c r="CF1052" s="23"/>
      <c r="CG1052" s="23"/>
      <c r="CH1052" s="23"/>
      <c r="CI1052" s="23"/>
      <c r="CJ1052" s="23"/>
      <c r="CK1052" s="23"/>
      <c r="CL1052" s="23"/>
      <c r="CM1052" s="23"/>
      <c r="CN1052" s="23"/>
      <c r="CO1052" s="23"/>
      <c r="CP1052" s="23"/>
      <c r="CQ1052" s="23"/>
      <c r="CR1052" s="23"/>
      <c r="CS1052" s="23"/>
      <c r="CT1052" s="23"/>
      <c r="CU1052" s="23"/>
      <c r="CV1052" s="23"/>
      <c r="CW1052" s="23"/>
      <c r="CX1052" s="23"/>
      <c r="CY1052" s="23"/>
      <c r="CZ1052" s="23"/>
      <c r="DA1052" s="23"/>
      <c r="DB1052" s="23"/>
      <c r="DC1052" s="23"/>
      <c r="DD1052" s="23"/>
      <c r="DE1052" s="23"/>
      <c r="DF1052" s="23"/>
      <c r="DG1052" s="23"/>
      <c r="DH1052" s="23"/>
      <c r="DI1052" s="23"/>
      <c r="DJ1052" s="23"/>
      <c r="DK1052" s="23"/>
      <c r="DL1052" s="23"/>
      <c r="DM1052" s="23"/>
      <c r="DN1052" s="23"/>
      <c r="DO1052" s="23"/>
      <c r="DP1052" s="23"/>
      <c r="DQ1052" s="23"/>
      <c r="DR1052" s="23"/>
      <c r="DS1052" s="23"/>
      <c r="DT1052" s="23"/>
      <c r="DU1052" s="23"/>
      <c r="DV1052" s="23"/>
      <c r="DW1052" s="23"/>
      <c r="DX1052" s="23"/>
      <c r="DY1052" s="23"/>
      <c r="DZ1052" s="23"/>
      <c r="EA1052" s="23"/>
      <c r="EB1052" s="23"/>
      <c r="EC1052" s="23"/>
      <c r="ED1052" s="23"/>
      <c r="EE1052" s="23"/>
    </row>
    <row r="1053" spans="1:135" s="22" customFormat="1" x14ac:dyDescent="0.25">
      <c r="A1053" s="20"/>
      <c r="B1053" s="16"/>
      <c r="C1053" s="446"/>
      <c r="D1053" s="446"/>
      <c r="E1053" s="1089"/>
      <c r="F1053" s="446"/>
      <c r="G1053" s="446"/>
      <c r="H1053" s="1089"/>
      <c r="I1053" s="446"/>
      <c r="J1053" s="446"/>
      <c r="K1053" s="1089"/>
      <c r="L1053" s="446"/>
      <c r="M1053" s="446"/>
      <c r="N1053" s="1089"/>
      <c r="O1053" s="446"/>
      <c r="P1053" s="446"/>
      <c r="Q1053" s="1089"/>
      <c r="R1053" s="446"/>
      <c r="S1053" s="446"/>
      <c r="T1053" s="1089"/>
      <c r="U1053" s="1089"/>
      <c r="V1053" s="446"/>
      <c r="W1053" s="446"/>
      <c r="X1053" s="1089"/>
      <c r="Y1053" s="446"/>
      <c r="Z1053" s="446"/>
      <c r="AA1053" s="1089"/>
      <c r="AB1053" s="446"/>
      <c r="AC1053" s="1089"/>
      <c r="AD1053" s="446"/>
      <c r="AE1053" s="1089"/>
      <c r="AF1053" s="446"/>
      <c r="AG1053" s="1089"/>
      <c r="AH1053" s="446"/>
      <c r="AI1053" s="446"/>
      <c r="AJ1053" s="1089"/>
      <c r="AK1053" s="446"/>
      <c r="AL1053" s="446"/>
      <c r="AM1053" s="1089"/>
      <c r="AN1053" s="446"/>
      <c r="AO1053" s="446"/>
      <c r="AP1053" s="1089"/>
      <c r="AQ1053" s="446"/>
      <c r="AR1053" s="446"/>
      <c r="AS1053" s="1146"/>
      <c r="AT1053" s="446"/>
      <c r="AU1053" s="446"/>
      <c r="AV1053" s="1089"/>
      <c r="AW1053" s="1089"/>
      <c r="AX1053" s="1146"/>
      <c r="AY1053" s="446"/>
      <c r="AZ1053" s="1146"/>
      <c r="BA1053" s="1919"/>
      <c r="BB1053" s="1790"/>
      <c r="BC1053" s="1146"/>
      <c r="BD1053" s="446"/>
      <c r="BE1053" s="1938"/>
      <c r="BF1053" s="1089"/>
      <c r="BG1053" s="20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  <c r="BS1053" s="23"/>
      <c r="BT1053" s="23"/>
      <c r="BU1053" s="23"/>
      <c r="BV1053" s="23"/>
      <c r="BW1053" s="23"/>
      <c r="BX1053" s="23"/>
      <c r="BY1053" s="23"/>
      <c r="BZ1053" s="23"/>
      <c r="CA1053" s="23"/>
      <c r="CB1053" s="23"/>
      <c r="CC1053" s="23"/>
      <c r="CD1053" s="23"/>
      <c r="CE1053" s="23"/>
      <c r="CF1053" s="23"/>
      <c r="CG1053" s="23"/>
      <c r="CH1053" s="23"/>
      <c r="CI1053" s="23"/>
      <c r="CJ1053" s="23"/>
      <c r="CK1053" s="23"/>
      <c r="CL1053" s="23"/>
      <c r="CM1053" s="23"/>
      <c r="CN1053" s="23"/>
      <c r="CO1053" s="23"/>
      <c r="CP1053" s="23"/>
      <c r="CQ1053" s="23"/>
      <c r="CR1053" s="23"/>
      <c r="CS1053" s="23"/>
      <c r="CT1053" s="23"/>
      <c r="CU1053" s="23"/>
      <c r="CV1053" s="23"/>
      <c r="CW1053" s="23"/>
      <c r="CX1053" s="23"/>
      <c r="CY1053" s="23"/>
      <c r="CZ1053" s="23"/>
      <c r="DA1053" s="23"/>
      <c r="DB1053" s="23"/>
      <c r="DC1053" s="23"/>
      <c r="DD1053" s="23"/>
      <c r="DE1053" s="23"/>
      <c r="DF1053" s="23"/>
      <c r="DG1053" s="23"/>
      <c r="DH1053" s="23"/>
      <c r="DI1053" s="23"/>
      <c r="DJ1053" s="23"/>
      <c r="DK1053" s="23"/>
      <c r="DL1053" s="23"/>
      <c r="DM1053" s="23"/>
      <c r="DN1053" s="23"/>
      <c r="DO1053" s="23"/>
      <c r="DP1053" s="23"/>
      <c r="DQ1053" s="23"/>
      <c r="DR1053" s="23"/>
      <c r="DS1053" s="23"/>
      <c r="DT1053" s="23"/>
      <c r="DU1053" s="23"/>
      <c r="DV1053" s="23"/>
      <c r="DW1053" s="23"/>
      <c r="DX1053" s="23"/>
      <c r="DY1053" s="23"/>
      <c r="DZ1053" s="23"/>
      <c r="EA1053" s="23"/>
      <c r="EB1053" s="23"/>
      <c r="EC1053" s="23"/>
      <c r="ED1053" s="23"/>
      <c r="EE1053" s="23"/>
    </row>
    <row r="1054" spans="1:135" s="22" customFormat="1" x14ac:dyDescent="0.25">
      <c r="A1054" s="20"/>
      <c r="B1054" s="16"/>
      <c r="C1054" s="446"/>
      <c r="D1054" s="446"/>
      <c r="E1054" s="1089"/>
      <c r="F1054" s="446"/>
      <c r="G1054" s="446"/>
      <c r="H1054" s="1089"/>
      <c r="I1054" s="446"/>
      <c r="J1054" s="446"/>
      <c r="K1054" s="1089"/>
      <c r="L1054" s="446"/>
      <c r="M1054" s="446"/>
      <c r="N1054" s="1089"/>
      <c r="O1054" s="446"/>
      <c r="P1054" s="446"/>
      <c r="Q1054" s="1089"/>
      <c r="R1054" s="446"/>
      <c r="S1054" s="446"/>
      <c r="T1054" s="1089"/>
      <c r="U1054" s="1089"/>
      <c r="V1054" s="446"/>
      <c r="W1054" s="446"/>
      <c r="X1054" s="1089"/>
      <c r="Y1054" s="446"/>
      <c r="Z1054" s="446"/>
      <c r="AA1054" s="1089"/>
      <c r="AB1054" s="446"/>
      <c r="AC1054" s="1089"/>
      <c r="AD1054" s="446"/>
      <c r="AE1054" s="1089"/>
      <c r="AF1054" s="446"/>
      <c r="AG1054" s="1089"/>
      <c r="AH1054" s="446"/>
      <c r="AI1054" s="446"/>
      <c r="AJ1054" s="1089"/>
      <c r="AK1054" s="446"/>
      <c r="AL1054" s="446"/>
      <c r="AM1054" s="1089"/>
      <c r="AN1054" s="446"/>
      <c r="AO1054" s="446"/>
      <c r="AP1054" s="1089"/>
      <c r="AQ1054" s="446"/>
      <c r="AR1054" s="446"/>
      <c r="AS1054" s="1146"/>
      <c r="AT1054" s="446"/>
      <c r="AU1054" s="446"/>
      <c r="AV1054" s="1089"/>
      <c r="AW1054" s="1089"/>
      <c r="AX1054" s="1146"/>
      <c r="AY1054" s="446"/>
      <c r="AZ1054" s="1146"/>
      <c r="BA1054" s="1919"/>
      <c r="BB1054" s="1790"/>
      <c r="BC1054" s="1146"/>
      <c r="BD1054" s="446"/>
      <c r="BE1054" s="1938"/>
      <c r="BF1054" s="1089"/>
      <c r="BG1054" s="20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  <c r="BS1054" s="23"/>
      <c r="BT1054" s="23"/>
      <c r="BU1054" s="23"/>
      <c r="BV1054" s="23"/>
      <c r="BW1054" s="23"/>
      <c r="BX1054" s="23"/>
      <c r="BY1054" s="23"/>
      <c r="BZ1054" s="23"/>
      <c r="CA1054" s="23"/>
      <c r="CB1054" s="23"/>
      <c r="CC1054" s="23"/>
      <c r="CD1054" s="23"/>
      <c r="CE1054" s="23"/>
      <c r="CF1054" s="23"/>
      <c r="CG1054" s="23"/>
      <c r="CH1054" s="23"/>
      <c r="CI1054" s="23"/>
      <c r="CJ1054" s="23"/>
      <c r="CK1054" s="23"/>
      <c r="CL1054" s="23"/>
      <c r="CM1054" s="23"/>
      <c r="CN1054" s="23"/>
      <c r="CO1054" s="23"/>
      <c r="CP1054" s="23"/>
      <c r="CQ1054" s="23"/>
      <c r="CR1054" s="23"/>
      <c r="CS1054" s="23"/>
      <c r="CT1054" s="23"/>
      <c r="CU1054" s="23"/>
      <c r="CV1054" s="23"/>
      <c r="CW1054" s="23"/>
      <c r="CX1054" s="23"/>
      <c r="CY1054" s="23"/>
      <c r="CZ1054" s="23"/>
      <c r="DA1054" s="23"/>
      <c r="DB1054" s="23"/>
      <c r="DC1054" s="23"/>
      <c r="DD1054" s="23"/>
      <c r="DE1054" s="23"/>
      <c r="DF1054" s="23"/>
      <c r="DG1054" s="23"/>
      <c r="DH1054" s="23"/>
      <c r="DI1054" s="23"/>
      <c r="DJ1054" s="23"/>
      <c r="DK1054" s="23"/>
      <c r="DL1054" s="23"/>
      <c r="DM1054" s="23"/>
      <c r="DN1054" s="23"/>
      <c r="DO1054" s="23"/>
      <c r="DP1054" s="23"/>
      <c r="DQ1054" s="23"/>
      <c r="DR1054" s="23"/>
      <c r="DS1054" s="23"/>
      <c r="DT1054" s="23"/>
      <c r="DU1054" s="23"/>
      <c r="DV1054" s="23"/>
      <c r="DW1054" s="23"/>
      <c r="DX1054" s="23"/>
      <c r="DY1054" s="23"/>
      <c r="DZ1054" s="23"/>
      <c r="EA1054" s="23"/>
      <c r="EB1054" s="23"/>
      <c r="EC1054" s="23"/>
      <c r="ED1054" s="23"/>
      <c r="EE1054" s="23"/>
    </row>
    <row r="1055" spans="1:135" s="22" customFormat="1" x14ac:dyDescent="0.25">
      <c r="A1055" s="20"/>
      <c r="B1055" s="16"/>
      <c r="C1055" s="446"/>
      <c r="D1055" s="446"/>
      <c r="E1055" s="1089"/>
      <c r="F1055" s="446"/>
      <c r="G1055" s="446"/>
      <c r="H1055" s="1089"/>
      <c r="I1055" s="446"/>
      <c r="J1055" s="446"/>
      <c r="K1055" s="1089"/>
      <c r="L1055" s="446"/>
      <c r="M1055" s="446"/>
      <c r="N1055" s="1089"/>
      <c r="O1055" s="446"/>
      <c r="P1055" s="446"/>
      <c r="Q1055" s="1089"/>
      <c r="R1055" s="446"/>
      <c r="S1055" s="446"/>
      <c r="T1055" s="1089"/>
      <c r="U1055" s="1089"/>
      <c r="V1055" s="446"/>
      <c r="W1055" s="446"/>
      <c r="X1055" s="1089"/>
      <c r="Y1055" s="446"/>
      <c r="Z1055" s="446"/>
      <c r="AA1055" s="1089"/>
      <c r="AB1055" s="446"/>
      <c r="AC1055" s="1089"/>
      <c r="AD1055" s="446"/>
      <c r="AE1055" s="1089"/>
      <c r="AF1055" s="446"/>
      <c r="AG1055" s="1089"/>
      <c r="AH1055" s="446"/>
      <c r="AI1055" s="446"/>
      <c r="AJ1055" s="1089"/>
      <c r="AK1055" s="446"/>
      <c r="AL1055" s="446"/>
      <c r="AM1055" s="1089"/>
      <c r="AN1055" s="446"/>
      <c r="AO1055" s="446"/>
      <c r="AP1055" s="1089"/>
      <c r="AQ1055" s="446"/>
      <c r="AR1055" s="446"/>
      <c r="AS1055" s="1146"/>
      <c r="AT1055" s="446"/>
      <c r="AU1055" s="446"/>
      <c r="AV1055" s="1089"/>
      <c r="AW1055" s="1089"/>
      <c r="AX1055" s="1146"/>
      <c r="AY1055" s="446"/>
      <c r="AZ1055" s="1146"/>
      <c r="BA1055" s="1919"/>
      <c r="BB1055" s="1790"/>
      <c r="BC1055" s="1146"/>
      <c r="BD1055" s="446"/>
      <c r="BE1055" s="1938"/>
      <c r="BF1055" s="1089"/>
      <c r="BG1055" s="20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  <c r="BS1055" s="23"/>
      <c r="BT1055" s="23"/>
      <c r="BU1055" s="23"/>
      <c r="BV1055" s="23"/>
      <c r="BW1055" s="23"/>
      <c r="BX1055" s="23"/>
      <c r="BY1055" s="23"/>
      <c r="BZ1055" s="23"/>
      <c r="CA1055" s="23"/>
      <c r="CB1055" s="23"/>
      <c r="CC1055" s="23"/>
      <c r="CD1055" s="23"/>
      <c r="CE1055" s="23"/>
      <c r="CF1055" s="23"/>
      <c r="CG1055" s="23"/>
      <c r="CH1055" s="23"/>
      <c r="CI1055" s="23"/>
      <c r="CJ1055" s="23"/>
      <c r="CK1055" s="23"/>
      <c r="CL1055" s="23"/>
      <c r="CM1055" s="23"/>
      <c r="CN1055" s="23"/>
      <c r="CO1055" s="23"/>
      <c r="CP1055" s="23"/>
      <c r="CQ1055" s="23"/>
      <c r="CR1055" s="23"/>
      <c r="CS1055" s="23"/>
      <c r="CT1055" s="23"/>
      <c r="CU1055" s="23"/>
      <c r="CV1055" s="23"/>
      <c r="CW1055" s="23"/>
      <c r="CX1055" s="23"/>
      <c r="CY1055" s="23"/>
      <c r="CZ1055" s="23"/>
      <c r="DA1055" s="23"/>
      <c r="DB1055" s="23"/>
      <c r="DC1055" s="23"/>
      <c r="DD1055" s="23"/>
      <c r="DE1055" s="23"/>
      <c r="DF1055" s="23"/>
      <c r="DG1055" s="23"/>
      <c r="DH1055" s="23"/>
      <c r="DI1055" s="23"/>
      <c r="DJ1055" s="23"/>
      <c r="DK1055" s="23"/>
      <c r="DL1055" s="23"/>
      <c r="DM1055" s="23"/>
      <c r="DN1055" s="23"/>
      <c r="DO1055" s="23"/>
      <c r="DP1055" s="23"/>
      <c r="DQ1055" s="23"/>
      <c r="DR1055" s="23"/>
      <c r="DS1055" s="23"/>
      <c r="DT1055" s="23"/>
      <c r="DU1055" s="23"/>
      <c r="DV1055" s="23"/>
      <c r="DW1055" s="23"/>
      <c r="DX1055" s="23"/>
      <c r="DY1055" s="23"/>
      <c r="DZ1055" s="23"/>
      <c r="EA1055" s="23"/>
      <c r="EB1055" s="23"/>
      <c r="EC1055" s="23"/>
      <c r="ED1055" s="23"/>
      <c r="EE1055" s="23"/>
    </row>
    <row r="1056" spans="1:135" s="22" customFormat="1" x14ac:dyDescent="0.25">
      <c r="A1056" s="20"/>
      <c r="B1056" s="16"/>
      <c r="C1056" s="446"/>
      <c r="D1056" s="446"/>
      <c r="E1056" s="1089"/>
      <c r="F1056" s="446"/>
      <c r="G1056" s="446"/>
      <c r="H1056" s="1089"/>
      <c r="I1056" s="446"/>
      <c r="J1056" s="446"/>
      <c r="K1056" s="1089"/>
      <c r="L1056" s="446"/>
      <c r="M1056" s="446"/>
      <c r="N1056" s="1089"/>
      <c r="O1056" s="446"/>
      <c r="P1056" s="446"/>
      <c r="Q1056" s="1089"/>
      <c r="R1056" s="446"/>
      <c r="S1056" s="446"/>
      <c r="T1056" s="1089"/>
      <c r="U1056" s="1089"/>
      <c r="V1056" s="446"/>
      <c r="W1056" s="446"/>
      <c r="X1056" s="1089"/>
      <c r="Y1056" s="446"/>
      <c r="Z1056" s="446"/>
      <c r="AA1056" s="1089"/>
      <c r="AB1056" s="446"/>
      <c r="AC1056" s="1089"/>
      <c r="AD1056" s="446"/>
      <c r="AE1056" s="1089"/>
      <c r="AF1056" s="446"/>
      <c r="AG1056" s="1089"/>
      <c r="AH1056" s="446"/>
      <c r="AI1056" s="446"/>
      <c r="AJ1056" s="1089"/>
      <c r="AK1056" s="446"/>
      <c r="AL1056" s="446"/>
      <c r="AM1056" s="1089"/>
      <c r="AN1056" s="446"/>
      <c r="AO1056" s="446"/>
      <c r="AP1056" s="1089"/>
      <c r="AQ1056" s="446"/>
      <c r="AR1056" s="446"/>
      <c r="AS1056" s="1146"/>
      <c r="AT1056" s="446"/>
      <c r="AU1056" s="446"/>
      <c r="AV1056" s="1089"/>
      <c r="AW1056" s="1089"/>
      <c r="AX1056" s="1146"/>
      <c r="AY1056" s="446"/>
      <c r="AZ1056" s="1146"/>
      <c r="BA1056" s="1919"/>
      <c r="BB1056" s="1790"/>
      <c r="BC1056" s="1146"/>
      <c r="BD1056" s="446"/>
      <c r="BE1056" s="1938"/>
      <c r="BF1056" s="1089"/>
      <c r="BG1056" s="20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  <c r="BS1056" s="23"/>
      <c r="BT1056" s="23"/>
      <c r="BU1056" s="23"/>
      <c r="BV1056" s="23"/>
      <c r="BW1056" s="23"/>
      <c r="BX1056" s="23"/>
      <c r="BY1056" s="23"/>
      <c r="BZ1056" s="23"/>
      <c r="CA1056" s="23"/>
      <c r="CB1056" s="23"/>
      <c r="CC1056" s="23"/>
      <c r="CD1056" s="23"/>
      <c r="CE1056" s="23"/>
      <c r="CF1056" s="23"/>
      <c r="CG1056" s="23"/>
      <c r="CH1056" s="23"/>
      <c r="CI1056" s="23"/>
      <c r="CJ1056" s="23"/>
      <c r="CK1056" s="23"/>
      <c r="CL1056" s="23"/>
      <c r="CM1056" s="23"/>
      <c r="CN1056" s="23"/>
      <c r="CO1056" s="23"/>
      <c r="CP1056" s="23"/>
      <c r="CQ1056" s="23"/>
      <c r="CR1056" s="23"/>
      <c r="CS1056" s="23"/>
      <c r="CT1056" s="23"/>
      <c r="CU1056" s="23"/>
      <c r="CV1056" s="23"/>
      <c r="CW1056" s="23"/>
      <c r="CX1056" s="23"/>
      <c r="CY1056" s="23"/>
      <c r="CZ1056" s="23"/>
      <c r="DA1056" s="23"/>
      <c r="DB1056" s="23"/>
      <c r="DC1056" s="23"/>
      <c r="DD1056" s="23"/>
      <c r="DE1056" s="23"/>
      <c r="DF1056" s="23"/>
      <c r="DG1056" s="23"/>
      <c r="DH1056" s="23"/>
      <c r="DI1056" s="23"/>
      <c r="DJ1056" s="23"/>
      <c r="DK1056" s="23"/>
      <c r="DL1056" s="23"/>
      <c r="DM1056" s="23"/>
      <c r="DN1056" s="23"/>
      <c r="DO1056" s="23"/>
      <c r="DP1056" s="23"/>
      <c r="DQ1056" s="23"/>
      <c r="DR1056" s="23"/>
      <c r="DS1056" s="23"/>
      <c r="DT1056" s="23"/>
      <c r="DU1056" s="23"/>
      <c r="DV1056" s="23"/>
      <c r="DW1056" s="23"/>
      <c r="DX1056" s="23"/>
      <c r="DY1056" s="23"/>
      <c r="DZ1056" s="23"/>
      <c r="EA1056" s="23"/>
      <c r="EB1056" s="23"/>
      <c r="EC1056" s="23"/>
      <c r="ED1056" s="23"/>
      <c r="EE1056" s="23"/>
    </row>
    <row r="1057" spans="1:135" s="22" customFormat="1" x14ac:dyDescent="0.25">
      <c r="A1057" s="20"/>
      <c r="B1057" s="16"/>
      <c r="C1057" s="446"/>
      <c r="D1057" s="446"/>
      <c r="E1057" s="1089"/>
      <c r="F1057" s="446"/>
      <c r="G1057" s="446"/>
      <c r="H1057" s="1089"/>
      <c r="I1057" s="446"/>
      <c r="J1057" s="446"/>
      <c r="K1057" s="1089"/>
      <c r="L1057" s="446"/>
      <c r="M1057" s="446"/>
      <c r="N1057" s="1089"/>
      <c r="O1057" s="446"/>
      <c r="P1057" s="446"/>
      <c r="Q1057" s="1089"/>
      <c r="R1057" s="446"/>
      <c r="S1057" s="446"/>
      <c r="T1057" s="1089"/>
      <c r="U1057" s="1089"/>
      <c r="V1057" s="446"/>
      <c r="W1057" s="446"/>
      <c r="X1057" s="1089"/>
      <c r="Y1057" s="446"/>
      <c r="Z1057" s="446"/>
      <c r="AA1057" s="1089"/>
      <c r="AB1057" s="446"/>
      <c r="AC1057" s="1089"/>
      <c r="AD1057" s="446"/>
      <c r="AE1057" s="1089"/>
      <c r="AF1057" s="446"/>
      <c r="AG1057" s="1089"/>
      <c r="AH1057" s="446"/>
      <c r="AI1057" s="446"/>
      <c r="AJ1057" s="1089"/>
      <c r="AK1057" s="446"/>
      <c r="AL1057" s="446"/>
      <c r="AM1057" s="1089"/>
      <c r="AN1057" s="446"/>
      <c r="AO1057" s="446"/>
      <c r="AP1057" s="1089"/>
      <c r="AQ1057" s="446"/>
      <c r="AR1057" s="446"/>
      <c r="AS1057" s="1146"/>
      <c r="AT1057" s="446"/>
      <c r="AU1057" s="446"/>
      <c r="AV1057" s="1089"/>
      <c r="AW1057" s="1089"/>
      <c r="AX1057" s="1146"/>
      <c r="AY1057" s="446"/>
      <c r="AZ1057" s="1146"/>
      <c r="BA1057" s="1919"/>
      <c r="BB1057" s="1790"/>
      <c r="BC1057" s="1146"/>
      <c r="BD1057" s="446"/>
      <c r="BE1057" s="1938"/>
      <c r="BF1057" s="1089"/>
      <c r="BG1057" s="20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  <c r="BS1057" s="23"/>
      <c r="BT1057" s="23"/>
      <c r="BU1057" s="23"/>
      <c r="BV1057" s="23"/>
      <c r="BW1057" s="23"/>
      <c r="BX1057" s="23"/>
      <c r="BY1057" s="23"/>
      <c r="BZ1057" s="23"/>
      <c r="CA1057" s="23"/>
      <c r="CB1057" s="23"/>
      <c r="CC1057" s="23"/>
      <c r="CD1057" s="23"/>
      <c r="CE1057" s="23"/>
      <c r="CF1057" s="23"/>
      <c r="CG1057" s="23"/>
      <c r="CH1057" s="23"/>
      <c r="CI1057" s="23"/>
      <c r="CJ1057" s="23"/>
      <c r="CK1057" s="23"/>
      <c r="CL1057" s="23"/>
      <c r="CM1057" s="23"/>
      <c r="CN1057" s="23"/>
      <c r="CO1057" s="23"/>
      <c r="CP1057" s="23"/>
      <c r="CQ1057" s="23"/>
      <c r="CR1057" s="23"/>
      <c r="CS1057" s="23"/>
      <c r="CT1057" s="23"/>
      <c r="CU1057" s="23"/>
      <c r="CV1057" s="23"/>
      <c r="CW1057" s="23"/>
      <c r="CX1057" s="23"/>
      <c r="CY1057" s="23"/>
      <c r="CZ1057" s="23"/>
      <c r="DA1057" s="23"/>
      <c r="DB1057" s="23"/>
      <c r="DC1057" s="23"/>
      <c r="DD1057" s="23"/>
      <c r="DE1057" s="23"/>
      <c r="DF1057" s="23"/>
      <c r="DG1057" s="23"/>
      <c r="DH1057" s="23"/>
      <c r="DI1057" s="23"/>
      <c r="DJ1057" s="23"/>
      <c r="DK1057" s="23"/>
      <c r="DL1057" s="23"/>
      <c r="DM1057" s="23"/>
      <c r="DN1057" s="23"/>
      <c r="DO1057" s="23"/>
      <c r="DP1057" s="23"/>
      <c r="DQ1057" s="23"/>
      <c r="DR1057" s="23"/>
      <c r="DS1057" s="23"/>
      <c r="DT1057" s="23"/>
      <c r="DU1057" s="23"/>
      <c r="DV1057" s="23"/>
      <c r="DW1057" s="23"/>
      <c r="DX1057" s="23"/>
      <c r="DY1057" s="23"/>
      <c r="DZ1057" s="23"/>
      <c r="EA1057" s="23"/>
      <c r="EB1057" s="23"/>
      <c r="EC1057" s="23"/>
      <c r="ED1057" s="23"/>
      <c r="EE1057" s="23"/>
    </row>
    <row r="1058" spans="1:135" s="22" customFormat="1" x14ac:dyDescent="0.25">
      <c r="A1058" s="20"/>
      <c r="B1058" s="16"/>
      <c r="C1058" s="446"/>
      <c r="D1058" s="446"/>
      <c r="E1058" s="1089"/>
      <c r="F1058" s="446"/>
      <c r="G1058" s="446"/>
      <c r="H1058" s="1089"/>
      <c r="I1058" s="446"/>
      <c r="J1058" s="446"/>
      <c r="K1058" s="1089"/>
      <c r="L1058" s="446"/>
      <c r="M1058" s="446"/>
      <c r="N1058" s="1089"/>
      <c r="O1058" s="446"/>
      <c r="P1058" s="446"/>
      <c r="Q1058" s="1089"/>
      <c r="R1058" s="446"/>
      <c r="S1058" s="446"/>
      <c r="T1058" s="1089"/>
      <c r="U1058" s="1089"/>
      <c r="V1058" s="446"/>
      <c r="W1058" s="446"/>
      <c r="X1058" s="1089"/>
      <c r="Y1058" s="446"/>
      <c r="Z1058" s="446"/>
      <c r="AA1058" s="1089"/>
      <c r="AB1058" s="446"/>
      <c r="AC1058" s="1089"/>
      <c r="AD1058" s="446"/>
      <c r="AE1058" s="1089"/>
      <c r="AF1058" s="446"/>
      <c r="AG1058" s="1089"/>
      <c r="AH1058" s="446"/>
      <c r="AI1058" s="446"/>
      <c r="AJ1058" s="1089"/>
      <c r="AK1058" s="446"/>
      <c r="AL1058" s="446"/>
      <c r="AM1058" s="1089"/>
      <c r="AN1058" s="446"/>
      <c r="AO1058" s="446"/>
      <c r="AP1058" s="1089"/>
      <c r="AQ1058" s="446"/>
      <c r="AR1058" s="446"/>
      <c r="AS1058" s="1146"/>
      <c r="AT1058" s="446"/>
      <c r="AU1058" s="446"/>
      <c r="AV1058" s="1089"/>
      <c r="AW1058" s="1089"/>
      <c r="AX1058" s="1146"/>
      <c r="AY1058" s="446"/>
      <c r="AZ1058" s="1146"/>
      <c r="BA1058" s="1919"/>
      <c r="BB1058" s="1790"/>
      <c r="BC1058" s="1146"/>
      <c r="BD1058" s="446"/>
      <c r="BE1058" s="1938"/>
      <c r="BF1058" s="1089"/>
      <c r="BG1058" s="20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  <c r="BS1058" s="23"/>
      <c r="BT1058" s="23"/>
      <c r="BU1058" s="23"/>
      <c r="BV1058" s="23"/>
      <c r="BW1058" s="23"/>
      <c r="BX1058" s="23"/>
      <c r="BY1058" s="23"/>
      <c r="BZ1058" s="23"/>
      <c r="CA1058" s="23"/>
      <c r="CB1058" s="23"/>
      <c r="CC1058" s="23"/>
      <c r="CD1058" s="23"/>
      <c r="CE1058" s="23"/>
      <c r="CF1058" s="23"/>
      <c r="CG1058" s="23"/>
      <c r="CH1058" s="23"/>
      <c r="CI1058" s="23"/>
      <c r="CJ1058" s="23"/>
      <c r="CK1058" s="23"/>
      <c r="CL1058" s="23"/>
      <c r="CM1058" s="23"/>
      <c r="CN1058" s="23"/>
      <c r="CO1058" s="23"/>
      <c r="CP1058" s="23"/>
      <c r="CQ1058" s="23"/>
      <c r="CR1058" s="23"/>
      <c r="CS1058" s="23"/>
      <c r="CT1058" s="23"/>
      <c r="CU1058" s="23"/>
      <c r="CV1058" s="23"/>
      <c r="CW1058" s="23"/>
      <c r="CX1058" s="23"/>
      <c r="CY1058" s="23"/>
      <c r="CZ1058" s="23"/>
      <c r="DA1058" s="23"/>
      <c r="DB1058" s="23"/>
      <c r="DC1058" s="23"/>
      <c r="DD1058" s="23"/>
      <c r="DE1058" s="23"/>
      <c r="DF1058" s="23"/>
      <c r="DG1058" s="23"/>
      <c r="DH1058" s="23"/>
      <c r="DI1058" s="23"/>
      <c r="DJ1058" s="23"/>
      <c r="DK1058" s="23"/>
      <c r="DL1058" s="23"/>
      <c r="DM1058" s="23"/>
      <c r="DN1058" s="23"/>
      <c r="DO1058" s="23"/>
      <c r="DP1058" s="23"/>
      <c r="DQ1058" s="23"/>
      <c r="DR1058" s="23"/>
      <c r="DS1058" s="23"/>
      <c r="DT1058" s="23"/>
      <c r="DU1058" s="23"/>
      <c r="DV1058" s="23"/>
      <c r="DW1058" s="23"/>
      <c r="DX1058" s="23"/>
      <c r="DY1058" s="23"/>
      <c r="DZ1058" s="23"/>
      <c r="EA1058" s="23"/>
      <c r="EB1058" s="23"/>
      <c r="EC1058" s="23"/>
      <c r="ED1058" s="23"/>
      <c r="EE1058" s="23"/>
    </row>
    <row r="1059" spans="1:135" s="22" customFormat="1" x14ac:dyDescent="0.25">
      <c r="A1059" s="20"/>
      <c r="B1059" s="16"/>
      <c r="C1059" s="446"/>
      <c r="D1059" s="446"/>
      <c r="E1059" s="1089"/>
      <c r="F1059" s="446"/>
      <c r="G1059" s="446"/>
      <c r="H1059" s="1089"/>
      <c r="I1059" s="446"/>
      <c r="J1059" s="446"/>
      <c r="K1059" s="1089"/>
      <c r="L1059" s="446"/>
      <c r="M1059" s="446"/>
      <c r="N1059" s="1089"/>
      <c r="O1059" s="446"/>
      <c r="P1059" s="446"/>
      <c r="Q1059" s="1089"/>
      <c r="R1059" s="446"/>
      <c r="S1059" s="446"/>
      <c r="T1059" s="1089"/>
      <c r="U1059" s="1089"/>
      <c r="V1059" s="446"/>
      <c r="W1059" s="446"/>
      <c r="X1059" s="1089"/>
      <c r="Y1059" s="446"/>
      <c r="Z1059" s="446"/>
      <c r="AA1059" s="1089"/>
      <c r="AB1059" s="446"/>
      <c r="AC1059" s="1089"/>
      <c r="AD1059" s="446"/>
      <c r="AE1059" s="1089"/>
      <c r="AF1059" s="446"/>
      <c r="AG1059" s="1089"/>
      <c r="AH1059" s="446"/>
      <c r="AI1059" s="446"/>
      <c r="AJ1059" s="1089"/>
      <c r="AK1059" s="446"/>
      <c r="AL1059" s="446"/>
      <c r="AM1059" s="1089"/>
      <c r="AN1059" s="446"/>
      <c r="AO1059" s="446"/>
      <c r="AP1059" s="1089"/>
      <c r="AQ1059" s="446"/>
      <c r="AR1059" s="446"/>
      <c r="AS1059" s="1146"/>
      <c r="AT1059" s="446"/>
      <c r="AU1059" s="446"/>
      <c r="AV1059" s="1089"/>
      <c r="AW1059" s="1089"/>
      <c r="AX1059" s="1146"/>
      <c r="AY1059" s="446"/>
      <c r="AZ1059" s="1146"/>
      <c r="BA1059" s="1919"/>
      <c r="BB1059" s="1790"/>
      <c r="BC1059" s="1146"/>
      <c r="BD1059" s="446"/>
      <c r="BE1059" s="1938"/>
      <c r="BF1059" s="1089"/>
      <c r="BG1059" s="20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  <c r="BS1059" s="23"/>
      <c r="BT1059" s="23"/>
      <c r="BU1059" s="23"/>
      <c r="BV1059" s="23"/>
      <c r="BW1059" s="23"/>
      <c r="BX1059" s="23"/>
      <c r="BY1059" s="23"/>
      <c r="BZ1059" s="23"/>
      <c r="CA1059" s="23"/>
      <c r="CB1059" s="23"/>
      <c r="CC1059" s="23"/>
      <c r="CD1059" s="23"/>
      <c r="CE1059" s="23"/>
      <c r="CF1059" s="23"/>
      <c r="CG1059" s="23"/>
      <c r="CH1059" s="23"/>
      <c r="CI1059" s="23"/>
      <c r="CJ1059" s="23"/>
      <c r="CK1059" s="23"/>
      <c r="CL1059" s="23"/>
      <c r="CM1059" s="23"/>
      <c r="CN1059" s="23"/>
      <c r="CO1059" s="23"/>
      <c r="CP1059" s="23"/>
      <c r="CQ1059" s="23"/>
      <c r="CR1059" s="23"/>
      <c r="CS1059" s="23"/>
      <c r="CT1059" s="23"/>
      <c r="CU1059" s="23"/>
      <c r="CV1059" s="23"/>
      <c r="CW1059" s="23"/>
      <c r="CX1059" s="23"/>
      <c r="CY1059" s="23"/>
      <c r="CZ1059" s="23"/>
      <c r="DA1059" s="23"/>
      <c r="DB1059" s="23"/>
      <c r="DC1059" s="23"/>
      <c r="DD1059" s="23"/>
      <c r="DE1059" s="23"/>
      <c r="DF1059" s="23"/>
      <c r="DG1059" s="23"/>
      <c r="DH1059" s="23"/>
      <c r="DI1059" s="23"/>
      <c r="DJ1059" s="23"/>
      <c r="DK1059" s="23"/>
      <c r="DL1059" s="23"/>
      <c r="DM1059" s="23"/>
      <c r="DN1059" s="23"/>
      <c r="DO1059" s="23"/>
      <c r="DP1059" s="23"/>
      <c r="DQ1059" s="23"/>
      <c r="DR1059" s="23"/>
      <c r="DS1059" s="23"/>
      <c r="DT1059" s="23"/>
      <c r="DU1059" s="23"/>
      <c r="DV1059" s="23"/>
      <c r="DW1059" s="23"/>
      <c r="DX1059" s="23"/>
      <c r="DY1059" s="23"/>
      <c r="DZ1059" s="23"/>
      <c r="EA1059" s="23"/>
      <c r="EB1059" s="23"/>
      <c r="EC1059" s="23"/>
      <c r="ED1059" s="23"/>
      <c r="EE1059" s="23"/>
    </row>
    <row r="1060" spans="1:135" s="22" customFormat="1" x14ac:dyDescent="0.25">
      <c r="A1060" s="20"/>
      <c r="B1060" s="16"/>
      <c r="C1060" s="446"/>
      <c r="D1060" s="446"/>
      <c r="E1060" s="1089"/>
      <c r="F1060" s="446"/>
      <c r="G1060" s="446"/>
      <c r="H1060" s="1089"/>
      <c r="I1060" s="446"/>
      <c r="J1060" s="446"/>
      <c r="K1060" s="1089"/>
      <c r="L1060" s="446"/>
      <c r="M1060" s="446"/>
      <c r="N1060" s="1089"/>
      <c r="O1060" s="446"/>
      <c r="P1060" s="446"/>
      <c r="Q1060" s="1089"/>
      <c r="R1060" s="446"/>
      <c r="S1060" s="446"/>
      <c r="T1060" s="1089"/>
      <c r="U1060" s="1089"/>
      <c r="V1060" s="446"/>
      <c r="W1060" s="446"/>
      <c r="X1060" s="1089"/>
      <c r="Y1060" s="446"/>
      <c r="Z1060" s="446"/>
      <c r="AA1060" s="1089"/>
      <c r="AB1060" s="446"/>
      <c r="AC1060" s="1089"/>
      <c r="AD1060" s="446"/>
      <c r="AE1060" s="1089"/>
      <c r="AF1060" s="446"/>
      <c r="AG1060" s="1089"/>
      <c r="AH1060" s="446"/>
      <c r="AI1060" s="446"/>
      <c r="AJ1060" s="1089"/>
      <c r="AK1060" s="446"/>
      <c r="AL1060" s="446"/>
      <c r="AM1060" s="1089"/>
      <c r="AN1060" s="446"/>
      <c r="AO1060" s="446"/>
      <c r="AP1060" s="1089"/>
      <c r="AQ1060" s="446"/>
      <c r="AR1060" s="446"/>
      <c r="AS1060" s="1146"/>
      <c r="AT1060" s="446"/>
      <c r="AU1060" s="446"/>
      <c r="AV1060" s="1089"/>
      <c r="AW1060" s="1089"/>
      <c r="AX1060" s="1146"/>
      <c r="AY1060" s="446"/>
      <c r="AZ1060" s="1146"/>
      <c r="BA1060" s="1919"/>
      <c r="BB1060" s="1790"/>
      <c r="BC1060" s="1146"/>
      <c r="BD1060" s="446"/>
      <c r="BE1060" s="1938"/>
      <c r="BF1060" s="1089"/>
      <c r="BG1060" s="20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  <c r="BS1060" s="23"/>
      <c r="BT1060" s="23"/>
      <c r="BU1060" s="23"/>
      <c r="BV1060" s="23"/>
      <c r="BW1060" s="23"/>
      <c r="BX1060" s="23"/>
      <c r="BY1060" s="23"/>
      <c r="BZ1060" s="23"/>
      <c r="CA1060" s="23"/>
      <c r="CB1060" s="23"/>
      <c r="CC1060" s="23"/>
      <c r="CD1060" s="23"/>
      <c r="CE1060" s="23"/>
      <c r="CF1060" s="23"/>
      <c r="CG1060" s="23"/>
      <c r="CH1060" s="23"/>
      <c r="CI1060" s="23"/>
      <c r="CJ1060" s="23"/>
      <c r="CK1060" s="23"/>
      <c r="CL1060" s="23"/>
      <c r="CM1060" s="23"/>
      <c r="CN1060" s="23"/>
      <c r="CO1060" s="23"/>
      <c r="CP1060" s="23"/>
      <c r="CQ1060" s="23"/>
      <c r="CR1060" s="23"/>
      <c r="CS1060" s="23"/>
      <c r="CT1060" s="23"/>
      <c r="CU1060" s="23"/>
      <c r="CV1060" s="23"/>
      <c r="CW1060" s="23"/>
      <c r="CX1060" s="23"/>
      <c r="CY1060" s="23"/>
      <c r="CZ1060" s="23"/>
      <c r="DA1060" s="23"/>
      <c r="DB1060" s="23"/>
      <c r="DC1060" s="23"/>
      <c r="DD1060" s="23"/>
      <c r="DE1060" s="23"/>
      <c r="DF1060" s="23"/>
      <c r="DG1060" s="23"/>
      <c r="DH1060" s="23"/>
      <c r="DI1060" s="23"/>
      <c r="DJ1060" s="23"/>
      <c r="DK1060" s="23"/>
      <c r="DL1060" s="23"/>
      <c r="DM1060" s="23"/>
      <c r="DN1060" s="23"/>
      <c r="DO1060" s="23"/>
      <c r="DP1060" s="23"/>
      <c r="DQ1060" s="23"/>
      <c r="DR1060" s="23"/>
      <c r="DS1060" s="23"/>
      <c r="DT1060" s="23"/>
      <c r="DU1060" s="23"/>
      <c r="DV1060" s="23"/>
      <c r="DW1060" s="23"/>
      <c r="DX1060" s="23"/>
      <c r="DY1060" s="23"/>
      <c r="DZ1060" s="23"/>
      <c r="EA1060" s="23"/>
      <c r="EB1060" s="23"/>
      <c r="EC1060" s="23"/>
      <c r="ED1060" s="23"/>
      <c r="EE1060" s="23"/>
    </row>
    <row r="1061" spans="1:135" s="22" customFormat="1" x14ac:dyDescent="0.25">
      <c r="A1061" s="20"/>
      <c r="B1061" s="16"/>
      <c r="C1061" s="446"/>
      <c r="D1061" s="446"/>
      <c r="E1061" s="1089"/>
      <c r="F1061" s="446"/>
      <c r="G1061" s="446"/>
      <c r="H1061" s="1089"/>
      <c r="I1061" s="446"/>
      <c r="J1061" s="446"/>
      <c r="K1061" s="1089"/>
      <c r="L1061" s="446"/>
      <c r="M1061" s="446"/>
      <c r="N1061" s="1089"/>
      <c r="O1061" s="446"/>
      <c r="P1061" s="446"/>
      <c r="Q1061" s="1089"/>
      <c r="R1061" s="446"/>
      <c r="S1061" s="446"/>
      <c r="T1061" s="1089"/>
      <c r="U1061" s="1089"/>
      <c r="V1061" s="446"/>
      <c r="W1061" s="446"/>
      <c r="X1061" s="1089"/>
      <c r="Y1061" s="446"/>
      <c r="Z1061" s="446"/>
      <c r="AA1061" s="1089"/>
      <c r="AB1061" s="446"/>
      <c r="AC1061" s="1089"/>
      <c r="AD1061" s="446"/>
      <c r="AE1061" s="1089"/>
      <c r="AF1061" s="446"/>
      <c r="AG1061" s="1089"/>
      <c r="AH1061" s="446"/>
      <c r="AI1061" s="446"/>
      <c r="AJ1061" s="1089"/>
      <c r="AK1061" s="446"/>
      <c r="AL1061" s="446"/>
      <c r="AM1061" s="1089"/>
      <c r="AN1061" s="446"/>
      <c r="AO1061" s="446"/>
      <c r="AP1061" s="1089"/>
      <c r="AQ1061" s="446"/>
      <c r="AR1061" s="446"/>
      <c r="AS1061" s="1146"/>
      <c r="AT1061" s="446"/>
      <c r="AU1061" s="446"/>
      <c r="AV1061" s="1089"/>
      <c r="AW1061" s="1089"/>
      <c r="AX1061" s="1146"/>
      <c r="AY1061" s="446"/>
      <c r="AZ1061" s="1146"/>
      <c r="BA1061" s="1919"/>
      <c r="BB1061" s="1790"/>
      <c r="BC1061" s="1146"/>
      <c r="BD1061" s="446"/>
      <c r="BE1061" s="1938"/>
      <c r="BF1061" s="1089"/>
      <c r="BG1061" s="20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  <c r="BS1061" s="23"/>
      <c r="BT1061" s="23"/>
      <c r="BU1061" s="23"/>
      <c r="BV1061" s="23"/>
      <c r="BW1061" s="23"/>
      <c r="BX1061" s="23"/>
      <c r="BY1061" s="23"/>
      <c r="BZ1061" s="23"/>
      <c r="CA1061" s="23"/>
      <c r="CB1061" s="23"/>
      <c r="CC1061" s="23"/>
      <c r="CD1061" s="23"/>
      <c r="CE1061" s="23"/>
      <c r="CF1061" s="23"/>
      <c r="CG1061" s="23"/>
      <c r="CH1061" s="23"/>
      <c r="CI1061" s="23"/>
      <c r="CJ1061" s="23"/>
      <c r="CK1061" s="23"/>
      <c r="CL1061" s="23"/>
      <c r="CM1061" s="23"/>
      <c r="CN1061" s="23"/>
      <c r="CO1061" s="23"/>
      <c r="CP1061" s="23"/>
      <c r="CQ1061" s="23"/>
      <c r="CR1061" s="23"/>
      <c r="CS1061" s="23"/>
      <c r="CT1061" s="23"/>
      <c r="CU1061" s="23"/>
      <c r="CV1061" s="23"/>
      <c r="CW1061" s="23"/>
      <c r="CX1061" s="23"/>
      <c r="CY1061" s="23"/>
      <c r="CZ1061" s="23"/>
      <c r="DA1061" s="23"/>
      <c r="DB1061" s="23"/>
      <c r="DC1061" s="23"/>
      <c r="DD1061" s="23"/>
      <c r="DE1061" s="23"/>
      <c r="DF1061" s="23"/>
      <c r="DG1061" s="23"/>
      <c r="DH1061" s="23"/>
      <c r="DI1061" s="23"/>
      <c r="DJ1061" s="23"/>
      <c r="DK1061" s="23"/>
      <c r="DL1061" s="23"/>
      <c r="DM1061" s="23"/>
      <c r="DN1061" s="23"/>
      <c r="DO1061" s="23"/>
      <c r="DP1061" s="23"/>
      <c r="DQ1061" s="23"/>
      <c r="DR1061" s="23"/>
      <c r="DS1061" s="23"/>
      <c r="DT1061" s="23"/>
      <c r="DU1061" s="23"/>
      <c r="DV1061" s="23"/>
      <c r="DW1061" s="23"/>
      <c r="DX1061" s="23"/>
      <c r="DY1061" s="23"/>
      <c r="DZ1061" s="23"/>
      <c r="EA1061" s="23"/>
      <c r="EB1061" s="23"/>
      <c r="EC1061" s="23"/>
      <c r="ED1061" s="23"/>
      <c r="EE1061" s="23"/>
    </row>
    <row r="1062" spans="1:135" s="22" customFormat="1" x14ac:dyDescent="0.25">
      <c r="A1062" s="20"/>
      <c r="B1062" s="16"/>
      <c r="C1062" s="446"/>
      <c r="D1062" s="446"/>
      <c r="E1062" s="1089"/>
      <c r="F1062" s="446"/>
      <c r="G1062" s="446"/>
      <c r="H1062" s="1089"/>
      <c r="I1062" s="446"/>
      <c r="J1062" s="446"/>
      <c r="K1062" s="1089"/>
      <c r="L1062" s="446"/>
      <c r="M1062" s="446"/>
      <c r="N1062" s="1089"/>
      <c r="O1062" s="446"/>
      <c r="P1062" s="446"/>
      <c r="Q1062" s="1089"/>
      <c r="R1062" s="446"/>
      <c r="S1062" s="446"/>
      <c r="T1062" s="1089"/>
      <c r="U1062" s="1089"/>
      <c r="V1062" s="446"/>
      <c r="W1062" s="446"/>
      <c r="X1062" s="1089"/>
      <c r="Y1062" s="446"/>
      <c r="Z1062" s="446"/>
      <c r="AA1062" s="1089"/>
      <c r="AB1062" s="446"/>
      <c r="AC1062" s="1089"/>
      <c r="AD1062" s="446"/>
      <c r="AE1062" s="1089"/>
      <c r="AF1062" s="446"/>
      <c r="AG1062" s="1089"/>
      <c r="AH1062" s="446"/>
      <c r="AI1062" s="446"/>
      <c r="AJ1062" s="1089"/>
      <c r="AK1062" s="446"/>
      <c r="AL1062" s="446"/>
      <c r="AM1062" s="1089"/>
      <c r="AN1062" s="446"/>
      <c r="AO1062" s="446"/>
      <c r="AP1062" s="1089"/>
      <c r="AQ1062" s="446"/>
      <c r="AR1062" s="446"/>
      <c r="AS1062" s="1146"/>
      <c r="AT1062" s="446"/>
      <c r="AU1062" s="446"/>
      <c r="AV1062" s="1089"/>
      <c r="AW1062" s="1089"/>
      <c r="AX1062" s="1146"/>
      <c r="AY1062" s="446"/>
      <c r="AZ1062" s="1146"/>
      <c r="BA1062" s="1919"/>
      <c r="BB1062" s="1790"/>
      <c r="BC1062" s="1146"/>
      <c r="BD1062" s="446"/>
      <c r="BE1062" s="1938"/>
      <c r="BF1062" s="1089"/>
      <c r="BG1062" s="20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  <c r="BS1062" s="23"/>
      <c r="BT1062" s="23"/>
      <c r="BU1062" s="23"/>
      <c r="BV1062" s="23"/>
      <c r="BW1062" s="23"/>
      <c r="BX1062" s="23"/>
      <c r="BY1062" s="23"/>
      <c r="BZ1062" s="23"/>
      <c r="CA1062" s="23"/>
      <c r="CB1062" s="23"/>
      <c r="CC1062" s="23"/>
      <c r="CD1062" s="23"/>
      <c r="CE1062" s="23"/>
      <c r="CF1062" s="23"/>
      <c r="CG1062" s="23"/>
      <c r="CH1062" s="23"/>
      <c r="CI1062" s="23"/>
      <c r="CJ1062" s="23"/>
      <c r="CK1062" s="23"/>
      <c r="CL1062" s="23"/>
      <c r="CM1062" s="23"/>
      <c r="CN1062" s="23"/>
      <c r="CO1062" s="23"/>
      <c r="CP1062" s="23"/>
      <c r="CQ1062" s="23"/>
      <c r="CR1062" s="23"/>
      <c r="CS1062" s="23"/>
      <c r="CT1062" s="23"/>
      <c r="CU1062" s="23"/>
      <c r="CV1062" s="23"/>
      <c r="CW1062" s="23"/>
      <c r="CX1062" s="23"/>
      <c r="CY1062" s="23"/>
      <c r="CZ1062" s="23"/>
      <c r="DA1062" s="23"/>
      <c r="DB1062" s="23"/>
      <c r="DC1062" s="23"/>
      <c r="DD1062" s="23"/>
      <c r="DE1062" s="23"/>
      <c r="DF1062" s="23"/>
      <c r="DG1062" s="23"/>
      <c r="DH1062" s="23"/>
      <c r="DI1062" s="23"/>
      <c r="DJ1062" s="23"/>
      <c r="DK1062" s="23"/>
      <c r="DL1062" s="23"/>
      <c r="DM1062" s="23"/>
      <c r="DN1062" s="23"/>
      <c r="DO1062" s="23"/>
      <c r="DP1062" s="23"/>
      <c r="DQ1062" s="23"/>
      <c r="DR1062" s="23"/>
      <c r="DS1062" s="23"/>
      <c r="DT1062" s="23"/>
      <c r="DU1062" s="23"/>
      <c r="DV1062" s="23"/>
      <c r="DW1062" s="23"/>
      <c r="DX1062" s="23"/>
      <c r="DY1062" s="23"/>
      <c r="DZ1062" s="23"/>
      <c r="EA1062" s="23"/>
      <c r="EB1062" s="23"/>
      <c r="EC1062" s="23"/>
      <c r="ED1062" s="23"/>
      <c r="EE1062" s="23"/>
    </row>
    <row r="1063" spans="1:135" s="22" customFormat="1" x14ac:dyDescent="0.25">
      <c r="A1063" s="20"/>
      <c r="B1063" s="16"/>
      <c r="C1063" s="446"/>
      <c r="D1063" s="446"/>
      <c r="E1063" s="1089"/>
      <c r="F1063" s="446"/>
      <c r="G1063" s="446"/>
      <c r="H1063" s="1089"/>
      <c r="I1063" s="446"/>
      <c r="J1063" s="446"/>
      <c r="K1063" s="1089"/>
      <c r="L1063" s="446"/>
      <c r="M1063" s="446"/>
      <c r="N1063" s="1089"/>
      <c r="O1063" s="446"/>
      <c r="P1063" s="446"/>
      <c r="Q1063" s="1089"/>
      <c r="R1063" s="446"/>
      <c r="S1063" s="446"/>
      <c r="T1063" s="1089"/>
      <c r="U1063" s="1089"/>
      <c r="V1063" s="446"/>
      <c r="W1063" s="446"/>
      <c r="X1063" s="1089"/>
      <c r="Y1063" s="446"/>
      <c r="Z1063" s="446"/>
      <c r="AA1063" s="1089"/>
      <c r="AB1063" s="446"/>
      <c r="AC1063" s="1089"/>
      <c r="AD1063" s="446"/>
      <c r="AE1063" s="1089"/>
      <c r="AF1063" s="446"/>
      <c r="AG1063" s="1089"/>
      <c r="AH1063" s="446"/>
      <c r="AI1063" s="446"/>
      <c r="AJ1063" s="1089"/>
      <c r="AK1063" s="446"/>
      <c r="AL1063" s="446"/>
      <c r="AM1063" s="1089"/>
      <c r="AN1063" s="446"/>
      <c r="AO1063" s="446"/>
      <c r="AP1063" s="1089"/>
      <c r="AQ1063" s="446"/>
      <c r="AR1063" s="446"/>
      <c r="AS1063" s="1146"/>
      <c r="AT1063" s="446"/>
      <c r="AU1063" s="446"/>
      <c r="AV1063" s="1089"/>
      <c r="AW1063" s="1089"/>
      <c r="AX1063" s="1146"/>
      <c r="AY1063" s="446"/>
      <c r="AZ1063" s="1146"/>
      <c r="BA1063" s="1919"/>
      <c r="BB1063" s="1790"/>
      <c r="BC1063" s="1146"/>
      <c r="BD1063" s="446"/>
      <c r="BE1063" s="1938"/>
      <c r="BF1063" s="1089"/>
      <c r="BG1063" s="20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  <c r="BS1063" s="23"/>
      <c r="BT1063" s="23"/>
      <c r="BU1063" s="23"/>
      <c r="BV1063" s="23"/>
      <c r="BW1063" s="23"/>
      <c r="BX1063" s="23"/>
      <c r="BY1063" s="23"/>
      <c r="BZ1063" s="23"/>
      <c r="CA1063" s="23"/>
      <c r="CB1063" s="23"/>
      <c r="CC1063" s="23"/>
      <c r="CD1063" s="23"/>
      <c r="CE1063" s="23"/>
      <c r="CF1063" s="23"/>
      <c r="CG1063" s="23"/>
      <c r="CH1063" s="23"/>
      <c r="CI1063" s="23"/>
      <c r="CJ1063" s="23"/>
      <c r="CK1063" s="23"/>
      <c r="CL1063" s="23"/>
      <c r="CM1063" s="23"/>
      <c r="CN1063" s="23"/>
      <c r="CO1063" s="23"/>
      <c r="CP1063" s="23"/>
      <c r="CQ1063" s="23"/>
      <c r="CR1063" s="23"/>
      <c r="CS1063" s="23"/>
      <c r="CT1063" s="23"/>
      <c r="CU1063" s="23"/>
      <c r="CV1063" s="23"/>
      <c r="CW1063" s="23"/>
      <c r="CX1063" s="23"/>
      <c r="CY1063" s="23"/>
      <c r="CZ1063" s="23"/>
      <c r="DA1063" s="23"/>
      <c r="DB1063" s="23"/>
      <c r="DC1063" s="23"/>
      <c r="DD1063" s="23"/>
      <c r="DE1063" s="23"/>
      <c r="DF1063" s="23"/>
      <c r="DG1063" s="23"/>
      <c r="DH1063" s="23"/>
      <c r="DI1063" s="23"/>
      <c r="DJ1063" s="23"/>
      <c r="DK1063" s="23"/>
      <c r="DL1063" s="23"/>
      <c r="DM1063" s="23"/>
      <c r="DN1063" s="23"/>
      <c r="DO1063" s="23"/>
      <c r="DP1063" s="23"/>
      <c r="DQ1063" s="23"/>
      <c r="DR1063" s="23"/>
      <c r="DS1063" s="23"/>
      <c r="DT1063" s="23"/>
      <c r="DU1063" s="23"/>
      <c r="DV1063" s="23"/>
      <c r="DW1063" s="23"/>
      <c r="DX1063" s="23"/>
      <c r="DY1063" s="23"/>
      <c r="DZ1063" s="23"/>
      <c r="EA1063" s="23"/>
      <c r="EB1063" s="23"/>
      <c r="EC1063" s="23"/>
      <c r="ED1063" s="23"/>
      <c r="EE1063" s="23"/>
    </row>
    <row r="1064" spans="1:135" s="22" customFormat="1" x14ac:dyDescent="0.25">
      <c r="A1064" s="20"/>
      <c r="B1064" s="16"/>
      <c r="C1064" s="446"/>
      <c r="D1064" s="446"/>
      <c r="E1064" s="1089"/>
      <c r="F1064" s="446"/>
      <c r="G1064" s="446"/>
      <c r="H1064" s="1089"/>
      <c r="I1064" s="446"/>
      <c r="J1064" s="446"/>
      <c r="K1064" s="1089"/>
      <c r="L1064" s="446"/>
      <c r="M1064" s="446"/>
      <c r="N1064" s="1089"/>
      <c r="O1064" s="446"/>
      <c r="P1064" s="446"/>
      <c r="Q1064" s="1089"/>
      <c r="R1064" s="446"/>
      <c r="S1064" s="446"/>
      <c r="T1064" s="1089"/>
      <c r="U1064" s="1089"/>
      <c r="V1064" s="446"/>
      <c r="W1064" s="446"/>
      <c r="X1064" s="1089"/>
      <c r="Y1064" s="446"/>
      <c r="Z1064" s="446"/>
      <c r="AA1064" s="1089"/>
      <c r="AB1064" s="446"/>
      <c r="AC1064" s="1089"/>
      <c r="AD1064" s="446"/>
      <c r="AE1064" s="1089"/>
      <c r="AF1064" s="446"/>
      <c r="AG1064" s="1089"/>
      <c r="AH1064" s="446"/>
      <c r="AI1064" s="446"/>
      <c r="AJ1064" s="1089"/>
      <c r="AK1064" s="446"/>
      <c r="AL1064" s="446"/>
      <c r="AM1064" s="1089"/>
      <c r="AN1064" s="446"/>
      <c r="AO1064" s="446"/>
      <c r="AP1064" s="1089"/>
      <c r="AQ1064" s="446"/>
      <c r="AR1064" s="446"/>
      <c r="AS1064" s="1146"/>
      <c r="AT1064" s="446"/>
      <c r="AU1064" s="446"/>
      <c r="AV1064" s="1089"/>
      <c r="AW1064" s="1089"/>
      <c r="AX1064" s="1146"/>
      <c r="AY1064" s="446"/>
      <c r="AZ1064" s="1146"/>
      <c r="BA1064" s="1919"/>
      <c r="BB1064" s="1790"/>
      <c r="BC1064" s="1146"/>
      <c r="BD1064" s="446"/>
      <c r="BE1064" s="1938"/>
      <c r="BF1064" s="1089"/>
      <c r="BG1064" s="20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  <c r="BS1064" s="23"/>
      <c r="BT1064" s="23"/>
      <c r="BU1064" s="23"/>
      <c r="BV1064" s="23"/>
      <c r="BW1064" s="23"/>
      <c r="BX1064" s="23"/>
      <c r="BY1064" s="23"/>
      <c r="BZ1064" s="23"/>
      <c r="CA1064" s="23"/>
      <c r="CB1064" s="23"/>
      <c r="CC1064" s="23"/>
      <c r="CD1064" s="23"/>
      <c r="CE1064" s="23"/>
      <c r="CF1064" s="23"/>
      <c r="CG1064" s="23"/>
      <c r="CH1064" s="23"/>
      <c r="CI1064" s="23"/>
      <c r="CJ1064" s="23"/>
      <c r="CK1064" s="23"/>
      <c r="CL1064" s="23"/>
      <c r="CM1064" s="23"/>
      <c r="CN1064" s="23"/>
      <c r="CO1064" s="23"/>
      <c r="CP1064" s="23"/>
      <c r="CQ1064" s="23"/>
      <c r="CR1064" s="23"/>
      <c r="CS1064" s="23"/>
      <c r="CT1064" s="23"/>
      <c r="CU1064" s="23"/>
      <c r="CV1064" s="23"/>
      <c r="CW1064" s="23"/>
      <c r="CX1064" s="23"/>
      <c r="CY1064" s="23"/>
      <c r="CZ1064" s="23"/>
      <c r="DA1064" s="23"/>
      <c r="DB1064" s="23"/>
      <c r="DC1064" s="23"/>
      <c r="DD1064" s="23"/>
      <c r="DE1064" s="23"/>
      <c r="DF1064" s="23"/>
      <c r="DG1064" s="23"/>
      <c r="DH1064" s="23"/>
      <c r="DI1064" s="23"/>
      <c r="DJ1064" s="23"/>
      <c r="DK1064" s="23"/>
      <c r="DL1064" s="23"/>
      <c r="DM1064" s="23"/>
      <c r="DN1064" s="23"/>
      <c r="DO1064" s="23"/>
      <c r="DP1064" s="23"/>
      <c r="DQ1064" s="23"/>
      <c r="DR1064" s="23"/>
      <c r="DS1064" s="23"/>
      <c r="DT1064" s="23"/>
      <c r="DU1064" s="23"/>
      <c r="DV1064" s="23"/>
      <c r="DW1064" s="23"/>
      <c r="DX1064" s="23"/>
      <c r="DY1064" s="23"/>
      <c r="DZ1064" s="23"/>
      <c r="EA1064" s="23"/>
      <c r="EB1064" s="23"/>
      <c r="EC1064" s="23"/>
      <c r="ED1064" s="23"/>
      <c r="EE1064" s="23"/>
    </row>
    <row r="1065" spans="1:135" s="22" customFormat="1" x14ac:dyDescent="0.25">
      <c r="A1065" s="20"/>
      <c r="B1065" s="16"/>
      <c r="C1065" s="446"/>
      <c r="D1065" s="446"/>
      <c r="E1065" s="1089"/>
      <c r="F1065" s="446"/>
      <c r="G1065" s="446"/>
      <c r="H1065" s="1089"/>
      <c r="I1065" s="446"/>
      <c r="J1065" s="446"/>
      <c r="K1065" s="1089"/>
      <c r="L1065" s="446"/>
      <c r="M1065" s="446"/>
      <c r="N1065" s="1089"/>
      <c r="O1065" s="446"/>
      <c r="P1065" s="446"/>
      <c r="Q1065" s="1089"/>
      <c r="R1065" s="446"/>
      <c r="S1065" s="446"/>
      <c r="T1065" s="1089"/>
      <c r="U1065" s="1089"/>
      <c r="V1065" s="446"/>
      <c r="W1065" s="446"/>
      <c r="X1065" s="1089"/>
      <c r="Y1065" s="446"/>
      <c r="Z1065" s="446"/>
      <c r="AA1065" s="1089"/>
      <c r="AB1065" s="446"/>
      <c r="AC1065" s="1089"/>
      <c r="AD1065" s="446"/>
      <c r="AE1065" s="1089"/>
      <c r="AF1065" s="446"/>
      <c r="AG1065" s="1089"/>
      <c r="AH1065" s="446"/>
      <c r="AI1065" s="446"/>
      <c r="AJ1065" s="1089"/>
      <c r="AK1065" s="446"/>
      <c r="AL1065" s="446"/>
      <c r="AM1065" s="1089"/>
      <c r="AN1065" s="446"/>
      <c r="AO1065" s="446"/>
      <c r="AP1065" s="1089"/>
      <c r="AQ1065" s="446"/>
      <c r="AR1065" s="446"/>
      <c r="AS1065" s="1146"/>
      <c r="AT1065" s="446"/>
      <c r="AU1065" s="446"/>
      <c r="AV1065" s="1089"/>
      <c r="AW1065" s="1089"/>
      <c r="AX1065" s="1146"/>
      <c r="AY1065" s="446"/>
      <c r="AZ1065" s="1146"/>
      <c r="BA1065" s="1919"/>
      <c r="BB1065" s="1790"/>
      <c r="BC1065" s="1146"/>
      <c r="BD1065" s="446"/>
      <c r="BE1065" s="1938"/>
      <c r="BF1065" s="1089"/>
      <c r="BG1065" s="20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  <c r="BS1065" s="23"/>
      <c r="BT1065" s="23"/>
      <c r="BU1065" s="23"/>
      <c r="BV1065" s="23"/>
      <c r="BW1065" s="23"/>
      <c r="BX1065" s="23"/>
      <c r="BY1065" s="23"/>
      <c r="BZ1065" s="23"/>
      <c r="CA1065" s="23"/>
      <c r="CB1065" s="23"/>
      <c r="CC1065" s="23"/>
      <c r="CD1065" s="23"/>
      <c r="CE1065" s="23"/>
      <c r="CF1065" s="23"/>
      <c r="CG1065" s="23"/>
      <c r="CH1065" s="23"/>
      <c r="CI1065" s="23"/>
      <c r="CJ1065" s="23"/>
      <c r="CK1065" s="23"/>
      <c r="CL1065" s="23"/>
      <c r="CM1065" s="23"/>
      <c r="CN1065" s="23"/>
      <c r="CO1065" s="23"/>
      <c r="CP1065" s="23"/>
      <c r="CQ1065" s="23"/>
      <c r="CR1065" s="23"/>
      <c r="CS1065" s="23"/>
      <c r="CT1065" s="23"/>
      <c r="CU1065" s="23"/>
      <c r="CV1065" s="23"/>
      <c r="CW1065" s="23"/>
      <c r="CX1065" s="23"/>
      <c r="CY1065" s="23"/>
      <c r="CZ1065" s="23"/>
      <c r="DA1065" s="23"/>
      <c r="DB1065" s="23"/>
      <c r="DC1065" s="23"/>
      <c r="DD1065" s="23"/>
      <c r="DE1065" s="23"/>
      <c r="DF1065" s="23"/>
      <c r="DG1065" s="23"/>
      <c r="DH1065" s="23"/>
      <c r="DI1065" s="23"/>
      <c r="DJ1065" s="23"/>
      <c r="DK1065" s="23"/>
      <c r="DL1065" s="23"/>
      <c r="DM1065" s="23"/>
      <c r="DN1065" s="23"/>
      <c r="DO1065" s="23"/>
      <c r="DP1065" s="23"/>
      <c r="DQ1065" s="23"/>
      <c r="DR1065" s="23"/>
      <c r="DS1065" s="23"/>
      <c r="DT1065" s="23"/>
      <c r="DU1065" s="23"/>
      <c r="DV1065" s="23"/>
      <c r="DW1065" s="23"/>
      <c r="DX1065" s="23"/>
      <c r="DY1065" s="23"/>
      <c r="DZ1065" s="23"/>
      <c r="EA1065" s="23"/>
      <c r="EB1065" s="23"/>
      <c r="EC1065" s="23"/>
      <c r="ED1065" s="23"/>
      <c r="EE1065" s="23"/>
    </row>
    <row r="1066" spans="1:135" s="22" customFormat="1" x14ac:dyDescent="0.25">
      <c r="A1066" s="20"/>
      <c r="B1066" s="16"/>
      <c r="C1066" s="446"/>
      <c r="D1066" s="446"/>
      <c r="E1066" s="1089"/>
      <c r="F1066" s="446"/>
      <c r="G1066" s="446"/>
      <c r="H1066" s="1089"/>
      <c r="I1066" s="446"/>
      <c r="J1066" s="446"/>
      <c r="K1066" s="1089"/>
      <c r="L1066" s="446"/>
      <c r="M1066" s="446"/>
      <c r="N1066" s="1089"/>
      <c r="O1066" s="446"/>
      <c r="P1066" s="446"/>
      <c r="Q1066" s="1089"/>
      <c r="R1066" s="446"/>
      <c r="S1066" s="446"/>
      <c r="T1066" s="1089"/>
      <c r="U1066" s="1089"/>
      <c r="V1066" s="446"/>
      <c r="W1066" s="446"/>
      <c r="X1066" s="1089"/>
      <c r="Y1066" s="446"/>
      <c r="Z1066" s="446"/>
      <c r="AA1066" s="1089"/>
      <c r="AB1066" s="446"/>
      <c r="AC1066" s="1089"/>
      <c r="AD1066" s="446"/>
      <c r="AE1066" s="1089"/>
      <c r="AF1066" s="446"/>
      <c r="AG1066" s="1089"/>
      <c r="AH1066" s="446"/>
      <c r="AI1066" s="446"/>
      <c r="AJ1066" s="1089"/>
      <c r="AK1066" s="446"/>
      <c r="AL1066" s="446"/>
      <c r="AM1066" s="1089"/>
      <c r="AN1066" s="446"/>
      <c r="AO1066" s="446"/>
      <c r="AP1066" s="1089"/>
      <c r="AQ1066" s="446"/>
      <c r="AR1066" s="446"/>
      <c r="AS1066" s="1146"/>
      <c r="AT1066" s="446"/>
      <c r="AU1066" s="446"/>
      <c r="AV1066" s="1089"/>
      <c r="AW1066" s="1089"/>
      <c r="AX1066" s="1146"/>
      <c r="AY1066" s="446"/>
      <c r="AZ1066" s="1146"/>
      <c r="BA1066" s="1919"/>
      <c r="BB1066" s="1790"/>
      <c r="BC1066" s="1146"/>
      <c r="BD1066" s="446"/>
      <c r="BE1066" s="1938"/>
      <c r="BF1066" s="1089"/>
      <c r="BG1066" s="20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  <c r="BS1066" s="23"/>
      <c r="BT1066" s="23"/>
      <c r="BU1066" s="23"/>
      <c r="BV1066" s="23"/>
      <c r="BW1066" s="23"/>
      <c r="BX1066" s="23"/>
      <c r="BY1066" s="23"/>
      <c r="BZ1066" s="23"/>
      <c r="CA1066" s="23"/>
      <c r="CB1066" s="23"/>
      <c r="CC1066" s="23"/>
      <c r="CD1066" s="23"/>
      <c r="CE1066" s="23"/>
      <c r="CF1066" s="23"/>
      <c r="CG1066" s="23"/>
      <c r="CH1066" s="23"/>
      <c r="CI1066" s="23"/>
      <c r="CJ1066" s="23"/>
      <c r="CK1066" s="23"/>
      <c r="CL1066" s="23"/>
      <c r="CM1066" s="23"/>
      <c r="CN1066" s="23"/>
      <c r="CO1066" s="23"/>
      <c r="CP1066" s="23"/>
      <c r="CQ1066" s="23"/>
      <c r="CR1066" s="23"/>
      <c r="CS1066" s="23"/>
      <c r="CT1066" s="23"/>
      <c r="CU1066" s="23"/>
      <c r="CV1066" s="23"/>
      <c r="CW1066" s="23"/>
      <c r="CX1066" s="23"/>
      <c r="CY1066" s="23"/>
      <c r="CZ1066" s="23"/>
      <c r="DA1066" s="23"/>
      <c r="DB1066" s="23"/>
      <c r="DC1066" s="23"/>
      <c r="DD1066" s="23"/>
      <c r="DE1066" s="23"/>
      <c r="DF1066" s="23"/>
      <c r="DG1066" s="23"/>
      <c r="DH1066" s="23"/>
      <c r="DI1066" s="23"/>
      <c r="DJ1066" s="23"/>
      <c r="DK1066" s="23"/>
      <c r="DL1066" s="23"/>
      <c r="DM1066" s="23"/>
      <c r="DN1066" s="23"/>
      <c r="DO1066" s="23"/>
      <c r="DP1066" s="23"/>
      <c r="DQ1066" s="23"/>
      <c r="DR1066" s="23"/>
      <c r="DS1066" s="23"/>
      <c r="DT1066" s="23"/>
      <c r="DU1066" s="23"/>
      <c r="DV1066" s="23"/>
      <c r="DW1066" s="23"/>
      <c r="DX1066" s="23"/>
      <c r="DY1066" s="23"/>
      <c r="DZ1066" s="23"/>
      <c r="EA1066" s="23"/>
      <c r="EB1066" s="23"/>
      <c r="EC1066" s="23"/>
      <c r="ED1066" s="23"/>
      <c r="EE1066" s="23"/>
    </row>
    <row r="1067" spans="1:135" s="22" customFormat="1" x14ac:dyDescent="0.25">
      <c r="A1067" s="20"/>
      <c r="B1067" s="16"/>
      <c r="C1067" s="446"/>
      <c r="D1067" s="446"/>
      <c r="E1067" s="1089"/>
      <c r="F1067" s="446"/>
      <c r="G1067" s="446"/>
      <c r="H1067" s="1089"/>
      <c r="I1067" s="446"/>
      <c r="J1067" s="446"/>
      <c r="K1067" s="1089"/>
      <c r="L1067" s="446"/>
      <c r="M1067" s="446"/>
      <c r="N1067" s="1089"/>
      <c r="O1067" s="446"/>
      <c r="P1067" s="446"/>
      <c r="Q1067" s="1089"/>
      <c r="R1067" s="446"/>
      <c r="S1067" s="446"/>
      <c r="T1067" s="1089"/>
      <c r="U1067" s="1089"/>
      <c r="V1067" s="446"/>
      <c r="W1067" s="446"/>
      <c r="X1067" s="1089"/>
      <c r="Y1067" s="446"/>
      <c r="Z1067" s="446"/>
      <c r="AA1067" s="1089"/>
      <c r="AB1067" s="446"/>
      <c r="AC1067" s="1089"/>
      <c r="AD1067" s="446"/>
      <c r="AE1067" s="1089"/>
      <c r="AF1067" s="446"/>
      <c r="AG1067" s="1089"/>
      <c r="AH1067" s="446"/>
      <c r="AI1067" s="446"/>
      <c r="AJ1067" s="1089"/>
      <c r="AK1067" s="446"/>
      <c r="AL1067" s="446"/>
      <c r="AM1067" s="1089"/>
      <c r="AN1067" s="446"/>
      <c r="AO1067" s="446"/>
      <c r="AP1067" s="1089"/>
      <c r="AQ1067" s="446"/>
      <c r="AR1067" s="446"/>
      <c r="AS1067" s="1146"/>
      <c r="AT1067" s="446"/>
      <c r="AU1067" s="446"/>
      <c r="AV1067" s="1089"/>
      <c r="AW1067" s="1089"/>
      <c r="AX1067" s="1146"/>
      <c r="AY1067" s="446"/>
      <c r="AZ1067" s="1146"/>
      <c r="BA1067" s="1919"/>
      <c r="BB1067" s="1790"/>
      <c r="BC1067" s="1146"/>
      <c r="BD1067" s="446"/>
      <c r="BE1067" s="1938"/>
      <c r="BF1067" s="1089"/>
      <c r="BG1067" s="20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3"/>
      <c r="CQ1067" s="23"/>
      <c r="CR1067" s="23"/>
      <c r="CS1067" s="23"/>
      <c r="CT1067" s="23"/>
      <c r="CU1067" s="23"/>
      <c r="CV1067" s="23"/>
      <c r="CW1067" s="23"/>
      <c r="CX1067" s="23"/>
      <c r="CY1067" s="23"/>
      <c r="CZ1067" s="23"/>
      <c r="DA1067" s="23"/>
      <c r="DB1067" s="23"/>
      <c r="DC1067" s="23"/>
      <c r="DD1067" s="23"/>
      <c r="DE1067" s="23"/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/>
      <c r="DR1067" s="23"/>
      <c r="DS1067" s="23"/>
      <c r="DT1067" s="23"/>
      <c r="DU1067" s="23"/>
      <c r="DV1067" s="23"/>
      <c r="DW1067" s="23"/>
      <c r="DX1067" s="23"/>
      <c r="DY1067" s="23"/>
      <c r="DZ1067" s="23"/>
      <c r="EA1067" s="23"/>
      <c r="EB1067" s="23"/>
      <c r="EC1067" s="23"/>
      <c r="ED1067" s="23"/>
      <c r="EE1067" s="23"/>
    </row>
    <row r="1068" spans="1:135" s="22" customFormat="1" x14ac:dyDescent="0.25">
      <c r="A1068" s="20"/>
      <c r="B1068" s="16"/>
      <c r="C1068" s="446"/>
      <c r="D1068" s="446"/>
      <c r="E1068" s="1089"/>
      <c r="F1068" s="446"/>
      <c r="G1068" s="446"/>
      <c r="H1068" s="1089"/>
      <c r="I1068" s="446"/>
      <c r="J1068" s="446"/>
      <c r="K1068" s="1089"/>
      <c r="L1068" s="446"/>
      <c r="M1068" s="446"/>
      <c r="N1068" s="1089"/>
      <c r="O1068" s="446"/>
      <c r="P1068" s="446"/>
      <c r="Q1068" s="1089"/>
      <c r="R1068" s="446"/>
      <c r="S1068" s="446"/>
      <c r="T1068" s="1089"/>
      <c r="U1068" s="1089"/>
      <c r="V1068" s="446"/>
      <c r="W1068" s="446"/>
      <c r="X1068" s="1089"/>
      <c r="Y1068" s="446"/>
      <c r="Z1068" s="446"/>
      <c r="AA1068" s="1089"/>
      <c r="AB1068" s="446"/>
      <c r="AC1068" s="1089"/>
      <c r="AD1068" s="446"/>
      <c r="AE1068" s="1089"/>
      <c r="AF1068" s="446"/>
      <c r="AG1068" s="1089"/>
      <c r="AH1068" s="446"/>
      <c r="AI1068" s="446"/>
      <c r="AJ1068" s="1089"/>
      <c r="AK1068" s="446"/>
      <c r="AL1068" s="446"/>
      <c r="AM1068" s="1089"/>
      <c r="AN1068" s="446"/>
      <c r="AO1068" s="446"/>
      <c r="AP1068" s="1089"/>
      <c r="AQ1068" s="446"/>
      <c r="AR1068" s="446"/>
      <c r="AS1068" s="1146"/>
      <c r="AT1068" s="446"/>
      <c r="AU1068" s="446"/>
      <c r="AV1068" s="1089"/>
      <c r="AW1068" s="1089"/>
      <c r="AX1068" s="1146"/>
      <c r="AY1068" s="446"/>
      <c r="AZ1068" s="1146"/>
      <c r="BA1068" s="1919"/>
      <c r="BB1068" s="1790"/>
      <c r="BC1068" s="1146"/>
      <c r="BD1068" s="446"/>
      <c r="BE1068" s="1938"/>
      <c r="BF1068" s="1089"/>
      <c r="BG1068" s="20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  <c r="BS1068" s="23"/>
      <c r="BT1068" s="23"/>
      <c r="BU1068" s="23"/>
      <c r="BV1068" s="23"/>
      <c r="BW1068" s="23"/>
      <c r="BX1068" s="23"/>
      <c r="BY1068" s="23"/>
      <c r="BZ1068" s="23"/>
      <c r="CA1068" s="23"/>
      <c r="CB1068" s="23"/>
      <c r="CC1068" s="23"/>
      <c r="CD1068" s="23"/>
      <c r="CE1068" s="23"/>
      <c r="CF1068" s="23"/>
      <c r="CG1068" s="23"/>
      <c r="CH1068" s="23"/>
      <c r="CI1068" s="23"/>
      <c r="CJ1068" s="23"/>
      <c r="CK1068" s="23"/>
      <c r="CL1068" s="23"/>
      <c r="CM1068" s="23"/>
      <c r="CN1068" s="23"/>
      <c r="CO1068" s="23"/>
      <c r="CP1068" s="23"/>
      <c r="CQ1068" s="23"/>
      <c r="CR1068" s="23"/>
      <c r="CS1068" s="23"/>
      <c r="CT1068" s="23"/>
      <c r="CU1068" s="23"/>
      <c r="CV1068" s="23"/>
      <c r="CW1068" s="23"/>
      <c r="CX1068" s="23"/>
      <c r="CY1068" s="23"/>
      <c r="CZ1068" s="23"/>
      <c r="DA1068" s="23"/>
      <c r="DB1068" s="23"/>
      <c r="DC1068" s="23"/>
      <c r="DD1068" s="23"/>
      <c r="DE1068" s="23"/>
      <c r="DF1068" s="23"/>
      <c r="DG1068" s="23"/>
      <c r="DH1068" s="23"/>
      <c r="DI1068" s="23"/>
      <c r="DJ1068" s="23"/>
      <c r="DK1068" s="23"/>
      <c r="DL1068" s="23"/>
      <c r="DM1068" s="23"/>
      <c r="DN1068" s="23"/>
      <c r="DO1068" s="23"/>
      <c r="DP1068" s="23"/>
      <c r="DQ1068" s="23"/>
      <c r="DR1068" s="23"/>
      <c r="DS1068" s="23"/>
      <c r="DT1068" s="23"/>
      <c r="DU1068" s="23"/>
      <c r="DV1068" s="23"/>
      <c r="DW1068" s="23"/>
      <c r="DX1068" s="23"/>
      <c r="DY1068" s="23"/>
      <c r="DZ1068" s="23"/>
      <c r="EA1068" s="23"/>
      <c r="EB1068" s="23"/>
      <c r="EC1068" s="23"/>
      <c r="ED1068" s="23"/>
      <c r="EE1068" s="23"/>
    </row>
    <row r="1069" spans="1:135" s="22" customFormat="1" x14ac:dyDescent="0.25">
      <c r="A1069" s="20"/>
      <c r="B1069" s="16"/>
      <c r="C1069" s="446"/>
      <c r="D1069" s="446"/>
      <c r="E1069" s="1089"/>
      <c r="F1069" s="446"/>
      <c r="G1069" s="446"/>
      <c r="H1069" s="1089"/>
      <c r="I1069" s="446"/>
      <c r="J1069" s="446"/>
      <c r="K1069" s="1089"/>
      <c r="L1069" s="446"/>
      <c r="M1069" s="446"/>
      <c r="N1069" s="1089"/>
      <c r="O1069" s="446"/>
      <c r="P1069" s="446"/>
      <c r="Q1069" s="1089"/>
      <c r="R1069" s="446"/>
      <c r="S1069" s="446"/>
      <c r="T1069" s="1089"/>
      <c r="U1069" s="1089"/>
      <c r="V1069" s="446"/>
      <c r="W1069" s="446"/>
      <c r="X1069" s="1089"/>
      <c r="Y1069" s="446"/>
      <c r="Z1069" s="446"/>
      <c r="AA1069" s="1089"/>
      <c r="AB1069" s="446"/>
      <c r="AC1069" s="1089"/>
      <c r="AD1069" s="446"/>
      <c r="AE1069" s="1089"/>
      <c r="AF1069" s="446"/>
      <c r="AG1069" s="1089"/>
      <c r="AH1069" s="446"/>
      <c r="AI1069" s="446"/>
      <c r="AJ1069" s="1089"/>
      <c r="AK1069" s="446"/>
      <c r="AL1069" s="446"/>
      <c r="AM1069" s="1089"/>
      <c r="AN1069" s="446"/>
      <c r="AO1069" s="446"/>
      <c r="AP1069" s="1089"/>
      <c r="AQ1069" s="446"/>
      <c r="AR1069" s="446"/>
      <c r="AS1069" s="1146"/>
      <c r="AT1069" s="446"/>
      <c r="AU1069" s="446"/>
      <c r="AV1069" s="1089"/>
      <c r="AW1069" s="1089"/>
      <c r="AX1069" s="1146"/>
      <c r="AY1069" s="446"/>
      <c r="AZ1069" s="1146"/>
      <c r="BA1069" s="1919"/>
      <c r="BB1069" s="1790"/>
      <c r="BC1069" s="1146"/>
      <c r="BD1069" s="446"/>
      <c r="BE1069" s="1938"/>
      <c r="BF1069" s="1089"/>
      <c r="BG1069" s="20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  <c r="BS1069" s="23"/>
      <c r="BT1069" s="23"/>
      <c r="BU1069" s="23"/>
      <c r="BV1069" s="23"/>
      <c r="BW1069" s="23"/>
      <c r="BX1069" s="23"/>
      <c r="BY1069" s="23"/>
      <c r="BZ1069" s="23"/>
      <c r="CA1069" s="23"/>
      <c r="CB1069" s="23"/>
      <c r="CC1069" s="23"/>
      <c r="CD1069" s="23"/>
      <c r="CE1069" s="23"/>
      <c r="CF1069" s="23"/>
      <c r="CG1069" s="23"/>
      <c r="CH1069" s="23"/>
      <c r="CI1069" s="23"/>
      <c r="CJ1069" s="23"/>
      <c r="CK1069" s="23"/>
      <c r="CL1069" s="23"/>
      <c r="CM1069" s="23"/>
      <c r="CN1069" s="23"/>
      <c r="CO1069" s="23"/>
      <c r="CP1069" s="23"/>
      <c r="CQ1069" s="23"/>
      <c r="CR1069" s="23"/>
      <c r="CS1069" s="23"/>
      <c r="CT1069" s="23"/>
      <c r="CU1069" s="23"/>
      <c r="CV1069" s="23"/>
      <c r="CW1069" s="23"/>
      <c r="CX1069" s="23"/>
      <c r="CY1069" s="23"/>
      <c r="CZ1069" s="23"/>
      <c r="DA1069" s="23"/>
      <c r="DB1069" s="23"/>
      <c r="DC1069" s="23"/>
      <c r="DD1069" s="23"/>
      <c r="DE1069" s="23"/>
      <c r="DF1069" s="23"/>
      <c r="DG1069" s="23"/>
      <c r="DH1069" s="23"/>
      <c r="DI1069" s="23"/>
      <c r="DJ1069" s="23"/>
      <c r="DK1069" s="23"/>
      <c r="DL1069" s="23"/>
      <c r="DM1069" s="23"/>
      <c r="DN1069" s="23"/>
      <c r="DO1069" s="23"/>
      <c r="DP1069" s="23"/>
      <c r="DQ1069" s="23"/>
      <c r="DR1069" s="23"/>
      <c r="DS1069" s="23"/>
      <c r="DT1069" s="23"/>
      <c r="DU1069" s="23"/>
      <c r="DV1069" s="23"/>
      <c r="DW1069" s="23"/>
      <c r="DX1069" s="23"/>
      <c r="DY1069" s="23"/>
      <c r="DZ1069" s="23"/>
      <c r="EA1069" s="23"/>
      <c r="EB1069" s="23"/>
      <c r="EC1069" s="23"/>
      <c r="ED1069" s="23"/>
      <c r="EE1069" s="23"/>
    </row>
    <row r="1070" spans="1:135" s="22" customFormat="1" x14ac:dyDescent="0.25">
      <c r="A1070" s="20"/>
      <c r="B1070" s="16"/>
      <c r="C1070" s="446"/>
      <c r="D1070" s="446"/>
      <c r="E1070" s="1089"/>
      <c r="F1070" s="446"/>
      <c r="G1070" s="446"/>
      <c r="H1070" s="1089"/>
      <c r="I1070" s="446"/>
      <c r="J1070" s="446"/>
      <c r="K1070" s="1089"/>
      <c r="L1070" s="446"/>
      <c r="M1070" s="446"/>
      <c r="N1070" s="1089"/>
      <c r="O1070" s="446"/>
      <c r="P1070" s="446"/>
      <c r="Q1070" s="1089"/>
      <c r="R1070" s="446"/>
      <c r="S1070" s="446"/>
      <c r="T1070" s="1089"/>
      <c r="U1070" s="1089"/>
      <c r="V1070" s="446"/>
      <c r="W1070" s="446"/>
      <c r="X1070" s="1089"/>
      <c r="Y1070" s="446"/>
      <c r="Z1070" s="446"/>
      <c r="AA1070" s="1089"/>
      <c r="AB1070" s="446"/>
      <c r="AC1070" s="1089"/>
      <c r="AD1070" s="446"/>
      <c r="AE1070" s="1089"/>
      <c r="AF1070" s="446"/>
      <c r="AG1070" s="1089"/>
      <c r="AH1070" s="446"/>
      <c r="AI1070" s="446"/>
      <c r="AJ1070" s="1089"/>
      <c r="AK1070" s="446"/>
      <c r="AL1070" s="446"/>
      <c r="AM1070" s="1089"/>
      <c r="AN1070" s="446"/>
      <c r="AO1070" s="446"/>
      <c r="AP1070" s="1089"/>
      <c r="AQ1070" s="446"/>
      <c r="AR1070" s="446"/>
      <c r="AS1070" s="1146"/>
      <c r="AT1070" s="446"/>
      <c r="AU1070" s="446"/>
      <c r="AV1070" s="1089"/>
      <c r="AW1070" s="1089"/>
      <c r="AX1070" s="1146"/>
      <c r="AY1070" s="446"/>
      <c r="AZ1070" s="1146"/>
      <c r="BA1070" s="1919"/>
      <c r="BB1070" s="1790"/>
      <c r="BC1070" s="1146"/>
      <c r="BD1070" s="446"/>
      <c r="BE1070" s="1938"/>
      <c r="BF1070" s="1089"/>
      <c r="BG1070" s="20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/>
      <c r="BS1070" s="23"/>
      <c r="BT1070" s="23"/>
      <c r="BU1070" s="23"/>
      <c r="BV1070" s="23"/>
      <c r="BW1070" s="23"/>
      <c r="BX1070" s="23"/>
      <c r="BY1070" s="23"/>
      <c r="BZ1070" s="23"/>
      <c r="CA1070" s="23"/>
      <c r="CB1070" s="23"/>
      <c r="CC1070" s="23"/>
      <c r="CD1070" s="23"/>
      <c r="CE1070" s="23"/>
      <c r="CF1070" s="23"/>
      <c r="CG1070" s="23"/>
      <c r="CH1070" s="23"/>
      <c r="CI1070" s="23"/>
      <c r="CJ1070" s="23"/>
      <c r="CK1070" s="23"/>
      <c r="CL1070" s="23"/>
      <c r="CM1070" s="23"/>
      <c r="CN1070" s="23"/>
      <c r="CO1070" s="23"/>
      <c r="CP1070" s="23"/>
      <c r="CQ1070" s="23"/>
      <c r="CR1070" s="23"/>
      <c r="CS1070" s="23"/>
      <c r="CT1070" s="23"/>
      <c r="CU1070" s="23"/>
      <c r="CV1070" s="23"/>
      <c r="CW1070" s="23"/>
      <c r="CX1070" s="23"/>
      <c r="CY1070" s="23"/>
      <c r="CZ1070" s="23"/>
      <c r="DA1070" s="23"/>
      <c r="DB1070" s="23"/>
      <c r="DC1070" s="23"/>
      <c r="DD1070" s="23"/>
      <c r="DE1070" s="23"/>
      <c r="DF1070" s="23"/>
      <c r="DG1070" s="23"/>
      <c r="DH1070" s="23"/>
      <c r="DI1070" s="23"/>
      <c r="DJ1070" s="23"/>
      <c r="DK1070" s="23"/>
      <c r="DL1070" s="23"/>
      <c r="DM1070" s="23"/>
      <c r="DN1070" s="23"/>
      <c r="DO1070" s="23"/>
      <c r="DP1070" s="23"/>
      <c r="DQ1070" s="23"/>
      <c r="DR1070" s="23"/>
      <c r="DS1070" s="23"/>
      <c r="DT1070" s="23"/>
      <c r="DU1070" s="23"/>
      <c r="DV1070" s="23"/>
      <c r="DW1070" s="23"/>
      <c r="DX1070" s="23"/>
      <c r="DY1070" s="23"/>
      <c r="DZ1070" s="23"/>
      <c r="EA1070" s="23"/>
      <c r="EB1070" s="23"/>
      <c r="EC1070" s="23"/>
      <c r="ED1070" s="23"/>
      <c r="EE1070" s="23"/>
    </row>
    <row r="1071" spans="1:135" s="22" customFormat="1" x14ac:dyDescent="0.25">
      <c r="A1071" s="20"/>
      <c r="B1071" s="16"/>
      <c r="C1071" s="446"/>
      <c r="D1071" s="446"/>
      <c r="E1071" s="1089"/>
      <c r="F1071" s="446"/>
      <c r="G1071" s="446"/>
      <c r="H1071" s="1089"/>
      <c r="I1071" s="446"/>
      <c r="J1071" s="446"/>
      <c r="K1071" s="1089"/>
      <c r="L1071" s="446"/>
      <c r="M1071" s="446"/>
      <c r="N1071" s="1089"/>
      <c r="O1071" s="446"/>
      <c r="P1071" s="446"/>
      <c r="Q1071" s="1089"/>
      <c r="R1071" s="446"/>
      <c r="S1071" s="446"/>
      <c r="T1071" s="1089"/>
      <c r="U1071" s="1089"/>
      <c r="V1071" s="446"/>
      <c r="W1071" s="446"/>
      <c r="X1071" s="1089"/>
      <c r="Y1071" s="446"/>
      <c r="Z1071" s="446"/>
      <c r="AA1071" s="1089"/>
      <c r="AB1071" s="446"/>
      <c r="AC1071" s="1089"/>
      <c r="AD1071" s="446"/>
      <c r="AE1071" s="1089"/>
      <c r="AF1071" s="446"/>
      <c r="AG1071" s="1089"/>
      <c r="AH1071" s="446"/>
      <c r="AI1071" s="446"/>
      <c r="AJ1071" s="1089"/>
      <c r="AK1071" s="446"/>
      <c r="AL1071" s="446"/>
      <c r="AM1071" s="1089"/>
      <c r="AN1071" s="446"/>
      <c r="AO1071" s="446"/>
      <c r="AP1071" s="1089"/>
      <c r="AQ1071" s="446"/>
      <c r="AR1071" s="446"/>
      <c r="AS1071" s="1146"/>
      <c r="AT1071" s="446"/>
      <c r="AU1071" s="446"/>
      <c r="AV1071" s="1089"/>
      <c r="AW1071" s="1089"/>
      <c r="AX1071" s="1146"/>
      <c r="AY1071" s="446"/>
      <c r="AZ1071" s="1146"/>
      <c r="BA1071" s="1919"/>
      <c r="BB1071" s="1790"/>
      <c r="BC1071" s="1146"/>
      <c r="BD1071" s="446"/>
      <c r="BE1071" s="1938"/>
      <c r="BF1071" s="1089"/>
      <c r="BG1071" s="20"/>
      <c r="BH1071" s="23"/>
      <c r="BI1071" s="23"/>
      <c r="BJ1071" s="23"/>
      <c r="BK1071" s="23"/>
      <c r="BL1071" s="23"/>
      <c r="BM1071" s="23"/>
      <c r="BN1071" s="23"/>
      <c r="BO1071" s="23"/>
      <c r="BP1071" s="23"/>
      <c r="BQ1071" s="23"/>
      <c r="BR1071" s="23"/>
      <c r="BS1071" s="23"/>
      <c r="BT1071" s="23"/>
      <c r="BU1071" s="23"/>
      <c r="BV1071" s="23"/>
      <c r="BW1071" s="23"/>
      <c r="BX1071" s="23"/>
      <c r="BY1071" s="23"/>
      <c r="BZ1071" s="23"/>
      <c r="CA1071" s="23"/>
      <c r="CB1071" s="23"/>
      <c r="CC1071" s="23"/>
      <c r="CD1071" s="23"/>
      <c r="CE1071" s="23"/>
      <c r="CF1071" s="23"/>
      <c r="CG1071" s="23"/>
      <c r="CH1071" s="23"/>
      <c r="CI1071" s="23"/>
      <c r="CJ1071" s="23"/>
      <c r="CK1071" s="23"/>
      <c r="CL1071" s="23"/>
      <c r="CM1071" s="23"/>
      <c r="CN1071" s="23"/>
      <c r="CO1071" s="23"/>
      <c r="CP1071" s="23"/>
      <c r="CQ1071" s="23"/>
      <c r="CR1071" s="23"/>
      <c r="CS1071" s="23"/>
      <c r="CT1071" s="23"/>
      <c r="CU1071" s="23"/>
      <c r="CV1071" s="23"/>
      <c r="CW1071" s="23"/>
      <c r="CX1071" s="23"/>
      <c r="CY1071" s="23"/>
      <c r="CZ1071" s="23"/>
      <c r="DA1071" s="23"/>
      <c r="DB1071" s="23"/>
      <c r="DC1071" s="23"/>
      <c r="DD1071" s="23"/>
      <c r="DE1071" s="23"/>
      <c r="DF1071" s="23"/>
      <c r="DG1071" s="23"/>
      <c r="DH1071" s="23"/>
      <c r="DI1071" s="23"/>
      <c r="DJ1071" s="23"/>
      <c r="DK1071" s="23"/>
      <c r="DL1071" s="23"/>
      <c r="DM1071" s="23"/>
      <c r="DN1071" s="23"/>
      <c r="DO1071" s="23"/>
      <c r="DP1071" s="23"/>
      <c r="DQ1071" s="23"/>
      <c r="DR1071" s="23"/>
      <c r="DS1071" s="23"/>
      <c r="DT1071" s="23"/>
      <c r="DU1071" s="23"/>
      <c r="DV1071" s="23"/>
      <c r="DW1071" s="23"/>
      <c r="DX1071" s="23"/>
      <c r="DY1071" s="23"/>
      <c r="DZ1071" s="23"/>
      <c r="EA1071" s="23"/>
      <c r="EB1071" s="23"/>
      <c r="EC1071" s="23"/>
      <c r="ED1071" s="23"/>
      <c r="EE1071" s="23"/>
    </row>
    <row r="1072" spans="1:135" s="22" customFormat="1" x14ac:dyDescent="0.25">
      <c r="A1072" s="20"/>
      <c r="B1072" s="16"/>
      <c r="C1072" s="446"/>
      <c r="D1072" s="446"/>
      <c r="E1072" s="1089"/>
      <c r="F1072" s="446"/>
      <c r="G1072" s="446"/>
      <c r="H1072" s="1089"/>
      <c r="I1072" s="446"/>
      <c r="J1072" s="446"/>
      <c r="K1072" s="1089"/>
      <c r="L1072" s="446"/>
      <c r="M1072" s="446"/>
      <c r="N1072" s="1089"/>
      <c r="O1072" s="446"/>
      <c r="P1072" s="446"/>
      <c r="Q1072" s="1089"/>
      <c r="R1072" s="446"/>
      <c r="S1072" s="446"/>
      <c r="T1072" s="1089"/>
      <c r="U1072" s="1089"/>
      <c r="V1072" s="446"/>
      <c r="W1072" s="446"/>
      <c r="X1072" s="1089"/>
      <c r="Y1072" s="446"/>
      <c r="Z1072" s="446"/>
      <c r="AA1072" s="1089"/>
      <c r="AB1072" s="446"/>
      <c r="AC1072" s="1089"/>
      <c r="AD1072" s="446"/>
      <c r="AE1072" s="1089"/>
      <c r="AF1072" s="446"/>
      <c r="AG1072" s="1089"/>
      <c r="AH1072" s="446"/>
      <c r="AI1072" s="446"/>
      <c r="AJ1072" s="1089"/>
      <c r="AK1072" s="446"/>
      <c r="AL1072" s="446"/>
      <c r="AM1072" s="1089"/>
      <c r="AN1072" s="446"/>
      <c r="AO1072" s="446"/>
      <c r="AP1072" s="1089"/>
      <c r="AQ1072" s="446"/>
      <c r="AR1072" s="446"/>
      <c r="AS1072" s="1146"/>
      <c r="AT1072" s="446"/>
      <c r="AU1072" s="446"/>
      <c r="AV1072" s="1089"/>
      <c r="AW1072" s="1089"/>
      <c r="AX1072" s="1146"/>
      <c r="AY1072" s="446"/>
      <c r="AZ1072" s="1146"/>
      <c r="BA1072" s="1919"/>
      <c r="BB1072" s="1790"/>
      <c r="BC1072" s="1146"/>
      <c r="BD1072" s="446"/>
      <c r="BE1072" s="1938"/>
      <c r="BF1072" s="1089"/>
      <c r="BG1072" s="20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  <c r="BS1072" s="23"/>
      <c r="BT1072" s="23"/>
      <c r="BU1072" s="23"/>
      <c r="BV1072" s="23"/>
      <c r="BW1072" s="23"/>
      <c r="BX1072" s="23"/>
      <c r="BY1072" s="23"/>
      <c r="BZ1072" s="23"/>
      <c r="CA1072" s="23"/>
      <c r="CB1072" s="23"/>
      <c r="CC1072" s="23"/>
      <c r="CD1072" s="23"/>
      <c r="CE1072" s="23"/>
      <c r="CF1072" s="23"/>
      <c r="CG1072" s="23"/>
      <c r="CH1072" s="23"/>
      <c r="CI1072" s="23"/>
      <c r="CJ1072" s="23"/>
      <c r="CK1072" s="23"/>
      <c r="CL1072" s="23"/>
      <c r="CM1072" s="23"/>
      <c r="CN1072" s="23"/>
      <c r="CO1072" s="23"/>
      <c r="CP1072" s="23"/>
      <c r="CQ1072" s="23"/>
      <c r="CR1072" s="23"/>
      <c r="CS1072" s="23"/>
      <c r="CT1072" s="23"/>
      <c r="CU1072" s="23"/>
      <c r="CV1072" s="23"/>
      <c r="CW1072" s="23"/>
      <c r="CX1072" s="23"/>
      <c r="CY1072" s="23"/>
      <c r="CZ1072" s="23"/>
      <c r="DA1072" s="23"/>
      <c r="DB1072" s="23"/>
      <c r="DC1072" s="23"/>
      <c r="DD1072" s="23"/>
      <c r="DE1072" s="23"/>
      <c r="DF1072" s="23"/>
      <c r="DG1072" s="23"/>
      <c r="DH1072" s="23"/>
      <c r="DI1072" s="23"/>
      <c r="DJ1072" s="23"/>
      <c r="DK1072" s="23"/>
      <c r="DL1072" s="23"/>
      <c r="DM1072" s="23"/>
      <c r="DN1072" s="23"/>
      <c r="DO1072" s="23"/>
      <c r="DP1072" s="23"/>
      <c r="DQ1072" s="23"/>
      <c r="DR1072" s="23"/>
      <c r="DS1072" s="23"/>
      <c r="DT1072" s="23"/>
      <c r="DU1072" s="23"/>
      <c r="DV1072" s="23"/>
      <c r="DW1072" s="23"/>
      <c r="DX1072" s="23"/>
      <c r="DY1072" s="23"/>
      <c r="DZ1072" s="23"/>
      <c r="EA1072" s="23"/>
      <c r="EB1072" s="23"/>
      <c r="EC1072" s="23"/>
      <c r="ED1072" s="23"/>
      <c r="EE1072" s="23"/>
    </row>
    <row r="1073" spans="1:135" s="22" customFormat="1" x14ac:dyDescent="0.25">
      <c r="A1073" s="20"/>
      <c r="B1073" s="16"/>
      <c r="C1073" s="446"/>
      <c r="D1073" s="446"/>
      <c r="E1073" s="1089"/>
      <c r="F1073" s="446"/>
      <c r="G1073" s="446"/>
      <c r="H1073" s="1089"/>
      <c r="I1073" s="446"/>
      <c r="J1073" s="446"/>
      <c r="K1073" s="1089"/>
      <c r="L1073" s="446"/>
      <c r="M1073" s="446"/>
      <c r="N1073" s="1089"/>
      <c r="O1073" s="446"/>
      <c r="P1073" s="446"/>
      <c r="Q1073" s="1089"/>
      <c r="R1073" s="446"/>
      <c r="S1073" s="446"/>
      <c r="T1073" s="1089"/>
      <c r="U1073" s="1089"/>
      <c r="V1073" s="446"/>
      <c r="W1073" s="446"/>
      <c r="X1073" s="1089"/>
      <c r="Y1073" s="446"/>
      <c r="Z1073" s="446"/>
      <c r="AA1073" s="1089"/>
      <c r="AB1073" s="446"/>
      <c r="AC1073" s="1089"/>
      <c r="AD1073" s="446"/>
      <c r="AE1073" s="1089"/>
      <c r="AF1073" s="446"/>
      <c r="AG1073" s="1089"/>
      <c r="AH1073" s="446"/>
      <c r="AI1073" s="446"/>
      <c r="AJ1073" s="1089"/>
      <c r="AK1073" s="446"/>
      <c r="AL1073" s="446"/>
      <c r="AM1073" s="1089"/>
      <c r="AN1073" s="446"/>
      <c r="AO1073" s="446"/>
      <c r="AP1073" s="1089"/>
      <c r="AQ1073" s="446"/>
      <c r="AR1073" s="446"/>
      <c r="AS1073" s="1146"/>
      <c r="AT1073" s="446"/>
      <c r="AU1073" s="446"/>
      <c r="AV1073" s="1089"/>
      <c r="AW1073" s="1089"/>
      <c r="AX1073" s="1146"/>
      <c r="AY1073" s="446"/>
      <c r="AZ1073" s="1146"/>
      <c r="BA1073" s="1919"/>
      <c r="BB1073" s="1790"/>
      <c r="BC1073" s="1146"/>
      <c r="BD1073" s="446"/>
      <c r="BE1073" s="1938"/>
      <c r="BF1073" s="1089"/>
      <c r="BG1073" s="20"/>
      <c r="BH1073" s="23"/>
      <c r="BI1073" s="23"/>
      <c r="BJ1073" s="23"/>
      <c r="BK1073" s="23"/>
      <c r="BL1073" s="23"/>
      <c r="BM1073" s="23"/>
      <c r="BN1073" s="23"/>
      <c r="BO1073" s="23"/>
      <c r="BP1073" s="23"/>
      <c r="BQ1073" s="23"/>
      <c r="BR1073" s="23"/>
      <c r="BS1073" s="23"/>
      <c r="BT1073" s="23"/>
      <c r="BU1073" s="23"/>
      <c r="BV1073" s="23"/>
      <c r="BW1073" s="23"/>
      <c r="BX1073" s="23"/>
      <c r="BY1073" s="23"/>
      <c r="BZ1073" s="23"/>
      <c r="CA1073" s="23"/>
      <c r="CB1073" s="23"/>
      <c r="CC1073" s="23"/>
      <c r="CD1073" s="23"/>
      <c r="CE1073" s="23"/>
      <c r="CF1073" s="23"/>
      <c r="CG1073" s="23"/>
      <c r="CH1073" s="23"/>
      <c r="CI1073" s="23"/>
      <c r="CJ1073" s="23"/>
      <c r="CK1073" s="23"/>
      <c r="CL1073" s="23"/>
      <c r="CM1073" s="23"/>
      <c r="CN1073" s="23"/>
      <c r="CO1073" s="23"/>
      <c r="CP1073" s="23"/>
      <c r="CQ1073" s="23"/>
      <c r="CR1073" s="23"/>
      <c r="CS1073" s="23"/>
      <c r="CT1073" s="23"/>
      <c r="CU1073" s="23"/>
      <c r="CV1073" s="23"/>
      <c r="CW1073" s="23"/>
      <c r="CX1073" s="23"/>
      <c r="CY1073" s="23"/>
      <c r="CZ1073" s="23"/>
      <c r="DA1073" s="23"/>
      <c r="DB1073" s="23"/>
      <c r="DC1073" s="23"/>
      <c r="DD1073" s="23"/>
      <c r="DE1073" s="23"/>
      <c r="DF1073" s="23"/>
      <c r="DG1073" s="23"/>
      <c r="DH1073" s="23"/>
      <c r="DI1073" s="23"/>
      <c r="DJ1073" s="23"/>
      <c r="DK1073" s="23"/>
      <c r="DL1073" s="23"/>
      <c r="DM1073" s="23"/>
      <c r="DN1073" s="23"/>
      <c r="DO1073" s="23"/>
      <c r="DP1073" s="23"/>
      <c r="DQ1073" s="23"/>
      <c r="DR1073" s="23"/>
      <c r="DS1073" s="23"/>
      <c r="DT1073" s="23"/>
      <c r="DU1073" s="23"/>
      <c r="DV1073" s="23"/>
      <c r="DW1073" s="23"/>
      <c r="DX1073" s="23"/>
      <c r="DY1073" s="23"/>
      <c r="DZ1073" s="23"/>
      <c r="EA1073" s="23"/>
      <c r="EB1073" s="23"/>
      <c r="EC1073" s="23"/>
      <c r="ED1073" s="23"/>
      <c r="EE1073" s="23"/>
    </row>
    <row r="1074" spans="1:135" s="22" customFormat="1" x14ac:dyDescent="0.25">
      <c r="A1074" s="20"/>
      <c r="B1074" s="16"/>
      <c r="C1074" s="446"/>
      <c r="D1074" s="446"/>
      <c r="E1074" s="1089"/>
      <c r="F1074" s="446"/>
      <c r="G1074" s="446"/>
      <c r="H1074" s="1089"/>
      <c r="I1074" s="446"/>
      <c r="J1074" s="446"/>
      <c r="K1074" s="1089"/>
      <c r="L1074" s="446"/>
      <c r="M1074" s="446"/>
      <c r="N1074" s="1089"/>
      <c r="O1074" s="446"/>
      <c r="P1074" s="446"/>
      <c r="Q1074" s="1089"/>
      <c r="R1074" s="446"/>
      <c r="S1074" s="446"/>
      <c r="T1074" s="1089"/>
      <c r="U1074" s="1089"/>
      <c r="V1074" s="446"/>
      <c r="W1074" s="446"/>
      <c r="X1074" s="1089"/>
      <c r="Y1074" s="446"/>
      <c r="Z1074" s="446"/>
      <c r="AA1074" s="1089"/>
      <c r="AB1074" s="446"/>
      <c r="AC1074" s="1089"/>
      <c r="AD1074" s="446"/>
      <c r="AE1074" s="1089"/>
      <c r="AF1074" s="446"/>
      <c r="AG1074" s="1089"/>
      <c r="AH1074" s="446"/>
      <c r="AI1074" s="446"/>
      <c r="AJ1074" s="1089"/>
      <c r="AK1074" s="446"/>
      <c r="AL1074" s="446"/>
      <c r="AM1074" s="1089"/>
      <c r="AN1074" s="446"/>
      <c r="AO1074" s="446"/>
      <c r="AP1074" s="1089"/>
      <c r="AQ1074" s="446"/>
      <c r="AR1074" s="446"/>
      <c r="AS1074" s="1146"/>
      <c r="AT1074" s="446"/>
      <c r="AU1074" s="446"/>
      <c r="AV1074" s="1089"/>
      <c r="AW1074" s="1089"/>
      <c r="AX1074" s="1146"/>
      <c r="AY1074" s="446"/>
      <c r="AZ1074" s="1146"/>
      <c r="BA1074" s="1919"/>
      <c r="BB1074" s="1790"/>
      <c r="BC1074" s="1146"/>
      <c r="BD1074" s="446"/>
      <c r="BE1074" s="1938"/>
      <c r="BF1074" s="1089"/>
      <c r="BG1074" s="20"/>
      <c r="BH1074" s="23"/>
      <c r="BI1074" s="23"/>
      <c r="BJ1074" s="23"/>
      <c r="BK1074" s="23"/>
      <c r="BL1074" s="23"/>
      <c r="BM1074" s="23"/>
      <c r="BN1074" s="23"/>
      <c r="BO1074" s="23"/>
      <c r="BP1074" s="23"/>
      <c r="BQ1074" s="23"/>
      <c r="BR1074" s="23"/>
      <c r="BS1074" s="23"/>
      <c r="BT1074" s="23"/>
      <c r="BU1074" s="23"/>
      <c r="BV1074" s="23"/>
      <c r="BW1074" s="23"/>
      <c r="BX1074" s="23"/>
      <c r="BY1074" s="23"/>
      <c r="BZ1074" s="23"/>
      <c r="CA1074" s="23"/>
      <c r="CB1074" s="23"/>
      <c r="CC1074" s="23"/>
      <c r="CD1074" s="23"/>
      <c r="CE1074" s="23"/>
      <c r="CF1074" s="23"/>
      <c r="CG1074" s="23"/>
      <c r="CH1074" s="23"/>
      <c r="CI1074" s="23"/>
      <c r="CJ1074" s="23"/>
      <c r="CK1074" s="23"/>
      <c r="CL1074" s="23"/>
      <c r="CM1074" s="23"/>
      <c r="CN1074" s="23"/>
      <c r="CO1074" s="23"/>
      <c r="CP1074" s="23"/>
      <c r="CQ1074" s="23"/>
      <c r="CR1074" s="23"/>
      <c r="CS1074" s="23"/>
      <c r="CT1074" s="23"/>
      <c r="CU1074" s="23"/>
      <c r="CV1074" s="23"/>
      <c r="CW1074" s="23"/>
      <c r="CX1074" s="23"/>
      <c r="CY1074" s="23"/>
      <c r="CZ1074" s="23"/>
      <c r="DA1074" s="23"/>
      <c r="DB1074" s="23"/>
      <c r="DC1074" s="23"/>
      <c r="DD1074" s="23"/>
      <c r="DE1074" s="23"/>
      <c r="DF1074" s="23"/>
      <c r="DG1074" s="23"/>
      <c r="DH1074" s="23"/>
      <c r="DI1074" s="23"/>
      <c r="DJ1074" s="23"/>
      <c r="DK1074" s="23"/>
      <c r="DL1074" s="23"/>
      <c r="DM1074" s="23"/>
      <c r="DN1074" s="23"/>
      <c r="DO1074" s="23"/>
      <c r="DP1074" s="23"/>
      <c r="DQ1074" s="23"/>
      <c r="DR1074" s="23"/>
      <c r="DS1074" s="23"/>
      <c r="DT1074" s="23"/>
      <c r="DU1074" s="23"/>
      <c r="DV1074" s="23"/>
      <c r="DW1074" s="23"/>
      <c r="DX1074" s="23"/>
      <c r="DY1074" s="23"/>
      <c r="DZ1074" s="23"/>
      <c r="EA1074" s="23"/>
      <c r="EB1074" s="23"/>
      <c r="EC1074" s="23"/>
      <c r="ED1074" s="23"/>
      <c r="EE1074" s="23"/>
    </row>
    <row r="1075" spans="1:135" s="22" customFormat="1" x14ac:dyDescent="0.25">
      <c r="A1075" s="20"/>
      <c r="B1075" s="16"/>
      <c r="C1075" s="446"/>
      <c r="D1075" s="446"/>
      <c r="E1075" s="1089"/>
      <c r="F1075" s="446"/>
      <c r="G1075" s="446"/>
      <c r="H1075" s="1089"/>
      <c r="I1075" s="446"/>
      <c r="J1075" s="446"/>
      <c r="K1075" s="1089"/>
      <c r="L1075" s="446"/>
      <c r="M1075" s="446"/>
      <c r="N1075" s="1089"/>
      <c r="O1075" s="446"/>
      <c r="P1075" s="446"/>
      <c r="Q1075" s="1089"/>
      <c r="R1075" s="446"/>
      <c r="S1075" s="446"/>
      <c r="T1075" s="1089"/>
      <c r="U1075" s="1089"/>
      <c r="V1075" s="446"/>
      <c r="W1075" s="446"/>
      <c r="X1075" s="1089"/>
      <c r="Y1075" s="446"/>
      <c r="Z1075" s="446"/>
      <c r="AA1075" s="1089"/>
      <c r="AB1075" s="446"/>
      <c r="AC1075" s="1089"/>
      <c r="AD1075" s="446"/>
      <c r="AE1075" s="1089"/>
      <c r="AF1075" s="446"/>
      <c r="AG1075" s="1089"/>
      <c r="AH1075" s="446"/>
      <c r="AI1075" s="446"/>
      <c r="AJ1075" s="1089"/>
      <c r="AK1075" s="446"/>
      <c r="AL1075" s="446"/>
      <c r="AM1075" s="1089"/>
      <c r="AN1075" s="446"/>
      <c r="AO1075" s="446"/>
      <c r="AP1075" s="1089"/>
      <c r="AQ1075" s="446"/>
      <c r="AR1075" s="446"/>
      <c r="AS1075" s="1146"/>
      <c r="AT1075" s="446"/>
      <c r="AU1075" s="446"/>
      <c r="AV1075" s="1089"/>
      <c r="AW1075" s="1089"/>
      <c r="AX1075" s="1146"/>
      <c r="AY1075" s="446"/>
      <c r="AZ1075" s="1146"/>
      <c r="BA1075" s="1919"/>
      <c r="BB1075" s="1790"/>
      <c r="BC1075" s="1146"/>
      <c r="BD1075" s="446"/>
      <c r="BE1075" s="1938"/>
      <c r="BF1075" s="1089"/>
      <c r="BG1075" s="20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/>
      <c r="CS1075" s="23"/>
      <c r="CT1075" s="23"/>
      <c r="CU1075" s="23"/>
      <c r="CV1075" s="23"/>
      <c r="CW1075" s="23"/>
      <c r="CX1075" s="23"/>
      <c r="CY1075" s="23"/>
      <c r="CZ1075" s="23"/>
      <c r="DA1075" s="23"/>
      <c r="DB1075" s="23"/>
      <c r="DC1075" s="23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</row>
    <row r="1076" spans="1:135" s="22" customFormat="1" x14ac:dyDescent="0.25">
      <c r="A1076" s="20"/>
      <c r="B1076" s="16"/>
      <c r="C1076" s="446"/>
      <c r="D1076" s="446"/>
      <c r="E1076" s="1089"/>
      <c r="F1076" s="446"/>
      <c r="G1076" s="446"/>
      <c r="H1076" s="1089"/>
      <c r="I1076" s="446"/>
      <c r="J1076" s="446"/>
      <c r="K1076" s="1089"/>
      <c r="L1076" s="446"/>
      <c r="M1076" s="446"/>
      <c r="N1076" s="1089"/>
      <c r="O1076" s="446"/>
      <c r="P1076" s="446"/>
      <c r="Q1076" s="1089"/>
      <c r="R1076" s="446"/>
      <c r="S1076" s="446"/>
      <c r="T1076" s="1089"/>
      <c r="U1076" s="1089"/>
      <c r="V1076" s="446"/>
      <c r="W1076" s="446"/>
      <c r="X1076" s="1089"/>
      <c r="Y1076" s="446"/>
      <c r="Z1076" s="446"/>
      <c r="AA1076" s="1089"/>
      <c r="AB1076" s="446"/>
      <c r="AC1076" s="1089"/>
      <c r="AD1076" s="446"/>
      <c r="AE1076" s="1089"/>
      <c r="AF1076" s="446"/>
      <c r="AG1076" s="1089"/>
      <c r="AH1076" s="446"/>
      <c r="AI1076" s="446"/>
      <c r="AJ1076" s="1089"/>
      <c r="AK1076" s="446"/>
      <c r="AL1076" s="446"/>
      <c r="AM1076" s="1089"/>
      <c r="AN1076" s="446"/>
      <c r="AO1076" s="446"/>
      <c r="AP1076" s="1089"/>
      <c r="AQ1076" s="446"/>
      <c r="AR1076" s="446"/>
      <c r="AS1076" s="1146"/>
      <c r="AT1076" s="446"/>
      <c r="AU1076" s="446"/>
      <c r="AV1076" s="1089"/>
      <c r="AW1076" s="1089"/>
      <c r="AX1076" s="1146"/>
      <c r="AY1076" s="446"/>
      <c r="AZ1076" s="1146"/>
      <c r="BA1076" s="1919"/>
      <c r="BB1076" s="1790"/>
      <c r="BC1076" s="1146"/>
      <c r="BD1076" s="446"/>
      <c r="BE1076" s="1938"/>
      <c r="BF1076" s="1089"/>
      <c r="BG1076" s="20"/>
      <c r="BH1076" s="23"/>
      <c r="BI1076" s="23"/>
      <c r="BJ1076" s="23"/>
      <c r="BK1076" s="23"/>
      <c r="BL1076" s="23"/>
      <c r="BM1076" s="23"/>
      <c r="BN1076" s="23"/>
      <c r="BO1076" s="23"/>
      <c r="BP1076" s="23"/>
      <c r="BQ1076" s="23"/>
      <c r="BR1076" s="23"/>
      <c r="BS1076" s="23"/>
      <c r="BT1076" s="23"/>
      <c r="BU1076" s="23"/>
      <c r="BV1076" s="23"/>
      <c r="BW1076" s="23"/>
      <c r="BX1076" s="23"/>
      <c r="BY1076" s="23"/>
      <c r="BZ1076" s="23"/>
      <c r="CA1076" s="23"/>
      <c r="CB1076" s="23"/>
      <c r="CC1076" s="23"/>
      <c r="CD1076" s="23"/>
      <c r="CE1076" s="23"/>
      <c r="CF1076" s="23"/>
      <c r="CG1076" s="23"/>
      <c r="CH1076" s="23"/>
      <c r="CI1076" s="23"/>
      <c r="CJ1076" s="23"/>
      <c r="CK1076" s="23"/>
      <c r="CL1076" s="23"/>
      <c r="CM1076" s="23"/>
      <c r="CN1076" s="23"/>
      <c r="CO1076" s="23"/>
      <c r="CP1076" s="23"/>
      <c r="CQ1076" s="23"/>
      <c r="CR1076" s="23"/>
      <c r="CS1076" s="23"/>
      <c r="CT1076" s="23"/>
      <c r="CU1076" s="23"/>
      <c r="CV1076" s="23"/>
      <c r="CW1076" s="23"/>
      <c r="CX1076" s="23"/>
      <c r="CY1076" s="23"/>
      <c r="CZ1076" s="23"/>
      <c r="DA1076" s="23"/>
      <c r="DB1076" s="23"/>
      <c r="DC1076" s="23"/>
      <c r="DD1076" s="23"/>
      <c r="DE1076" s="23"/>
      <c r="DF1076" s="23"/>
      <c r="DG1076" s="23"/>
      <c r="DH1076" s="23"/>
      <c r="DI1076" s="23"/>
      <c r="DJ1076" s="23"/>
      <c r="DK1076" s="23"/>
      <c r="DL1076" s="23"/>
      <c r="DM1076" s="23"/>
      <c r="DN1076" s="23"/>
      <c r="DO1076" s="23"/>
      <c r="DP1076" s="23"/>
      <c r="DQ1076" s="23"/>
      <c r="DR1076" s="23"/>
      <c r="DS1076" s="23"/>
      <c r="DT1076" s="23"/>
      <c r="DU1076" s="23"/>
      <c r="DV1076" s="23"/>
      <c r="DW1076" s="23"/>
      <c r="DX1076" s="23"/>
      <c r="DY1076" s="23"/>
      <c r="DZ1076" s="23"/>
      <c r="EA1076" s="23"/>
      <c r="EB1076" s="23"/>
      <c r="EC1076" s="23"/>
      <c r="ED1076" s="23"/>
      <c r="EE1076" s="23"/>
    </row>
    <row r="1077" spans="1:135" s="22" customFormat="1" x14ac:dyDescent="0.25">
      <c r="A1077" s="20"/>
      <c r="B1077" s="16"/>
      <c r="C1077" s="446"/>
      <c r="D1077" s="446"/>
      <c r="E1077" s="1089"/>
      <c r="F1077" s="446"/>
      <c r="G1077" s="446"/>
      <c r="H1077" s="1089"/>
      <c r="I1077" s="446"/>
      <c r="J1077" s="446"/>
      <c r="K1077" s="1089"/>
      <c r="L1077" s="446"/>
      <c r="M1077" s="446"/>
      <c r="N1077" s="1089"/>
      <c r="O1077" s="446"/>
      <c r="P1077" s="446"/>
      <c r="Q1077" s="1089"/>
      <c r="R1077" s="446"/>
      <c r="S1077" s="446"/>
      <c r="T1077" s="1089"/>
      <c r="U1077" s="1089"/>
      <c r="V1077" s="446"/>
      <c r="W1077" s="446"/>
      <c r="X1077" s="1089"/>
      <c r="Y1077" s="446"/>
      <c r="Z1077" s="446"/>
      <c r="AA1077" s="1089"/>
      <c r="AB1077" s="446"/>
      <c r="AC1077" s="1089"/>
      <c r="AD1077" s="446"/>
      <c r="AE1077" s="1089"/>
      <c r="AF1077" s="446"/>
      <c r="AG1077" s="1089"/>
      <c r="AH1077" s="446"/>
      <c r="AI1077" s="446"/>
      <c r="AJ1077" s="1089"/>
      <c r="AK1077" s="446"/>
      <c r="AL1077" s="446"/>
      <c r="AM1077" s="1089"/>
      <c r="AN1077" s="446"/>
      <c r="AO1077" s="446"/>
      <c r="AP1077" s="1089"/>
      <c r="AQ1077" s="446"/>
      <c r="AR1077" s="446"/>
      <c r="AS1077" s="1146"/>
      <c r="AT1077" s="446"/>
      <c r="AU1077" s="446"/>
      <c r="AV1077" s="1089"/>
      <c r="AW1077" s="1089"/>
      <c r="AX1077" s="1146"/>
      <c r="AY1077" s="446"/>
      <c r="AZ1077" s="1146"/>
      <c r="BA1077" s="1919"/>
      <c r="BB1077" s="1790"/>
      <c r="BC1077" s="1146"/>
      <c r="BD1077" s="446"/>
      <c r="BE1077" s="1938"/>
      <c r="BF1077" s="1089"/>
      <c r="BG1077" s="20"/>
      <c r="BH1077" s="23"/>
      <c r="BI1077" s="23"/>
      <c r="BJ1077" s="23"/>
      <c r="BK1077" s="23"/>
      <c r="BL1077" s="23"/>
      <c r="BM1077" s="23"/>
      <c r="BN1077" s="23"/>
      <c r="BO1077" s="23"/>
      <c r="BP1077" s="23"/>
      <c r="BQ1077" s="23"/>
      <c r="BR1077" s="23"/>
      <c r="BS1077" s="23"/>
      <c r="BT1077" s="23"/>
      <c r="BU1077" s="23"/>
      <c r="BV1077" s="23"/>
      <c r="BW1077" s="23"/>
      <c r="BX1077" s="23"/>
      <c r="BY1077" s="23"/>
      <c r="BZ1077" s="23"/>
      <c r="CA1077" s="23"/>
      <c r="CB1077" s="23"/>
      <c r="CC1077" s="23"/>
      <c r="CD1077" s="23"/>
      <c r="CE1077" s="23"/>
      <c r="CF1077" s="23"/>
      <c r="CG1077" s="23"/>
      <c r="CH1077" s="23"/>
      <c r="CI1077" s="23"/>
      <c r="CJ1077" s="23"/>
      <c r="CK1077" s="23"/>
      <c r="CL1077" s="23"/>
      <c r="CM1077" s="23"/>
      <c r="CN1077" s="23"/>
      <c r="CO1077" s="23"/>
      <c r="CP1077" s="23"/>
      <c r="CQ1077" s="23"/>
      <c r="CR1077" s="23"/>
      <c r="CS1077" s="23"/>
      <c r="CT1077" s="23"/>
      <c r="CU1077" s="23"/>
      <c r="CV1077" s="23"/>
      <c r="CW1077" s="23"/>
      <c r="CX1077" s="23"/>
      <c r="CY1077" s="23"/>
      <c r="CZ1077" s="23"/>
      <c r="DA1077" s="23"/>
      <c r="DB1077" s="23"/>
      <c r="DC1077" s="23"/>
      <c r="DD1077" s="23"/>
      <c r="DE1077" s="23"/>
      <c r="DF1077" s="23"/>
      <c r="DG1077" s="23"/>
      <c r="DH1077" s="23"/>
      <c r="DI1077" s="23"/>
      <c r="DJ1077" s="23"/>
      <c r="DK1077" s="23"/>
      <c r="DL1077" s="23"/>
      <c r="DM1077" s="23"/>
      <c r="DN1077" s="23"/>
      <c r="DO1077" s="23"/>
      <c r="DP1077" s="23"/>
      <c r="DQ1077" s="23"/>
      <c r="DR1077" s="23"/>
      <c r="DS1077" s="23"/>
      <c r="DT1077" s="23"/>
      <c r="DU1077" s="23"/>
      <c r="DV1077" s="23"/>
      <c r="DW1077" s="23"/>
      <c r="DX1077" s="23"/>
      <c r="DY1077" s="23"/>
      <c r="DZ1077" s="23"/>
      <c r="EA1077" s="23"/>
      <c r="EB1077" s="23"/>
      <c r="EC1077" s="23"/>
      <c r="ED1077" s="23"/>
      <c r="EE1077" s="23"/>
    </row>
    <row r="1078" spans="1:135" s="22" customFormat="1" x14ac:dyDescent="0.25">
      <c r="A1078" s="20"/>
      <c r="B1078" s="16"/>
      <c r="C1078" s="446"/>
      <c r="D1078" s="446"/>
      <c r="E1078" s="1089"/>
      <c r="F1078" s="446"/>
      <c r="G1078" s="446"/>
      <c r="H1078" s="1089"/>
      <c r="I1078" s="446"/>
      <c r="J1078" s="446"/>
      <c r="K1078" s="1089"/>
      <c r="L1078" s="446"/>
      <c r="M1078" s="446"/>
      <c r="N1078" s="1089"/>
      <c r="O1078" s="446"/>
      <c r="P1078" s="446"/>
      <c r="Q1078" s="1089"/>
      <c r="R1078" s="446"/>
      <c r="S1078" s="446"/>
      <c r="T1078" s="1089"/>
      <c r="U1078" s="1089"/>
      <c r="V1078" s="446"/>
      <c r="W1078" s="446"/>
      <c r="X1078" s="1089"/>
      <c r="Y1078" s="446"/>
      <c r="Z1078" s="446"/>
      <c r="AA1078" s="1089"/>
      <c r="AB1078" s="446"/>
      <c r="AC1078" s="1089"/>
      <c r="AD1078" s="446"/>
      <c r="AE1078" s="1089"/>
      <c r="AF1078" s="446"/>
      <c r="AG1078" s="1089"/>
      <c r="AH1078" s="446"/>
      <c r="AI1078" s="446"/>
      <c r="AJ1078" s="1089"/>
      <c r="AK1078" s="446"/>
      <c r="AL1078" s="446"/>
      <c r="AM1078" s="1089"/>
      <c r="AN1078" s="446"/>
      <c r="AO1078" s="446"/>
      <c r="AP1078" s="1089"/>
      <c r="AQ1078" s="446"/>
      <c r="AR1078" s="446"/>
      <c r="AS1078" s="1146"/>
      <c r="AT1078" s="446"/>
      <c r="AU1078" s="446"/>
      <c r="AV1078" s="1089"/>
      <c r="AW1078" s="1089"/>
      <c r="AX1078" s="1146"/>
      <c r="AY1078" s="446"/>
      <c r="AZ1078" s="1146"/>
      <c r="BA1078" s="1919"/>
      <c r="BB1078" s="1790"/>
      <c r="BC1078" s="1146"/>
      <c r="BD1078" s="446"/>
      <c r="BE1078" s="1938"/>
      <c r="BF1078" s="1089"/>
      <c r="BG1078" s="20"/>
      <c r="BH1078" s="23"/>
      <c r="BI1078" s="23"/>
      <c r="BJ1078" s="23"/>
      <c r="BK1078" s="23"/>
      <c r="BL1078" s="23"/>
      <c r="BM1078" s="23"/>
      <c r="BN1078" s="23"/>
      <c r="BO1078" s="23"/>
      <c r="BP1078" s="23"/>
      <c r="BQ1078" s="23"/>
      <c r="BR1078" s="23"/>
      <c r="BS1078" s="23"/>
      <c r="BT1078" s="23"/>
      <c r="BU1078" s="23"/>
      <c r="BV1078" s="23"/>
      <c r="BW1078" s="23"/>
      <c r="BX1078" s="23"/>
      <c r="BY1078" s="23"/>
      <c r="BZ1078" s="23"/>
      <c r="CA1078" s="23"/>
      <c r="CB1078" s="23"/>
      <c r="CC1078" s="23"/>
      <c r="CD1078" s="23"/>
      <c r="CE1078" s="23"/>
      <c r="CF1078" s="23"/>
      <c r="CG1078" s="23"/>
      <c r="CH1078" s="23"/>
      <c r="CI1078" s="23"/>
      <c r="CJ1078" s="23"/>
      <c r="CK1078" s="23"/>
      <c r="CL1078" s="23"/>
      <c r="CM1078" s="23"/>
      <c r="CN1078" s="23"/>
      <c r="CO1078" s="23"/>
      <c r="CP1078" s="23"/>
      <c r="CQ1078" s="23"/>
      <c r="CR1078" s="23"/>
      <c r="CS1078" s="23"/>
      <c r="CT1078" s="23"/>
      <c r="CU1078" s="23"/>
      <c r="CV1078" s="23"/>
      <c r="CW1078" s="23"/>
      <c r="CX1078" s="23"/>
      <c r="CY1078" s="23"/>
      <c r="CZ1078" s="23"/>
      <c r="DA1078" s="23"/>
      <c r="DB1078" s="23"/>
      <c r="DC1078" s="23"/>
      <c r="DD1078" s="23"/>
      <c r="DE1078" s="23"/>
      <c r="DF1078" s="23"/>
      <c r="DG1078" s="23"/>
      <c r="DH1078" s="23"/>
      <c r="DI1078" s="23"/>
      <c r="DJ1078" s="23"/>
      <c r="DK1078" s="23"/>
      <c r="DL1078" s="23"/>
      <c r="DM1078" s="23"/>
      <c r="DN1078" s="23"/>
      <c r="DO1078" s="23"/>
      <c r="DP1078" s="23"/>
      <c r="DQ1078" s="23"/>
      <c r="DR1078" s="23"/>
      <c r="DS1078" s="23"/>
      <c r="DT1078" s="23"/>
      <c r="DU1078" s="23"/>
      <c r="DV1078" s="23"/>
      <c r="DW1078" s="23"/>
      <c r="DX1078" s="23"/>
      <c r="DY1078" s="23"/>
      <c r="DZ1078" s="23"/>
      <c r="EA1078" s="23"/>
      <c r="EB1078" s="23"/>
      <c r="EC1078" s="23"/>
      <c r="ED1078" s="23"/>
      <c r="EE1078" s="23"/>
    </row>
    <row r="1079" spans="1:135" s="22" customFormat="1" x14ac:dyDescent="0.25">
      <c r="A1079" s="20"/>
      <c r="B1079" s="16"/>
      <c r="C1079" s="446"/>
      <c r="D1079" s="446"/>
      <c r="E1079" s="1089"/>
      <c r="F1079" s="446"/>
      <c r="G1079" s="446"/>
      <c r="H1079" s="1089"/>
      <c r="I1079" s="446"/>
      <c r="J1079" s="446"/>
      <c r="K1079" s="1089"/>
      <c r="L1079" s="446"/>
      <c r="M1079" s="446"/>
      <c r="N1079" s="1089"/>
      <c r="O1079" s="446"/>
      <c r="P1079" s="446"/>
      <c r="Q1079" s="1089"/>
      <c r="R1079" s="446"/>
      <c r="S1079" s="446"/>
      <c r="T1079" s="1089"/>
      <c r="U1079" s="1089"/>
      <c r="V1079" s="446"/>
      <c r="W1079" s="446"/>
      <c r="X1079" s="1089"/>
      <c r="Y1079" s="446"/>
      <c r="Z1079" s="446"/>
      <c r="AA1079" s="1089"/>
      <c r="AB1079" s="446"/>
      <c r="AC1079" s="1089"/>
      <c r="AD1079" s="446"/>
      <c r="AE1079" s="1089"/>
      <c r="AF1079" s="446"/>
      <c r="AG1079" s="1089"/>
      <c r="AH1079" s="446"/>
      <c r="AI1079" s="446"/>
      <c r="AJ1079" s="1089"/>
      <c r="AK1079" s="446"/>
      <c r="AL1079" s="446"/>
      <c r="AM1079" s="1089"/>
      <c r="AN1079" s="446"/>
      <c r="AO1079" s="446"/>
      <c r="AP1079" s="1089"/>
      <c r="AQ1079" s="446"/>
      <c r="AR1079" s="446"/>
      <c r="AS1079" s="1146"/>
      <c r="AT1079" s="446"/>
      <c r="AU1079" s="446"/>
      <c r="AV1079" s="1089"/>
      <c r="AW1079" s="1089"/>
      <c r="AX1079" s="1146"/>
      <c r="AY1079" s="446"/>
      <c r="AZ1079" s="1146"/>
      <c r="BA1079" s="1919"/>
      <c r="BB1079" s="1790"/>
      <c r="BC1079" s="1146"/>
      <c r="BD1079" s="446"/>
      <c r="BE1079" s="1938"/>
      <c r="BF1079" s="1089"/>
      <c r="BG1079" s="20"/>
      <c r="BH1079" s="23"/>
      <c r="BI1079" s="23"/>
      <c r="BJ1079" s="23"/>
      <c r="BK1079" s="23"/>
      <c r="BL1079" s="23"/>
      <c r="BM1079" s="23"/>
      <c r="BN1079" s="23"/>
      <c r="BO1079" s="23"/>
      <c r="BP1079" s="23"/>
      <c r="BQ1079" s="23"/>
      <c r="BR1079" s="23"/>
      <c r="BS1079" s="23"/>
      <c r="BT1079" s="23"/>
      <c r="BU1079" s="23"/>
      <c r="BV1079" s="23"/>
      <c r="BW1079" s="23"/>
      <c r="BX1079" s="23"/>
      <c r="BY1079" s="23"/>
      <c r="BZ1079" s="23"/>
      <c r="CA1079" s="23"/>
      <c r="CB1079" s="23"/>
      <c r="CC1079" s="23"/>
      <c r="CD1079" s="23"/>
      <c r="CE1079" s="23"/>
      <c r="CF1079" s="23"/>
      <c r="CG1079" s="23"/>
      <c r="CH1079" s="23"/>
      <c r="CI1079" s="23"/>
      <c r="CJ1079" s="23"/>
      <c r="CK1079" s="23"/>
      <c r="CL1079" s="23"/>
      <c r="CM1079" s="23"/>
      <c r="CN1079" s="23"/>
      <c r="CO1079" s="23"/>
      <c r="CP1079" s="23"/>
      <c r="CQ1079" s="23"/>
      <c r="CR1079" s="23"/>
      <c r="CS1079" s="23"/>
      <c r="CT1079" s="23"/>
      <c r="CU1079" s="23"/>
      <c r="CV1079" s="23"/>
      <c r="CW1079" s="23"/>
      <c r="CX1079" s="23"/>
      <c r="CY1079" s="23"/>
      <c r="CZ1079" s="23"/>
      <c r="DA1079" s="23"/>
      <c r="DB1079" s="23"/>
      <c r="DC1079" s="23"/>
      <c r="DD1079" s="23"/>
      <c r="DE1079" s="23"/>
      <c r="DF1079" s="23"/>
      <c r="DG1079" s="23"/>
      <c r="DH1079" s="23"/>
      <c r="DI1079" s="23"/>
      <c r="DJ1079" s="23"/>
      <c r="DK1079" s="23"/>
      <c r="DL1079" s="23"/>
      <c r="DM1079" s="23"/>
      <c r="DN1079" s="23"/>
      <c r="DO1079" s="23"/>
      <c r="DP1079" s="23"/>
      <c r="DQ1079" s="23"/>
      <c r="DR1079" s="23"/>
      <c r="DS1079" s="23"/>
      <c r="DT1079" s="23"/>
      <c r="DU1079" s="23"/>
      <c r="DV1079" s="23"/>
      <c r="DW1079" s="23"/>
      <c r="DX1079" s="23"/>
      <c r="DY1079" s="23"/>
      <c r="DZ1079" s="23"/>
      <c r="EA1079" s="23"/>
      <c r="EB1079" s="23"/>
      <c r="EC1079" s="23"/>
      <c r="ED1079" s="23"/>
      <c r="EE1079" s="23"/>
    </row>
    <row r="1080" spans="1:135" s="22" customFormat="1" x14ac:dyDescent="0.25">
      <c r="A1080" s="20"/>
      <c r="B1080" s="16"/>
      <c r="C1080" s="446"/>
      <c r="D1080" s="446"/>
      <c r="E1080" s="1089"/>
      <c r="F1080" s="446"/>
      <c r="G1080" s="446"/>
      <c r="H1080" s="1089"/>
      <c r="I1080" s="446"/>
      <c r="J1080" s="446"/>
      <c r="K1080" s="1089"/>
      <c r="L1080" s="446"/>
      <c r="M1080" s="446"/>
      <c r="N1080" s="1089"/>
      <c r="O1080" s="446"/>
      <c r="P1080" s="446"/>
      <c r="Q1080" s="1089"/>
      <c r="R1080" s="446"/>
      <c r="S1080" s="446"/>
      <c r="T1080" s="1089"/>
      <c r="U1080" s="1089"/>
      <c r="V1080" s="446"/>
      <c r="W1080" s="446"/>
      <c r="X1080" s="1089"/>
      <c r="Y1080" s="446"/>
      <c r="Z1080" s="446"/>
      <c r="AA1080" s="1089"/>
      <c r="AB1080" s="446"/>
      <c r="AC1080" s="1089"/>
      <c r="AD1080" s="446"/>
      <c r="AE1080" s="1089"/>
      <c r="AF1080" s="446"/>
      <c r="AG1080" s="1089"/>
      <c r="AH1080" s="446"/>
      <c r="AI1080" s="446"/>
      <c r="AJ1080" s="1089"/>
      <c r="AK1080" s="446"/>
      <c r="AL1080" s="446"/>
      <c r="AM1080" s="1089"/>
      <c r="AN1080" s="446"/>
      <c r="AO1080" s="446"/>
      <c r="AP1080" s="1089"/>
      <c r="AQ1080" s="446"/>
      <c r="AR1080" s="446"/>
      <c r="AS1080" s="1146"/>
      <c r="AT1080" s="446"/>
      <c r="AU1080" s="446"/>
      <c r="AV1080" s="1089"/>
      <c r="AW1080" s="1089"/>
      <c r="AX1080" s="1146"/>
      <c r="AY1080" s="446"/>
      <c r="AZ1080" s="1146"/>
      <c r="BA1080" s="1919"/>
      <c r="BB1080" s="1790"/>
      <c r="BC1080" s="1146"/>
      <c r="BD1080" s="446"/>
      <c r="BE1080" s="1938"/>
      <c r="BF1080" s="1089"/>
      <c r="BG1080" s="20"/>
      <c r="BH1080" s="23"/>
      <c r="BI1080" s="23"/>
      <c r="BJ1080" s="23"/>
      <c r="BK1080" s="23"/>
      <c r="BL1080" s="23"/>
      <c r="BM1080" s="23"/>
      <c r="BN1080" s="23"/>
      <c r="BO1080" s="23"/>
      <c r="BP1080" s="23"/>
      <c r="BQ1080" s="23"/>
      <c r="BR1080" s="23"/>
      <c r="BS1080" s="23"/>
      <c r="BT1080" s="23"/>
      <c r="BU1080" s="23"/>
      <c r="BV1080" s="23"/>
      <c r="BW1080" s="23"/>
      <c r="BX1080" s="23"/>
      <c r="BY1080" s="23"/>
      <c r="BZ1080" s="23"/>
      <c r="CA1080" s="23"/>
      <c r="CB1080" s="23"/>
      <c r="CC1080" s="23"/>
      <c r="CD1080" s="23"/>
      <c r="CE1080" s="23"/>
      <c r="CF1080" s="23"/>
      <c r="CG1080" s="23"/>
      <c r="CH1080" s="23"/>
      <c r="CI1080" s="23"/>
      <c r="CJ1080" s="23"/>
      <c r="CK1080" s="23"/>
      <c r="CL1080" s="23"/>
      <c r="CM1080" s="23"/>
      <c r="CN1080" s="23"/>
      <c r="CO1080" s="23"/>
      <c r="CP1080" s="23"/>
      <c r="CQ1080" s="23"/>
      <c r="CR1080" s="23"/>
      <c r="CS1080" s="23"/>
      <c r="CT1080" s="23"/>
      <c r="CU1080" s="23"/>
      <c r="CV1080" s="23"/>
      <c r="CW1080" s="23"/>
      <c r="CX1080" s="23"/>
      <c r="CY1080" s="23"/>
      <c r="CZ1080" s="23"/>
      <c r="DA1080" s="23"/>
      <c r="DB1080" s="23"/>
      <c r="DC1080" s="23"/>
      <c r="DD1080" s="23"/>
      <c r="DE1080" s="23"/>
      <c r="DF1080" s="23"/>
      <c r="DG1080" s="23"/>
      <c r="DH1080" s="23"/>
      <c r="DI1080" s="23"/>
      <c r="DJ1080" s="23"/>
      <c r="DK1080" s="23"/>
      <c r="DL1080" s="23"/>
      <c r="DM1080" s="23"/>
      <c r="DN1080" s="23"/>
      <c r="DO1080" s="23"/>
      <c r="DP1080" s="23"/>
      <c r="DQ1080" s="23"/>
      <c r="DR1080" s="23"/>
      <c r="DS1080" s="23"/>
      <c r="DT1080" s="23"/>
      <c r="DU1080" s="23"/>
      <c r="DV1080" s="23"/>
      <c r="DW1080" s="23"/>
      <c r="DX1080" s="23"/>
      <c r="DY1080" s="23"/>
      <c r="DZ1080" s="23"/>
      <c r="EA1080" s="23"/>
      <c r="EB1080" s="23"/>
      <c r="EC1080" s="23"/>
      <c r="ED1080" s="23"/>
      <c r="EE1080" s="23"/>
    </row>
    <row r="1081" spans="1:135" s="22" customFormat="1" x14ac:dyDescent="0.25">
      <c r="A1081" s="20"/>
      <c r="B1081" s="16"/>
      <c r="C1081" s="446"/>
      <c r="D1081" s="446"/>
      <c r="E1081" s="1089"/>
      <c r="F1081" s="446"/>
      <c r="G1081" s="446"/>
      <c r="H1081" s="1089"/>
      <c r="I1081" s="446"/>
      <c r="J1081" s="446"/>
      <c r="K1081" s="1089"/>
      <c r="L1081" s="446"/>
      <c r="M1081" s="446"/>
      <c r="N1081" s="1089"/>
      <c r="O1081" s="446"/>
      <c r="P1081" s="446"/>
      <c r="Q1081" s="1089"/>
      <c r="R1081" s="446"/>
      <c r="S1081" s="446"/>
      <c r="T1081" s="1089"/>
      <c r="U1081" s="1089"/>
      <c r="V1081" s="446"/>
      <c r="W1081" s="446"/>
      <c r="X1081" s="1089"/>
      <c r="Y1081" s="446"/>
      <c r="Z1081" s="446"/>
      <c r="AA1081" s="1089"/>
      <c r="AB1081" s="446"/>
      <c r="AC1081" s="1089"/>
      <c r="AD1081" s="446"/>
      <c r="AE1081" s="1089"/>
      <c r="AF1081" s="446"/>
      <c r="AG1081" s="1089"/>
      <c r="AH1081" s="446"/>
      <c r="AI1081" s="446"/>
      <c r="AJ1081" s="1089"/>
      <c r="AK1081" s="446"/>
      <c r="AL1081" s="446"/>
      <c r="AM1081" s="1089"/>
      <c r="AN1081" s="446"/>
      <c r="AO1081" s="446"/>
      <c r="AP1081" s="1089"/>
      <c r="AQ1081" s="446"/>
      <c r="AR1081" s="446"/>
      <c r="AS1081" s="1146"/>
      <c r="AT1081" s="446"/>
      <c r="AU1081" s="446"/>
      <c r="AV1081" s="1089"/>
      <c r="AW1081" s="1089"/>
      <c r="AX1081" s="1146"/>
      <c r="AY1081" s="446"/>
      <c r="AZ1081" s="1146"/>
      <c r="BA1081" s="1919"/>
      <c r="BB1081" s="1790"/>
      <c r="BC1081" s="1146"/>
      <c r="BD1081" s="446"/>
      <c r="BE1081" s="1938"/>
      <c r="BF1081" s="1089"/>
      <c r="BG1081" s="20"/>
      <c r="BH1081" s="23"/>
      <c r="BI1081" s="23"/>
      <c r="BJ1081" s="23"/>
      <c r="BK1081" s="23"/>
      <c r="BL1081" s="23"/>
      <c r="BM1081" s="23"/>
      <c r="BN1081" s="23"/>
      <c r="BO1081" s="23"/>
      <c r="BP1081" s="23"/>
      <c r="BQ1081" s="23"/>
      <c r="BR1081" s="23"/>
      <c r="BS1081" s="23"/>
      <c r="BT1081" s="23"/>
      <c r="BU1081" s="23"/>
      <c r="BV1081" s="23"/>
      <c r="BW1081" s="23"/>
      <c r="BX1081" s="23"/>
      <c r="BY1081" s="23"/>
      <c r="BZ1081" s="23"/>
      <c r="CA1081" s="23"/>
      <c r="CB1081" s="23"/>
      <c r="CC1081" s="23"/>
      <c r="CD1081" s="23"/>
      <c r="CE1081" s="23"/>
      <c r="CF1081" s="23"/>
      <c r="CG1081" s="23"/>
      <c r="CH1081" s="23"/>
      <c r="CI1081" s="23"/>
      <c r="CJ1081" s="23"/>
      <c r="CK1081" s="23"/>
      <c r="CL1081" s="23"/>
      <c r="CM1081" s="23"/>
      <c r="CN1081" s="23"/>
      <c r="CO1081" s="23"/>
      <c r="CP1081" s="23"/>
      <c r="CQ1081" s="23"/>
      <c r="CR1081" s="23"/>
      <c r="CS1081" s="23"/>
      <c r="CT1081" s="23"/>
      <c r="CU1081" s="23"/>
      <c r="CV1081" s="23"/>
      <c r="CW1081" s="23"/>
      <c r="CX1081" s="23"/>
      <c r="CY1081" s="23"/>
      <c r="CZ1081" s="23"/>
      <c r="DA1081" s="23"/>
      <c r="DB1081" s="23"/>
      <c r="DC1081" s="23"/>
      <c r="DD1081" s="23"/>
      <c r="DE1081" s="23"/>
      <c r="DF1081" s="23"/>
      <c r="DG1081" s="23"/>
      <c r="DH1081" s="23"/>
      <c r="DI1081" s="23"/>
      <c r="DJ1081" s="23"/>
      <c r="DK1081" s="23"/>
      <c r="DL1081" s="23"/>
      <c r="DM1081" s="23"/>
      <c r="DN1081" s="23"/>
      <c r="DO1081" s="23"/>
      <c r="DP1081" s="23"/>
      <c r="DQ1081" s="23"/>
      <c r="DR1081" s="23"/>
      <c r="DS1081" s="23"/>
      <c r="DT1081" s="23"/>
      <c r="DU1081" s="23"/>
      <c r="DV1081" s="23"/>
      <c r="DW1081" s="23"/>
      <c r="DX1081" s="23"/>
      <c r="DY1081" s="23"/>
      <c r="DZ1081" s="23"/>
      <c r="EA1081" s="23"/>
      <c r="EB1081" s="23"/>
      <c r="EC1081" s="23"/>
      <c r="ED1081" s="23"/>
      <c r="EE1081" s="23"/>
    </row>
    <row r="1082" spans="1:135" s="22" customFormat="1" x14ac:dyDescent="0.25">
      <c r="A1082" s="20"/>
      <c r="B1082" s="16"/>
      <c r="C1082" s="446"/>
      <c r="D1082" s="446"/>
      <c r="E1082" s="1089"/>
      <c r="F1082" s="446"/>
      <c r="G1082" s="446"/>
      <c r="H1082" s="1089"/>
      <c r="I1082" s="446"/>
      <c r="J1082" s="446"/>
      <c r="K1082" s="1089"/>
      <c r="L1082" s="446"/>
      <c r="M1082" s="446"/>
      <c r="N1082" s="1089"/>
      <c r="O1082" s="446"/>
      <c r="P1082" s="446"/>
      <c r="Q1082" s="1089"/>
      <c r="R1082" s="446"/>
      <c r="S1082" s="446"/>
      <c r="T1082" s="1089"/>
      <c r="U1082" s="1089"/>
      <c r="V1082" s="446"/>
      <c r="W1082" s="446"/>
      <c r="X1082" s="1089"/>
      <c r="Y1082" s="446"/>
      <c r="Z1082" s="446"/>
      <c r="AA1082" s="1089"/>
      <c r="AB1082" s="446"/>
      <c r="AC1082" s="1089"/>
      <c r="AD1082" s="446"/>
      <c r="AE1082" s="1089"/>
      <c r="AF1082" s="446"/>
      <c r="AG1082" s="1089"/>
      <c r="AH1082" s="446"/>
      <c r="AI1082" s="446"/>
      <c r="AJ1082" s="1089"/>
      <c r="AK1082" s="446"/>
      <c r="AL1082" s="446"/>
      <c r="AM1082" s="1089"/>
      <c r="AN1082" s="446"/>
      <c r="AO1082" s="446"/>
      <c r="AP1082" s="1089"/>
      <c r="AQ1082" s="446"/>
      <c r="AR1082" s="446"/>
      <c r="AS1082" s="1146"/>
      <c r="AT1082" s="446"/>
      <c r="AU1082" s="446"/>
      <c r="AV1082" s="1089"/>
      <c r="AW1082" s="1089"/>
      <c r="AX1082" s="1146"/>
      <c r="AY1082" s="446"/>
      <c r="AZ1082" s="1146"/>
      <c r="BA1082" s="1919"/>
      <c r="BB1082" s="1790"/>
      <c r="BC1082" s="1146"/>
      <c r="BD1082" s="446"/>
      <c r="BE1082" s="1938"/>
      <c r="BF1082" s="1089"/>
      <c r="BG1082" s="20"/>
      <c r="BH1082" s="23"/>
      <c r="BI1082" s="23"/>
      <c r="BJ1082" s="23"/>
      <c r="BK1082" s="23"/>
      <c r="BL1082" s="23"/>
      <c r="BM1082" s="23"/>
      <c r="BN1082" s="23"/>
      <c r="BO1082" s="23"/>
      <c r="BP1082" s="23"/>
      <c r="BQ1082" s="23"/>
      <c r="BR1082" s="23"/>
      <c r="BS1082" s="23"/>
      <c r="BT1082" s="23"/>
      <c r="BU1082" s="23"/>
      <c r="BV1082" s="23"/>
      <c r="BW1082" s="23"/>
      <c r="BX1082" s="23"/>
      <c r="BY1082" s="23"/>
      <c r="BZ1082" s="23"/>
      <c r="CA1082" s="23"/>
      <c r="CB1082" s="23"/>
      <c r="CC1082" s="23"/>
      <c r="CD1082" s="23"/>
      <c r="CE1082" s="23"/>
      <c r="CF1082" s="23"/>
      <c r="CG1082" s="23"/>
      <c r="CH1082" s="23"/>
      <c r="CI1082" s="23"/>
      <c r="CJ1082" s="23"/>
      <c r="CK1082" s="23"/>
      <c r="CL1082" s="23"/>
      <c r="CM1082" s="23"/>
      <c r="CN1082" s="23"/>
      <c r="CO1082" s="23"/>
      <c r="CP1082" s="23"/>
      <c r="CQ1082" s="23"/>
      <c r="CR1082" s="23"/>
      <c r="CS1082" s="23"/>
      <c r="CT1082" s="23"/>
      <c r="CU1082" s="23"/>
      <c r="CV1082" s="23"/>
      <c r="CW1082" s="23"/>
      <c r="CX1082" s="23"/>
      <c r="CY1082" s="23"/>
      <c r="CZ1082" s="23"/>
      <c r="DA1082" s="23"/>
      <c r="DB1082" s="23"/>
      <c r="DC1082" s="23"/>
      <c r="DD1082" s="23"/>
      <c r="DE1082" s="23"/>
      <c r="DF1082" s="23"/>
      <c r="DG1082" s="23"/>
      <c r="DH1082" s="23"/>
      <c r="DI1082" s="23"/>
      <c r="DJ1082" s="23"/>
      <c r="DK1082" s="23"/>
      <c r="DL1082" s="23"/>
      <c r="DM1082" s="23"/>
      <c r="DN1082" s="23"/>
      <c r="DO1082" s="23"/>
      <c r="DP1082" s="23"/>
      <c r="DQ1082" s="23"/>
      <c r="DR1082" s="23"/>
      <c r="DS1082" s="23"/>
      <c r="DT1082" s="23"/>
      <c r="DU1082" s="23"/>
      <c r="DV1082" s="23"/>
      <c r="DW1082" s="23"/>
      <c r="DX1082" s="23"/>
      <c r="DY1082" s="23"/>
      <c r="DZ1082" s="23"/>
      <c r="EA1082" s="23"/>
      <c r="EB1082" s="23"/>
      <c r="EC1082" s="23"/>
      <c r="ED1082" s="23"/>
      <c r="EE1082" s="23"/>
    </row>
    <row r="1083" spans="1:135" s="22" customFormat="1" x14ac:dyDescent="0.25">
      <c r="A1083" s="20"/>
      <c r="B1083" s="16"/>
      <c r="C1083" s="446"/>
      <c r="D1083" s="446"/>
      <c r="E1083" s="1089"/>
      <c r="F1083" s="446"/>
      <c r="G1083" s="446"/>
      <c r="H1083" s="1089"/>
      <c r="I1083" s="446"/>
      <c r="J1083" s="446"/>
      <c r="K1083" s="1089"/>
      <c r="L1083" s="446"/>
      <c r="M1083" s="446"/>
      <c r="N1083" s="1089"/>
      <c r="O1083" s="446"/>
      <c r="P1083" s="446"/>
      <c r="Q1083" s="1089"/>
      <c r="R1083" s="446"/>
      <c r="S1083" s="446"/>
      <c r="T1083" s="1089"/>
      <c r="U1083" s="1089"/>
      <c r="V1083" s="446"/>
      <c r="W1083" s="446"/>
      <c r="X1083" s="1089"/>
      <c r="Y1083" s="446"/>
      <c r="Z1083" s="446"/>
      <c r="AA1083" s="1089"/>
      <c r="AB1083" s="446"/>
      <c r="AC1083" s="1089"/>
      <c r="AD1083" s="446"/>
      <c r="AE1083" s="1089"/>
      <c r="AF1083" s="446"/>
      <c r="AG1083" s="1089"/>
      <c r="AH1083" s="446"/>
      <c r="AI1083" s="446"/>
      <c r="AJ1083" s="1089"/>
      <c r="AK1083" s="446"/>
      <c r="AL1083" s="446"/>
      <c r="AM1083" s="1089"/>
      <c r="AN1083" s="446"/>
      <c r="AO1083" s="446"/>
      <c r="AP1083" s="1089"/>
      <c r="AQ1083" s="446"/>
      <c r="AR1083" s="446"/>
      <c r="AS1083" s="1146"/>
      <c r="AT1083" s="446"/>
      <c r="AU1083" s="446"/>
      <c r="AV1083" s="1089"/>
      <c r="AW1083" s="1089"/>
      <c r="AX1083" s="1146"/>
      <c r="AY1083" s="446"/>
      <c r="AZ1083" s="1146"/>
      <c r="BA1083" s="1919"/>
      <c r="BB1083" s="1790"/>
      <c r="BC1083" s="1146"/>
      <c r="BD1083" s="446"/>
      <c r="BE1083" s="1938"/>
      <c r="BF1083" s="1089"/>
      <c r="BG1083" s="20"/>
      <c r="BH1083" s="23"/>
      <c r="BI1083" s="23"/>
      <c r="BJ1083" s="23"/>
      <c r="BK1083" s="23"/>
      <c r="BL1083" s="23"/>
      <c r="BM1083" s="23"/>
      <c r="BN1083" s="23"/>
      <c r="BO1083" s="23"/>
      <c r="BP1083" s="23"/>
      <c r="BQ1083" s="23"/>
      <c r="BR1083" s="23"/>
      <c r="BS1083" s="23"/>
      <c r="BT1083" s="23"/>
      <c r="BU1083" s="23"/>
      <c r="BV1083" s="23"/>
      <c r="BW1083" s="23"/>
      <c r="BX1083" s="23"/>
      <c r="BY1083" s="23"/>
      <c r="BZ1083" s="23"/>
      <c r="CA1083" s="23"/>
      <c r="CB1083" s="23"/>
      <c r="CC1083" s="23"/>
      <c r="CD1083" s="23"/>
      <c r="CE1083" s="23"/>
      <c r="CF1083" s="23"/>
      <c r="CG1083" s="23"/>
      <c r="CH1083" s="23"/>
      <c r="CI1083" s="23"/>
      <c r="CJ1083" s="23"/>
      <c r="CK1083" s="23"/>
      <c r="CL1083" s="23"/>
      <c r="CM1083" s="23"/>
      <c r="CN1083" s="23"/>
      <c r="CO1083" s="23"/>
      <c r="CP1083" s="23"/>
      <c r="CQ1083" s="23"/>
      <c r="CR1083" s="23"/>
      <c r="CS1083" s="23"/>
      <c r="CT1083" s="23"/>
      <c r="CU1083" s="23"/>
      <c r="CV1083" s="23"/>
      <c r="CW1083" s="23"/>
      <c r="CX1083" s="23"/>
      <c r="CY1083" s="23"/>
      <c r="CZ1083" s="23"/>
      <c r="DA1083" s="23"/>
      <c r="DB1083" s="23"/>
      <c r="DC1083" s="23"/>
      <c r="DD1083" s="23"/>
      <c r="DE1083" s="23"/>
      <c r="DF1083" s="23"/>
      <c r="DG1083" s="23"/>
      <c r="DH1083" s="23"/>
      <c r="DI1083" s="23"/>
      <c r="DJ1083" s="23"/>
      <c r="DK1083" s="23"/>
      <c r="DL1083" s="23"/>
      <c r="DM1083" s="23"/>
      <c r="DN1083" s="23"/>
      <c r="DO1083" s="23"/>
      <c r="DP1083" s="23"/>
      <c r="DQ1083" s="23"/>
      <c r="DR1083" s="23"/>
      <c r="DS1083" s="23"/>
      <c r="DT1083" s="23"/>
      <c r="DU1083" s="23"/>
      <c r="DV1083" s="23"/>
      <c r="DW1083" s="23"/>
      <c r="DX1083" s="23"/>
      <c r="DY1083" s="23"/>
      <c r="DZ1083" s="23"/>
      <c r="EA1083" s="23"/>
      <c r="EB1083" s="23"/>
      <c r="EC1083" s="23"/>
      <c r="ED1083" s="23"/>
      <c r="EE1083" s="23"/>
    </row>
    <row r="1084" spans="1:135" s="22" customFormat="1" x14ac:dyDescent="0.25">
      <c r="A1084" s="20"/>
      <c r="B1084" s="16"/>
      <c r="C1084" s="446"/>
      <c r="D1084" s="446"/>
      <c r="E1084" s="1089"/>
      <c r="F1084" s="446"/>
      <c r="G1084" s="446"/>
      <c r="H1084" s="1089"/>
      <c r="I1084" s="446"/>
      <c r="J1084" s="446"/>
      <c r="K1084" s="1089"/>
      <c r="L1084" s="446"/>
      <c r="M1084" s="446"/>
      <c r="N1084" s="1089"/>
      <c r="O1084" s="446"/>
      <c r="P1084" s="446"/>
      <c r="Q1084" s="1089"/>
      <c r="R1084" s="446"/>
      <c r="S1084" s="446"/>
      <c r="T1084" s="1089"/>
      <c r="U1084" s="1089"/>
      <c r="V1084" s="446"/>
      <c r="W1084" s="446"/>
      <c r="X1084" s="1089"/>
      <c r="Y1084" s="446"/>
      <c r="Z1084" s="446"/>
      <c r="AA1084" s="1089"/>
      <c r="AB1084" s="446"/>
      <c r="AC1084" s="1089"/>
      <c r="AD1084" s="446"/>
      <c r="AE1084" s="1089"/>
      <c r="AF1084" s="446"/>
      <c r="AG1084" s="1089"/>
      <c r="AH1084" s="446"/>
      <c r="AI1084" s="446"/>
      <c r="AJ1084" s="1089"/>
      <c r="AK1084" s="446"/>
      <c r="AL1084" s="446"/>
      <c r="AM1084" s="1089"/>
      <c r="AN1084" s="446"/>
      <c r="AO1084" s="446"/>
      <c r="AP1084" s="1089"/>
      <c r="AQ1084" s="446"/>
      <c r="AR1084" s="446"/>
      <c r="AS1084" s="1146"/>
      <c r="AT1084" s="446"/>
      <c r="AU1084" s="446"/>
      <c r="AV1084" s="1089"/>
      <c r="AW1084" s="1089"/>
      <c r="AX1084" s="1146"/>
      <c r="AY1084" s="446"/>
      <c r="AZ1084" s="1146"/>
      <c r="BA1084" s="1919"/>
      <c r="BB1084" s="1790"/>
      <c r="BC1084" s="1146"/>
      <c r="BD1084" s="446"/>
      <c r="BE1084" s="1938"/>
      <c r="BF1084" s="1089"/>
      <c r="BG1084" s="20"/>
      <c r="BH1084" s="23"/>
      <c r="BI1084" s="23"/>
      <c r="BJ1084" s="23"/>
      <c r="BK1084" s="23"/>
      <c r="BL1084" s="23"/>
      <c r="BM1084" s="23"/>
      <c r="BN1084" s="23"/>
      <c r="BO1084" s="23"/>
      <c r="BP1084" s="23"/>
      <c r="BQ1084" s="23"/>
      <c r="BR1084" s="23"/>
      <c r="BS1084" s="23"/>
      <c r="BT1084" s="23"/>
      <c r="BU1084" s="23"/>
      <c r="BV1084" s="23"/>
      <c r="BW1084" s="23"/>
      <c r="BX1084" s="23"/>
      <c r="BY1084" s="23"/>
      <c r="BZ1084" s="23"/>
      <c r="CA1084" s="23"/>
      <c r="CB1084" s="23"/>
      <c r="CC1084" s="23"/>
      <c r="CD1084" s="23"/>
      <c r="CE1084" s="23"/>
      <c r="CF1084" s="23"/>
      <c r="CG1084" s="23"/>
      <c r="CH1084" s="23"/>
      <c r="CI1084" s="23"/>
      <c r="CJ1084" s="23"/>
      <c r="CK1084" s="23"/>
      <c r="CL1084" s="23"/>
      <c r="CM1084" s="23"/>
      <c r="CN1084" s="23"/>
      <c r="CO1084" s="23"/>
      <c r="CP1084" s="23"/>
      <c r="CQ1084" s="23"/>
      <c r="CR1084" s="23"/>
      <c r="CS1084" s="23"/>
      <c r="CT1084" s="23"/>
      <c r="CU1084" s="23"/>
      <c r="CV1084" s="23"/>
      <c r="CW1084" s="23"/>
      <c r="CX1084" s="23"/>
      <c r="CY1084" s="23"/>
      <c r="CZ1084" s="23"/>
      <c r="DA1084" s="23"/>
      <c r="DB1084" s="23"/>
      <c r="DC1084" s="23"/>
      <c r="DD1084" s="23"/>
      <c r="DE1084" s="23"/>
      <c r="DF1084" s="23"/>
      <c r="DG1084" s="23"/>
      <c r="DH1084" s="23"/>
      <c r="DI1084" s="23"/>
      <c r="DJ1084" s="23"/>
      <c r="DK1084" s="23"/>
      <c r="DL1084" s="23"/>
      <c r="DM1084" s="23"/>
      <c r="DN1084" s="23"/>
      <c r="DO1084" s="23"/>
      <c r="DP1084" s="23"/>
      <c r="DQ1084" s="23"/>
      <c r="DR1084" s="23"/>
      <c r="DS1084" s="23"/>
      <c r="DT1084" s="23"/>
      <c r="DU1084" s="23"/>
      <c r="DV1084" s="23"/>
      <c r="DW1084" s="23"/>
      <c r="DX1084" s="23"/>
      <c r="DY1084" s="23"/>
      <c r="DZ1084" s="23"/>
      <c r="EA1084" s="23"/>
      <c r="EB1084" s="23"/>
      <c r="EC1084" s="23"/>
      <c r="ED1084" s="23"/>
      <c r="EE1084" s="23"/>
    </row>
    <row r="1085" spans="1:135" s="22" customFormat="1" x14ac:dyDescent="0.25">
      <c r="A1085" s="20"/>
      <c r="B1085" s="16"/>
      <c r="C1085" s="446"/>
      <c r="D1085" s="446"/>
      <c r="E1085" s="1089"/>
      <c r="F1085" s="446"/>
      <c r="G1085" s="446"/>
      <c r="H1085" s="1089"/>
      <c r="I1085" s="446"/>
      <c r="J1085" s="446"/>
      <c r="K1085" s="1089"/>
      <c r="L1085" s="446"/>
      <c r="M1085" s="446"/>
      <c r="N1085" s="1089"/>
      <c r="O1085" s="446"/>
      <c r="P1085" s="446"/>
      <c r="Q1085" s="1089"/>
      <c r="R1085" s="446"/>
      <c r="S1085" s="446"/>
      <c r="T1085" s="1089"/>
      <c r="U1085" s="1089"/>
      <c r="V1085" s="446"/>
      <c r="W1085" s="446"/>
      <c r="X1085" s="1089"/>
      <c r="Y1085" s="446"/>
      <c r="Z1085" s="446"/>
      <c r="AA1085" s="1089"/>
      <c r="AB1085" s="446"/>
      <c r="AC1085" s="1089"/>
      <c r="AD1085" s="446"/>
      <c r="AE1085" s="1089"/>
      <c r="AF1085" s="446"/>
      <c r="AG1085" s="1089"/>
      <c r="AH1085" s="446"/>
      <c r="AI1085" s="446"/>
      <c r="AJ1085" s="1089"/>
      <c r="AK1085" s="446"/>
      <c r="AL1085" s="446"/>
      <c r="AM1085" s="1089"/>
      <c r="AN1085" s="446"/>
      <c r="AO1085" s="446"/>
      <c r="AP1085" s="1089"/>
      <c r="AQ1085" s="446"/>
      <c r="AR1085" s="446"/>
      <c r="AS1085" s="1146"/>
      <c r="AT1085" s="446"/>
      <c r="AU1085" s="446"/>
      <c r="AV1085" s="1089"/>
      <c r="AW1085" s="1089"/>
      <c r="AX1085" s="1146"/>
      <c r="AY1085" s="446"/>
      <c r="AZ1085" s="1146"/>
      <c r="BA1085" s="1919"/>
      <c r="BB1085" s="1790"/>
      <c r="BC1085" s="1146"/>
      <c r="BD1085" s="446"/>
      <c r="BE1085" s="1938"/>
      <c r="BF1085" s="1089"/>
      <c r="BG1085" s="20"/>
      <c r="BH1085" s="23"/>
      <c r="BI1085" s="23"/>
      <c r="BJ1085" s="23"/>
      <c r="BK1085" s="23"/>
      <c r="BL1085" s="23"/>
      <c r="BM1085" s="23"/>
      <c r="BN1085" s="23"/>
      <c r="BO1085" s="23"/>
      <c r="BP1085" s="23"/>
      <c r="BQ1085" s="23"/>
      <c r="BR1085" s="23"/>
      <c r="BS1085" s="23"/>
      <c r="BT1085" s="23"/>
      <c r="BU1085" s="23"/>
      <c r="BV1085" s="23"/>
      <c r="BW1085" s="23"/>
      <c r="BX1085" s="23"/>
      <c r="BY1085" s="23"/>
      <c r="BZ1085" s="23"/>
      <c r="CA1085" s="23"/>
      <c r="CB1085" s="23"/>
      <c r="CC1085" s="23"/>
      <c r="CD1085" s="23"/>
      <c r="CE1085" s="23"/>
      <c r="CF1085" s="23"/>
      <c r="CG1085" s="23"/>
      <c r="CH1085" s="23"/>
      <c r="CI1085" s="23"/>
      <c r="CJ1085" s="23"/>
      <c r="CK1085" s="23"/>
      <c r="CL1085" s="23"/>
      <c r="CM1085" s="23"/>
      <c r="CN1085" s="23"/>
      <c r="CO1085" s="23"/>
      <c r="CP1085" s="23"/>
      <c r="CQ1085" s="23"/>
      <c r="CR1085" s="23"/>
      <c r="CS1085" s="23"/>
      <c r="CT1085" s="23"/>
      <c r="CU1085" s="23"/>
      <c r="CV1085" s="23"/>
      <c r="CW1085" s="23"/>
      <c r="CX1085" s="23"/>
      <c r="CY1085" s="23"/>
      <c r="CZ1085" s="23"/>
      <c r="DA1085" s="23"/>
      <c r="DB1085" s="23"/>
      <c r="DC1085" s="23"/>
      <c r="DD1085" s="23"/>
      <c r="DE1085" s="23"/>
      <c r="DF1085" s="23"/>
      <c r="DG1085" s="23"/>
      <c r="DH1085" s="23"/>
      <c r="DI1085" s="23"/>
      <c r="DJ1085" s="23"/>
      <c r="DK1085" s="23"/>
      <c r="DL1085" s="23"/>
      <c r="DM1085" s="23"/>
      <c r="DN1085" s="23"/>
      <c r="DO1085" s="23"/>
      <c r="DP1085" s="23"/>
      <c r="DQ1085" s="23"/>
      <c r="DR1085" s="23"/>
      <c r="DS1085" s="23"/>
      <c r="DT1085" s="23"/>
      <c r="DU1085" s="23"/>
      <c r="DV1085" s="23"/>
      <c r="DW1085" s="23"/>
      <c r="DX1085" s="23"/>
      <c r="DY1085" s="23"/>
      <c r="DZ1085" s="23"/>
      <c r="EA1085" s="23"/>
      <c r="EB1085" s="23"/>
      <c r="EC1085" s="23"/>
      <c r="ED1085" s="23"/>
      <c r="EE1085" s="23"/>
    </row>
    <row r="1086" spans="1:135" s="22" customFormat="1" x14ac:dyDescent="0.25">
      <c r="A1086" s="20"/>
      <c r="B1086" s="16"/>
      <c r="C1086" s="446"/>
      <c r="D1086" s="446"/>
      <c r="E1086" s="1089"/>
      <c r="F1086" s="446"/>
      <c r="G1086" s="446"/>
      <c r="H1086" s="1089"/>
      <c r="I1086" s="446"/>
      <c r="J1086" s="446"/>
      <c r="K1086" s="1089"/>
      <c r="L1086" s="446"/>
      <c r="M1086" s="446"/>
      <c r="N1086" s="1089"/>
      <c r="O1086" s="446"/>
      <c r="P1086" s="446"/>
      <c r="Q1086" s="1089"/>
      <c r="R1086" s="446"/>
      <c r="S1086" s="446"/>
      <c r="T1086" s="1089"/>
      <c r="U1086" s="1089"/>
      <c r="V1086" s="446"/>
      <c r="W1086" s="446"/>
      <c r="X1086" s="1089"/>
      <c r="Y1086" s="446"/>
      <c r="Z1086" s="446"/>
      <c r="AA1086" s="1089"/>
      <c r="AB1086" s="446"/>
      <c r="AC1086" s="1089"/>
      <c r="AD1086" s="446"/>
      <c r="AE1086" s="1089"/>
      <c r="AF1086" s="446"/>
      <c r="AG1086" s="1089"/>
      <c r="AH1086" s="446"/>
      <c r="AI1086" s="446"/>
      <c r="AJ1086" s="1089"/>
      <c r="AK1086" s="446"/>
      <c r="AL1086" s="446"/>
      <c r="AM1086" s="1089"/>
      <c r="AN1086" s="446"/>
      <c r="AO1086" s="446"/>
      <c r="AP1086" s="1089"/>
      <c r="AQ1086" s="446"/>
      <c r="AR1086" s="446"/>
      <c r="AS1086" s="1146"/>
      <c r="AT1086" s="446"/>
      <c r="AU1086" s="446"/>
      <c r="AV1086" s="1089"/>
      <c r="AW1086" s="1089"/>
      <c r="AX1086" s="1146"/>
      <c r="AY1086" s="446"/>
      <c r="AZ1086" s="1146"/>
      <c r="BA1086" s="1919"/>
      <c r="BB1086" s="1790"/>
      <c r="BC1086" s="1146"/>
      <c r="BD1086" s="446"/>
      <c r="BE1086" s="1938"/>
      <c r="BF1086" s="1089"/>
      <c r="BG1086" s="20"/>
      <c r="BH1086" s="23"/>
      <c r="BI1086" s="23"/>
      <c r="BJ1086" s="23"/>
      <c r="BK1086" s="23"/>
      <c r="BL1086" s="23"/>
      <c r="BM1086" s="23"/>
      <c r="BN1086" s="23"/>
      <c r="BO1086" s="23"/>
      <c r="BP1086" s="23"/>
      <c r="BQ1086" s="23"/>
      <c r="BR1086" s="23"/>
      <c r="BS1086" s="23"/>
      <c r="BT1086" s="23"/>
      <c r="BU1086" s="23"/>
      <c r="BV1086" s="23"/>
      <c r="BW1086" s="23"/>
      <c r="BX1086" s="23"/>
      <c r="BY1086" s="23"/>
      <c r="BZ1086" s="23"/>
      <c r="CA1086" s="23"/>
      <c r="CB1086" s="23"/>
      <c r="CC1086" s="23"/>
      <c r="CD1086" s="23"/>
      <c r="CE1086" s="23"/>
      <c r="CF1086" s="23"/>
      <c r="CG1086" s="23"/>
      <c r="CH1086" s="23"/>
      <c r="CI1086" s="23"/>
      <c r="CJ1086" s="23"/>
      <c r="CK1086" s="23"/>
      <c r="CL1086" s="23"/>
      <c r="CM1086" s="23"/>
      <c r="CN1086" s="23"/>
      <c r="CO1086" s="23"/>
      <c r="CP1086" s="23"/>
      <c r="CQ1086" s="23"/>
      <c r="CR1086" s="23"/>
      <c r="CS1086" s="23"/>
      <c r="CT1086" s="23"/>
      <c r="CU1086" s="23"/>
      <c r="CV1086" s="23"/>
      <c r="CW1086" s="23"/>
      <c r="CX1086" s="23"/>
      <c r="CY1086" s="23"/>
      <c r="CZ1086" s="23"/>
      <c r="DA1086" s="23"/>
      <c r="DB1086" s="23"/>
      <c r="DC1086" s="23"/>
      <c r="DD1086" s="23"/>
      <c r="DE1086" s="23"/>
      <c r="DF1086" s="23"/>
      <c r="DG1086" s="23"/>
      <c r="DH1086" s="23"/>
      <c r="DI1086" s="23"/>
      <c r="DJ1086" s="23"/>
      <c r="DK1086" s="23"/>
      <c r="DL1086" s="23"/>
      <c r="DM1086" s="23"/>
      <c r="DN1086" s="23"/>
      <c r="DO1086" s="23"/>
      <c r="DP1086" s="23"/>
      <c r="DQ1086" s="23"/>
      <c r="DR1086" s="23"/>
      <c r="DS1086" s="23"/>
      <c r="DT1086" s="23"/>
      <c r="DU1086" s="23"/>
      <c r="DV1086" s="23"/>
      <c r="DW1086" s="23"/>
      <c r="DX1086" s="23"/>
      <c r="DY1086" s="23"/>
      <c r="DZ1086" s="23"/>
      <c r="EA1086" s="23"/>
      <c r="EB1086" s="23"/>
      <c r="EC1086" s="23"/>
      <c r="ED1086" s="23"/>
      <c r="EE1086" s="23"/>
    </row>
    <row r="1087" spans="1:135" s="22" customFormat="1" x14ac:dyDescent="0.25">
      <c r="A1087" s="20"/>
      <c r="B1087" s="16"/>
      <c r="C1087" s="446"/>
      <c r="D1087" s="446"/>
      <c r="E1087" s="1089"/>
      <c r="F1087" s="446"/>
      <c r="G1087" s="446"/>
      <c r="H1087" s="1089"/>
      <c r="I1087" s="446"/>
      <c r="J1087" s="446"/>
      <c r="K1087" s="1089"/>
      <c r="L1087" s="446"/>
      <c r="M1087" s="446"/>
      <c r="N1087" s="1089"/>
      <c r="O1087" s="446"/>
      <c r="P1087" s="446"/>
      <c r="Q1087" s="1089"/>
      <c r="R1087" s="446"/>
      <c r="S1087" s="446"/>
      <c r="T1087" s="1089"/>
      <c r="U1087" s="1089"/>
      <c r="V1087" s="446"/>
      <c r="W1087" s="446"/>
      <c r="X1087" s="1089"/>
      <c r="Y1087" s="446"/>
      <c r="Z1087" s="446"/>
      <c r="AA1087" s="1089"/>
      <c r="AB1087" s="446"/>
      <c r="AC1087" s="1089"/>
      <c r="AD1087" s="446"/>
      <c r="AE1087" s="1089"/>
      <c r="AF1087" s="446"/>
      <c r="AG1087" s="1089"/>
      <c r="AH1087" s="446"/>
      <c r="AI1087" s="446"/>
      <c r="AJ1087" s="1089"/>
      <c r="AK1087" s="446"/>
      <c r="AL1087" s="446"/>
      <c r="AM1087" s="1089"/>
      <c r="AN1087" s="446"/>
      <c r="AO1087" s="446"/>
      <c r="AP1087" s="1089"/>
      <c r="AQ1087" s="446"/>
      <c r="AR1087" s="446"/>
      <c r="AS1087" s="1146"/>
      <c r="AT1087" s="446"/>
      <c r="AU1087" s="446"/>
      <c r="AV1087" s="1089"/>
      <c r="AW1087" s="1089"/>
      <c r="AX1087" s="1146"/>
      <c r="AY1087" s="446"/>
      <c r="AZ1087" s="1146"/>
      <c r="BA1087" s="1919"/>
      <c r="BB1087" s="1790"/>
      <c r="BC1087" s="1146"/>
      <c r="BD1087" s="446"/>
      <c r="BE1087" s="1938"/>
      <c r="BF1087" s="1089"/>
      <c r="BG1087" s="20"/>
      <c r="BH1087" s="23"/>
      <c r="BI1087" s="23"/>
      <c r="BJ1087" s="23"/>
      <c r="BK1087" s="23"/>
      <c r="BL1087" s="23"/>
      <c r="BM1087" s="23"/>
      <c r="BN1087" s="23"/>
      <c r="BO1087" s="23"/>
      <c r="BP1087" s="23"/>
      <c r="BQ1087" s="23"/>
      <c r="BR1087" s="23"/>
      <c r="BS1087" s="23"/>
      <c r="BT1087" s="23"/>
      <c r="BU1087" s="23"/>
      <c r="BV1087" s="23"/>
      <c r="BW1087" s="23"/>
      <c r="BX1087" s="23"/>
      <c r="BY1087" s="23"/>
      <c r="BZ1087" s="23"/>
      <c r="CA1087" s="23"/>
      <c r="CB1087" s="23"/>
      <c r="CC1087" s="23"/>
      <c r="CD1087" s="23"/>
      <c r="CE1087" s="23"/>
      <c r="CF1087" s="23"/>
      <c r="CG1087" s="23"/>
      <c r="CH1087" s="23"/>
      <c r="CI1087" s="23"/>
      <c r="CJ1087" s="23"/>
      <c r="CK1087" s="23"/>
      <c r="CL1087" s="23"/>
      <c r="CM1087" s="23"/>
      <c r="CN1087" s="23"/>
      <c r="CO1087" s="23"/>
      <c r="CP1087" s="23"/>
      <c r="CQ1087" s="23"/>
      <c r="CR1087" s="23"/>
      <c r="CS1087" s="23"/>
      <c r="CT1087" s="23"/>
      <c r="CU1087" s="23"/>
      <c r="CV1087" s="23"/>
      <c r="CW1087" s="23"/>
      <c r="CX1087" s="23"/>
      <c r="CY1087" s="23"/>
      <c r="CZ1087" s="23"/>
      <c r="DA1087" s="23"/>
      <c r="DB1087" s="23"/>
      <c r="DC1087" s="23"/>
      <c r="DD1087" s="23"/>
      <c r="DE1087" s="23"/>
      <c r="DF1087" s="23"/>
      <c r="DG1087" s="23"/>
      <c r="DH1087" s="23"/>
      <c r="DI1087" s="23"/>
      <c r="DJ1087" s="23"/>
      <c r="DK1087" s="23"/>
      <c r="DL1087" s="23"/>
      <c r="DM1087" s="23"/>
      <c r="DN1087" s="23"/>
      <c r="DO1087" s="23"/>
      <c r="DP1087" s="23"/>
      <c r="DQ1087" s="23"/>
      <c r="DR1087" s="23"/>
      <c r="DS1087" s="23"/>
      <c r="DT1087" s="23"/>
      <c r="DU1087" s="23"/>
      <c r="DV1087" s="23"/>
      <c r="DW1087" s="23"/>
      <c r="DX1087" s="23"/>
      <c r="DY1087" s="23"/>
      <c r="DZ1087" s="23"/>
      <c r="EA1087" s="23"/>
      <c r="EB1087" s="23"/>
      <c r="EC1087" s="23"/>
      <c r="ED1087" s="23"/>
      <c r="EE1087" s="23"/>
    </row>
    <row r="1088" spans="1:135" s="22" customFormat="1" x14ac:dyDescent="0.25">
      <c r="A1088" s="20"/>
      <c r="B1088" s="16"/>
      <c r="C1088" s="446"/>
      <c r="D1088" s="446"/>
      <c r="E1088" s="1089"/>
      <c r="F1088" s="446"/>
      <c r="G1088" s="446"/>
      <c r="H1088" s="1089"/>
      <c r="I1088" s="446"/>
      <c r="J1088" s="446"/>
      <c r="K1088" s="1089"/>
      <c r="L1088" s="446"/>
      <c r="M1088" s="446"/>
      <c r="N1088" s="1089"/>
      <c r="O1088" s="446"/>
      <c r="P1088" s="446"/>
      <c r="Q1088" s="1089"/>
      <c r="R1088" s="446"/>
      <c r="S1088" s="446"/>
      <c r="T1088" s="1089"/>
      <c r="U1088" s="1089"/>
      <c r="V1088" s="446"/>
      <c r="W1088" s="446"/>
      <c r="X1088" s="1089"/>
      <c r="Y1088" s="446"/>
      <c r="Z1088" s="446"/>
      <c r="AA1088" s="1089"/>
      <c r="AB1088" s="446"/>
      <c r="AC1088" s="1089"/>
      <c r="AD1088" s="446"/>
      <c r="AE1088" s="1089"/>
      <c r="AF1088" s="446"/>
      <c r="AG1088" s="1089"/>
      <c r="AH1088" s="446"/>
      <c r="AI1088" s="446"/>
      <c r="AJ1088" s="1089"/>
      <c r="AK1088" s="446"/>
      <c r="AL1088" s="446"/>
      <c r="AM1088" s="1089"/>
      <c r="AN1088" s="446"/>
      <c r="AO1088" s="446"/>
      <c r="AP1088" s="1089"/>
      <c r="AQ1088" s="446"/>
      <c r="AR1088" s="446"/>
      <c r="AS1088" s="1146"/>
      <c r="AT1088" s="446"/>
      <c r="AU1088" s="446"/>
      <c r="AV1088" s="1089"/>
      <c r="AW1088" s="1089"/>
      <c r="AX1088" s="1146"/>
      <c r="AY1088" s="446"/>
      <c r="AZ1088" s="1146"/>
      <c r="BA1088" s="1919"/>
      <c r="BB1088" s="1790"/>
      <c r="BC1088" s="1146"/>
      <c r="BD1088" s="446"/>
      <c r="BE1088" s="1938"/>
      <c r="BF1088" s="1089"/>
      <c r="BG1088" s="20"/>
      <c r="BH1088" s="23"/>
      <c r="BI1088" s="23"/>
      <c r="BJ1088" s="23"/>
      <c r="BK1088" s="23"/>
      <c r="BL1088" s="23"/>
      <c r="BM1088" s="23"/>
      <c r="BN1088" s="23"/>
      <c r="BO1088" s="23"/>
      <c r="BP1088" s="23"/>
      <c r="BQ1088" s="23"/>
      <c r="BR1088" s="23"/>
      <c r="BS1088" s="23"/>
      <c r="BT1088" s="23"/>
      <c r="BU1088" s="23"/>
      <c r="BV1088" s="23"/>
      <c r="BW1088" s="23"/>
      <c r="BX1088" s="23"/>
      <c r="BY1088" s="23"/>
      <c r="BZ1088" s="23"/>
      <c r="CA1088" s="23"/>
      <c r="CB1088" s="23"/>
      <c r="CC1088" s="23"/>
      <c r="CD1088" s="23"/>
      <c r="CE1088" s="23"/>
      <c r="CF1088" s="23"/>
      <c r="CG1088" s="23"/>
      <c r="CH1088" s="23"/>
      <c r="CI1088" s="23"/>
      <c r="CJ1088" s="23"/>
      <c r="CK1088" s="23"/>
      <c r="CL1088" s="23"/>
      <c r="CM1088" s="23"/>
      <c r="CN1088" s="23"/>
      <c r="CO1088" s="23"/>
      <c r="CP1088" s="23"/>
      <c r="CQ1088" s="23"/>
      <c r="CR1088" s="23"/>
      <c r="CS1088" s="23"/>
      <c r="CT1088" s="23"/>
      <c r="CU1088" s="23"/>
      <c r="CV1088" s="23"/>
      <c r="CW1088" s="23"/>
      <c r="CX1088" s="23"/>
      <c r="CY1088" s="23"/>
      <c r="CZ1088" s="23"/>
      <c r="DA1088" s="23"/>
      <c r="DB1088" s="23"/>
      <c r="DC1088" s="23"/>
      <c r="DD1088" s="23"/>
      <c r="DE1088" s="23"/>
      <c r="DF1088" s="23"/>
      <c r="DG1088" s="23"/>
      <c r="DH1088" s="23"/>
      <c r="DI1088" s="23"/>
      <c r="DJ1088" s="23"/>
      <c r="DK1088" s="23"/>
      <c r="DL1088" s="23"/>
      <c r="DM1088" s="23"/>
      <c r="DN1088" s="23"/>
      <c r="DO1088" s="23"/>
      <c r="DP1088" s="23"/>
      <c r="DQ1088" s="23"/>
      <c r="DR1088" s="23"/>
      <c r="DS1088" s="23"/>
      <c r="DT1088" s="23"/>
      <c r="DU1088" s="23"/>
      <c r="DV1088" s="23"/>
      <c r="DW1088" s="23"/>
      <c r="DX1088" s="23"/>
      <c r="DY1088" s="23"/>
      <c r="DZ1088" s="23"/>
      <c r="EA1088" s="23"/>
      <c r="EB1088" s="23"/>
      <c r="EC1088" s="23"/>
      <c r="ED1088" s="23"/>
      <c r="EE1088" s="23"/>
    </row>
    <row r="1089" spans="1:135" s="22" customFormat="1" x14ac:dyDescent="0.25">
      <c r="A1089" s="20"/>
      <c r="B1089" s="16"/>
      <c r="C1089" s="446"/>
      <c r="D1089" s="446"/>
      <c r="E1089" s="1089"/>
      <c r="F1089" s="446"/>
      <c r="G1089" s="446"/>
      <c r="H1089" s="1089"/>
      <c r="I1089" s="446"/>
      <c r="J1089" s="446"/>
      <c r="K1089" s="1089"/>
      <c r="L1089" s="446"/>
      <c r="M1089" s="446"/>
      <c r="N1089" s="1089"/>
      <c r="O1089" s="446"/>
      <c r="P1089" s="446"/>
      <c r="Q1089" s="1089"/>
      <c r="R1089" s="446"/>
      <c r="S1089" s="446"/>
      <c r="T1089" s="1089"/>
      <c r="U1089" s="1089"/>
      <c r="V1089" s="446"/>
      <c r="W1089" s="446"/>
      <c r="X1089" s="1089"/>
      <c r="Y1089" s="446"/>
      <c r="Z1089" s="446"/>
      <c r="AA1089" s="1089"/>
      <c r="AB1089" s="446"/>
      <c r="AC1089" s="1089"/>
      <c r="AD1089" s="446"/>
      <c r="AE1089" s="1089"/>
      <c r="AF1089" s="446"/>
      <c r="AG1089" s="1089"/>
      <c r="AH1089" s="446"/>
      <c r="AI1089" s="446"/>
      <c r="AJ1089" s="1089"/>
      <c r="AK1089" s="446"/>
      <c r="AL1089" s="446"/>
      <c r="AM1089" s="1089"/>
      <c r="AN1089" s="446"/>
      <c r="AO1089" s="446"/>
      <c r="AP1089" s="1089"/>
      <c r="AQ1089" s="446"/>
      <c r="AR1089" s="446"/>
      <c r="AS1089" s="1146"/>
      <c r="AT1089" s="446"/>
      <c r="AU1089" s="446"/>
      <c r="AV1089" s="1089"/>
      <c r="AW1089" s="1089"/>
      <c r="AX1089" s="1146"/>
      <c r="AY1089" s="446"/>
      <c r="AZ1089" s="1146"/>
      <c r="BA1089" s="1919"/>
      <c r="BB1089" s="1790"/>
      <c r="BC1089" s="1146"/>
      <c r="BD1089" s="446"/>
      <c r="BE1089" s="1938"/>
      <c r="BF1089" s="1089"/>
      <c r="BG1089" s="20"/>
      <c r="BH1089" s="23"/>
      <c r="BI1089" s="23"/>
      <c r="BJ1089" s="23"/>
      <c r="BK1089" s="23"/>
      <c r="BL1089" s="23"/>
      <c r="BM1089" s="23"/>
      <c r="BN1089" s="23"/>
      <c r="BO1089" s="23"/>
      <c r="BP1089" s="23"/>
      <c r="BQ1089" s="23"/>
      <c r="BR1089" s="23"/>
      <c r="BS1089" s="23"/>
      <c r="BT1089" s="23"/>
      <c r="BU1089" s="23"/>
      <c r="BV1089" s="23"/>
      <c r="BW1089" s="23"/>
      <c r="BX1089" s="23"/>
      <c r="BY1089" s="23"/>
      <c r="BZ1089" s="23"/>
      <c r="CA1089" s="23"/>
      <c r="CB1089" s="23"/>
      <c r="CC1089" s="23"/>
      <c r="CD1089" s="23"/>
      <c r="CE1089" s="23"/>
      <c r="CF1089" s="23"/>
      <c r="CG1089" s="23"/>
      <c r="CH1089" s="23"/>
      <c r="CI1089" s="23"/>
      <c r="CJ1089" s="23"/>
      <c r="CK1089" s="23"/>
      <c r="CL1089" s="23"/>
      <c r="CM1089" s="23"/>
      <c r="CN1089" s="23"/>
      <c r="CO1089" s="23"/>
      <c r="CP1089" s="23"/>
      <c r="CQ1089" s="23"/>
      <c r="CR1089" s="23"/>
      <c r="CS1089" s="23"/>
      <c r="CT1089" s="23"/>
      <c r="CU1089" s="23"/>
      <c r="CV1089" s="23"/>
      <c r="CW1089" s="23"/>
      <c r="CX1089" s="23"/>
      <c r="CY1089" s="23"/>
      <c r="CZ1089" s="23"/>
      <c r="DA1089" s="23"/>
      <c r="DB1089" s="23"/>
      <c r="DC1089" s="23"/>
      <c r="DD1089" s="23"/>
      <c r="DE1089" s="23"/>
      <c r="DF1089" s="23"/>
      <c r="DG1089" s="23"/>
      <c r="DH1089" s="23"/>
      <c r="DI1089" s="23"/>
      <c r="DJ1089" s="23"/>
      <c r="DK1089" s="23"/>
      <c r="DL1089" s="23"/>
      <c r="DM1089" s="23"/>
      <c r="DN1089" s="23"/>
      <c r="DO1089" s="23"/>
      <c r="DP1089" s="23"/>
      <c r="DQ1089" s="23"/>
      <c r="DR1089" s="23"/>
      <c r="DS1089" s="23"/>
      <c r="DT1089" s="23"/>
      <c r="DU1089" s="23"/>
      <c r="DV1089" s="23"/>
      <c r="DW1089" s="23"/>
      <c r="DX1089" s="23"/>
      <c r="DY1089" s="23"/>
      <c r="DZ1089" s="23"/>
      <c r="EA1089" s="23"/>
      <c r="EB1089" s="23"/>
      <c r="EC1089" s="23"/>
      <c r="ED1089" s="23"/>
      <c r="EE1089" s="23"/>
    </row>
    <row r="1090" spans="1:135" s="22" customFormat="1" x14ac:dyDescent="0.25">
      <c r="A1090" s="20"/>
      <c r="B1090" s="16"/>
      <c r="C1090" s="446"/>
      <c r="D1090" s="446"/>
      <c r="E1090" s="1089"/>
      <c r="F1090" s="446"/>
      <c r="G1090" s="446"/>
      <c r="H1090" s="1089"/>
      <c r="I1090" s="446"/>
      <c r="J1090" s="446"/>
      <c r="K1090" s="1089"/>
      <c r="L1090" s="446"/>
      <c r="M1090" s="446"/>
      <c r="N1090" s="1089"/>
      <c r="O1090" s="446"/>
      <c r="P1090" s="446"/>
      <c r="Q1090" s="1089"/>
      <c r="R1090" s="446"/>
      <c r="S1090" s="446"/>
      <c r="T1090" s="1089"/>
      <c r="U1090" s="1089"/>
      <c r="V1090" s="446"/>
      <c r="W1090" s="446"/>
      <c r="X1090" s="1089"/>
      <c r="Y1090" s="446"/>
      <c r="Z1090" s="446"/>
      <c r="AA1090" s="1089"/>
      <c r="AB1090" s="446"/>
      <c r="AC1090" s="1089"/>
      <c r="AD1090" s="446"/>
      <c r="AE1090" s="1089"/>
      <c r="AF1090" s="446"/>
      <c r="AG1090" s="1089"/>
      <c r="AH1090" s="446"/>
      <c r="AI1090" s="446"/>
      <c r="AJ1090" s="1089"/>
      <c r="AK1090" s="446"/>
      <c r="AL1090" s="446"/>
      <c r="AM1090" s="1089"/>
      <c r="AN1090" s="446"/>
      <c r="AO1090" s="446"/>
      <c r="AP1090" s="1089"/>
      <c r="AQ1090" s="446"/>
      <c r="AR1090" s="446"/>
      <c r="AS1090" s="1146"/>
      <c r="AT1090" s="446"/>
      <c r="AU1090" s="446"/>
      <c r="AV1090" s="1089"/>
      <c r="AW1090" s="1089"/>
      <c r="AX1090" s="1146"/>
      <c r="AY1090" s="446"/>
      <c r="AZ1090" s="1146"/>
      <c r="BA1090" s="1919"/>
      <c r="BB1090" s="1790"/>
      <c r="BC1090" s="1146"/>
      <c r="BD1090" s="446"/>
      <c r="BE1090" s="1938"/>
      <c r="BF1090" s="1089"/>
      <c r="BG1090" s="20"/>
      <c r="BH1090" s="23"/>
      <c r="BI1090" s="23"/>
      <c r="BJ1090" s="23"/>
      <c r="BK1090" s="23"/>
      <c r="BL1090" s="23"/>
      <c r="BM1090" s="23"/>
      <c r="BN1090" s="23"/>
      <c r="BO1090" s="23"/>
      <c r="BP1090" s="23"/>
      <c r="BQ1090" s="23"/>
      <c r="BR1090" s="23"/>
      <c r="BS1090" s="23"/>
      <c r="BT1090" s="23"/>
      <c r="BU1090" s="23"/>
      <c r="BV1090" s="23"/>
      <c r="BW1090" s="23"/>
      <c r="BX1090" s="23"/>
      <c r="BY1090" s="23"/>
      <c r="BZ1090" s="23"/>
      <c r="CA1090" s="23"/>
      <c r="CB1090" s="23"/>
      <c r="CC1090" s="23"/>
      <c r="CD1090" s="23"/>
      <c r="CE1090" s="23"/>
      <c r="CF1090" s="23"/>
      <c r="CG1090" s="23"/>
      <c r="CH1090" s="23"/>
      <c r="CI1090" s="23"/>
      <c r="CJ1090" s="23"/>
      <c r="CK1090" s="23"/>
      <c r="CL1090" s="23"/>
      <c r="CM1090" s="23"/>
      <c r="CN1090" s="23"/>
      <c r="CO1090" s="23"/>
      <c r="CP1090" s="23"/>
      <c r="CQ1090" s="23"/>
      <c r="CR1090" s="23"/>
      <c r="CS1090" s="23"/>
      <c r="CT1090" s="23"/>
      <c r="CU1090" s="23"/>
      <c r="CV1090" s="23"/>
      <c r="CW1090" s="23"/>
      <c r="CX1090" s="23"/>
      <c r="CY1090" s="23"/>
      <c r="CZ1090" s="23"/>
      <c r="DA1090" s="23"/>
      <c r="DB1090" s="23"/>
      <c r="DC1090" s="23"/>
      <c r="DD1090" s="23"/>
      <c r="DE1090" s="23"/>
      <c r="DF1090" s="23"/>
      <c r="DG1090" s="23"/>
      <c r="DH1090" s="23"/>
      <c r="DI1090" s="23"/>
      <c r="DJ1090" s="23"/>
      <c r="DK1090" s="23"/>
      <c r="DL1090" s="23"/>
      <c r="DM1090" s="23"/>
      <c r="DN1090" s="23"/>
      <c r="DO1090" s="23"/>
      <c r="DP1090" s="23"/>
      <c r="DQ1090" s="23"/>
      <c r="DR1090" s="23"/>
      <c r="DS1090" s="23"/>
      <c r="DT1090" s="23"/>
      <c r="DU1090" s="23"/>
      <c r="DV1090" s="23"/>
      <c r="DW1090" s="23"/>
      <c r="DX1090" s="23"/>
      <c r="DY1090" s="23"/>
      <c r="DZ1090" s="23"/>
      <c r="EA1090" s="23"/>
      <c r="EB1090" s="23"/>
      <c r="EC1090" s="23"/>
      <c r="ED1090" s="23"/>
      <c r="EE1090" s="23"/>
    </row>
    <row r="1091" spans="1:135" s="22" customFormat="1" x14ac:dyDescent="0.25">
      <c r="A1091" s="20"/>
      <c r="B1091" s="16"/>
      <c r="C1091" s="446"/>
      <c r="D1091" s="446"/>
      <c r="E1091" s="1089"/>
      <c r="F1091" s="446"/>
      <c r="G1091" s="446"/>
      <c r="H1091" s="1089"/>
      <c r="I1091" s="446"/>
      <c r="J1091" s="446"/>
      <c r="K1091" s="1089"/>
      <c r="L1091" s="446"/>
      <c r="M1091" s="446"/>
      <c r="N1091" s="1089"/>
      <c r="O1091" s="446"/>
      <c r="P1091" s="446"/>
      <c r="Q1091" s="1089"/>
      <c r="R1091" s="446"/>
      <c r="S1091" s="446"/>
      <c r="T1091" s="1089"/>
      <c r="U1091" s="1089"/>
      <c r="V1091" s="446"/>
      <c r="W1091" s="446"/>
      <c r="X1091" s="1089"/>
      <c r="Y1091" s="446"/>
      <c r="Z1091" s="446"/>
      <c r="AA1091" s="1089"/>
      <c r="AB1091" s="446"/>
      <c r="AC1091" s="1089"/>
      <c r="AD1091" s="446"/>
      <c r="AE1091" s="1089"/>
      <c r="AF1091" s="446"/>
      <c r="AG1091" s="1089"/>
      <c r="AH1091" s="446"/>
      <c r="AI1091" s="446"/>
      <c r="AJ1091" s="1089"/>
      <c r="AK1091" s="446"/>
      <c r="AL1091" s="446"/>
      <c r="AM1091" s="1089"/>
      <c r="AN1091" s="446"/>
      <c r="AO1091" s="446"/>
      <c r="AP1091" s="1089"/>
      <c r="AQ1091" s="446"/>
      <c r="AR1091" s="446"/>
      <c r="AS1091" s="1146"/>
      <c r="AT1091" s="446"/>
      <c r="AU1091" s="446"/>
      <c r="AV1091" s="1089"/>
      <c r="AW1091" s="1089"/>
      <c r="AX1091" s="1146"/>
      <c r="AY1091" s="446"/>
      <c r="AZ1091" s="1146"/>
      <c r="BA1091" s="1919"/>
      <c r="BB1091" s="1790"/>
      <c r="BC1091" s="1146"/>
      <c r="BD1091" s="446"/>
      <c r="BE1091" s="1938"/>
      <c r="BF1091" s="1089"/>
      <c r="BG1091" s="20"/>
      <c r="BH1091" s="23"/>
      <c r="BI1091" s="23"/>
      <c r="BJ1091" s="23"/>
      <c r="BK1091" s="23"/>
      <c r="BL1091" s="23"/>
      <c r="BM1091" s="23"/>
      <c r="BN1091" s="23"/>
      <c r="BO1091" s="23"/>
      <c r="BP1091" s="23"/>
      <c r="BQ1091" s="23"/>
      <c r="BR1091" s="23"/>
      <c r="BS1091" s="23"/>
      <c r="BT1091" s="23"/>
      <c r="BU1091" s="23"/>
      <c r="BV1091" s="23"/>
      <c r="BW1091" s="23"/>
      <c r="BX1091" s="23"/>
      <c r="BY1091" s="23"/>
      <c r="BZ1091" s="23"/>
      <c r="CA1091" s="23"/>
      <c r="CB1091" s="23"/>
      <c r="CC1091" s="23"/>
      <c r="CD1091" s="23"/>
      <c r="CE1091" s="23"/>
      <c r="CF1091" s="23"/>
      <c r="CG1091" s="23"/>
      <c r="CH1091" s="23"/>
      <c r="CI1091" s="23"/>
      <c r="CJ1091" s="23"/>
      <c r="CK1091" s="23"/>
      <c r="CL1091" s="23"/>
      <c r="CM1091" s="23"/>
      <c r="CN1091" s="23"/>
      <c r="CO1091" s="23"/>
      <c r="CP1091" s="23"/>
      <c r="CQ1091" s="23"/>
      <c r="CR1091" s="23"/>
      <c r="CS1091" s="23"/>
      <c r="CT1091" s="23"/>
      <c r="CU1091" s="23"/>
      <c r="CV1091" s="23"/>
      <c r="CW1091" s="23"/>
      <c r="CX1091" s="23"/>
      <c r="CY1091" s="23"/>
      <c r="CZ1091" s="23"/>
      <c r="DA1091" s="23"/>
      <c r="DB1091" s="23"/>
      <c r="DC1091" s="23"/>
      <c r="DD1091" s="23"/>
      <c r="DE1091" s="23"/>
      <c r="DF1091" s="23"/>
      <c r="DG1091" s="23"/>
      <c r="DH1091" s="23"/>
      <c r="DI1091" s="23"/>
      <c r="DJ1091" s="23"/>
      <c r="DK1091" s="23"/>
      <c r="DL1091" s="23"/>
      <c r="DM1091" s="23"/>
      <c r="DN1091" s="23"/>
      <c r="DO1091" s="23"/>
      <c r="DP1091" s="23"/>
      <c r="DQ1091" s="23"/>
      <c r="DR1091" s="23"/>
      <c r="DS1091" s="23"/>
      <c r="DT1091" s="23"/>
      <c r="DU1091" s="23"/>
      <c r="DV1091" s="23"/>
      <c r="DW1091" s="23"/>
      <c r="DX1091" s="23"/>
      <c r="DY1091" s="23"/>
      <c r="DZ1091" s="23"/>
      <c r="EA1091" s="23"/>
      <c r="EB1091" s="23"/>
      <c r="EC1091" s="23"/>
      <c r="ED1091" s="23"/>
      <c r="EE1091" s="23"/>
    </row>
    <row r="1092" spans="1:135" s="22" customFormat="1" x14ac:dyDescent="0.25">
      <c r="A1092" s="20"/>
      <c r="B1092" s="16"/>
      <c r="C1092" s="446"/>
      <c r="D1092" s="446"/>
      <c r="E1092" s="1089"/>
      <c r="F1092" s="446"/>
      <c r="G1092" s="446"/>
      <c r="H1092" s="1089"/>
      <c r="I1092" s="446"/>
      <c r="J1092" s="446"/>
      <c r="K1092" s="1089"/>
      <c r="L1092" s="446"/>
      <c r="M1092" s="446"/>
      <c r="N1092" s="1089"/>
      <c r="O1092" s="446"/>
      <c r="P1092" s="446"/>
      <c r="Q1092" s="1089"/>
      <c r="R1092" s="446"/>
      <c r="S1092" s="446"/>
      <c r="T1092" s="1089"/>
      <c r="U1092" s="1089"/>
      <c r="V1092" s="446"/>
      <c r="W1092" s="446"/>
      <c r="X1092" s="1089"/>
      <c r="Y1092" s="446"/>
      <c r="Z1092" s="446"/>
      <c r="AA1092" s="1089"/>
      <c r="AB1092" s="446"/>
      <c r="AC1092" s="1089"/>
      <c r="AD1092" s="446"/>
      <c r="AE1092" s="1089"/>
      <c r="AF1092" s="446"/>
      <c r="AG1092" s="1089"/>
      <c r="AH1092" s="446"/>
      <c r="AI1092" s="446"/>
      <c r="AJ1092" s="1089"/>
      <c r="AK1092" s="446"/>
      <c r="AL1092" s="446"/>
      <c r="AM1092" s="1089"/>
      <c r="AN1092" s="446"/>
      <c r="AO1092" s="446"/>
      <c r="AP1092" s="1089"/>
      <c r="AQ1092" s="446"/>
      <c r="AR1092" s="446"/>
      <c r="AS1092" s="1146"/>
      <c r="AT1092" s="446"/>
      <c r="AU1092" s="446"/>
      <c r="AV1092" s="1089"/>
      <c r="AW1092" s="1089"/>
      <c r="AX1092" s="1146"/>
      <c r="AY1092" s="446"/>
      <c r="AZ1092" s="1146"/>
      <c r="BA1092" s="1919"/>
      <c r="BB1092" s="1790"/>
      <c r="BC1092" s="1146"/>
      <c r="BD1092" s="446"/>
      <c r="BE1092" s="1938"/>
      <c r="BF1092" s="1089"/>
      <c r="BG1092" s="20"/>
      <c r="BH1092" s="23"/>
      <c r="BI1092" s="23"/>
      <c r="BJ1092" s="23"/>
      <c r="BK1092" s="23"/>
      <c r="BL1092" s="23"/>
      <c r="BM1092" s="23"/>
      <c r="BN1092" s="23"/>
      <c r="BO1092" s="23"/>
      <c r="BP1092" s="23"/>
      <c r="BQ1092" s="23"/>
      <c r="BR1092" s="23"/>
      <c r="BS1092" s="23"/>
      <c r="BT1092" s="23"/>
      <c r="BU1092" s="23"/>
      <c r="BV1092" s="23"/>
      <c r="BW1092" s="23"/>
      <c r="BX1092" s="23"/>
      <c r="BY1092" s="23"/>
      <c r="BZ1092" s="23"/>
      <c r="CA1092" s="23"/>
      <c r="CB1092" s="23"/>
      <c r="CC1092" s="23"/>
      <c r="CD1092" s="23"/>
      <c r="CE1092" s="23"/>
      <c r="CF1092" s="23"/>
      <c r="CG1092" s="23"/>
      <c r="CH1092" s="23"/>
      <c r="CI1092" s="23"/>
      <c r="CJ1092" s="23"/>
      <c r="CK1092" s="23"/>
      <c r="CL1092" s="23"/>
      <c r="CM1092" s="23"/>
      <c r="CN1092" s="23"/>
      <c r="CO1092" s="23"/>
      <c r="CP1092" s="23"/>
      <c r="CQ1092" s="23"/>
      <c r="CR1092" s="23"/>
      <c r="CS1092" s="23"/>
      <c r="CT1092" s="23"/>
      <c r="CU1092" s="23"/>
      <c r="CV1092" s="23"/>
      <c r="CW1092" s="23"/>
      <c r="CX1092" s="23"/>
      <c r="CY1092" s="23"/>
      <c r="CZ1092" s="23"/>
      <c r="DA1092" s="23"/>
      <c r="DB1092" s="23"/>
      <c r="DC1092" s="23"/>
      <c r="DD1092" s="23"/>
      <c r="DE1092" s="23"/>
      <c r="DF1092" s="23"/>
      <c r="DG1092" s="23"/>
      <c r="DH1092" s="23"/>
      <c r="DI1092" s="23"/>
      <c r="DJ1092" s="23"/>
      <c r="DK1092" s="23"/>
      <c r="DL1092" s="23"/>
      <c r="DM1092" s="23"/>
      <c r="DN1092" s="23"/>
      <c r="DO1092" s="23"/>
      <c r="DP1092" s="23"/>
      <c r="DQ1092" s="23"/>
      <c r="DR1092" s="23"/>
      <c r="DS1092" s="23"/>
      <c r="DT1092" s="23"/>
      <c r="DU1092" s="23"/>
      <c r="DV1092" s="23"/>
      <c r="DW1092" s="23"/>
      <c r="DX1092" s="23"/>
      <c r="DY1092" s="23"/>
      <c r="DZ1092" s="23"/>
      <c r="EA1092" s="23"/>
      <c r="EB1092" s="23"/>
      <c r="EC1092" s="23"/>
      <c r="ED1092" s="23"/>
      <c r="EE1092" s="23"/>
    </row>
    <row r="1093" spans="1:135" s="22" customFormat="1" x14ac:dyDescent="0.25">
      <c r="A1093" s="20"/>
      <c r="B1093" s="16"/>
      <c r="C1093" s="446"/>
      <c r="D1093" s="446"/>
      <c r="E1093" s="1089"/>
      <c r="F1093" s="446"/>
      <c r="G1093" s="446"/>
      <c r="H1093" s="1089"/>
      <c r="I1093" s="446"/>
      <c r="J1093" s="446"/>
      <c r="K1093" s="1089"/>
      <c r="L1093" s="446"/>
      <c r="M1093" s="446"/>
      <c r="N1093" s="1089"/>
      <c r="O1093" s="446"/>
      <c r="P1093" s="446"/>
      <c r="Q1093" s="1089"/>
      <c r="R1093" s="446"/>
      <c r="S1093" s="446"/>
      <c r="T1093" s="1089"/>
      <c r="U1093" s="1089"/>
      <c r="V1093" s="446"/>
      <c r="W1093" s="446"/>
      <c r="X1093" s="1089"/>
      <c r="Y1093" s="446"/>
      <c r="Z1093" s="446"/>
      <c r="AA1093" s="1089"/>
      <c r="AB1093" s="446"/>
      <c r="AC1093" s="1089"/>
      <c r="AD1093" s="446"/>
      <c r="AE1093" s="1089"/>
      <c r="AF1093" s="446"/>
      <c r="AG1093" s="1089"/>
      <c r="AH1093" s="446"/>
      <c r="AI1093" s="446"/>
      <c r="AJ1093" s="1089"/>
      <c r="AK1093" s="446"/>
      <c r="AL1093" s="446"/>
      <c r="AM1093" s="1089"/>
      <c r="AN1093" s="446"/>
      <c r="AO1093" s="446"/>
      <c r="AP1093" s="1089"/>
      <c r="AQ1093" s="446"/>
      <c r="AR1093" s="446"/>
      <c r="AS1093" s="1146"/>
      <c r="AT1093" s="446"/>
      <c r="AU1093" s="446"/>
      <c r="AV1093" s="1089"/>
      <c r="AW1093" s="1089"/>
      <c r="AX1093" s="1146"/>
      <c r="AY1093" s="446"/>
      <c r="AZ1093" s="1146"/>
      <c r="BA1093" s="1919"/>
      <c r="BB1093" s="1790"/>
      <c r="BC1093" s="1146"/>
      <c r="BD1093" s="446"/>
      <c r="BE1093" s="1938"/>
      <c r="BF1093" s="1089"/>
      <c r="BG1093" s="20"/>
      <c r="BH1093" s="23"/>
      <c r="BI1093" s="23"/>
      <c r="BJ1093" s="23"/>
      <c r="BK1093" s="23"/>
      <c r="BL1093" s="23"/>
      <c r="BM1093" s="23"/>
      <c r="BN1093" s="23"/>
      <c r="BO1093" s="23"/>
      <c r="BP1093" s="23"/>
      <c r="BQ1093" s="23"/>
      <c r="BR1093" s="23"/>
      <c r="BS1093" s="23"/>
      <c r="BT1093" s="23"/>
      <c r="BU1093" s="23"/>
      <c r="BV1093" s="23"/>
      <c r="BW1093" s="23"/>
      <c r="BX1093" s="23"/>
      <c r="BY1093" s="23"/>
      <c r="BZ1093" s="23"/>
      <c r="CA1093" s="23"/>
      <c r="CB1093" s="23"/>
      <c r="CC1093" s="23"/>
      <c r="CD1093" s="23"/>
      <c r="CE1093" s="23"/>
      <c r="CF1093" s="23"/>
      <c r="CG1093" s="23"/>
      <c r="CH1093" s="23"/>
      <c r="CI1093" s="23"/>
      <c r="CJ1093" s="23"/>
      <c r="CK1093" s="23"/>
      <c r="CL1093" s="23"/>
      <c r="CM1093" s="23"/>
      <c r="CN1093" s="23"/>
      <c r="CO1093" s="23"/>
      <c r="CP1093" s="23"/>
      <c r="CQ1093" s="23"/>
      <c r="CR1093" s="23"/>
      <c r="CS1093" s="23"/>
      <c r="CT1093" s="23"/>
      <c r="CU1093" s="23"/>
      <c r="CV1093" s="23"/>
      <c r="CW1093" s="23"/>
      <c r="CX1093" s="23"/>
      <c r="CY1093" s="23"/>
      <c r="CZ1093" s="23"/>
      <c r="DA1093" s="23"/>
      <c r="DB1093" s="23"/>
      <c r="DC1093" s="23"/>
      <c r="DD1093" s="23"/>
      <c r="DE1093" s="23"/>
      <c r="DF1093" s="23"/>
      <c r="DG1093" s="23"/>
      <c r="DH1093" s="23"/>
      <c r="DI1093" s="23"/>
      <c r="DJ1093" s="23"/>
      <c r="DK1093" s="23"/>
      <c r="DL1093" s="23"/>
      <c r="DM1093" s="23"/>
      <c r="DN1093" s="23"/>
      <c r="DO1093" s="23"/>
      <c r="DP1093" s="23"/>
      <c r="DQ1093" s="23"/>
      <c r="DR1093" s="23"/>
      <c r="DS1093" s="23"/>
      <c r="DT1093" s="23"/>
      <c r="DU1093" s="23"/>
      <c r="DV1093" s="23"/>
      <c r="DW1093" s="23"/>
      <c r="DX1093" s="23"/>
      <c r="DY1093" s="23"/>
      <c r="DZ1093" s="23"/>
      <c r="EA1093" s="23"/>
      <c r="EB1093" s="23"/>
      <c r="EC1093" s="23"/>
      <c r="ED1093" s="23"/>
      <c r="EE1093" s="23"/>
    </row>
    <row r="1094" spans="1:135" s="22" customFormat="1" x14ac:dyDescent="0.25">
      <c r="A1094" s="20"/>
      <c r="B1094" s="16"/>
      <c r="C1094" s="446"/>
      <c r="D1094" s="446"/>
      <c r="E1094" s="1089"/>
      <c r="F1094" s="446"/>
      <c r="G1094" s="446"/>
      <c r="H1094" s="1089"/>
      <c r="I1094" s="446"/>
      <c r="J1094" s="446"/>
      <c r="K1094" s="1089"/>
      <c r="L1094" s="446"/>
      <c r="M1094" s="446"/>
      <c r="N1094" s="1089"/>
      <c r="O1094" s="446"/>
      <c r="P1094" s="446"/>
      <c r="Q1094" s="1089"/>
      <c r="R1094" s="446"/>
      <c r="S1094" s="446"/>
      <c r="T1094" s="1089"/>
      <c r="U1094" s="1089"/>
      <c r="V1094" s="446"/>
      <c r="W1094" s="446"/>
      <c r="X1094" s="1089"/>
      <c r="Y1094" s="446"/>
      <c r="Z1094" s="446"/>
      <c r="AA1094" s="1089"/>
      <c r="AB1094" s="446"/>
      <c r="AC1094" s="1089"/>
      <c r="AD1094" s="446"/>
      <c r="AE1094" s="1089"/>
      <c r="AF1094" s="446"/>
      <c r="AG1094" s="1089"/>
      <c r="AH1094" s="446"/>
      <c r="AI1094" s="446"/>
      <c r="AJ1094" s="1089"/>
      <c r="AK1094" s="446"/>
      <c r="AL1094" s="446"/>
      <c r="AM1094" s="1089"/>
      <c r="AN1094" s="446"/>
      <c r="AO1094" s="446"/>
      <c r="AP1094" s="1089"/>
      <c r="AQ1094" s="446"/>
      <c r="AR1094" s="446"/>
      <c r="AS1094" s="1146"/>
      <c r="AT1094" s="446"/>
      <c r="AU1094" s="446"/>
      <c r="AV1094" s="1089"/>
      <c r="AW1094" s="1089"/>
      <c r="AX1094" s="1146"/>
      <c r="AY1094" s="446"/>
      <c r="AZ1094" s="1146"/>
      <c r="BA1094" s="1919"/>
      <c r="BB1094" s="1790"/>
      <c r="BC1094" s="1146"/>
      <c r="BD1094" s="446"/>
      <c r="BE1094" s="1938"/>
      <c r="BF1094" s="1089"/>
      <c r="BG1094" s="20"/>
      <c r="BH1094" s="23"/>
      <c r="BI1094" s="23"/>
      <c r="BJ1094" s="23"/>
      <c r="BK1094" s="23"/>
      <c r="BL1094" s="23"/>
      <c r="BM1094" s="23"/>
      <c r="BN1094" s="23"/>
      <c r="BO1094" s="23"/>
      <c r="BP1094" s="23"/>
      <c r="BQ1094" s="23"/>
      <c r="BR1094" s="23"/>
      <c r="BS1094" s="23"/>
      <c r="BT1094" s="23"/>
      <c r="BU1094" s="23"/>
      <c r="BV1094" s="23"/>
      <c r="BW1094" s="23"/>
      <c r="BX1094" s="23"/>
      <c r="BY1094" s="23"/>
      <c r="BZ1094" s="23"/>
      <c r="CA1094" s="23"/>
      <c r="CB1094" s="23"/>
      <c r="CC1094" s="23"/>
      <c r="CD1094" s="23"/>
      <c r="CE1094" s="23"/>
      <c r="CF1094" s="23"/>
      <c r="CG1094" s="23"/>
      <c r="CH1094" s="23"/>
      <c r="CI1094" s="23"/>
      <c r="CJ1094" s="23"/>
      <c r="CK1094" s="23"/>
      <c r="CL1094" s="23"/>
      <c r="CM1094" s="23"/>
      <c r="CN1094" s="23"/>
      <c r="CO1094" s="23"/>
      <c r="CP1094" s="23"/>
      <c r="CQ1094" s="23"/>
      <c r="CR1094" s="23"/>
      <c r="CS1094" s="23"/>
      <c r="CT1094" s="23"/>
      <c r="CU1094" s="23"/>
      <c r="CV1094" s="23"/>
      <c r="CW1094" s="23"/>
      <c r="CX1094" s="23"/>
      <c r="CY1094" s="23"/>
      <c r="CZ1094" s="23"/>
      <c r="DA1094" s="23"/>
      <c r="DB1094" s="23"/>
      <c r="DC1094" s="23"/>
      <c r="DD1094" s="23"/>
      <c r="DE1094" s="23"/>
      <c r="DF1094" s="23"/>
      <c r="DG1094" s="23"/>
      <c r="DH1094" s="23"/>
      <c r="DI1094" s="23"/>
      <c r="DJ1094" s="23"/>
      <c r="DK1094" s="23"/>
      <c r="DL1094" s="23"/>
      <c r="DM1094" s="23"/>
      <c r="DN1094" s="23"/>
      <c r="DO1094" s="23"/>
      <c r="DP1094" s="23"/>
      <c r="DQ1094" s="23"/>
      <c r="DR1094" s="23"/>
      <c r="DS1094" s="23"/>
      <c r="DT1094" s="23"/>
      <c r="DU1094" s="23"/>
      <c r="DV1094" s="23"/>
      <c r="DW1094" s="23"/>
      <c r="DX1094" s="23"/>
      <c r="DY1094" s="23"/>
      <c r="DZ1094" s="23"/>
      <c r="EA1094" s="23"/>
      <c r="EB1094" s="23"/>
      <c r="EC1094" s="23"/>
      <c r="ED1094" s="23"/>
      <c r="EE1094" s="23"/>
    </row>
    <row r="1095" spans="1:135" s="22" customFormat="1" x14ac:dyDescent="0.25">
      <c r="A1095" s="20"/>
      <c r="B1095" s="16"/>
      <c r="C1095" s="446"/>
      <c r="D1095" s="446"/>
      <c r="E1095" s="1089"/>
      <c r="F1095" s="446"/>
      <c r="G1095" s="446"/>
      <c r="H1095" s="1089"/>
      <c r="I1095" s="446"/>
      <c r="J1095" s="446"/>
      <c r="K1095" s="1089"/>
      <c r="L1095" s="446"/>
      <c r="M1095" s="446"/>
      <c r="N1095" s="1089"/>
      <c r="O1095" s="446"/>
      <c r="P1095" s="446"/>
      <c r="Q1095" s="1089"/>
      <c r="R1095" s="446"/>
      <c r="S1095" s="446"/>
      <c r="T1095" s="1089"/>
      <c r="U1095" s="1089"/>
      <c r="V1095" s="446"/>
      <c r="W1095" s="446"/>
      <c r="X1095" s="1089"/>
      <c r="Y1095" s="446"/>
      <c r="Z1095" s="446"/>
      <c r="AA1095" s="1089"/>
      <c r="AB1095" s="446"/>
      <c r="AC1095" s="1089"/>
      <c r="AD1095" s="446"/>
      <c r="AE1095" s="1089"/>
      <c r="AF1095" s="446"/>
      <c r="AG1095" s="1089"/>
      <c r="AH1095" s="446"/>
      <c r="AI1095" s="446"/>
      <c r="AJ1095" s="1089"/>
      <c r="AK1095" s="446"/>
      <c r="AL1095" s="446"/>
      <c r="AM1095" s="1089"/>
      <c r="AN1095" s="446"/>
      <c r="AO1095" s="446"/>
      <c r="AP1095" s="1089"/>
      <c r="AQ1095" s="446"/>
      <c r="AR1095" s="446"/>
      <c r="AS1095" s="1146"/>
      <c r="AT1095" s="446"/>
      <c r="AU1095" s="446"/>
      <c r="AV1095" s="1089"/>
      <c r="AW1095" s="1089"/>
      <c r="AX1095" s="1146"/>
      <c r="AY1095" s="446"/>
      <c r="AZ1095" s="1146"/>
      <c r="BA1095" s="1919"/>
      <c r="BB1095" s="1790"/>
      <c r="BC1095" s="1146"/>
      <c r="BD1095" s="446"/>
      <c r="BE1095" s="1938"/>
      <c r="BF1095" s="1089"/>
      <c r="BG1095" s="20"/>
      <c r="BH1095" s="23"/>
      <c r="BI1095" s="23"/>
      <c r="BJ1095" s="23"/>
      <c r="BK1095" s="23"/>
      <c r="BL1095" s="23"/>
      <c r="BM1095" s="23"/>
      <c r="BN1095" s="23"/>
      <c r="BO1095" s="23"/>
      <c r="BP1095" s="23"/>
      <c r="BQ1095" s="23"/>
      <c r="BR1095" s="23"/>
      <c r="BS1095" s="23"/>
      <c r="BT1095" s="23"/>
      <c r="BU1095" s="23"/>
      <c r="BV1095" s="23"/>
      <c r="BW1095" s="23"/>
      <c r="BX1095" s="23"/>
      <c r="BY1095" s="23"/>
      <c r="BZ1095" s="23"/>
      <c r="CA1095" s="23"/>
      <c r="CB1095" s="23"/>
      <c r="CC1095" s="23"/>
      <c r="CD1095" s="23"/>
      <c r="CE1095" s="23"/>
      <c r="CF1095" s="23"/>
      <c r="CG1095" s="23"/>
      <c r="CH1095" s="23"/>
      <c r="CI1095" s="23"/>
      <c r="CJ1095" s="23"/>
      <c r="CK1095" s="23"/>
      <c r="CL1095" s="23"/>
      <c r="CM1095" s="23"/>
      <c r="CN1095" s="23"/>
      <c r="CO1095" s="23"/>
      <c r="CP1095" s="23"/>
      <c r="CQ1095" s="23"/>
      <c r="CR1095" s="23"/>
      <c r="CS1095" s="23"/>
      <c r="CT1095" s="23"/>
      <c r="CU1095" s="23"/>
      <c r="CV1095" s="23"/>
      <c r="CW1095" s="23"/>
      <c r="CX1095" s="23"/>
      <c r="CY1095" s="23"/>
      <c r="CZ1095" s="23"/>
      <c r="DA1095" s="23"/>
      <c r="DB1095" s="23"/>
      <c r="DC1095" s="23"/>
      <c r="DD1095" s="23"/>
      <c r="DE1095" s="23"/>
      <c r="DF1095" s="23"/>
      <c r="DG1095" s="23"/>
      <c r="DH1095" s="23"/>
      <c r="DI1095" s="23"/>
      <c r="DJ1095" s="23"/>
      <c r="DK1095" s="23"/>
      <c r="DL1095" s="23"/>
      <c r="DM1095" s="23"/>
      <c r="DN1095" s="23"/>
      <c r="DO1095" s="23"/>
      <c r="DP1095" s="23"/>
      <c r="DQ1095" s="23"/>
      <c r="DR1095" s="23"/>
      <c r="DS1095" s="23"/>
      <c r="DT1095" s="23"/>
      <c r="DU1095" s="23"/>
      <c r="DV1095" s="23"/>
      <c r="DW1095" s="23"/>
      <c r="DX1095" s="23"/>
      <c r="DY1095" s="23"/>
      <c r="DZ1095" s="23"/>
      <c r="EA1095" s="23"/>
      <c r="EB1095" s="23"/>
      <c r="EC1095" s="23"/>
      <c r="ED1095" s="23"/>
      <c r="EE1095" s="23"/>
    </row>
    <row r="1096" spans="1:135" s="22" customFormat="1" x14ac:dyDescent="0.25">
      <c r="A1096" s="20"/>
      <c r="B1096" s="16"/>
      <c r="C1096" s="446"/>
      <c r="D1096" s="446"/>
      <c r="E1096" s="1089"/>
      <c r="F1096" s="446"/>
      <c r="G1096" s="446"/>
      <c r="H1096" s="1089"/>
      <c r="I1096" s="446"/>
      <c r="J1096" s="446"/>
      <c r="K1096" s="1089"/>
      <c r="L1096" s="446"/>
      <c r="M1096" s="446"/>
      <c r="N1096" s="1089"/>
      <c r="O1096" s="446"/>
      <c r="P1096" s="446"/>
      <c r="Q1096" s="1089"/>
      <c r="R1096" s="446"/>
      <c r="S1096" s="446"/>
      <c r="T1096" s="1089"/>
      <c r="U1096" s="1089"/>
      <c r="V1096" s="446"/>
      <c r="W1096" s="446"/>
      <c r="X1096" s="1089"/>
      <c r="Y1096" s="446"/>
      <c r="Z1096" s="446"/>
      <c r="AA1096" s="1089"/>
      <c r="AB1096" s="446"/>
      <c r="AC1096" s="1089"/>
      <c r="AD1096" s="446"/>
      <c r="AE1096" s="1089"/>
      <c r="AF1096" s="446"/>
      <c r="AG1096" s="1089"/>
      <c r="AH1096" s="446"/>
      <c r="AI1096" s="446"/>
      <c r="AJ1096" s="1089"/>
      <c r="AK1096" s="446"/>
      <c r="AL1096" s="446"/>
      <c r="AM1096" s="1089"/>
      <c r="AN1096" s="446"/>
      <c r="AO1096" s="446"/>
      <c r="AP1096" s="1089"/>
      <c r="AQ1096" s="446"/>
      <c r="AR1096" s="446"/>
      <c r="AS1096" s="1146"/>
      <c r="AT1096" s="446"/>
      <c r="AU1096" s="446"/>
      <c r="AV1096" s="1089"/>
      <c r="AW1096" s="1089"/>
      <c r="AX1096" s="1146"/>
      <c r="AY1096" s="446"/>
      <c r="AZ1096" s="1146"/>
      <c r="BA1096" s="1919"/>
      <c r="BB1096" s="1790"/>
      <c r="BC1096" s="1146"/>
      <c r="BD1096" s="446"/>
      <c r="BE1096" s="1938"/>
      <c r="BF1096" s="1089"/>
      <c r="BG1096" s="20"/>
      <c r="BH1096" s="23"/>
      <c r="BI1096" s="23"/>
      <c r="BJ1096" s="23"/>
      <c r="BK1096" s="23"/>
      <c r="BL1096" s="23"/>
      <c r="BM1096" s="23"/>
      <c r="BN1096" s="23"/>
      <c r="BO1096" s="23"/>
      <c r="BP1096" s="23"/>
      <c r="BQ1096" s="23"/>
      <c r="BR1096" s="23"/>
      <c r="BS1096" s="23"/>
      <c r="BT1096" s="23"/>
      <c r="BU1096" s="23"/>
      <c r="BV1096" s="23"/>
      <c r="BW1096" s="23"/>
      <c r="BX1096" s="23"/>
      <c r="BY1096" s="23"/>
      <c r="BZ1096" s="23"/>
      <c r="CA1096" s="23"/>
      <c r="CB1096" s="23"/>
      <c r="CC1096" s="23"/>
      <c r="CD1096" s="23"/>
      <c r="CE1096" s="23"/>
      <c r="CF1096" s="23"/>
      <c r="CG1096" s="23"/>
      <c r="CH1096" s="23"/>
      <c r="CI1096" s="23"/>
      <c r="CJ1096" s="23"/>
      <c r="CK1096" s="23"/>
      <c r="CL1096" s="23"/>
      <c r="CM1096" s="23"/>
      <c r="CN1096" s="23"/>
      <c r="CO1096" s="23"/>
      <c r="CP1096" s="23"/>
      <c r="CQ1096" s="23"/>
      <c r="CR1096" s="23"/>
      <c r="CS1096" s="23"/>
      <c r="CT1096" s="23"/>
      <c r="CU1096" s="23"/>
      <c r="CV1096" s="23"/>
      <c r="CW1096" s="23"/>
      <c r="CX1096" s="23"/>
      <c r="CY1096" s="23"/>
      <c r="CZ1096" s="23"/>
      <c r="DA1096" s="23"/>
      <c r="DB1096" s="23"/>
      <c r="DC1096" s="23"/>
      <c r="DD1096" s="23"/>
      <c r="DE1096" s="23"/>
      <c r="DF1096" s="23"/>
      <c r="DG1096" s="23"/>
      <c r="DH1096" s="23"/>
      <c r="DI1096" s="23"/>
      <c r="DJ1096" s="23"/>
      <c r="DK1096" s="23"/>
      <c r="DL1096" s="23"/>
      <c r="DM1096" s="23"/>
      <c r="DN1096" s="23"/>
      <c r="DO1096" s="23"/>
      <c r="DP1096" s="23"/>
      <c r="DQ1096" s="23"/>
      <c r="DR1096" s="23"/>
      <c r="DS1096" s="23"/>
      <c r="DT1096" s="23"/>
      <c r="DU1096" s="23"/>
      <c r="DV1096" s="23"/>
      <c r="DW1096" s="23"/>
      <c r="DX1096" s="23"/>
      <c r="DY1096" s="23"/>
      <c r="DZ1096" s="23"/>
      <c r="EA1096" s="23"/>
      <c r="EB1096" s="23"/>
      <c r="EC1096" s="23"/>
      <c r="ED1096" s="23"/>
      <c r="EE1096" s="23"/>
    </row>
    <row r="1097" spans="1:135" s="22" customFormat="1" x14ac:dyDescent="0.25">
      <c r="A1097" s="20"/>
      <c r="B1097" s="16"/>
      <c r="C1097" s="446"/>
      <c r="D1097" s="446"/>
      <c r="E1097" s="1089"/>
      <c r="F1097" s="446"/>
      <c r="G1097" s="446"/>
      <c r="H1097" s="1089"/>
      <c r="I1097" s="446"/>
      <c r="J1097" s="446"/>
      <c r="K1097" s="1089"/>
      <c r="L1097" s="446"/>
      <c r="M1097" s="446"/>
      <c r="N1097" s="1089"/>
      <c r="O1097" s="446"/>
      <c r="P1097" s="446"/>
      <c r="Q1097" s="1089"/>
      <c r="R1097" s="446"/>
      <c r="S1097" s="446"/>
      <c r="T1097" s="1089"/>
      <c r="U1097" s="1089"/>
      <c r="V1097" s="446"/>
      <c r="W1097" s="446"/>
      <c r="X1097" s="1089"/>
      <c r="Y1097" s="446"/>
      <c r="Z1097" s="446"/>
      <c r="AA1097" s="1089"/>
      <c r="AB1097" s="446"/>
      <c r="AC1097" s="1089"/>
      <c r="AD1097" s="446"/>
      <c r="AE1097" s="1089"/>
      <c r="AF1097" s="446"/>
      <c r="AG1097" s="1089"/>
      <c r="AH1097" s="446"/>
      <c r="AI1097" s="446"/>
      <c r="AJ1097" s="1089"/>
      <c r="AK1097" s="446"/>
      <c r="AL1097" s="446"/>
      <c r="AM1097" s="1089"/>
      <c r="AN1097" s="446"/>
      <c r="AO1097" s="446"/>
      <c r="AP1097" s="1089"/>
      <c r="AQ1097" s="446"/>
      <c r="AR1097" s="446"/>
      <c r="AS1097" s="1146"/>
      <c r="AT1097" s="446"/>
      <c r="AU1097" s="446"/>
      <c r="AV1097" s="1089"/>
      <c r="AW1097" s="1089"/>
      <c r="AX1097" s="1146"/>
      <c r="AY1097" s="446"/>
      <c r="AZ1097" s="1146"/>
      <c r="BA1097" s="1919"/>
      <c r="BB1097" s="1790"/>
      <c r="BC1097" s="1146"/>
      <c r="BD1097" s="446"/>
      <c r="BE1097" s="1938"/>
      <c r="BF1097" s="1089"/>
      <c r="BG1097" s="20"/>
      <c r="BH1097" s="23"/>
      <c r="BI1097" s="23"/>
      <c r="BJ1097" s="23"/>
      <c r="BK1097" s="23"/>
      <c r="BL1097" s="23"/>
      <c r="BM1097" s="23"/>
      <c r="BN1097" s="23"/>
      <c r="BO1097" s="23"/>
      <c r="BP1097" s="23"/>
      <c r="BQ1097" s="23"/>
      <c r="BR1097" s="23"/>
      <c r="BS1097" s="23"/>
      <c r="BT1097" s="23"/>
      <c r="BU1097" s="23"/>
      <c r="BV1097" s="23"/>
      <c r="BW1097" s="23"/>
      <c r="BX1097" s="23"/>
      <c r="BY1097" s="23"/>
      <c r="BZ1097" s="23"/>
      <c r="CA1097" s="23"/>
      <c r="CB1097" s="23"/>
      <c r="CC1097" s="23"/>
      <c r="CD1097" s="23"/>
      <c r="CE1097" s="23"/>
      <c r="CF1097" s="23"/>
      <c r="CG1097" s="23"/>
      <c r="CH1097" s="23"/>
      <c r="CI1097" s="23"/>
      <c r="CJ1097" s="23"/>
      <c r="CK1097" s="23"/>
      <c r="CL1097" s="23"/>
      <c r="CM1097" s="23"/>
      <c r="CN1097" s="23"/>
      <c r="CO1097" s="23"/>
      <c r="CP1097" s="23"/>
      <c r="CQ1097" s="23"/>
      <c r="CR1097" s="23"/>
      <c r="CS1097" s="23"/>
      <c r="CT1097" s="23"/>
      <c r="CU1097" s="23"/>
      <c r="CV1097" s="23"/>
      <c r="CW1097" s="23"/>
      <c r="CX1097" s="23"/>
      <c r="CY1097" s="23"/>
      <c r="CZ1097" s="23"/>
      <c r="DA1097" s="23"/>
      <c r="DB1097" s="23"/>
      <c r="DC1097" s="23"/>
      <c r="DD1097" s="23"/>
      <c r="DE1097" s="23"/>
      <c r="DF1097" s="23"/>
      <c r="DG1097" s="23"/>
      <c r="DH1097" s="23"/>
      <c r="DI1097" s="23"/>
      <c r="DJ1097" s="23"/>
      <c r="DK1097" s="23"/>
      <c r="DL1097" s="23"/>
      <c r="DM1097" s="23"/>
      <c r="DN1097" s="23"/>
      <c r="DO1097" s="23"/>
      <c r="DP1097" s="23"/>
      <c r="DQ1097" s="23"/>
      <c r="DR1097" s="23"/>
      <c r="DS1097" s="23"/>
      <c r="DT1097" s="23"/>
      <c r="DU1097" s="23"/>
      <c r="DV1097" s="23"/>
      <c r="DW1097" s="23"/>
      <c r="DX1097" s="23"/>
      <c r="DY1097" s="23"/>
      <c r="DZ1097" s="23"/>
      <c r="EA1097" s="23"/>
      <c r="EB1097" s="23"/>
      <c r="EC1097" s="23"/>
      <c r="ED1097" s="23"/>
      <c r="EE1097" s="23"/>
    </row>
    <row r="1098" spans="1:135" s="22" customFormat="1" x14ac:dyDescent="0.25">
      <c r="A1098" s="20"/>
      <c r="B1098" s="16"/>
      <c r="C1098" s="446"/>
      <c r="D1098" s="446"/>
      <c r="E1098" s="1089"/>
      <c r="F1098" s="446"/>
      <c r="G1098" s="446"/>
      <c r="H1098" s="1089"/>
      <c r="I1098" s="446"/>
      <c r="J1098" s="446"/>
      <c r="K1098" s="1089"/>
      <c r="L1098" s="446"/>
      <c r="M1098" s="446"/>
      <c r="N1098" s="1089"/>
      <c r="O1098" s="446"/>
      <c r="P1098" s="446"/>
      <c r="Q1098" s="1089"/>
      <c r="R1098" s="446"/>
      <c r="S1098" s="446"/>
      <c r="T1098" s="1089"/>
      <c r="U1098" s="1089"/>
      <c r="V1098" s="446"/>
      <c r="W1098" s="446"/>
      <c r="X1098" s="1089"/>
      <c r="Y1098" s="446"/>
      <c r="Z1098" s="446"/>
      <c r="AA1098" s="1089"/>
      <c r="AB1098" s="446"/>
      <c r="AC1098" s="1089"/>
      <c r="AD1098" s="446"/>
      <c r="AE1098" s="1089"/>
      <c r="AF1098" s="446"/>
      <c r="AG1098" s="1089"/>
      <c r="AH1098" s="446"/>
      <c r="AI1098" s="446"/>
      <c r="AJ1098" s="1089"/>
      <c r="AK1098" s="446"/>
      <c r="AL1098" s="446"/>
      <c r="AM1098" s="1089"/>
      <c r="AN1098" s="446"/>
      <c r="AO1098" s="446"/>
      <c r="AP1098" s="1089"/>
      <c r="AQ1098" s="446"/>
      <c r="AR1098" s="446"/>
      <c r="AS1098" s="1146"/>
      <c r="AT1098" s="446"/>
      <c r="AU1098" s="446"/>
      <c r="AV1098" s="1089"/>
      <c r="AW1098" s="1089"/>
      <c r="AX1098" s="1146"/>
      <c r="AY1098" s="446"/>
      <c r="AZ1098" s="1146"/>
      <c r="BA1098" s="1919"/>
      <c r="BB1098" s="1790"/>
      <c r="BC1098" s="1146"/>
      <c r="BD1098" s="446"/>
      <c r="BE1098" s="1938"/>
      <c r="BF1098" s="1089"/>
      <c r="BG1098" s="20"/>
      <c r="BH1098" s="23"/>
      <c r="BI1098" s="23"/>
      <c r="BJ1098" s="23"/>
      <c r="BK1098" s="23"/>
      <c r="BL1098" s="23"/>
      <c r="BM1098" s="23"/>
      <c r="BN1098" s="23"/>
      <c r="BO1098" s="23"/>
      <c r="BP1098" s="23"/>
      <c r="BQ1098" s="23"/>
      <c r="BR1098" s="23"/>
      <c r="BS1098" s="23"/>
      <c r="BT1098" s="23"/>
      <c r="BU1098" s="23"/>
      <c r="BV1098" s="23"/>
      <c r="BW1098" s="23"/>
      <c r="BX1098" s="23"/>
      <c r="BY1098" s="23"/>
      <c r="BZ1098" s="23"/>
      <c r="CA1098" s="23"/>
      <c r="CB1098" s="23"/>
      <c r="CC1098" s="23"/>
      <c r="CD1098" s="23"/>
      <c r="CE1098" s="23"/>
      <c r="CF1098" s="23"/>
      <c r="CG1098" s="23"/>
      <c r="CH1098" s="23"/>
      <c r="CI1098" s="23"/>
      <c r="CJ1098" s="23"/>
      <c r="CK1098" s="23"/>
      <c r="CL1098" s="23"/>
      <c r="CM1098" s="23"/>
      <c r="CN1098" s="23"/>
      <c r="CO1098" s="23"/>
      <c r="CP1098" s="23"/>
      <c r="CQ1098" s="23"/>
      <c r="CR1098" s="23"/>
      <c r="CS1098" s="23"/>
      <c r="CT1098" s="23"/>
      <c r="CU1098" s="23"/>
      <c r="CV1098" s="23"/>
      <c r="CW1098" s="23"/>
      <c r="CX1098" s="23"/>
      <c r="CY1098" s="23"/>
      <c r="CZ1098" s="23"/>
      <c r="DA1098" s="23"/>
      <c r="DB1098" s="23"/>
      <c r="DC1098" s="23"/>
      <c r="DD1098" s="23"/>
      <c r="DE1098" s="23"/>
      <c r="DF1098" s="23"/>
      <c r="DG1098" s="23"/>
      <c r="DH1098" s="23"/>
      <c r="DI1098" s="23"/>
      <c r="DJ1098" s="23"/>
      <c r="DK1098" s="23"/>
      <c r="DL1098" s="23"/>
      <c r="DM1098" s="23"/>
      <c r="DN1098" s="23"/>
      <c r="DO1098" s="23"/>
      <c r="DP1098" s="23"/>
      <c r="DQ1098" s="23"/>
      <c r="DR1098" s="23"/>
      <c r="DS1098" s="23"/>
      <c r="DT1098" s="23"/>
      <c r="DU1098" s="23"/>
      <c r="DV1098" s="23"/>
      <c r="DW1098" s="23"/>
      <c r="DX1098" s="23"/>
      <c r="DY1098" s="23"/>
      <c r="DZ1098" s="23"/>
      <c r="EA1098" s="23"/>
      <c r="EB1098" s="23"/>
      <c r="EC1098" s="23"/>
      <c r="ED1098" s="23"/>
      <c r="EE1098" s="23"/>
    </row>
    <row r="1099" spans="1:135" s="22" customFormat="1" x14ac:dyDescent="0.25">
      <c r="A1099" s="20"/>
      <c r="B1099" s="16"/>
      <c r="C1099" s="446"/>
      <c r="D1099" s="446"/>
      <c r="E1099" s="1089"/>
      <c r="F1099" s="446"/>
      <c r="G1099" s="446"/>
      <c r="H1099" s="1089"/>
      <c r="I1099" s="446"/>
      <c r="J1099" s="446"/>
      <c r="K1099" s="1089"/>
      <c r="L1099" s="446"/>
      <c r="M1099" s="446"/>
      <c r="N1099" s="1089"/>
      <c r="O1099" s="446"/>
      <c r="P1099" s="446"/>
      <c r="Q1099" s="1089"/>
      <c r="R1099" s="446"/>
      <c r="S1099" s="446"/>
      <c r="T1099" s="1089"/>
      <c r="U1099" s="1089"/>
      <c r="V1099" s="446"/>
      <c r="W1099" s="446"/>
      <c r="X1099" s="1089"/>
      <c r="Y1099" s="446"/>
      <c r="Z1099" s="446"/>
      <c r="AA1099" s="1089"/>
      <c r="AB1099" s="446"/>
      <c r="AC1099" s="1089"/>
      <c r="AD1099" s="446"/>
      <c r="AE1099" s="1089"/>
      <c r="AF1099" s="446"/>
      <c r="AG1099" s="1089"/>
      <c r="AH1099" s="446"/>
      <c r="AI1099" s="446"/>
      <c r="AJ1099" s="1089"/>
      <c r="AK1099" s="446"/>
      <c r="AL1099" s="446"/>
      <c r="AM1099" s="1089"/>
      <c r="AN1099" s="446"/>
      <c r="AO1099" s="446"/>
      <c r="AP1099" s="1089"/>
      <c r="AQ1099" s="446"/>
      <c r="AR1099" s="446"/>
      <c r="AS1099" s="1146"/>
      <c r="AT1099" s="446"/>
      <c r="AU1099" s="446"/>
      <c r="AV1099" s="1089"/>
      <c r="AW1099" s="1089"/>
      <c r="AX1099" s="1146"/>
      <c r="AY1099" s="446"/>
      <c r="AZ1099" s="1146"/>
      <c r="BA1099" s="1919"/>
      <c r="BB1099" s="1790"/>
      <c r="BC1099" s="1146"/>
      <c r="BD1099" s="446"/>
      <c r="BE1099" s="1938"/>
      <c r="BF1099" s="1089"/>
      <c r="BG1099" s="20"/>
      <c r="BH1099" s="23"/>
      <c r="BI1099" s="23"/>
      <c r="BJ1099" s="23"/>
      <c r="BK1099" s="23"/>
      <c r="BL1099" s="23"/>
      <c r="BM1099" s="23"/>
      <c r="BN1099" s="23"/>
      <c r="BO1099" s="23"/>
      <c r="BP1099" s="23"/>
      <c r="BQ1099" s="23"/>
      <c r="BR1099" s="23"/>
      <c r="BS1099" s="23"/>
      <c r="BT1099" s="23"/>
      <c r="BU1099" s="23"/>
      <c r="BV1099" s="23"/>
      <c r="BW1099" s="23"/>
      <c r="BX1099" s="23"/>
      <c r="BY1099" s="23"/>
      <c r="BZ1099" s="23"/>
      <c r="CA1099" s="23"/>
      <c r="CB1099" s="23"/>
      <c r="CC1099" s="23"/>
      <c r="CD1099" s="23"/>
      <c r="CE1099" s="23"/>
      <c r="CF1099" s="23"/>
      <c r="CG1099" s="23"/>
      <c r="CH1099" s="23"/>
      <c r="CI1099" s="23"/>
      <c r="CJ1099" s="23"/>
      <c r="CK1099" s="23"/>
      <c r="CL1099" s="23"/>
      <c r="CM1099" s="23"/>
      <c r="CN1099" s="23"/>
      <c r="CO1099" s="23"/>
      <c r="CP1099" s="23"/>
      <c r="CQ1099" s="23"/>
      <c r="CR1099" s="23"/>
      <c r="CS1099" s="23"/>
      <c r="CT1099" s="23"/>
      <c r="CU1099" s="23"/>
      <c r="CV1099" s="23"/>
      <c r="CW1099" s="23"/>
      <c r="CX1099" s="23"/>
      <c r="CY1099" s="23"/>
      <c r="CZ1099" s="23"/>
      <c r="DA1099" s="23"/>
      <c r="DB1099" s="23"/>
      <c r="DC1099" s="23"/>
      <c r="DD1099" s="23"/>
      <c r="DE1099" s="23"/>
      <c r="DF1099" s="23"/>
      <c r="DG1099" s="23"/>
      <c r="DH1099" s="23"/>
      <c r="DI1099" s="23"/>
      <c r="DJ1099" s="23"/>
      <c r="DK1099" s="23"/>
      <c r="DL1099" s="23"/>
      <c r="DM1099" s="23"/>
      <c r="DN1099" s="23"/>
      <c r="DO1099" s="23"/>
      <c r="DP1099" s="23"/>
      <c r="DQ1099" s="23"/>
      <c r="DR1099" s="23"/>
      <c r="DS1099" s="23"/>
      <c r="DT1099" s="23"/>
      <c r="DU1099" s="23"/>
      <c r="DV1099" s="23"/>
      <c r="DW1099" s="23"/>
      <c r="DX1099" s="23"/>
      <c r="DY1099" s="23"/>
      <c r="DZ1099" s="23"/>
      <c r="EA1099" s="23"/>
      <c r="EB1099" s="23"/>
      <c r="EC1099" s="23"/>
      <c r="ED1099" s="23"/>
      <c r="EE1099" s="23"/>
    </row>
    <row r="1100" spans="1:135" s="22" customFormat="1" x14ac:dyDescent="0.25">
      <c r="A1100" s="20"/>
      <c r="B1100" s="16"/>
      <c r="C1100" s="446"/>
      <c r="D1100" s="446"/>
      <c r="E1100" s="1089"/>
      <c r="F1100" s="446"/>
      <c r="G1100" s="446"/>
      <c r="H1100" s="1089"/>
      <c r="I1100" s="446"/>
      <c r="J1100" s="446"/>
      <c r="K1100" s="1089"/>
      <c r="L1100" s="446"/>
      <c r="M1100" s="446"/>
      <c r="N1100" s="1089"/>
      <c r="O1100" s="446"/>
      <c r="P1100" s="446"/>
      <c r="Q1100" s="1089"/>
      <c r="R1100" s="446"/>
      <c r="S1100" s="446"/>
      <c r="T1100" s="1089"/>
      <c r="U1100" s="1089"/>
      <c r="V1100" s="446"/>
      <c r="W1100" s="446"/>
      <c r="X1100" s="1089"/>
      <c r="Y1100" s="446"/>
      <c r="Z1100" s="446"/>
      <c r="AA1100" s="1089"/>
      <c r="AB1100" s="446"/>
      <c r="AC1100" s="1089"/>
      <c r="AD1100" s="446"/>
      <c r="AE1100" s="1089"/>
      <c r="AF1100" s="446"/>
      <c r="AG1100" s="1089"/>
      <c r="AH1100" s="446"/>
      <c r="AI1100" s="446"/>
      <c r="AJ1100" s="1089"/>
      <c r="AK1100" s="446"/>
      <c r="AL1100" s="446"/>
      <c r="AM1100" s="1089"/>
      <c r="AN1100" s="446"/>
      <c r="AO1100" s="446"/>
      <c r="AP1100" s="1089"/>
      <c r="AQ1100" s="446"/>
      <c r="AR1100" s="446"/>
      <c r="AS1100" s="1146"/>
      <c r="AT1100" s="446"/>
      <c r="AU1100" s="446"/>
      <c r="AV1100" s="1089"/>
      <c r="AW1100" s="1089"/>
      <c r="AX1100" s="1146"/>
      <c r="AY1100" s="446"/>
      <c r="AZ1100" s="1146"/>
      <c r="BA1100" s="1919"/>
      <c r="BB1100" s="1790"/>
      <c r="BC1100" s="1146"/>
      <c r="BD1100" s="446"/>
      <c r="BE1100" s="1938"/>
      <c r="BF1100" s="1089"/>
      <c r="BG1100" s="20"/>
      <c r="BH1100" s="23"/>
      <c r="BI1100" s="23"/>
      <c r="BJ1100" s="23"/>
      <c r="BK1100" s="23"/>
      <c r="BL1100" s="23"/>
      <c r="BM1100" s="23"/>
      <c r="BN1100" s="23"/>
      <c r="BO1100" s="23"/>
      <c r="BP1100" s="23"/>
      <c r="BQ1100" s="23"/>
      <c r="BR1100" s="23"/>
      <c r="BS1100" s="23"/>
      <c r="BT1100" s="23"/>
      <c r="BU1100" s="23"/>
      <c r="BV1100" s="23"/>
      <c r="BW1100" s="23"/>
      <c r="BX1100" s="23"/>
      <c r="BY1100" s="23"/>
      <c r="BZ1100" s="23"/>
      <c r="CA1100" s="23"/>
      <c r="CB1100" s="23"/>
      <c r="CC1100" s="23"/>
      <c r="CD1100" s="23"/>
      <c r="CE1100" s="23"/>
      <c r="CF1100" s="23"/>
      <c r="CG1100" s="23"/>
      <c r="CH1100" s="23"/>
      <c r="CI1100" s="23"/>
      <c r="CJ1100" s="23"/>
      <c r="CK1100" s="23"/>
      <c r="CL1100" s="23"/>
      <c r="CM1100" s="23"/>
      <c r="CN1100" s="23"/>
      <c r="CO1100" s="23"/>
      <c r="CP1100" s="23"/>
      <c r="CQ1100" s="23"/>
      <c r="CR1100" s="23"/>
      <c r="CS1100" s="23"/>
      <c r="CT1100" s="23"/>
      <c r="CU1100" s="23"/>
      <c r="CV1100" s="23"/>
      <c r="CW1100" s="23"/>
      <c r="CX1100" s="23"/>
      <c r="CY1100" s="23"/>
      <c r="CZ1100" s="23"/>
      <c r="DA1100" s="23"/>
      <c r="DB1100" s="23"/>
      <c r="DC1100" s="23"/>
      <c r="DD1100" s="23"/>
      <c r="DE1100" s="23"/>
      <c r="DF1100" s="23"/>
      <c r="DG1100" s="23"/>
      <c r="DH1100" s="23"/>
      <c r="DI1100" s="23"/>
      <c r="DJ1100" s="23"/>
      <c r="DK1100" s="23"/>
      <c r="DL1100" s="23"/>
      <c r="DM1100" s="23"/>
      <c r="DN1100" s="23"/>
      <c r="DO1100" s="23"/>
      <c r="DP1100" s="23"/>
      <c r="DQ1100" s="23"/>
      <c r="DR1100" s="23"/>
      <c r="DS1100" s="23"/>
      <c r="DT1100" s="23"/>
      <c r="DU1100" s="23"/>
      <c r="DV1100" s="23"/>
      <c r="DW1100" s="23"/>
      <c r="DX1100" s="23"/>
      <c r="DY1100" s="23"/>
      <c r="DZ1100" s="23"/>
      <c r="EA1100" s="23"/>
      <c r="EB1100" s="23"/>
      <c r="EC1100" s="23"/>
      <c r="ED1100" s="23"/>
      <c r="EE1100" s="23"/>
    </row>
    <row r="1101" spans="1:135" s="22" customFormat="1" x14ac:dyDescent="0.25">
      <c r="A1101" s="20"/>
      <c r="B1101" s="16"/>
      <c r="C1101" s="446"/>
      <c r="D1101" s="446"/>
      <c r="E1101" s="1089"/>
      <c r="F1101" s="446"/>
      <c r="G1101" s="446"/>
      <c r="H1101" s="1089"/>
      <c r="I1101" s="446"/>
      <c r="J1101" s="446"/>
      <c r="K1101" s="1089"/>
      <c r="L1101" s="446"/>
      <c r="M1101" s="446"/>
      <c r="N1101" s="1089"/>
      <c r="O1101" s="446"/>
      <c r="P1101" s="446"/>
      <c r="Q1101" s="1089"/>
      <c r="R1101" s="446"/>
      <c r="S1101" s="446"/>
      <c r="T1101" s="1089"/>
      <c r="U1101" s="1089"/>
      <c r="V1101" s="446"/>
      <c r="W1101" s="446"/>
      <c r="X1101" s="1089"/>
      <c r="Y1101" s="446"/>
      <c r="Z1101" s="446"/>
      <c r="AA1101" s="1089"/>
      <c r="AB1101" s="446"/>
      <c r="AC1101" s="1089"/>
      <c r="AD1101" s="446"/>
      <c r="AE1101" s="1089"/>
      <c r="AF1101" s="446"/>
      <c r="AG1101" s="1089"/>
      <c r="AH1101" s="446"/>
      <c r="AI1101" s="446"/>
      <c r="AJ1101" s="1089"/>
      <c r="AK1101" s="446"/>
      <c r="AL1101" s="446"/>
      <c r="AM1101" s="1089"/>
      <c r="AN1101" s="446"/>
      <c r="AO1101" s="446"/>
      <c r="AP1101" s="1089"/>
      <c r="AQ1101" s="446"/>
      <c r="AR1101" s="446"/>
      <c r="AS1101" s="1146"/>
      <c r="AT1101" s="446"/>
      <c r="AU1101" s="446"/>
      <c r="AV1101" s="1089"/>
      <c r="AW1101" s="1089"/>
      <c r="AX1101" s="1146"/>
      <c r="AY1101" s="446"/>
      <c r="AZ1101" s="1146"/>
      <c r="BA1101" s="1919"/>
      <c r="BB1101" s="1790"/>
      <c r="BC1101" s="1146"/>
      <c r="BD1101" s="446"/>
      <c r="BE1101" s="1938"/>
      <c r="BF1101" s="1089"/>
      <c r="BG1101" s="20"/>
      <c r="BH1101" s="23"/>
      <c r="BI1101" s="23"/>
      <c r="BJ1101" s="23"/>
      <c r="BK1101" s="23"/>
      <c r="BL1101" s="23"/>
      <c r="BM1101" s="23"/>
      <c r="BN1101" s="23"/>
      <c r="BO1101" s="23"/>
      <c r="BP1101" s="23"/>
      <c r="BQ1101" s="23"/>
      <c r="BR1101" s="23"/>
      <c r="BS1101" s="23"/>
      <c r="BT1101" s="23"/>
      <c r="BU1101" s="23"/>
      <c r="BV1101" s="23"/>
      <c r="BW1101" s="23"/>
      <c r="BX1101" s="23"/>
      <c r="BY1101" s="23"/>
      <c r="BZ1101" s="23"/>
      <c r="CA1101" s="23"/>
      <c r="CB1101" s="23"/>
      <c r="CC1101" s="23"/>
      <c r="CD1101" s="23"/>
      <c r="CE1101" s="23"/>
      <c r="CF1101" s="23"/>
      <c r="CG1101" s="23"/>
      <c r="CH1101" s="23"/>
      <c r="CI1101" s="23"/>
      <c r="CJ1101" s="23"/>
      <c r="CK1101" s="23"/>
      <c r="CL1101" s="23"/>
      <c r="CM1101" s="23"/>
      <c r="CN1101" s="23"/>
      <c r="CO1101" s="23"/>
      <c r="CP1101" s="23"/>
      <c r="CQ1101" s="23"/>
      <c r="CR1101" s="23"/>
      <c r="CS1101" s="23"/>
      <c r="CT1101" s="23"/>
      <c r="CU1101" s="23"/>
      <c r="CV1101" s="23"/>
      <c r="CW1101" s="23"/>
      <c r="CX1101" s="23"/>
      <c r="CY1101" s="23"/>
      <c r="CZ1101" s="23"/>
      <c r="DA1101" s="23"/>
      <c r="DB1101" s="23"/>
      <c r="DC1101" s="23"/>
      <c r="DD1101" s="23"/>
      <c r="DE1101" s="23"/>
      <c r="DF1101" s="23"/>
      <c r="DG1101" s="23"/>
      <c r="DH1101" s="23"/>
      <c r="DI1101" s="23"/>
      <c r="DJ1101" s="23"/>
      <c r="DK1101" s="23"/>
      <c r="DL1101" s="23"/>
      <c r="DM1101" s="23"/>
      <c r="DN1101" s="23"/>
      <c r="DO1101" s="23"/>
      <c r="DP1101" s="23"/>
      <c r="DQ1101" s="23"/>
      <c r="DR1101" s="23"/>
      <c r="DS1101" s="23"/>
      <c r="DT1101" s="23"/>
      <c r="DU1101" s="23"/>
      <c r="DV1101" s="23"/>
      <c r="DW1101" s="23"/>
      <c r="DX1101" s="23"/>
      <c r="DY1101" s="23"/>
      <c r="DZ1101" s="23"/>
      <c r="EA1101" s="23"/>
      <c r="EB1101" s="23"/>
      <c r="EC1101" s="23"/>
      <c r="ED1101" s="23"/>
      <c r="EE1101" s="23"/>
    </row>
    <row r="1102" spans="1:135" s="22" customFormat="1" x14ac:dyDescent="0.25">
      <c r="A1102" s="20"/>
      <c r="B1102" s="16"/>
      <c r="C1102" s="446"/>
      <c r="D1102" s="446"/>
      <c r="E1102" s="1089"/>
      <c r="F1102" s="446"/>
      <c r="G1102" s="446"/>
      <c r="H1102" s="1089"/>
      <c r="I1102" s="446"/>
      <c r="J1102" s="446"/>
      <c r="K1102" s="1089"/>
      <c r="L1102" s="446"/>
      <c r="M1102" s="446"/>
      <c r="N1102" s="1089"/>
      <c r="O1102" s="446"/>
      <c r="P1102" s="446"/>
      <c r="Q1102" s="1089"/>
      <c r="R1102" s="446"/>
      <c r="S1102" s="446"/>
      <c r="T1102" s="1089"/>
      <c r="U1102" s="1089"/>
      <c r="V1102" s="446"/>
      <c r="W1102" s="446"/>
      <c r="X1102" s="1089"/>
      <c r="Y1102" s="446"/>
      <c r="Z1102" s="446"/>
      <c r="AA1102" s="1089"/>
      <c r="AB1102" s="446"/>
      <c r="AC1102" s="1089"/>
      <c r="AD1102" s="446"/>
      <c r="AE1102" s="1089"/>
      <c r="AF1102" s="446"/>
      <c r="AG1102" s="1089"/>
      <c r="AH1102" s="446"/>
      <c r="AI1102" s="446"/>
      <c r="AJ1102" s="1089"/>
      <c r="AK1102" s="446"/>
      <c r="AL1102" s="446"/>
      <c r="AM1102" s="1089"/>
      <c r="AN1102" s="446"/>
      <c r="AO1102" s="446"/>
      <c r="AP1102" s="1089"/>
      <c r="AQ1102" s="446"/>
      <c r="AR1102" s="446"/>
      <c r="AS1102" s="1146"/>
      <c r="AT1102" s="446"/>
      <c r="AU1102" s="446"/>
      <c r="AV1102" s="1089"/>
      <c r="AW1102" s="1089"/>
      <c r="AX1102" s="1146"/>
      <c r="AY1102" s="446"/>
      <c r="AZ1102" s="1146"/>
      <c r="BA1102" s="1919"/>
      <c r="BB1102" s="1790"/>
      <c r="BC1102" s="1146"/>
      <c r="BD1102" s="446"/>
      <c r="BE1102" s="1938"/>
      <c r="BF1102" s="1089"/>
      <c r="BG1102" s="20"/>
      <c r="BH1102" s="23"/>
      <c r="BI1102" s="23"/>
      <c r="BJ1102" s="23"/>
      <c r="BK1102" s="23"/>
      <c r="BL1102" s="23"/>
      <c r="BM1102" s="23"/>
      <c r="BN1102" s="23"/>
      <c r="BO1102" s="23"/>
      <c r="BP1102" s="23"/>
      <c r="BQ1102" s="23"/>
      <c r="BR1102" s="23"/>
      <c r="BS1102" s="23"/>
      <c r="BT1102" s="23"/>
      <c r="BU1102" s="23"/>
      <c r="BV1102" s="23"/>
      <c r="BW1102" s="23"/>
      <c r="BX1102" s="23"/>
      <c r="BY1102" s="23"/>
      <c r="BZ1102" s="23"/>
      <c r="CA1102" s="23"/>
      <c r="CB1102" s="23"/>
      <c r="CC1102" s="23"/>
      <c r="CD1102" s="23"/>
      <c r="CE1102" s="23"/>
      <c r="CF1102" s="23"/>
      <c r="CG1102" s="23"/>
      <c r="CH1102" s="23"/>
      <c r="CI1102" s="23"/>
      <c r="CJ1102" s="23"/>
      <c r="CK1102" s="23"/>
      <c r="CL1102" s="23"/>
      <c r="CM1102" s="23"/>
      <c r="CN1102" s="23"/>
      <c r="CO1102" s="23"/>
      <c r="CP1102" s="23"/>
      <c r="CQ1102" s="23"/>
      <c r="CR1102" s="23"/>
      <c r="CS1102" s="23"/>
      <c r="CT1102" s="23"/>
      <c r="CU1102" s="23"/>
      <c r="CV1102" s="23"/>
      <c r="CW1102" s="23"/>
      <c r="CX1102" s="23"/>
      <c r="CY1102" s="23"/>
      <c r="CZ1102" s="23"/>
      <c r="DA1102" s="23"/>
      <c r="DB1102" s="23"/>
      <c r="DC1102" s="23"/>
      <c r="DD1102" s="23"/>
      <c r="DE1102" s="23"/>
      <c r="DF1102" s="23"/>
      <c r="DG1102" s="23"/>
      <c r="DH1102" s="23"/>
      <c r="DI1102" s="23"/>
      <c r="DJ1102" s="23"/>
      <c r="DK1102" s="23"/>
      <c r="DL1102" s="23"/>
      <c r="DM1102" s="23"/>
      <c r="DN1102" s="23"/>
      <c r="DO1102" s="23"/>
      <c r="DP1102" s="23"/>
      <c r="DQ1102" s="23"/>
      <c r="DR1102" s="23"/>
      <c r="DS1102" s="23"/>
      <c r="DT1102" s="23"/>
      <c r="DU1102" s="23"/>
      <c r="DV1102" s="23"/>
      <c r="DW1102" s="23"/>
      <c r="DX1102" s="23"/>
      <c r="DY1102" s="23"/>
      <c r="DZ1102" s="23"/>
      <c r="EA1102" s="23"/>
      <c r="EB1102" s="23"/>
      <c r="EC1102" s="23"/>
      <c r="ED1102" s="23"/>
      <c r="EE1102" s="23"/>
    </row>
    <row r="1103" spans="1:135" s="22" customFormat="1" x14ac:dyDescent="0.25">
      <c r="A1103" s="20"/>
      <c r="B1103" s="16"/>
      <c r="C1103" s="446"/>
      <c r="D1103" s="446"/>
      <c r="E1103" s="1089"/>
      <c r="F1103" s="446"/>
      <c r="G1103" s="446"/>
      <c r="H1103" s="1089"/>
      <c r="I1103" s="446"/>
      <c r="J1103" s="446"/>
      <c r="K1103" s="1089"/>
      <c r="L1103" s="446"/>
      <c r="M1103" s="446"/>
      <c r="N1103" s="1089"/>
      <c r="O1103" s="446"/>
      <c r="P1103" s="446"/>
      <c r="Q1103" s="1089"/>
      <c r="R1103" s="446"/>
      <c r="S1103" s="446"/>
      <c r="T1103" s="1089"/>
      <c r="U1103" s="1089"/>
      <c r="V1103" s="446"/>
      <c r="W1103" s="446"/>
      <c r="X1103" s="1089"/>
      <c r="Y1103" s="446"/>
      <c r="Z1103" s="446"/>
      <c r="AA1103" s="1089"/>
      <c r="AB1103" s="446"/>
      <c r="AC1103" s="1089"/>
      <c r="AD1103" s="446"/>
      <c r="AE1103" s="1089"/>
      <c r="AF1103" s="446"/>
      <c r="AG1103" s="1089"/>
      <c r="AH1103" s="446"/>
      <c r="AI1103" s="446"/>
      <c r="AJ1103" s="1089"/>
      <c r="AK1103" s="446"/>
      <c r="AL1103" s="446"/>
      <c r="AM1103" s="1089"/>
      <c r="AN1103" s="446"/>
      <c r="AO1103" s="446"/>
      <c r="AP1103" s="1089"/>
      <c r="AQ1103" s="446"/>
      <c r="AR1103" s="446"/>
      <c r="AS1103" s="1146"/>
      <c r="AT1103" s="446"/>
      <c r="AU1103" s="446"/>
      <c r="AV1103" s="1089"/>
      <c r="AW1103" s="1089"/>
      <c r="AX1103" s="1146"/>
      <c r="AY1103" s="446"/>
      <c r="AZ1103" s="1146"/>
      <c r="BA1103" s="1919"/>
      <c r="BB1103" s="1790"/>
      <c r="BC1103" s="1146"/>
      <c r="BD1103" s="446"/>
      <c r="BE1103" s="1938"/>
      <c r="BF1103" s="1089"/>
      <c r="BG1103" s="20"/>
      <c r="BH1103" s="23"/>
      <c r="BI1103" s="23"/>
      <c r="BJ1103" s="23"/>
      <c r="BK1103" s="23"/>
      <c r="BL1103" s="23"/>
      <c r="BM1103" s="23"/>
      <c r="BN1103" s="23"/>
      <c r="BO1103" s="23"/>
      <c r="BP1103" s="23"/>
      <c r="BQ1103" s="23"/>
      <c r="BR1103" s="23"/>
      <c r="BS1103" s="23"/>
      <c r="BT1103" s="23"/>
      <c r="BU1103" s="23"/>
      <c r="BV1103" s="23"/>
      <c r="BW1103" s="23"/>
      <c r="BX1103" s="23"/>
      <c r="BY1103" s="23"/>
      <c r="BZ1103" s="23"/>
      <c r="CA1103" s="23"/>
      <c r="CB1103" s="23"/>
      <c r="CC1103" s="23"/>
      <c r="CD1103" s="23"/>
      <c r="CE1103" s="23"/>
      <c r="CF1103" s="23"/>
      <c r="CG1103" s="23"/>
      <c r="CH1103" s="23"/>
      <c r="CI1103" s="23"/>
      <c r="CJ1103" s="23"/>
      <c r="CK1103" s="23"/>
      <c r="CL1103" s="23"/>
      <c r="CM1103" s="23"/>
      <c r="CN1103" s="23"/>
      <c r="CO1103" s="23"/>
      <c r="CP1103" s="23"/>
      <c r="CQ1103" s="23"/>
      <c r="CR1103" s="23"/>
      <c r="CS1103" s="23"/>
      <c r="CT1103" s="23"/>
      <c r="CU1103" s="23"/>
      <c r="CV1103" s="23"/>
      <c r="CW1103" s="23"/>
      <c r="CX1103" s="23"/>
      <c r="CY1103" s="23"/>
      <c r="CZ1103" s="23"/>
      <c r="DA1103" s="23"/>
      <c r="DB1103" s="23"/>
      <c r="DC1103" s="23"/>
      <c r="DD1103" s="23"/>
      <c r="DE1103" s="23"/>
      <c r="DF1103" s="23"/>
      <c r="DG1103" s="23"/>
      <c r="DH1103" s="23"/>
      <c r="DI1103" s="23"/>
      <c r="DJ1103" s="23"/>
      <c r="DK1103" s="23"/>
      <c r="DL1103" s="23"/>
      <c r="DM1103" s="23"/>
      <c r="DN1103" s="23"/>
      <c r="DO1103" s="23"/>
      <c r="DP1103" s="23"/>
      <c r="DQ1103" s="23"/>
      <c r="DR1103" s="23"/>
      <c r="DS1103" s="23"/>
      <c r="DT1103" s="23"/>
      <c r="DU1103" s="23"/>
      <c r="DV1103" s="23"/>
      <c r="DW1103" s="23"/>
      <c r="DX1103" s="23"/>
      <c r="DY1103" s="23"/>
      <c r="DZ1103" s="23"/>
      <c r="EA1103" s="23"/>
      <c r="EB1103" s="23"/>
      <c r="EC1103" s="23"/>
      <c r="ED1103" s="23"/>
      <c r="EE1103" s="23"/>
    </row>
    <row r="1104" spans="1:135" s="22" customFormat="1" x14ac:dyDescent="0.25">
      <c r="A1104" s="20"/>
      <c r="B1104" s="16"/>
      <c r="C1104" s="446"/>
      <c r="D1104" s="446"/>
      <c r="E1104" s="1089"/>
      <c r="F1104" s="446"/>
      <c r="G1104" s="446"/>
      <c r="H1104" s="1089"/>
      <c r="I1104" s="446"/>
      <c r="J1104" s="446"/>
      <c r="K1104" s="1089"/>
      <c r="L1104" s="446"/>
      <c r="M1104" s="446"/>
      <c r="N1104" s="1089"/>
      <c r="O1104" s="446"/>
      <c r="P1104" s="446"/>
      <c r="Q1104" s="1089"/>
      <c r="R1104" s="446"/>
      <c r="S1104" s="446"/>
      <c r="T1104" s="1089"/>
      <c r="U1104" s="1089"/>
      <c r="V1104" s="446"/>
      <c r="W1104" s="446"/>
      <c r="X1104" s="1089"/>
      <c r="Y1104" s="446"/>
      <c r="Z1104" s="446"/>
      <c r="AA1104" s="1089"/>
      <c r="AB1104" s="446"/>
      <c r="AC1104" s="1089"/>
      <c r="AD1104" s="446"/>
      <c r="AE1104" s="1089"/>
      <c r="AF1104" s="446"/>
      <c r="AG1104" s="1089"/>
      <c r="AH1104" s="446"/>
      <c r="AI1104" s="446"/>
      <c r="AJ1104" s="1089"/>
      <c r="AK1104" s="446"/>
      <c r="AL1104" s="446"/>
      <c r="AM1104" s="1089"/>
      <c r="AN1104" s="446"/>
      <c r="AO1104" s="446"/>
      <c r="AP1104" s="1089"/>
      <c r="AQ1104" s="446"/>
      <c r="AR1104" s="446"/>
      <c r="AS1104" s="1146"/>
      <c r="AT1104" s="446"/>
      <c r="AU1104" s="446"/>
      <c r="AV1104" s="1089"/>
      <c r="AW1104" s="1089"/>
      <c r="AX1104" s="1146"/>
      <c r="AY1104" s="446"/>
      <c r="AZ1104" s="1146"/>
      <c r="BA1104" s="1919"/>
      <c r="BB1104" s="1790"/>
      <c r="BC1104" s="1146"/>
      <c r="BD1104" s="446"/>
      <c r="BE1104" s="1938"/>
      <c r="BF1104" s="1089"/>
      <c r="BG1104" s="20"/>
      <c r="BH1104" s="23"/>
      <c r="BI1104" s="23"/>
      <c r="BJ1104" s="23"/>
      <c r="BK1104" s="23"/>
      <c r="BL1104" s="23"/>
      <c r="BM1104" s="23"/>
      <c r="BN1104" s="23"/>
      <c r="BO1104" s="23"/>
      <c r="BP1104" s="23"/>
      <c r="BQ1104" s="23"/>
      <c r="BR1104" s="23"/>
      <c r="BS1104" s="23"/>
      <c r="BT1104" s="23"/>
      <c r="BU1104" s="23"/>
      <c r="BV1104" s="23"/>
      <c r="BW1104" s="23"/>
      <c r="BX1104" s="23"/>
      <c r="BY1104" s="23"/>
      <c r="BZ1104" s="23"/>
      <c r="CA1104" s="23"/>
      <c r="CB1104" s="23"/>
      <c r="CC1104" s="23"/>
      <c r="CD1104" s="23"/>
      <c r="CE1104" s="23"/>
      <c r="CF1104" s="23"/>
      <c r="CG1104" s="23"/>
      <c r="CH1104" s="23"/>
      <c r="CI1104" s="23"/>
      <c r="CJ1104" s="23"/>
      <c r="CK1104" s="23"/>
      <c r="CL1104" s="23"/>
      <c r="CM1104" s="23"/>
      <c r="CN1104" s="23"/>
      <c r="CO1104" s="23"/>
      <c r="CP1104" s="23"/>
      <c r="CQ1104" s="23"/>
      <c r="CR1104" s="23"/>
      <c r="CS1104" s="23"/>
      <c r="CT1104" s="23"/>
      <c r="CU1104" s="23"/>
      <c r="CV1104" s="23"/>
      <c r="CW1104" s="23"/>
      <c r="CX1104" s="23"/>
      <c r="CY1104" s="23"/>
      <c r="CZ1104" s="23"/>
      <c r="DA1104" s="23"/>
      <c r="DB1104" s="23"/>
      <c r="DC1104" s="23"/>
      <c r="DD1104" s="23"/>
      <c r="DE1104" s="23"/>
      <c r="DF1104" s="23"/>
      <c r="DG1104" s="23"/>
      <c r="DH1104" s="23"/>
      <c r="DI1104" s="23"/>
      <c r="DJ1104" s="23"/>
      <c r="DK1104" s="23"/>
      <c r="DL1104" s="23"/>
      <c r="DM1104" s="23"/>
      <c r="DN1104" s="23"/>
      <c r="DO1104" s="23"/>
      <c r="DP1104" s="23"/>
      <c r="DQ1104" s="23"/>
      <c r="DR1104" s="23"/>
      <c r="DS1104" s="23"/>
      <c r="DT1104" s="23"/>
      <c r="DU1104" s="23"/>
      <c r="DV1104" s="23"/>
      <c r="DW1104" s="23"/>
      <c r="DX1104" s="23"/>
      <c r="DY1104" s="23"/>
      <c r="DZ1104" s="23"/>
      <c r="EA1104" s="23"/>
      <c r="EB1104" s="23"/>
      <c r="EC1104" s="23"/>
      <c r="ED1104" s="23"/>
      <c r="EE1104" s="23"/>
    </row>
    <row r="1105" spans="1:135" s="22" customFormat="1" x14ac:dyDescent="0.25">
      <c r="A1105" s="20"/>
      <c r="B1105" s="16"/>
      <c r="C1105" s="446"/>
      <c r="D1105" s="446"/>
      <c r="E1105" s="1089"/>
      <c r="F1105" s="446"/>
      <c r="G1105" s="446"/>
      <c r="H1105" s="1089"/>
      <c r="I1105" s="446"/>
      <c r="J1105" s="446"/>
      <c r="K1105" s="1089"/>
      <c r="L1105" s="446"/>
      <c r="M1105" s="446"/>
      <c r="N1105" s="1089"/>
      <c r="O1105" s="446"/>
      <c r="P1105" s="446"/>
      <c r="Q1105" s="1089"/>
      <c r="R1105" s="446"/>
      <c r="S1105" s="446"/>
      <c r="T1105" s="1089"/>
      <c r="U1105" s="1089"/>
      <c r="V1105" s="446"/>
      <c r="W1105" s="446"/>
      <c r="X1105" s="1089"/>
      <c r="Y1105" s="446"/>
      <c r="Z1105" s="446"/>
      <c r="AA1105" s="1089"/>
      <c r="AB1105" s="446"/>
      <c r="AC1105" s="1089"/>
      <c r="AD1105" s="446"/>
      <c r="AE1105" s="1089"/>
      <c r="AF1105" s="446"/>
      <c r="AG1105" s="1089"/>
      <c r="AH1105" s="446"/>
      <c r="AI1105" s="446"/>
      <c r="AJ1105" s="1089"/>
      <c r="AK1105" s="446"/>
      <c r="AL1105" s="446"/>
      <c r="AM1105" s="1089"/>
      <c r="AN1105" s="446"/>
      <c r="AO1105" s="446"/>
      <c r="AP1105" s="1089"/>
      <c r="AQ1105" s="446"/>
      <c r="AR1105" s="446"/>
      <c r="AS1105" s="1146"/>
      <c r="AT1105" s="446"/>
      <c r="AU1105" s="446"/>
      <c r="AV1105" s="1089"/>
      <c r="AW1105" s="1089"/>
      <c r="AX1105" s="1146"/>
      <c r="AY1105" s="446"/>
      <c r="AZ1105" s="1146"/>
      <c r="BA1105" s="1919"/>
      <c r="BB1105" s="1790"/>
      <c r="BC1105" s="1146"/>
      <c r="BD1105" s="446"/>
      <c r="BE1105" s="1938"/>
      <c r="BF1105" s="1089"/>
      <c r="BG1105" s="20"/>
      <c r="BH1105" s="23"/>
      <c r="BI1105" s="23"/>
      <c r="BJ1105" s="23"/>
      <c r="BK1105" s="23"/>
      <c r="BL1105" s="23"/>
      <c r="BM1105" s="23"/>
      <c r="BN1105" s="23"/>
      <c r="BO1105" s="23"/>
      <c r="BP1105" s="23"/>
      <c r="BQ1105" s="23"/>
      <c r="BR1105" s="23"/>
      <c r="BS1105" s="23"/>
      <c r="BT1105" s="23"/>
      <c r="BU1105" s="23"/>
      <c r="BV1105" s="23"/>
      <c r="BW1105" s="23"/>
      <c r="BX1105" s="23"/>
      <c r="BY1105" s="23"/>
      <c r="BZ1105" s="23"/>
      <c r="CA1105" s="23"/>
      <c r="CB1105" s="23"/>
      <c r="CC1105" s="23"/>
      <c r="CD1105" s="23"/>
      <c r="CE1105" s="23"/>
      <c r="CF1105" s="23"/>
      <c r="CG1105" s="23"/>
      <c r="CH1105" s="23"/>
      <c r="CI1105" s="23"/>
      <c r="CJ1105" s="23"/>
      <c r="CK1105" s="23"/>
      <c r="CL1105" s="23"/>
      <c r="CM1105" s="23"/>
      <c r="CN1105" s="23"/>
      <c r="CO1105" s="23"/>
      <c r="CP1105" s="23"/>
      <c r="CQ1105" s="23"/>
      <c r="CR1105" s="23"/>
      <c r="CS1105" s="23"/>
      <c r="CT1105" s="23"/>
      <c r="CU1105" s="23"/>
      <c r="CV1105" s="23"/>
      <c r="CW1105" s="23"/>
      <c r="CX1105" s="23"/>
      <c r="CY1105" s="23"/>
      <c r="CZ1105" s="23"/>
      <c r="DA1105" s="23"/>
      <c r="DB1105" s="23"/>
      <c r="DC1105" s="23"/>
      <c r="DD1105" s="23"/>
      <c r="DE1105" s="23"/>
      <c r="DF1105" s="23"/>
      <c r="DG1105" s="23"/>
      <c r="DH1105" s="23"/>
      <c r="DI1105" s="23"/>
      <c r="DJ1105" s="23"/>
      <c r="DK1105" s="23"/>
      <c r="DL1105" s="23"/>
      <c r="DM1105" s="23"/>
      <c r="DN1105" s="23"/>
      <c r="DO1105" s="23"/>
      <c r="DP1105" s="23"/>
      <c r="DQ1105" s="23"/>
      <c r="DR1105" s="23"/>
      <c r="DS1105" s="23"/>
      <c r="DT1105" s="23"/>
      <c r="DU1105" s="23"/>
      <c r="DV1105" s="23"/>
      <c r="DW1105" s="23"/>
      <c r="DX1105" s="23"/>
      <c r="DY1105" s="23"/>
      <c r="DZ1105" s="23"/>
      <c r="EA1105" s="23"/>
      <c r="EB1105" s="23"/>
      <c r="EC1105" s="23"/>
      <c r="ED1105" s="23"/>
      <c r="EE1105" s="23"/>
    </row>
    <row r="1106" spans="1:135" s="22" customFormat="1" x14ac:dyDescent="0.25">
      <c r="A1106" s="20"/>
      <c r="B1106" s="16"/>
      <c r="C1106" s="446"/>
      <c r="D1106" s="446"/>
      <c r="E1106" s="1089"/>
      <c r="F1106" s="446"/>
      <c r="G1106" s="446"/>
      <c r="H1106" s="1089"/>
      <c r="I1106" s="446"/>
      <c r="J1106" s="446"/>
      <c r="K1106" s="1089"/>
      <c r="L1106" s="446"/>
      <c r="M1106" s="446"/>
      <c r="N1106" s="1089"/>
      <c r="O1106" s="446"/>
      <c r="P1106" s="446"/>
      <c r="Q1106" s="1089"/>
      <c r="R1106" s="446"/>
      <c r="S1106" s="446"/>
      <c r="T1106" s="1089"/>
      <c r="U1106" s="1089"/>
      <c r="V1106" s="446"/>
      <c r="W1106" s="446"/>
      <c r="X1106" s="1089"/>
      <c r="Y1106" s="446"/>
      <c r="Z1106" s="446"/>
      <c r="AA1106" s="1089"/>
      <c r="AB1106" s="446"/>
      <c r="AC1106" s="1089"/>
      <c r="AD1106" s="446"/>
      <c r="AE1106" s="1089"/>
      <c r="AF1106" s="446"/>
      <c r="AG1106" s="1089"/>
      <c r="AH1106" s="446"/>
      <c r="AI1106" s="446"/>
      <c r="AJ1106" s="1089"/>
      <c r="AK1106" s="446"/>
      <c r="AL1106" s="446"/>
      <c r="AM1106" s="1089"/>
      <c r="AN1106" s="446"/>
      <c r="AO1106" s="446"/>
      <c r="AP1106" s="1089"/>
      <c r="AQ1106" s="446"/>
      <c r="AR1106" s="446"/>
      <c r="AS1106" s="1146"/>
      <c r="AT1106" s="446"/>
      <c r="AU1106" s="446"/>
      <c r="AV1106" s="1089"/>
      <c r="AW1106" s="1089"/>
      <c r="AX1106" s="1146"/>
      <c r="AY1106" s="446"/>
      <c r="AZ1106" s="1146"/>
      <c r="BA1106" s="1919"/>
      <c r="BB1106" s="1790"/>
      <c r="BC1106" s="1146"/>
      <c r="BD1106" s="446"/>
      <c r="BE1106" s="1938"/>
      <c r="BF1106" s="1089"/>
      <c r="BG1106" s="20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  <c r="BS1106" s="23"/>
      <c r="BT1106" s="23"/>
      <c r="BU1106" s="23"/>
      <c r="BV1106" s="23"/>
      <c r="BW1106" s="23"/>
      <c r="BX1106" s="23"/>
      <c r="BY1106" s="23"/>
      <c r="BZ1106" s="23"/>
      <c r="CA1106" s="23"/>
      <c r="CB1106" s="23"/>
      <c r="CC1106" s="23"/>
      <c r="CD1106" s="23"/>
      <c r="CE1106" s="23"/>
      <c r="CF1106" s="23"/>
      <c r="CG1106" s="23"/>
      <c r="CH1106" s="23"/>
      <c r="CI1106" s="23"/>
      <c r="CJ1106" s="23"/>
      <c r="CK1106" s="23"/>
      <c r="CL1106" s="23"/>
      <c r="CM1106" s="23"/>
      <c r="CN1106" s="23"/>
      <c r="CO1106" s="23"/>
      <c r="CP1106" s="23"/>
      <c r="CQ1106" s="23"/>
      <c r="CR1106" s="23"/>
      <c r="CS1106" s="23"/>
      <c r="CT1106" s="23"/>
      <c r="CU1106" s="23"/>
      <c r="CV1106" s="23"/>
      <c r="CW1106" s="23"/>
      <c r="CX1106" s="23"/>
      <c r="CY1106" s="23"/>
      <c r="CZ1106" s="23"/>
      <c r="DA1106" s="23"/>
      <c r="DB1106" s="23"/>
      <c r="DC1106" s="23"/>
      <c r="DD1106" s="23"/>
      <c r="DE1106" s="23"/>
      <c r="DF1106" s="23"/>
      <c r="DG1106" s="23"/>
      <c r="DH1106" s="23"/>
      <c r="DI1106" s="23"/>
      <c r="DJ1106" s="23"/>
      <c r="DK1106" s="23"/>
      <c r="DL1106" s="23"/>
      <c r="DM1106" s="23"/>
      <c r="DN1106" s="23"/>
      <c r="DO1106" s="23"/>
      <c r="DP1106" s="23"/>
      <c r="DQ1106" s="23"/>
      <c r="DR1106" s="23"/>
      <c r="DS1106" s="23"/>
      <c r="DT1106" s="23"/>
      <c r="DU1106" s="23"/>
      <c r="DV1106" s="23"/>
      <c r="DW1106" s="23"/>
      <c r="DX1106" s="23"/>
      <c r="DY1106" s="23"/>
      <c r="DZ1106" s="23"/>
      <c r="EA1106" s="23"/>
      <c r="EB1106" s="23"/>
      <c r="EC1106" s="23"/>
      <c r="ED1106" s="23"/>
      <c r="EE1106" s="23"/>
    </row>
    <row r="1107" spans="1:135" s="22" customFormat="1" x14ac:dyDescent="0.25">
      <c r="A1107" s="20"/>
      <c r="B1107" s="16"/>
      <c r="C1107" s="446"/>
      <c r="D1107" s="446"/>
      <c r="E1107" s="1089"/>
      <c r="F1107" s="446"/>
      <c r="G1107" s="446"/>
      <c r="H1107" s="1089"/>
      <c r="I1107" s="446"/>
      <c r="J1107" s="446"/>
      <c r="K1107" s="1089"/>
      <c r="L1107" s="446"/>
      <c r="M1107" s="446"/>
      <c r="N1107" s="1089"/>
      <c r="O1107" s="446"/>
      <c r="P1107" s="446"/>
      <c r="Q1107" s="1089"/>
      <c r="R1107" s="446"/>
      <c r="S1107" s="446"/>
      <c r="T1107" s="1089"/>
      <c r="U1107" s="1089"/>
      <c r="V1107" s="446"/>
      <c r="W1107" s="446"/>
      <c r="X1107" s="1089"/>
      <c r="Y1107" s="446"/>
      <c r="Z1107" s="446"/>
      <c r="AA1107" s="1089"/>
      <c r="AB1107" s="446"/>
      <c r="AC1107" s="1089"/>
      <c r="AD1107" s="446"/>
      <c r="AE1107" s="1089"/>
      <c r="AF1107" s="446"/>
      <c r="AG1107" s="1089"/>
      <c r="AH1107" s="446"/>
      <c r="AI1107" s="446"/>
      <c r="AJ1107" s="1089"/>
      <c r="AK1107" s="446"/>
      <c r="AL1107" s="446"/>
      <c r="AM1107" s="1089"/>
      <c r="AN1107" s="446"/>
      <c r="AO1107" s="446"/>
      <c r="AP1107" s="1089"/>
      <c r="AQ1107" s="446"/>
      <c r="AR1107" s="446"/>
      <c r="AS1107" s="1146"/>
      <c r="AT1107" s="446"/>
      <c r="AU1107" s="446"/>
      <c r="AV1107" s="1089"/>
      <c r="AW1107" s="1089"/>
      <c r="AX1107" s="1146"/>
      <c r="AY1107" s="446"/>
      <c r="AZ1107" s="1146"/>
      <c r="BA1107" s="1919"/>
      <c r="BB1107" s="1790"/>
      <c r="BC1107" s="1146"/>
      <c r="BD1107" s="446"/>
      <c r="BE1107" s="1938"/>
      <c r="BF1107" s="1089"/>
      <c r="BG1107" s="20"/>
      <c r="BH1107" s="23"/>
      <c r="BI1107" s="23"/>
      <c r="BJ1107" s="23"/>
      <c r="BK1107" s="23"/>
      <c r="BL1107" s="23"/>
      <c r="BM1107" s="23"/>
      <c r="BN1107" s="23"/>
      <c r="BO1107" s="23"/>
      <c r="BP1107" s="23"/>
      <c r="BQ1107" s="23"/>
      <c r="BR1107" s="23"/>
      <c r="BS1107" s="23"/>
      <c r="BT1107" s="23"/>
      <c r="BU1107" s="23"/>
      <c r="BV1107" s="23"/>
      <c r="BW1107" s="23"/>
      <c r="BX1107" s="23"/>
      <c r="BY1107" s="23"/>
      <c r="BZ1107" s="23"/>
      <c r="CA1107" s="23"/>
      <c r="CB1107" s="23"/>
      <c r="CC1107" s="23"/>
      <c r="CD1107" s="23"/>
      <c r="CE1107" s="23"/>
      <c r="CF1107" s="23"/>
      <c r="CG1107" s="23"/>
      <c r="CH1107" s="23"/>
      <c r="CI1107" s="23"/>
      <c r="CJ1107" s="23"/>
      <c r="CK1107" s="23"/>
      <c r="CL1107" s="23"/>
      <c r="CM1107" s="23"/>
      <c r="CN1107" s="23"/>
      <c r="CO1107" s="23"/>
      <c r="CP1107" s="23"/>
      <c r="CQ1107" s="23"/>
      <c r="CR1107" s="23"/>
      <c r="CS1107" s="23"/>
      <c r="CT1107" s="23"/>
      <c r="CU1107" s="23"/>
      <c r="CV1107" s="23"/>
      <c r="CW1107" s="23"/>
      <c r="CX1107" s="23"/>
      <c r="CY1107" s="23"/>
      <c r="CZ1107" s="23"/>
      <c r="DA1107" s="23"/>
      <c r="DB1107" s="23"/>
      <c r="DC1107" s="23"/>
      <c r="DD1107" s="23"/>
      <c r="DE1107" s="23"/>
      <c r="DF1107" s="23"/>
      <c r="DG1107" s="23"/>
      <c r="DH1107" s="23"/>
      <c r="DI1107" s="23"/>
      <c r="DJ1107" s="23"/>
      <c r="DK1107" s="23"/>
      <c r="DL1107" s="23"/>
      <c r="DM1107" s="23"/>
      <c r="DN1107" s="23"/>
      <c r="DO1107" s="23"/>
      <c r="DP1107" s="23"/>
      <c r="DQ1107" s="23"/>
      <c r="DR1107" s="23"/>
      <c r="DS1107" s="23"/>
      <c r="DT1107" s="23"/>
      <c r="DU1107" s="23"/>
      <c r="DV1107" s="23"/>
      <c r="DW1107" s="23"/>
      <c r="DX1107" s="23"/>
      <c r="DY1107" s="23"/>
      <c r="DZ1107" s="23"/>
      <c r="EA1107" s="23"/>
      <c r="EB1107" s="23"/>
      <c r="EC1107" s="23"/>
      <c r="ED1107" s="23"/>
      <c r="EE1107" s="23"/>
    </row>
    <row r="1108" spans="1:135" s="22" customFormat="1" x14ac:dyDescent="0.25">
      <c r="A1108" s="20"/>
      <c r="B1108" s="16"/>
      <c r="C1108" s="446"/>
      <c r="D1108" s="446"/>
      <c r="E1108" s="1089"/>
      <c r="F1108" s="446"/>
      <c r="G1108" s="446"/>
      <c r="H1108" s="1089"/>
      <c r="I1108" s="446"/>
      <c r="J1108" s="446"/>
      <c r="K1108" s="1089"/>
      <c r="L1108" s="446"/>
      <c r="M1108" s="446"/>
      <c r="N1108" s="1089"/>
      <c r="O1108" s="446"/>
      <c r="P1108" s="446"/>
      <c r="Q1108" s="1089"/>
      <c r="R1108" s="446"/>
      <c r="S1108" s="446"/>
      <c r="T1108" s="1089"/>
      <c r="U1108" s="1089"/>
      <c r="V1108" s="446"/>
      <c r="W1108" s="446"/>
      <c r="X1108" s="1089"/>
      <c r="Y1108" s="446"/>
      <c r="Z1108" s="446"/>
      <c r="AA1108" s="1089"/>
      <c r="AB1108" s="446"/>
      <c r="AC1108" s="1089"/>
      <c r="AD1108" s="446"/>
      <c r="AE1108" s="1089"/>
      <c r="AF1108" s="446"/>
      <c r="AG1108" s="1089"/>
      <c r="AH1108" s="446"/>
      <c r="AI1108" s="446"/>
      <c r="AJ1108" s="1089"/>
      <c r="AK1108" s="446"/>
      <c r="AL1108" s="446"/>
      <c r="AM1108" s="1089"/>
      <c r="AN1108" s="446"/>
      <c r="AO1108" s="446"/>
      <c r="AP1108" s="1089"/>
      <c r="AQ1108" s="446"/>
      <c r="AR1108" s="446"/>
      <c r="AS1108" s="1146"/>
      <c r="AT1108" s="446"/>
      <c r="AU1108" s="446"/>
      <c r="AV1108" s="1089"/>
      <c r="AW1108" s="1089"/>
      <c r="AX1108" s="1146"/>
      <c r="AY1108" s="446"/>
      <c r="AZ1108" s="1146"/>
      <c r="BA1108" s="1919"/>
      <c r="BB1108" s="1790"/>
      <c r="BC1108" s="1146"/>
      <c r="BD1108" s="446"/>
      <c r="BE1108" s="1938"/>
      <c r="BF1108" s="1089"/>
      <c r="BG1108" s="20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</row>
    <row r="1109" spans="1:135" s="22" customFormat="1" x14ac:dyDescent="0.25">
      <c r="A1109" s="20"/>
      <c r="B1109" s="16"/>
      <c r="C1109" s="446"/>
      <c r="D1109" s="446"/>
      <c r="E1109" s="1089"/>
      <c r="F1109" s="446"/>
      <c r="G1109" s="446"/>
      <c r="H1109" s="1089"/>
      <c r="I1109" s="446"/>
      <c r="J1109" s="446"/>
      <c r="K1109" s="1089"/>
      <c r="L1109" s="446"/>
      <c r="M1109" s="446"/>
      <c r="N1109" s="1089"/>
      <c r="O1109" s="446"/>
      <c r="P1109" s="446"/>
      <c r="Q1109" s="1089"/>
      <c r="R1109" s="446"/>
      <c r="S1109" s="446"/>
      <c r="T1109" s="1089"/>
      <c r="U1109" s="1089"/>
      <c r="V1109" s="446"/>
      <c r="W1109" s="446"/>
      <c r="X1109" s="1089"/>
      <c r="Y1109" s="446"/>
      <c r="Z1109" s="446"/>
      <c r="AA1109" s="1089"/>
      <c r="AB1109" s="446"/>
      <c r="AC1109" s="1089"/>
      <c r="AD1109" s="446"/>
      <c r="AE1109" s="1089"/>
      <c r="AF1109" s="446"/>
      <c r="AG1109" s="1089"/>
      <c r="AH1109" s="446"/>
      <c r="AI1109" s="446"/>
      <c r="AJ1109" s="1089"/>
      <c r="AK1109" s="446"/>
      <c r="AL1109" s="446"/>
      <c r="AM1109" s="1089"/>
      <c r="AN1109" s="446"/>
      <c r="AO1109" s="446"/>
      <c r="AP1109" s="1089"/>
      <c r="AQ1109" s="446"/>
      <c r="AR1109" s="446"/>
      <c r="AS1109" s="1146"/>
      <c r="AT1109" s="446"/>
      <c r="AU1109" s="446"/>
      <c r="AV1109" s="1089"/>
      <c r="AW1109" s="1089"/>
      <c r="AX1109" s="1146"/>
      <c r="AY1109" s="446"/>
      <c r="AZ1109" s="1146"/>
      <c r="BA1109" s="1919"/>
      <c r="BB1109" s="1790"/>
      <c r="BC1109" s="1146"/>
      <c r="BD1109" s="446"/>
      <c r="BE1109" s="1938"/>
      <c r="BF1109" s="1089"/>
      <c r="BG1109" s="20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</row>
    <row r="1110" spans="1:135" s="22" customFormat="1" x14ac:dyDescent="0.25">
      <c r="A1110" s="20"/>
      <c r="B1110" s="16"/>
      <c r="C1110" s="446"/>
      <c r="D1110" s="446"/>
      <c r="E1110" s="1089"/>
      <c r="F1110" s="446"/>
      <c r="G1110" s="446"/>
      <c r="H1110" s="1089"/>
      <c r="I1110" s="446"/>
      <c r="J1110" s="446"/>
      <c r="K1110" s="1089"/>
      <c r="L1110" s="446"/>
      <c r="M1110" s="446"/>
      <c r="N1110" s="1089"/>
      <c r="O1110" s="446"/>
      <c r="P1110" s="446"/>
      <c r="Q1110" s="1089"/>
      <c r="R1110" s="446"/>
      <c r="S1110" s="446"/>
      <c r="T1110" s="1089"/>
      <c r="U1110" s="1089"/>
      <c r="V1110" s="446"/>
      <c r="W1110" s="446"/>
      <c r="X1110" s="1089"/>
      <c r="Y1110" s="446"/>
      <c r="Z1110" s="446"/>
      <c r="AA1110" s="1089"/>
      <c r="AB1110" s="446"/>
      <c r="AC1110" s="1089"/>
      <c r="AD1110" s="446"/>
      <c r="AE1110" s="1089"/>
      <c r="AF1110" s="446"/>
      <c r="AG1110" s="1089"/>
      <c r="AH1110" s="446"/>
      <c r="AI1110" s="446"/>
      <c r="AJ1110" s="1089"/>
      <c r="AK1110" s="446"/>
      <c r="AL1110" s="446"/>
      <c r="AM1110" s="1089"/>
      <c r="AN1110" s="446"/>
      <c r="AO1110" s="446"/>
      <c r="AP1110" s="1089"/>
      <c r="AQ1110" s="446"/>
      <c r="AR1110" s="446"/>
      <c r="AS1110" s="1146"/>
      <c r="AT1110" s="446"/>
      <c r="AU1110" s="446"/>
      <c r="AV1110" s="1089"/>
      <c r="AW1110" s="1089"/>
      <c r="AX1110" s="1146"/>
      <c r="AY1110" s="446"/>
      <c r="AZ1110" s="1146"/>
      <c r="BA1110" s="1919"/>
      <c r="BB1110" s="1790"/>
      <c r="BC1110" s="1146"/>
      <c r="BD1110" s="446"/>
      <c r="BE1110" s="1938"/>
      <c r="BF1110" s="1089"/>
      <c r="BG1110" s="20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  <c r="BS1110" s="23"/>
      <c r="BT1110" s="23"/>
      <c r="BU1110" s="23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3"/>
      <c r="CG1110" s="23"/>
      <c r="CH1110" s="23"/>
      <c r="CI1110" s="23"/>
      <c r="CJ1110" s="23"/>
      <c r="CK1110" s="23"/>
      <c r="CL1110" s="23"/>
      <c r="CM1110" s="23"/>
      <c r="CN1110" s="23"/>
      <c r="CO1110" s="23"/>
      <c r="CP1110" s="23"/>
      <c r="CQ1110" s="23"/>
      <c r="CR1110" s="23"/>
      <c r="CS1110" s="23"/>
      <c r="CT1110" s="23"/>
      <c r="CU1110" s="23"/>
      <c r="CV1110" s="23"/>
      <c r="CW1110" s="23"/>
      <c r="CX1110" s="23"/>
      <c r="CY1110" s="23"/>
      <c r="CZ1110" s="23"/>
      <c r="DA1110" s="23"/>
      <c r="DB1110" s="23"/>
      <c r="DC1110" s="23"/>
      <c r="DD1110" s="23"/>
      <c r="DE1110" s="23"/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/>
      <c r="DR1110" s="23"/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/>
      <c r="ED1110" s="23"/>
      <c r="EE1110" s="23"/>
    </row>
    <row r="1111" spans="1:135" s="22" customFormat="1" x14ac:dyDescent="0.25">
      <c r="A1111" s="20"/>
      <c r="B1111" s="16"/>
      <c r="C1111" s="446"/>
      <c r="D1111" s="446"/>
      <c r="E1111" s="1089"/>
      <c r="F1111" s="446"/>
      <c r="G1111" s="446"/>
      <c r="H1111" s="1089"/>
      <c r="I1111" s="446"/>
      <c r="J1111" s="446"/>
      <c r="K1111" s="1089"/>
      <c r="L1111" s="446"/>
      <c r="M1111" s="446"/>
      <c r="N1111" s="1089"/>
      <c r="O1111" s="446"/>
      <c r="P1111" s="446"/>
      <c r="Q1111" s="1089"/>
      <c r="R1111" s="446"/>
      <c r="S1111" s="446"/>
      <c r="T1111" s="1089"/>
      <c r="U1111" s="1089"/>
      <c r="V1111" s="446"/>
      <c r="W1111" s="446"/>
      <c r="X1111" s="1089"/>
      <c r="Y1111" s="446"/>
      <c r="Z1111" s="446"/>
      <c r="AA1111" s="1089"/>
      <c r="AB1111" s="446"/>
      <c r="AC1111" s="1089"/>
      <c r="AD1111" s="446"/>
      <c r="AE1111" s="1089"/>
      <c r="AF1111" s="446"/>
      <c r="AG1111" s="1089"/>
      <c r="AH1111" s="446"/>
      <c r="AI1111" s="446"/>
      <c r="AJ1111" s="1089"/>
      <c r="AK1111" s="446"/>
      <c r="AL1111" s="446"/>
      <c r="AM1111" s="1089"/>
      <c r="AN1111" s="446"/>
      <c r="AO1111" s="446"/>
      <c r="AP1111" s="1089"/>
      <c r="AQ1111" s="446"/>
      <c r="AR1111" s="446"/>
      <c r="AS1111" s="1146"/>
      <c r="AT1111" s="446"/>
      <c r="AU1111" s="446"/>
      <c r="AV1111" s="1089"/>
      <c r="AW1111" s="1089"/>
      <c r="AX1111" s="1146"/>
      <c r="AY1111" s="446"/>
      <c r="AZ1111" s="1146"/>
      <c r="BA1111" s="1919"/>
      <c r="BB1111" s="1790"/>
      <c r="BC1111" s="1146"/>
      <c r="BD1111" s="446"/>
      <c r="BE1111" s="1938"/>
      <c r="BF1111" s="1089"/>
      <c r="BG1111" s="20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/>
      <c r="CS1111" s="23"/>
      <c r="CT1111" s="23"/>
      <c r="CU1111" s="23"/>
      <c r="CV1111" s="23"/>
      <c r="CW1111" s="23"/>
      <c r="CX1111" s="23"/>
      <c r="CY1111" s="23"/>
      <c r="CZ1111" s="23"/>
      <c r="DA1111" s="23"/>
      <c r="DB1111" s="23"/>
      <c r="DC1111" s="23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</row>
    <row r="1112" spans="1:135" s="22" customFormat="1" x14ac:dyDescent="0.25">
      <c r="A1112" s="20"/>
      <c r="B1112" s="16"/>
      <c r="C1112" s="446"/>
      <c r="D1112" s="446"/>
      <c r="E1112" s="1089"/>
      <c r="F1112" s="446"/>
      <c r="G1112" s="446"/>
      <c r="H1112" s="1089"/>
      <c r="I1112" s="446"/>
      <c r="J1112" s="446"/>
      <c r="K1112" s="1089"/>
      <c r="L1112" s="446"/>
      <c r="M1112" s="446"/>
      <c r="N1112" s="1089"/>
      <c r="O1112" s="446"/>
      <c r="P1112" s="446"/>
      <c r="Q1112" s="1089"/>
      <c r="R1112" s="446"/>
      <c r="S1112" s="446"/>
      <c r="T1112" s="1089"/>
      <c r="U1112" s="1089"/>
      <c r="V1112" s="446"/>
      <c r="W1112" s="446"/>
      <c r="X1112" s="1089"/>
      <c r="Y1112" s="446"/>
      <c r="Z1112" s="446"/>
      <c r="AA1112" s="1089"/>
      <c r="AB1112" s="446"/>
      <c r="AC1112" s="1089"/>
      <c r="AD1112" s="446"/>
      <c r="AE1112" s="1089"/>
      <c r="AF1112" s="446"/>
      <c r="AG1112" s="1089"/>
      <c r="AH1112" s="446"/>
      <c r="AI1112" s="446"/>
      <c r="AJ1112" s="1089"/>
      <c r="AK1112" s="446"/>
      <c r="AL1112" s="446"/>
      <c r="AM1112" s="1089"/>
      <c r="AN1112" s="446"/>
      <c r="AO1112" s="446"/>
      <c r="AP1112" s="1089"/>
      <c r="AQ1112" s="446"/>
      <c r="AR1112" s="446"/>
      <c r="AS1112" s="1146"/>
      <c r="AT1112" s="446"/>
      <c r="AU1112" s="446"/>
      <c r="AV1112" s="1089"/>
      <c r="AW1112" s="1089"/>
      <c r="AX1112" s="1146"/>
      <c r="AY1112" s="446"/>
      <c r="AZ1112" s="1146"/>
      <c r="BA1112" s="1919"/>
      <c r="BB1112" s="1790"/>
      <c r="BC1112" s="1146"/>
      <c r="BD1112" s="446"/>
      <c r="BE1112" s="1938"/>
      <c r="BF1112" s="1089"/>
      <c r="BG1112" s="20"/>
      <c r="BH1112" s="23"/>
      <c r="BI1112" s="23"/>
      <c r="BJ1112" s="23"/>
      <c r="BK1112" s="23"/>
      <c r="BL1112" s="23"/>
      <c r="BM1112" s="23"/>
      <c r="BN1112" s="23"/>
      <c r="BO1112" s="23"/>
      <c r="BP1112" s="23"/>
      <c r="BQ1112" s="23"/>
      <c r="BR1112" s="23"/>
      <c r="BS1112" s="23"/>
      <c r="BT1112" s="23"/>
      <c r="BU1112" s="23"/>
      <c r="BV1112" s="23"/>
      <c r="BW1112" s="23"/>
      <c r="BX1112" s="23"/>
      <c r="BY1112" s="23"/>
      <c r="BZ1112" s="23"/>
      <c r="CA1112" s="23"/>
      <c r="CB1112" s="23"/>
      <c r="CC1112" s="23"/>
      <c r="CD1112" s="23"/>
      <c r="CE1112" s="23"/>
      <c r="CF1112" s="23"/>
      <c r="CG1112" s="23"/>
      <c r="CH1112" s="23"/>
      <c r="CI1112" s="23"/>
      <c r="CJ1112" s="23"/>
      <c r="CK1112" s="23"/>
      <c r="CL1112" s="23"/>
      <c r="CM1112" s="23"/>
      <c r="CN1112" s="23"/>
      <c r="CO1112" s="23"/>
      <c r="CP1112" s="23"/>
      <c r="CQ1112" s="23"/>
      <c r="CR1112" s="23"/>
      <c r="CS1112" s="23"/>
      <c r="CT1112" s="23"/>
      <c r="CU1112" s="23"/>
      <c r="CV1112" s="23"/>
      <c r="CW1112" s="23"/>
      <c r="CX1112" s="23"/>
      <c r="CY1112" s="23"/>
      <c r="CZ1112" s="23"/>
      <c r="DA1112" s="23"/>
      <c r="DB1112" s="23"/>
      <c r="DC1112" s="23"/>
      <c r="DD1112" s="23"/>
      <c r="DE1112" s="23"/>
      <c r="DF1112" s="23"/>
      <c r="DG1112" s="23"/>
      <c r="DH1112" s="23"/>
      <c r="DI1112" s="23"/>
      <c r="DJ1112" s="23"/>
      <c r="DK1112" s="23"/>
      <c r="DL1112" s="23"/>
      <c r="DM1112" s="23"/>
      <c r="DN1112" s="23"/>
      <c r="DO1112" s="23"/>
      <c r="DP1112" s="23"/>
      <c r="DQ1112" s="23"/>
      <c r="DR1112" s="23"/>
      <c r="DS1112" s="23"/>
      <c r="DT1112" s="23"/>
      <c r="DU1112" s="23"/>
      <c r="DV1112" s="23"/>
      <c r="DW1112" s="23"/>
      <c r="DX1112" s="23"/>
      <c r="DY1112" s="23"/>
      <c r="DZ1112" s="23"/>
      <c r="EA1112" s="23"/>
      <c r="EB1112" s="23"/>
      <c r="EC1112" s="23"/>
      <c r="ED1112" s="23"/>
      <c r="EE1112" s="23"/>
    </row>
    <row r="1113" spans="1:135" s="22" customFormat="1" x14ac:dyDescent="0.25">
      <c r="A1113" s="20"/>
      <c r="B1113" s="16"/>
      <c r="C1113" s="446"/>
      <c r="D1113" s="446"/>
      <c r="E1113" s="1089"/>
      <c r="F1113" s="446"/>
      <c r="G1113" s="446"/>
      <c r="H1113" s="1089"/>
      <c r="I1113" s="446"/>
      <c r="J1113" s="446"/>
      <c r="K1113" s="1089"/>
      <c r="L1113" s="446"/>
      <c r="M1113" s="446"/>
      <c r="N1113" s="1089"/>
      <c r="O1113" s="446"/>
      <c r="P1113" s="446"/>
      <c r="Q1113" s="1089"/>
      <c r="R1113" s="446"/>
      <c r="S1113" s="446"/>
      <c r="T1113" s="1089"/>
      <c r="U1113" s="1089"/>
      <c r="V1113" s="446"/>
      <c r="W1113" s="446"/>
      <c r="X1113" s="1089"/>
      <c r="Y1113" s="446"/>
      <c r="Z1113" s="446"/>
      <c r="AA1113" s="1089"/>
      <c r="AB1113" s="446"/>
      <c r="AC1113" s="1089"/>
      <c r="AD1113" s="446"/>
      <c r="AE1113" s="1089"/>
      <c r="AF1113" s="446"/>
      <c r="AG1113" s="1089"/>
      <c r="AH1113" s="446"/>
      <c r="AI1113" s="446"/>
      <c r="AJ1113" s="1089"/>
      <c r="AK1113" s="446"/>
      <c r="AL1113" s="446"/>
      <c r="AM1113" s="1089"/>
      <c r="AN1113" s="446"/>
      <c r="AO1113" s="446"/>
      <c r="AP1113" s="1089"/>
      <c r="AQ1113" s="446"/>
      <c r="AR1113" s="446"/>
      <c r="AS1113" s="1146"/>
      <c r="AT1113" s="446"/>
      <c r="AU1113" s="446"/>
      <c r="AV1113" s="1089"/>
      <c r="AW1113" s="1089"/>
      <c r="AX1113" s="1146"/>
      <c r="AY1113" s="446"/>
      <c r="AZ1113" s="1146"/>
      <c r="BA1113" s="1919"/>
      <c r="BB1113" s="1790"/>
      <c r="BC1113" s="1146"/>
      <c r="BD1113" s="446"/>
      <c r="BE1113" s="1938"/>
      <c r="BF1113" s="1089"/>
      <c r="BG1113" s="20"/>
      <c r="BH1113" s="23"/>
      <c r="BI1113" s="23"/>
      <c r="BJ1113" s="23"/>
      <c r="BK1113" s="23"/>
      <c r="BL1113" s="23"/>
      <c r="BM1113" s="23"/>
      <c r="BN1113" s="23"/>
      <c r="BO1113" s="23"/>
      <c r="BP1113" s="23"/>
      <c r="BQ1113" s="23"/>
      <c r="BR1113" s="23"/>
      <c r="BS1113" s="23"/>
      <c r="BT1113" s="23"/>
      <c r="BU1113" s="23"/>
      <c r="BV1113" s="23"/>
      <c r="BW1113" s="23"/>
      <c r="BX1113" s="23"/>
      <c r="BY1113" s="23"/>
      <c r="BZ1113" s="23"/>
      <c r="CA1113" s="23"/>
      <c r="CB1113" s="23"/>
      <c r="CC1113" s="23"/>
      <c r="CD1113" s="23"/>
      <c r="CE1113" s="23"/>
      <c r="CF1113" s="23"/>
      <c r="CG1113" s="23"/>
      <c r="CH1113" s="23"/>
      <c r="CI1113" s="23"/>
      <c r="CJ1113" s="23"/>
      <c r="CK1113" s="23"/>
      <c r="CL1113" s="23"/>
      <c r="CM1113" s="23"/>
      <c r="CN1113" s="23"/>
      <c r="CO1113" s="23"/>
      <c r="CP1113" s="23"/>
      <c r="CQ1113" s="23"/>
      <c r="CR1113" s="23"/>
      <c r="CS1113" s="23"/>
      <c r="CT1113" s="23"/>
      <c r="CU1113" s="23"/>
      <c r="CV1113" s="23"/>
      <c r="CW1113" s="23"/>
      <c r="CX1113" s="23"/>
      <c r="CY1113" s="23"/>
      <c r="CZ1113" s="23"/>
      <c r="DA1113" s="23"/>
      <c r="DB1113" s="23"/>
      <c r="DC1113" s="23"/>
      <c r="DD1113" s="23"/>
      <c r="DE1113" s="23"/>
      <c r="DF1113" s="23"/>
      <c r="DG1113" s="23"/>
      <c r="DH1113" s="23"/>
      <c r="DI1113" s="23"/>
      <c r="DJ1113" s="23"/>
      <c r="DK1113" s="23"/>
      <c r="DL1113" s="23"/>
      <c r="DM1113" s="23"/>
      <c r="DN1113" s="23"/>
      <c r="DO1113" s="23"/>
      <c r="DP1113" s="23"/>
      <c r="DQ1113" s="23"/>
      <c r="DR1113" s="23"/>
      <c r="DS1113" s="23"/>
      <c r="DT1113" s="23"/>
      <c r="DU1113" s="23"/>
      <c r="DV1113" s="23"/>
      <c r="DW1113" s="23"/>
      <c r="DX1113" s="23"/>
      <c r="DY1113" s="23"/>
      <c r="DZ1113" s="23"/>
      <c r="EA1113" s="23"/>
      <c r="EB1113" s="23"/>
      <c r="EC1113" s="23"/>
      <c r="ED1113" s="23"/>
      <c r="EE1113" s="23"/>
    </row>
    <row r="1114" spans="1:135" s="22" customFormat="1" x14ac:dyDescent="0.25">
      <c r="A1114" s="20"/>
      <c r="B1114" s="16"/>
      <c r="C1114" s="446"/>
      <c r="D1114" s="446"/>
      <c r="E1114" s="1089"/>
      <c r="F1114" s="446"/>
      <c r="G1114" s="446"/>
      <c r="H1114" s="1089"/>
      <c r="I1114" s="446"/>
      <c r="J1114" s="446"/>
      <c r="K1114" s="1089"/>
      <c r="L1114" s="446"/>
      <c r="M1114" s="446"/>
      <c r="N1114" s="1089"/>
      <c r="O1114" s="446"/>
      <c r="P1114" s="446"/>
      <c r="Q1114" s="1089"/>
      <c r="R1114" s="446"/>
      <c r="S1114" s="446"/>
      <c r="T1114" s="1089"/>
      <c r="U1114" s="1089"/>
      <c r="V1114" s="446"/>
      <c r="W1114" s="446"/>
      <c r="X1114" s="1089"/>
      <c r="Y1114" s="446"/>
      <c r="Z1114" s="446"/>
      <c r="AA1114" s="1089"/>
      <c r="AB1114" s="446"/>
      <c r="AC1114" s="1089"/>
      <c r="AD1114" s="446"/>
      <c r="AE1114" s="1089"/>
      <c r="AF1114" s="446"/>
      <c r="AG1114" s="1089"/>
      <c r="AH1114" s="446"/>
      <c r="AI1114" s="446"/>
      <c r="AJ1114" s="1089"/>
      <c r="AK1114" s="446"/>
      <c r="AL1114" s="446"/>
      <c r="AM1114" s="1089"/>
      <c r="AN1114" s="446"/>
      <c r="AO1114" s="446"/>
      <c r="AP1114" s="1089"/>
      <c r="AQ1114" s="446"/>
      <c r="AR1114" s="446"/>
      <c r="AS1114" s="1146"/>
      <c r="AT1114" s="446"/>
      <c r="AU1114" s="446"/>
      <c r="AV1114" s="1089"/>
      <c r="AW1114" s="1089"/>
      <c r="AX1114" s="1146"/>
      <c r="AY1114" s="446"/>
      <c r="AZ1114" s="1146"/>
      <c r="BA1114" s="1919"/>
      <c r="BB1114" s="1790"/>
      <c r="BC1114" s="1146"/>
      <c r="BD1114" s="446"/>
      <c r="BE1114" s="1938"/>
      <c r="BF1114" s="1089"/>
      <c r="BG1114" s="20"/>
      <c r="BH1114" s="23"/>
      <c r="BI1114" s="23"/>
      <c r="BJ1114" s="23"/>
      <c r="BK1114" s="23"/>
      <c r="BL1114" s="23"/>
      <c r="BM1114" s="23"/>
      <c r="BN1114" s="23"/>
      <c r="BO1114" s="23"/>
      <c r="BP1114" s="23"/>
      <c r="BQ1114" s="23"/>
      <c r="BR1114" s="23"/>
      <c r="BS1114" s="23"/>
      <c r="BT1114" s="23"/>
      <c r="BU1114" s="23"/>
      <c r="BV1114" s="23"/>
      <c r="BW1114" s="23"/>
      <c r="BX1114" s="23"/>
      <c r="BY1114" s="23"/>
      <c r="BZ1114" s="23"/>
      <c r="CA1114" s="23"/>
      <c r="CB1114" s="23"/>
      <c r="CC1114" s="23"/>
      <c r="CD1114" s="23"/>
      <c r="CE1114" s="23"/>
      <c r="CF1114" s="23"/>
      <c r="CG1114" s="23"/>
      <c r="CH1114" s="23"/>
      <c r="CI1114" s="23"/>
      <c r="CJ1114" s="23"/>
      <c r="CK1114" s="23"/>
      <c r="CL1114" s="23"/>
      <c r="CM1114" s="23"/>
      <c r="CN1114" s="23"/>
      <c r="CO1114" s="23"/>
      <c r="CP1114" s="23"/>
      <c r="CQ1114" s="23"/>
      <c r="CR1114" s="23"/>
      <c r="CS1114" s="23"/>
      <c r="CT1114" s="23"/>
      <c r="CU1114" s="23"/>
      <c r="CV1114" s="23"/>
      <c r="CW1114" s="23"/>
      <c r="CX1114" s="23"/>
      <c r="CY1114" s="23"/>
      <c r="CZ1114" s="23"/>
      <c r="DA1114" s="23"/>
      <c r="DB1114" s="23"/>
      <c r="DC1114" s="23"/>
      <c r="DD1114" s="23"/>
      <c r="DE1114" s="23"/>
      <c r="DF1114" s="23"/>
      <c r="DG1114" s="23"/>
      <c r="DH1114" s="23"/>
      <c r="DI1114" s="23"/>
      <c r="DJ1114" s="23"/>
      <c r="DK1114" s="23"/>
      <c r="DL1114" s="23"/>
      <c r="DM1114" s="23"/>
      <c r="DN1114" s="23"/>
      <c r="DO1114" s="23"/>
      <c r="DP1114" s="23"/>
      <c r="DQ1114" s="23"/>
      <c r="DR1114" s="23"/>
      <c r="DS1114" s="23"/>
      <c r="DT1114" s="23"/>
      <c r="DU1114" s="23"/>
      <c r="DV1114" s="23"/>
      <c r="DW1114" s="23"/>
      <c r="DX1114" s="23"/>
      <c r="DY1114" s="23"/>
      <c r="DZ1114" s="23"/>
      <c r="EA1114" s="23"/>
      <c r="EB1114" s="23"/>
      <c r="EC1114" s="23"/>
      <c r="ED1114" s="23"/>
      <c r="EE1114" s="23"/>
    </row>
    <row r="1115" spans="1:135" s="22" customFormat="1" x14ac:dyDescent="0.25">
      <c r="A1115" s="20"/>
      <c r="B1115" s="16"/>
      <c r="C1115" s="446"/>
      <c r="D1115" s="446"/>
      <c r="E1115" s="1089"/>
      <c r="F1115" s="446"/>
      <c r="G1115" s="446"/>
      <c r="H1115" s="1089"/>
      <c r="I1115" s="446"/>
      <c r="J1115" s="446"/>
      <c r="K1115" s="1089"/>
      <c r="L1115" s="446"/>
      <c r="M1115" s="446"/>
      <c r="N1115" s="1089"/>
      <c r="O1115" s="446"/>
      <c r="P1115" s="446"/>
      <c r="Q1115" s="1089"/>
      <c r="R1115" s="446"/>
      <c r="S1115" s="446"/>
      <c r="T1115" s="1089"/>
      <c r="U1115" s="1089"/>
      <c r="V1115" s="446"/>
      <c r="W1115" s="446"/>
      <c r="X1115" s="1089"/>
      <c r="Y1115" s="446"/>
      <c r="Z1115" s="446"/>
      <c r="AA1115" s="1089"/>
      <c r="AB1115" s="446"/>
      <c r="AC1115" s="1089"/>
      <c r="AD1115" s="446"/>
      <c r="AE1115" s="1089"/>
      <c r="AF1115" s="446"/>
      <c r="AG1115" s="1089"/>
      <c r="AH1115" s="446"/>
      <c r="AI1115" s="446"/>
      <c r="AJ1115" s="1089"/>
      <c r="AK1115" s="446"/>
      <c r="AL1115" s="446"/>
      <c r="AM1115" s="1089"/>
      <c r="AN1115" s="446"/>
      <c r="AO1115" s="446"/>
      <c r="AP1115" s="1089"/>
      <c r="AQ1115" s="446"/>
      <c r="AR1115" s="446"/>
      <c r="AS1115" s="1146"/>
      <c r="AT1115" s="446"/>
      <c r="AU1115" s="446"/>
      <c r="AV1115" s="1089"/>
      <c r="AW1115" s="1089"/>
      <c r="AX1115" s="1146"/>
      <c r="AY1115" s="446"/>
      <c r="AZ1115" s="1146"/>
      <c r="BA1115" s="1919"/>
      <c r="BB1115" s="1790"/>
      <c r="BC1115" s="1146"/>
      <c r="BD1115" s="446"/>
      <c r="BE1115" s="1938"/>
      <c r="BF1115" s="1089"/>
      <c r="BG1115" s="20"/>
      <c r="BH1115" s="23"/>
      <c r="BI1115" s="23"/>
      <c r="BJ1115" s="23"/>
      <c r="BK1115" s="23"/>
      <c r="BL1115" s="23"/>
      <c r="BM1115" s="23"/>
      <c r="BN1115" s="23"/>
      <c r="BO1115" s="23"/>
      <c r="BP1115" s="23"/>
      <c r="BQ1115" s="23"/>
      <c r="BR1115" s="23"/>
      <c r="BS1115" s="23"/>
      <c r="BT1115" s="23"/>
      <c r="BU1115" s="23"/>
      <c r="BV1115" s="23"/>
      <c r="BW1115" s="23"/>
      <c r="BX1115" s="23"/>
      <c r="BY1115" s="23"/>
      <c r="BZ1115" s="23"/>
      <c r="CA1115" s="23"/>
      <c r="CB1115" s="23"/>
      <c r="CC1115" s="23"/>
      <c r="CD1115" s="23"/>
      <c r="CE1115" s="23"/>
      <c r="CF1115" s="23"/>
      <c r="CG1115" s="23"/>
      <c r="CH1115" s="23"/>
      <c r="CI1115" s="23"/>
      <c r="CJ1115" s="23"/>
      <c r="CK1115" s="23"/>
      <c r="CL1115" s="23"/>
      <c r="CM1115" s="23"/>
      <c r="CN1115" s="23"/>
      <c r="CO1115" s="23"/>
      <c r="CP1115" s="23"/>
      <c r="CQ1115" s="23"/>
      <c r="CR1115" s="23"/>
      <c r="CS1115" s="23"/>
      <c r="CT1115" s="23"/>
      <c r="CU1115" s="23"/>
      <c r="CV1115" s="23"/>
      <c r="CW1115" s="23"/>
      <c r="CX1115" s="23"/>
      <c r="CY1115" s="23"/>
      <c r="CZ1115" s="23"/>
      <c r="DA1115" s="23"/>
      <c r="DB1115" s="23"/>
      <c r="DC1115" s="23"/>
      <c r="DD1115" s="23"/>
      <c r="DE1115" s="23"/>
      <c r="DF1115" s="23"/>
      <c r="DG1115" s="23"/>
      <c r="DH1115" s="23"/>
      <c r="DI1115" s="23"/>
      <c r="DJ1115" s="23"/>
      <c r="DK1115" s="23"/>
      <c r="DL1115" s="23"/>
      <c r="DM1115" s="23"/>
      <c r="DN1115" s="23"/>
      <c r="DO1115" s="23"/>
      <c r="DP1115" s="23"/>
      <c r="DQ1115" s="23"/>
      <c r="DR1115" s="23"/>
      <c r="DS1115" s="23"/>
      <c r="DT1115" s="23"/>
      <c r="DU1115" s="23"/>
      <c r="DV1115" s="23"/>
      <c r="DW1115" s="23"/>
      <c r="DX1115" s="23"/>
      <c r="DY1115" s="23"/>
      <c r="DZ1115" s="23"/>
      <c r="EA1115" s="23"/>
      <c r="EB1115" s="23"/>
      <c r="EC1115" s="23"/>
      <c r="ED1115" s="23"/>
      <c r="EE1115" s="23"/>
    </row>
    <row r="1116" spans="1:135" s="22" customFormat="1" x14ac:dyDescent="0.25">
      <c r="A1116" s="20"/>
      <c r="B1116" s="16"/>
      <c r="C1116" s="446"/>
      <c r="D1116" s="446"/>
      <c r="E1116" s="1089"/>
      <c r="F1116" s="446"/>
      <c r="G1116" s="446"/>
      <c r="H1116" s="1089"/>
      <c r="I1116" s="446"/>
      <c r="J1116" s="446"/>
      <c r="K1116" s="1089"/>
      <c r="L1116" s="446"/>
      <c r="M1116" s="446"/>
      <c r="N1116" s="1089"/>
      <c r="O1116" s="446"/>
      <c r="P1116" s="446"/>
      <c r="Q1116" s="1089"/>
      <c r="R1116" s="446"/>
      <c r="S1116" s="446"/>
      <c r="T1116" s="1089"/>
      <c r="U1116" s="1089"/>
      <c r="V1116" s="446"/>
      <c r="W1116" s="446"/>
      <c r="X1116" s="1089"/>
      <c r="Y1116" s="446"/>
      <c r="Z1116" s="446"/>
      <c r="AA1116" s="1089"/>
      <c r="AB1116" s="446"/>
      <c r="AC1116" s="1089"/>
      <c r="AD1116" s="446"/>
      <c r="AE1116" s="1089"/>
      <c r="AF1116" s="446"/>
      <c r="AG1116" s="1089"/>
      <c r="AH1116" s="446"/>
      <c r="AI1116" s="446"/>
      <c r="AJ1116" s="1089"/>
      <c r="AK1116" s="446"/>
      <c r="AL1116" s="446"/>
      <c r="AM1116" s="1089"/>
      <c r="AN1116" s="446"/>
      <c r="AO1116" s="446"/>
      <c r="AP1116" s="1089"/>
      <c r="AQ1116" s="446"/>
      <c r="AR1116" s="446"/>
      <c r="AS1116" s="1146"/>
      <c r="AT1116" s="446"/>
      <c r="AU1116" s="446"/>
      <c r="AV1116" s="1089"/>
      <c r="AW1116" s="1089"/>
      <c r="AX1116" s="1146"/>
      <c r="AY1116" s="446"/>
      <c r="AZ1116" s="1146"/>
      <c r="BA1116" s="1919"/>
      <c r="BB1116" s="1790"/>
      <c r="BC1116" s="1146"/>
      <c r="BD1116" s="446"/>
      <c r="BE1116" s="1938"/>
      <c r="BF1116" s="1089"/>
      <c r="BG1116" s="20"/>
      <c r="BH1116" s="23"/>
      <c r="BI1116" s="23"/>
      <c r="BJ1116" s="23"/>
      <c r="BK1116" s="23"/>
      <c r="BL1116" s="23"/>
      <c r="BM1116" s="23"/>
      <c r="BN1116" s="23"/>
      <c r="BO1116" s="23"/>
      <c r="BP1116" s="23"/>
      <c r="BQ1116" s="23"/>
      <c r="BR1116" s="23"/>
      <c r="BS1116" s="23"/>
      <c r="BT1116" s="23"/>
      <c r="BU1116" s="23"/>
      <c r="BV1116" s="23"/>
      <c r="BW1116" s="23"/>
      <c r="BX1116" s="23"/>
      <c r="BY1116" s="23"/>
      <c r="BZ1116" s="23"/>
      <c r="CA1116" s="23"/>
      <c r="CB1116" s="23"/>
      <c r="CC1116" s="23"/>
      <c r="CD1116" s="23"/>
      <c r="CE1116" s="23"/>
      <c r="CF1116" s="23"/>
      <c r="CG1116" s="23"/>
      <c r="CH1116" s="23"/>
      <c r="CI1116" s="23"/>
      <c r="CJ1116" s="23"/>
      <c r="CK1116" s="23"/>
      <c r="CL1116" s="23"/>
      <c r="CM1116" s="23"/>
      <c r="CN1116" s="23"/>
      <c r="CO1116" s="23"/>
      <c r="CP1116" s="23"/>
      <c r="CQ1116" s="23"/>
      <c r="CR1116" s="23"/>
      <c r="CS1116" s="23"/>
      <c r="CT1116" s="23"/>
      <c r="CU1116" s="23"/>
      <c r="CV1116" s="23"/>
      <c r="CW1116" s="23"/>
      <c r="CX1116" s="23"/>
      <c r="CY1116" s="23"/>
      <c r="CZ1116" s="23"/>
      <c r="DA1116" s="23"/>
      <c r="DB1116" s="23"/>
      <c r="DC1116" s="23"/>
      <c r="DD1116" s="23"/>
      <c r="DE1116" s="23"/>
      <c r="DF1116" s="23"/>
      <c r="DG1116" s="23"/>
      <c r="DH1116" s="23"/>
      <c r="DI1116" s="23"/>
      <c r="DJ1116" s="23"/>
      <c r="DK1116" s="23"/>
      <c r="DL1116" s="23"/>
      <c r="DM1116" s="23"/>
      <c r="DN1116" s="23"/>
      <c r="DO1116" s="23"/>
      <c r="DP1116" s="23"/>
      <c r="DQ1116" s="23"/>
      <c r="DR1116" s="23"/>
      <c r="DS1116" s="23"/>
      <c r="DT1116" s="23"/>
      <c r="DU1116" s="23"/>
      <c r="DV1116" s="23"/>
      <c r="DW1116" s="23"/>
      <c r="DX1116" s="23"/>
      <c r="DY1116" s="23"/>
      <c r="DZ1116" s="23"/>
      <c r="EA1116" s="23"/>
      <c r="EB1116" s="23"/>
      <c r="EC1116" s="23"/>
      <c r="ED1116" s="23"/>
      <c r="EE1116" s="23"/>
    </row>
    <row r="1117" spans="1:135" s="22" customFormat="1" x14ac:dyDescent="0.25">
      <c r="A1117" s="20"/>
      <c r="B1117" s="16"/>
      <c r="C1117" s="446"/>
      <c r="D1117" s="446"/>
      <c r="E1117" s="1089"/>
      <c r="F1117" s="446"/>
      <c r="G1117" s="446"/>
      <c r="H1117" s="1089"/>
      <c r="I1117" s="446"/>
      <c r="J1117" s="446"/>
      <c r="K1117" s="1089"/>
      <c r="L1117" s="446"/>
      <c r="M1117" s="446"/>
      <c r="N1117" s="1089"/>
      <c r="O1117" s="446"/>
      <c r="P1117" s="446"/>
      <c r="Q1117" s="1089"/>
      <c r="R1117" s="446"/>
      <c r="S1117" s="446"/>
      <c r="T1117" s="1089"/>
      <c r="U1117" s="1089"/>
      <c r="V1117" s="446"/>
      <c r="W1117" s="446"/>
      <c r="X1117" s="1089"/>
      <c r="Y1117" s="446"/>
      <c r="Z1117" s="446"/>
      <c r="AA1117" s="1089"/>
      <c r="AB1117" s="446"/>
      <c r="AC1117" s="1089"/>
      <c r="AD1117" s="446"/>
      <c r="AE1117" s="1089"/>
      <c r="AF1117" s="446"/>
      <c r="AG1117" s="1089"/>
      <c r="AH1117" s="446"/>
      <c r="AI1117" s="446"/>
      <c r="AJ1117" s="1089"/>
      <c r="AK1117" s="446"/>
      <c r="AL1117" s="446"/>
      <c r="AM1117" s="1089"/>
      <c r="AN1117" s="446"/>
      <c r="AO1117" s="446"/>
      <c r="AP1117" s="1089"/>
      <c r="AQ1117" s="446"/>
      <c r="AR1117" s="446"/>
      <c r="AS1117" s="1146"/>
      <c r="AT1117" s="446"/>
      <c r="AU1117" s="446"/>
      <c r="AV1117" s="1089"/>
      <c r="AW1117" s="1089"/>
      <c r="AX1117" s="1146"/>
      <c r="AY1117" s="446"/>
      <c r="AZ1117" s="1146"/>
      <c r="BA1117" s="1919"/>
      <c r="BB1117" s="1790"/>
      <c r="BC1117" s="1146"/>
      <c r="BD1117" s="446"/>
      <c r="BE1117" s="1938"/>
      <c r="BF1117" s="1089"/>
      <c r="BG1117" s="20"/>
      <c r="BH1117" s="23"/>
      <c r="BI1117" s="23"/>
      <c r="BJ1117" s="23"/>
      <c r="BK1117" s="23"/>
      <c r="BL1117" s="23"/>
      <c r="BM1117" s="23"/>
      <c r="BN1117" s="23"/>
      <c r="BO1117" s="23"/>
      <c r="BP1117" s="23"/>
      <c r="BQ1117" s="23"/>
      <c r="BR1117" s="23"/>
      <c r="BS1117" s="23"/>
      <c r="BT1117" s="23"/>
      <c r="BU1117" s="23"/>
      <c r="BV1117" s="23"/>
      <c r="BW1117" s="23"/>
      <c r="BX1117" s="23"/>
      <c r="BY1117" s="23"/>
      <c r="BZ1117" s="23"/>
      <c r="CA1117" s="23"/>
      <c r="CB1117" s="23"/>
      <c r="CC1117" s="23"/>
      <c r="CD1117" s="23"/>
      <c r="CE1117" s="23"/>
      <c r="CF1117" s="23"/>
      <c r="CG1117" s="23"/>
      <c r="CH1117" s="23"/>
      <c r="CI1117" s="23"/>
      <c r="CJ1117" s="23"/>
      <c r="CK1117" s="23"/>
      <c r="CL1117" s="23"/>
      <c r="CM1117" s="23"/>
      <c r="CN1117" s="23"/>
      <c r="CO1117" s="23"/>
      <c r="CP1117" s="23"/>
      <c r="CQ1117" s="23"/>
      <c r="CR1117" s="23"/>
      <c r="CS1117" s="23"/>
      <c r="CT1117" s="23"/>
      <c r="CU1117" s="23"/>
      <c r="CV1117" s="23"/>
      <c r="CW1117" s="23"/>
      <c r="CX1117" s="23"/>
      <c r="CY1117" s="23"/>
      <c r="CZ1117" s="23"/>
      <c r="DA1117" s="23"/>
      <c r="DB1117" s="23"/>
      <c r="DC1117" s="23"/>
      <c r="DD1117" s="23"/>
      <c r="DE1117" s="23"/>
      <c r="DF1117" s="23"/>
      <c r="DG1117" s="23"/>
      <c r="DH1117" s="23"/>
      <c r="DI1117" s="23"/>
      <c r="DJ1117" s="23"/>
      <c r="DK1117" s="23"/>
      <c r="DL1117" s="23"/>
      <c r="DM1117" s="23"/>
      <c r="DN1117" s="23"/>
      <c r="DO1117" s="23"/>
      <c r="DP1117" s="23"/>
      <c r="DQ1117" s="23"/>
      <c r="DR1117" s="23"/>
      <c r="DS1117" s="23"/>
      <c r="DT1117" s="23"/>
      <c r="DU1117" s="23"/>
      <c r="DV1117" s="23"/>
      <c r="DW1117" s="23"/>
      <c r="DX1117" s="23"/>
      <c r="DY1117" s="23"/>
      <c r="DZ1117" s="23"/>
      <c r="EA1117" s="23"/>
      <c r="EB1117" s="23"/>
      <c r="EC1117" s="23"/>
      <c r="ED1117" s="23"/>
      <c r="EE1117" s="23"/>
    </row>
    <row r="1118" spans="1:135" s="22" customFormat="1" x14ac:dyDescent="0.25">
      <c r="A1118" s="20"/>
      <c r="B1118" s="16"/>
      <c r="C1118" s="446"/>
      <c r="D1118" s="446"/>
      <c r="E1118" s="1089"/>
      <c r="F1118" s="446"/>
      <c r="G1118" s="446"/>
      <c r="H1118" s="1089"/>
      <c r="I1118" s="446"/>
      <c r="J1118" s="446"/>
      <c r="K1118" s="1089"/>
      <c r="L1118" s="446"/>
      <c r="M1118" s="446"/>
      <c r="N1118" s="1089"/>
      <c r="O1118" s="446"/>
      <c r="P1118" s="446"/>
      <c r="Q1118" s="1089"/>
      <c r="R1118" s="446"/>
      <c r="S1118" s="446"/>
      <c r="T1118" s="1089"/>
      <c r="U1118" s="1089"/>
      <c r="V1118" s="446"/>
      <c r="W1118" s="446"/>
      <c r="X1118" s="1089"/>
      <c r="Y1118" s="446"/>
      <c r="Z1118" s="446"/>
      <c r="AA1118" s="1089"/>
      <c r="AB1118" s="446"/>
      <c r="AC1118" s="1089"/>
      <c r="AD1118" s="446"/>
      <c r="AE1118" s="1089"/>
      <c r="AF1118" s="446"/>
      <c r="AG1118" s="1089"/>
      <c r="AH1118" s="446"/>
      <c r="AI1118" s="446"/>
      <c r="AJ1118" s="1089"/>
      <c r="AK1118" s="446"/>
      <c r="AL1118" s="446"/>
      <c r="AM1118" s="1089"/>
      <c r="AN1118" s="446"/>
      <c r="AO1118" s="446"/>
      <c r="AP1118" s="1089"/>
      <c r="AQ1118" s="446"/>
      <c r="AR1118" s="446"/>
      <c r="AS1118" s="1146"/>
      <c r="AT1118" s="446"/>
      <c r="AU1118" s="446"/>
      <c r="AV1118" s="1089"/>
      <c r="AW1118" s="1089"/>
      <c r="AX1118" s="1146"/>
      <c r="AY1118" s="446"/>
      <c r="AZ1118" s="1146"/>
      <c r="BA1118" s="1919"/>
      <c r="BB1118" s="1790"/>
      <c r="BC1118" s="1146"/>
      <c r="BD1118" s="446"/>
      <c r="BE1118" s="1938"/>
      <c r="BF1118" s="1089"/>
      <c r="BG1118" s="20"/>
      <c r="BH1118" s="23"/>
      <c r="BI1118" s="23"/>
      <c r="BJ1118" s="23"/>
      <c r="BK1118" s="23"/>
      <c r="BL1118" s="23"/>
      <c r="BM1118" s="23"/>
      <c r="BN1118" s="23"/>
      <c r="BO1118" s="23"/>
      <c r="BP1118" s="23"/>
      <c r="BQ1118" s="23"/>
      <c r="BR1118" s="23"/>
      <c r="BS1118" s="23"/>
      <c r="BT1118" s="23"/>
      <c r="BU1118" s="23"/>
      <c r="BV1118" s="23"/>
      <c r="BW1118" s="23"/>
      <c r="BX1118" s="23"/>
      <c r="BY1118" s="23"/>
      <c r="BZ1118" s="23"/>
      <c r="CA1118" s="23"/>
      <c r="CB1118" s="23"/>
      <c r="CC1118" s="23"/>
      <c r="CD1118" s="23"/>
      <c r="CE1118" s="23"/>
      <c r="CF1118" s="23"/>
      <c r="CG1118" s="23"/>
      <c r="CH1118" s="23"/>
      <c r="CI1118" s="23"/>
      <c r="CJ1118" s="23"/>
      <c r="CK1118" s="23"/>
      <c r="CL1118" s="23"/>
      <c r="CM1118" s="23"/>
      <c r="CN1118" s="23"/>
      <c r="CO1118" s="23"/>
      <c r="CP1118" s="23"/>
      <c r="CQ1118" s="23"/>
      <c r="CR1118" s="23"/>
      <c r="CS1118" s="23"/>
      <c r="CT1118" s="23"/>
      <c r="CU1118" s="23"/>
      <c r="CV1118" s="23"/>
      <c r="CW1118" s="23"/>
      <c r="CX1118" s="23"/>
      <c r="CY1118" s="23"/>
      <c r="CZ1118" s="23"/>
      <c r="DA1118" s="23"/>
      <c r="DB1118" s="23"/>
      <c r="DC1118" s="23"/>
      <c r="DD1118" s="23"/>
      <c r="DE1118" s="23"/>
      <c r="DF1118" s="23"/>
      <c r="DG1118" s="23"/>
      <c r="DH1118" s="23"/>
      <c r="DI1118" s="23"/>
      <c r="DJ1118" s="23"/>
      <c r="DK1118" s="23"/>
      <c r="DL1118" s="23"/>
      <c r="DM1118" s="23"/>
      <c r="DN1118" s="23"/>
      <c r="DO1118" s="23"/>
      <c r="DP1118" s="23"/>
      <c r="DQ1118" s="23"/>
      <c r="DR1118" s="23"/>
      <c r="DS1118" s="23"/>
      <c r="DT1118" s="23"/>
      <c r="DU1118" s="23"/>
      <c r="DV1118" s="23"/>
      <c r="DW1118" s="23"/>
      <c r="DX1118" s="23"/>
      <c r="DY1118" s="23"/>
      <c r="DZ1118" s="23"/>
      <c r="EA1118" s="23"/>
      <c r="EB1118" s="23"/>
      <c r="EC1118" s="23"/>
      <c r="ED1118" s="23"/>
      <c r="EE1118" s="23"/>
    </row>
    <row r="1119" spans="1:135" s="22" customFormat="1" x14ac:dyDescent="0.25">
      <c r="A1119" s="20"/>
      <c r="B1119" s="16"/>
      <c r="C1119" s="446"/>
      <c r="D1119" s="446"/>
      <c r="E1119" s="1089"/>
      <c r="F1119" s="446"/>
      <c r="G1119" s="446"/>
      <c r="H1119" s="1089"/>
      <c r="I1119" s="446"/>
      <c r="J1119" s="446"/>
      <c r="K1119" s="1089"/>
      <c r="L1119" s="446"/>
      <c r="M1119" s="446"/>
      <c r="N1119" s="1089"/>
      <c r="O1119" s="446"/>
      <c r="P1119" s="446"/>
      <c r="Q1119" s="1089"/>
      <c r="R1119" s="446"/>
      <c r="S1119" s="446"/>
      <c r="T1119" s="1089"/>
      <c r="U1119" s="1089"/>
      <c r="V1119" s="446"/>
      <c r="W1119" s="446"/>
      <c r="X1119" s="1089"/>
      <c r="Y1119" s="446"/>
      <c r="Z1119" s="446"/>
      <c r="AA1119" s="1089"/>
      <c r="AB1119" s="446"/>
      <c r="AC1119" s="1089"/>
      <c r="AD1119" s="446"/>
      <c r="AE1119" s="1089"/>
      <c r="AF1119" s="446"/>
      <c r="AG1119" s="1089"/>
      <c r="AH1119" s="446"/>
      <c r="AI1119" s="446"/>
      <c r="AJ1119" s="1089"/>
      <c r="AK1119" s="446"/>
      <c r="AL1119" s="446"/>
      <c r="AM1119" s="1089"/>
      <c r="AN1119" s="446"/>
      <c r="AO1119" s="446"/>
      <c r="AP1119" s="1089"/>
      <c r="AQ1119" s="446"/>
      <c r="AR1119" s="446"/>
      <c r="AS1119" s="1146"/>
      <c r="AT1119" s="446"/>
      <c r="AU1119" s="446"/>
      <c r="AV1119" s="1089"/>
      <c r="AW1119" s="1089"/>
      <c r="AX1119" s="1146"/>
      <c r="AY1119" s="446"/>
      <c r="AZ1119" s="1146"/>
      <c r="BA1119" s="1919"/>
      <c r="BB1119" s="1790"/>
      <c r="BC1119" s="1146"/>
      <c r="BD1119" s="446"/>
      <c r="BE1119" s="1938"/>
      <c r="BF1119" s="1089"/>
      <c r="BG1119" s="20"/>
      <c r="BH1119" s="23"/>
      <c r="BI1119" s="23"/>
      <c r="BJ1119" s="23"/>
      <c r="BK1119" s="23"/>
      <c r="BL1119" s="23"/>
      <c r="BM1119" s="23"/>
      <c r="BN1119" s="23"/>
      <c r="BO1119" s="23"/>
      <c r="BP1119" s="23"/>
      <c r="BQ1119" s="23"/>
      <c r="BR1119" s="23"/>
      <c r="BS1119" s="23"/>
      <c r="BT1119" s="23"/>
      <c r="BU1119" s="23"/>
      <c r="BV1119" s="23"/>
      <c r="BW1119" s="23"/>
      <c r="BX1119" s="23"/>
      <c r="BY1119" s="23"/>
      <c r="BZ1119" s="23"/>
      <c r="CA1119" s="23"/>
      <c r="CB1119" s="23"/>
      <c r="CC1119" s="23"/>
      <c r="CD1119" s="23"/>
      <c r="CE1119" s="23"/>
      <c r="CF1119" s="23"/>
      <c r="CG1119" s="23"/>
      <c r="CH1119" s="23"/>
      <c r="CI1119" s="23"/>
      <c r="CJ1119" s="23"/>
      <c r="CK1119" s="23"/>
      <c r="CL1119" s="23"/>
      <c r="CM1119" s="23"/>
      <c r="CN1119" s="23"/>
      <c r="CO1119" s="23"/>
      <c r="CP1119" s="23"/>
      <c r="CQ1119" s="23"/>
      <c r="CR1119" s="23"/>
      <c r="CS1119" s="23"/>
      <c r="CT1119" s="23"/>
      <c r="CU1119" s="23"/>
      <c r="CV1119" s="23"/>
      <c r="CW1119" s="23"/>
      <c r="CX1119" s="23"/>
      <c r="CY1119" s="23"/>
      <c r="CZ1119" s="23"/>
      <c r="DA1119" s="23"/>
      <c r="DB1119" s="23"/>
      <c r="DC1119" s="23"/>
      <c r="DD1119" s="23"/>
      <c r="DE1119" s="23"/>
      <c r="DF1119" s="23"/>
      <c r="DG1119" s="23"/>
      <c r="DH1119" s="23"/>
      <c r="DI1119" s="23"/>
      <c r="DJ1119" s="23"/>
      <c r="DK1119" s="23"/>
      <c r="DL1119" s="23"/>
      <c r="DM1119" s="23"/>
      <c r="DN1119" s="23"/>
      <c r="DO1119" s="23"/>
      <c r="DP1119" s="23"/>
      <c r="DQ1119" s="23"/>
      <c r="DR1119" s="23"/>
      <c r="DS1119" s="23"/>
      <c r="DT1119" s="23"/>
      <c r="DU1119" s="23"/>
      <c r="DV1119" s="23"/>
      <c r="DW1119" s="23"/>
      <c r="DX1119" s="23"/>
      <c r="DY1119" s="23"/>
      <c r="DZ1119" s="23"/>
      <c r="EA1119" s="23"/>
      <c r="EB1119" s="23"/>
      <c r="EC1119" s="23"/>
      <c r="ED1119" s="23"/>
      <c r="EE1119" s="23"/>
    </row>
    <row r="1120" spans="1:135" s="22" customFormat="1" x14ac:dyDescent="0.25">
      <c r="A1120" s="20"/>
      <c r="B1120" s="16"/>
      <c r="C1120" s="446"/>
      <c r="D1120" s="446"/>
      <c r="E1120" s="1089"/>
      <c r="F1120" s="446"/>
      <c r="G1120" s="446"/>
      <c r="H1120" s="1089"/>
      <c r="I1120" s="446"/>
      <c r="J1120" s="446"/>
      <c r="K1120" s="1089"/>
      <c r="L1120" s="446"/>
      <c r="M1120" s="446"/>
      <c r="N1120" s="1089"/>
      <c r="O1120" s="446"/>
      <c r="P1120" s="446"/>
      <c r="Q1120" s="1089"/>
      <c r="R1120" s="446"/>
      <c r="S1120" s="446"/>
      <c r="T1120" s="1089"/>
      <c r="U1120" s="1089"/>
      <c r="V1120" s="446"/>
      <c r="W1120" s="446"/>
      <c r="X1120" s="1089"/>
      <c r="Y1120" s="446"/>
      <c r="Z1120" s="446"/>
      <c r="AA1120" s="1089"/>
      <c r="AB1120" s="446"/>
      <c r="AC1120" s="1089"/>
      <c r="AD1120" s="446"/>
      <c r="AE1120" s="1089"/>
      <c r="AF1120" s="446"/>
      <c r="AG1120" s="1089"/>
      <c r="AH1120" s="446"/>
      <c r="AI1120" s="446"/>
      <c r="AJ1120" s="1089"/>
      <c r="AK1120" s="446"/>
      <c r="AL1120" s="446"/>
      <c r="AM1120" s="1089"/>
      <c r="AN1120" s="446"/>
      <c r="AO1120" s="446"/>
      <c r="AP1120" s="1089"/>
      <c r="AQ1120" s="446"/>
      <c r="AR1120" s="446"/>
      <c r="AS1120" s="1146"/>
      <c r="AT1120" s="446"/>
      <c r="AU1120" s="446"/>
      <c r="AV1120" s="1089"/>
      <c r="AW1120" s="1089"/>
      <c r="AX1120" s="1146"/>
      <c r="AY1120" s="446"/>
      <c r="AZ1120" s="1146"/>
      <c r="BA1120" s="1919"/>
      <c r="BB1120" s="1790"/>
      <c r="BC1120" s="1146"/>
      <c r="BD1120" s="446"/>
      <c r="BE1120" s="1938"/>
      <c r="BF1120" s="1089"/>
      <c r="BG1120" s="20"/>
      <c r="BH1120" s="23"/>
      <c r="BI1120" s="23"/>
      <c r="BJ1120" s="23"/>
      <c r="BK1120" s="23"/>
      <c r="BL1120" s="23"/>
      <c r="BM1120" s="23"/>
      <c r="BN1120" s="23"/>
      <c r="BO1120" s="23"/>
      <c r="BP1120" s="23"/>
      <c r="BQ1120" s="23"/>
      <c r="BR1120" s="23"/>
      <c r="BS1120" s="23"/>
      <c r="BT1120" s="23"/>
      <c r="BU1120" s="23"/>
      <c r="BV1120" s="23"/>
      <c r="BW1120" s="23"/>
      <c r="BX1120" s="23"/>
      <c r="BY1120" s="23"/>
      <c r="BZ1120" s="23"/>
      <c r="CA1120" s="23"/>
      <c r="CB1120" s="23"/>
      <c r="CC1120" s="23"/>
      <c r="CD1120" s="23"/>
      <c r="CE1120" s="23"/>
      <c r="CF1120" s="23"/>
      <c r="CG1120" s="23"/>
      <c r="CH1120" s="23"/>
      <c r="CI1120" s="23"/>
      <c r="CJ1120" s="23"/>
      <c r="CK1120" s="23"/>
      <c r="CL1120" s="23"/>
      <c r="CM1120" s="23"/>
      <c r="CN1120" s="23"/>
      <c r="CO1120" s="23"/>
      <c r="CP1120" s="23"/>
      <c r="CQ1120" s="23"/>
      <c r="CR1120" s="23"/>
      <c r="CS1120" s="23"/>
      <c r="CT1120" s="23"/>
      <c r="CU1120" s="23"/>
      <c r="CV1120" s="23"/>
      <c r="CW1120" s="23"/>
      <c r="CX1120" s="23"/>
      <c r="CY1120" s="23"/>
      <c r="CZ1120" s="23"/>
      <c r="DA1120" s="23"/>
      <c r="DB1120" s="23"/>
      <c r="DC1120" s="23"/>
      <c r="DD1120" s="23"/>
      <c r="DE1120" s="23"/>
      <c r="DF1120" s="23"/>
      <c r="DG1120" s="23"/>
      <c r="DH1120" s="23"/>
      <c r="DI1120" s="23"/>
      <c r="DJ1120" s="23"/>
      <c r="DK1120" s="23"/>
      <c r="DL1120" s="23"/>
      <c r="DM1120" s="23"/>
      <c r="DN1120" s="23"/>
      <c r="DO1120" s="23"/>
      <c r="DP1120" s="23"/>
      <c r="DQ1120" s="23"/>
      <c r="DR1120" s="23"/>
      <c r="DS1120" s="23"/>
      <c r="DT1120" s="23"/>
      <c r="DU1120" s="23"/>
      <c r="DV1120" s="23"/>
      <c r="DW1120" s="23"/>
      <c r="DX1120" s="23"/>
      <c r="DY1120" s="23"/>
      <c r="DZ1120" s="23"/>
      <c r="EA1120" s="23"/>
      <c r="EB1120" s="23"/>
      <c r="EC1120" s="23"/>
      <c r="ED1120" s="23"/>
      <c r="EE1120" s="23"/>
    </row>
    <row r="1121" spans="1:135" s="22" customFormat="1" x14ac:dyDescent="0.25">
      <c r="A1121" s="20"/>
      <c r="B1121" s="16"/>
      <c r="C1121" s="446"/>
      <c r="D1121" s="446"/>
      <c r="E1121" s="1089"/>
      <c r="F1121" s="446"/>
      <c r="G1121" s="446"/>
      <c r="H1121" s="1089"/>
      <c r="I1121" s="446"/>
      <c r="J1121" s="446"/>
      <c r="K1121" s="1089"/>
      <c r="L1121" s="446"/>
      <c r="M1121" s="446"/>
      <c r="N1121" s="1089"/>
      <c r="O1121" s="446"/>
      <c r="P1121" s="446"/>
      <c r="Q1121" s="1089"/>
      <c r="R1121" s="446"/>
      <c r="S1121" s="446"/>
      <c r="T1121" s="1089"/>
      <c r="U1121" s="1089"/>
      <c r="V1121" s="446"/>
      <c r="W1121" s="446"/>
      <c r="X1121" s="1089"/>
      <c r="Y1121" s="446"/>
      <c r="Z1121" s="446"/>
      <c r="AA1121" s="1089"/>
      <c r="AB1121" s="446"/>
      <c r="AC1121" s="1089"/>
      <c r="AD1121" s="446"/>
      <c r="AE1121" s="1089"/>
      <c r="AF1121" s="446"/>
      <c r="AG1121" s="1089"/>
      <c r="AH1121" s="446"/>
      <c r="AI1121" s="446"/>
      <c r="AJ1121" s="1089"/>
      <c r="AK1121" s="446"/>
      <c r="AL1121" s="446"/>
      <c r="AM1121" s="1089"/>
      <c r="AN1121" s="446"/>
      <c r="AO1121" s="446"/>
      <c r="AP1121" s="1089"/>
      <c r="AQ1121" s="446"/>
      <c r="AR1121" s="446"/>
      <c r="AS1121" s="1146"/>
      <c r="AT1121" s="446"/>
      <c r="AU1121" s="446"/>
      <c r="AV1121" s="1089"/>
      <c r="AW1121" s="1089"/>
      <c r="AX1121" s="1146"/>
      <c r="AY1121" s="446"/>
      <c r="AZ1121" s="1146"/>
      <c r="BA1121" s="1919"/>
      <c r="BB1121" s="1790"/>
      <c r="BC1121" s="1146"/>
      <c r="BD1121" s="446"/>
      <c r="BE1121" s="1938"/>
      <c r="BF1121" s="1089"/>
      <c r="BG1121" s="20"/>
      <c r="BH1121" s="23"/>
      <c r="BI1121" s="23"/>
      <c r="BJ1121" s="23"/>
      <c r="BK1121" s="23"/>
      <c r="BL1121" s="23"/>
      <c r="BM1121" s="23"/>
      <c r="BN1121" s="23"/>
      <c r="BO1121" s="23"/>
      <c r="BP1121" s="23"/>
      <c r="BQ1121" s="23"/>
      <c r="BR1121" s="23"/>
      <c r="BS1121" s="23"/>
      <c r="BT1121" s="23"/>
      <c r="BU1121" s="23"/>
      <c r="BV1121" s="23"/>
      <c r="BW1121" s="23"/>
      <c r="BX1121" s="23"/>
      <c r="BY1121" s="23"/>
      <c r="BZ1121" s="23"/>
      <c r="CA1121" s="23"/>
      <c r="CB1121" s="23"/>
      <c r="CC1121" s="23"/>
      <c r="CD1121" s="23"/>
      <c r="CE1121" s="23"/>
      <c r="CF1121" s="23"/>
      <c r="CG1121" s="23"/>
      <c r="CH1121" s="23"/>
      <c r="CI1121" s="23"/>
      <c r="CJ1121" s="23"/>
      <c r="CK1121" s="23"/>
      <c r="CL1121" s="23"/>
      <c r="CM1121" s="23"/>
      <c r="CN1121" s="23"/>
      <c r="CO1121" s="23"/>
      <c r="CP1121" s="23"/>
      <c r="CQ1121" s="23"/>
      <c r="CR1121" s="23"/>
      <c r="CS1121" s="23"/>
      <c r="CT1121" s="23"/>
      <c r="CU1121" s="23"/>
      <c r="CV1121" s="23"/>
      <c r="CW1121" s="23"/>
      <c r="CX1121" s="23"/>
      <c r="CY1121" s="23"/>
      <c r="CZ1121" s="23"/>
      <c r="DA1121" s="23"/>
      <c r="DB1121" s="23"/>
      <c r="DC1121" s="23"/>
      <c r="DD1121" s="23"/>
      <c r="DE1121" s="23"/>
      <c r="DF1121" s="23"/>
      <c r="DG1121" s="23"/>
      <c r="DH1121" s="23"/>
      <c r="DI1121" s="23"/>
      <c r="DJ1121" s="23"/>
      <c r="DK1121" s="23"/>
      <c r="DL1121" s="23"/>
      <c r="DM1121" s="23"/>
      <c r="DN1121" s="23"/>
      <c r="DO1121" s="23"/>
      <c r="DP1121" s="23"/>
      <c r="DQ1121" s="23"/>
      <c r="DR1121" s="23"/>
      <c r="DS1121" s="23"/>
      <c r="DT1121" s="23"/>
      <c r="DU1121" s="23"/>
      <c r="DV1121" s="23"/>
      <c r="DW1121" s="23"/>
      <c r="DX1121" s="23"/>
      <c r="DY1121" s="23"/>
      <c r="DZ1121" s="23"/>
      <c r="EA1121" s="23"/>
      <c r="EB1121" s="23"/>
      <c r="EC1121" s="23"/>
      <c r="ED1121" s="23"/>
      <c r="EE1121" s="23"/>
    </row>
    <row r="1122" spans="1:135" s="22" customFormat="1" x14ac:dyDescent="0.25">
      <c r="A1122" s="20"/>
      <c r="B1122" s="16"/>
      <c r="C1122" s="446"/>
      <c r="D1122" s="446"/>
      <c r="E1122" s="1089"/>
      <c r="F1122" s="446"/>
      <c r="G1122" s="446"/>
      <c r="H1122" s="1089"/>
      <c r="I1122" s="446"/>
      <c r="J1122" s="446"/>
      <c r="K1122" s="1089"/>
      <c r="L1122" s="446"/>
      <c r="M1122" s="446"/>
      <c r="N1122" s="1089"/>
      <c r="O1122" s="446"/>
      <c r="P1122" s="446"/>
      <c r="Q1122" s="1089"/>
      <c r="R1122" s="446"/>
      <c r="S1122" s="446"/>
      <c r="T1122" s="1089"/>
      <c r="U1122" s="1089"/>
      <c r="V1122" s="446"/>
      <c r="W1122" s="446"/>
      <c r="X1122" s="1089"/>
      <c r="Y1122" s="446"/>
      <c r="Z1122" s="446"/>
      <c r="AA1122" s="1089"/>
      <c r="AB1122" s="446"/>
      <c r="AC1122" s="1089"/>
      <c r="AD1122" s="446"/>
      <c r="AE1122" s="1089"/>
      <c r="AF1122" s="446"/>
      <c r="AG1122" s="1089"/>
      <c r="AH1122" s="446"/>
      <c r="AI1122" s="446"/>
      <c r="AJ1122" s="1089"/>
      <c r="AK1122" s="446"/>
      <c r="AL1122" s="446"/>
      <c r="AM1122" s="1089"/>
      <c r="AN1122" s="446"/>
      <c r="AO1122" s="446"/>
      <c r="AP1122" s="1089"/>
      <c r="AQ1122" s="446"/>
      <c r="AR1122" s="446"/>
      <c r="AS1122" s="1146"/>
      <c r="AT1122" s="446"/>
      <c r="AU1122" s="446"/>
      <c r="AV1122" s="1089"/>
      <c r="AW1122" s="1089"/>
      <c r="AX1122" s="1146"/>
      <c r="AY1122" s="446"/>
      <c r="AZ1122" s="1146"/>
      <c r="BA1122" s="1919"/>
      <c r="BB1122" s="1790"/>
      <c r="BC1122" s="1146"/>
      <c r="BD1122" s="446"/>
      <c r="BE1122" s="1938"/>
      <c r="BF1122" s="1089"/>
      <c r="BG1122" s="20"/>
      <c r="BH1122" s="23"/>
      <c r="BI1122" s="23"/>
      <c r="BJ1122" s="23"/>
      <c r="BK1122" s="23"/>
      <c r="BL1122" s="23"/>
      <c r="BM1122" s="23"/>
      <c r="BN1122" s="23"/>
      <c r="BO1122" s="23"/>
      <c r="BP1122" s="23"/>
      <c r="BQ1122" s="23"/>
      <c r="BR1122" s="23"/>
      <c r="BS1122" s="23"/>
      <c r="BT1122" s="23"/>
      <c r="BU1122" s="23"/>
      <c r="BV1122" s="23"/>
      <c r="BW1122" s="23"/>
      <c r="BX1122" s="23"/>
      <c r="BY1122" s="23"/>
      <c r="BZ1122" s="23"/>
      <c r="CA1122" s="23"/>
      <c r="CB1122" s="23"/>
      <c r="CC1122" s="23"/>
      <c r="CD1122" s="23"/>
      <c r="CE1122" s="23"/>
      <c r="CF1122" s="23"/>
      <c r="CG1122" s="23"/>
      <c r="CH1122" s="23"/>
      <c r="CI1122" s="23"/>
      <c r="CJ1122" s="23"/>
      <c r="CK1122" s="23"/>
      <c r="CL1122" s="23"/>
      <c r="CM1122" s="23"/>
      <c r="CN1122" s="23"/>
      <c r="CO1122" s="23"/>
      <c r="CP1122" s="23"/>
      <c r="CQ1122" s="23"/>
      <c r="CR1122" s="23"/>
      <c r="CS1122" s="23"/>
      <c r="CT1122" s="23"/>
      <c r="CU1122" s="23"/>
      <c r="CV1122" s="23"/>
      <c r="CW1122" s="23"/>
      <c r="CX1122" s="23"/>
      <c r="CY1122" s="23"/>
      <c r="CZ1122" s="23"/>
      <c r="DA1122" s="23"/>
      <c r="DB1122" s="23"/>
      <c r="DC1122" s="23"/>
      <c r="DD1122" s="23"/>
      <c r="DE1122" s="23"/>
      <c r="DF1122" s="23"/>
      <c r="DG1122" s="23"/>
      <c r="DH1122" s="23"/>
      <c r="DI1122" s="23"/>
      <c r="DJ1122" s="23"/>
      <c r="DK1122" s="23"/>
      <c r="DL1122" s="23"/>
      <c r="DM1122" s="23"/>
      <c r="DN1122" s="23"/>
      <c r="DO1122" s="23"/>
      <c r="DP1122" s="23"/>
      <c r="DQ1122" s="23"/>
      <c r="DR1122" s="23"/>
      <c r="DS1122" s="23"/>
      <c r="DT1122" s="23"/>
      <c r="DU1122" s="23"/>
      <c r="DV1122" s="23"/>
      <c r="DW1122" s="23"/>
      <c r="DX1122" s="23"/>
      <c r="DY1122" s="23"/>
      <c r="DZ1122" s="23"/>
      <c r="EA1122" s="23"/>
      <c r="EB1122" s="23"/>
      <c r="EC1122" s="23"/>
      <c r="ED1122" s="23"/>
      <c r="EE1122" s="23"/>
    </row>
    <row r="1123" spans="1:135" s="22" customFormat="1" x14ac:dyDescent="0.25">
      <c r="A1123" s="20"/>
      <c r="B1123" s="16"/>
      <c r="C1123" s="446"/>
      <c r="D1123" s="446"/>
      <c r="E1123" s="1089"/>
      <c r="F1123" s="446"/>
      <c r="G1123" s="446"/>
      <c r="H1123" s="1089"/>
      <c r="I1123" s="446"/>
      <c r="J1123" s="446"/>
      <c r="K1123" s="1089"/>
      <c r="L1123" s="446"/>
      <c r="M1123" s="446"/>
      <c r="N1123" s="1089"/>
      <c r="O1123" s="446"/>
      <c r="P1123" s="446"/>
      <c r="Q1123" s="1089"/>
      <c r="R1123" s="446"/>
      <c r="S1123" s="446"/>
      <c r="T1123" s="1089"/>
      <c r="U1123" s="1089"/>
      <c r="V1123" s="446"/>
      <c r="W1123" s="446"/>
      <c r="X1123" s="1089"/>
      <c r="Y1123" s="446"/>
      <c r="Z1123" s="446"/>
      <c r="AA1123" s="1089"/>
      <c r="AB1123" s="446"/>
      <c r="AC1123" s="1089"/>
      <c r="AD1123" s="446"/>
      <c r="AE1123" s="1089"/>
      <c r="AF1123" s="446"/>
      <c r="AG1123" s="1089"/>
      <c r="AH1123" s="446"/>
      <c r="AI1123" s="446"/>
      <c r="AJ1123" s="1089"/>
      <c r="AK1123" s="446"/>
      <c r="AL1123" s="446"/>
      <c r="AM1123" s="1089"/>
      <c r="AN1123" s="446"/>
      <c r="AO1123" s="446"/>
      <c r="AP1123" s="1089"/>
      <c r="AQ1123" s="446"/>
      <c r="AR1123" s="446"/>
      <c r="AS1123" s="1146"/>
      <c r="AT1123" s="446"/>
      <c r="AU1123" s="446"/>
      <c r="AV1123" s="1089"/>
      <c r="AW1123" s="1089"/>
      <c r="AX1123" s="1146"/>
      <c r="AY1123" s="446"/>
      <c r="AZ1123" s="1146"/>
      <c r="BA1123" s="1919"/>
      <c r="BB1123" s="1790"/>
      <c r="BC1123" s="1146"/>
      <c r="BD1123" s="446"/>
      <c r="BE1123" s="1938"/>
      <c r="BF1123" s="1089"/>
      <c r="BG1123" s="20"/>
      <c r="BH1123" s="23"/>
      <c r="BI1123" s="23"/>
      <c r="BJ1123" s="23"/>
      <c r="BK1123" s="23"/>
      <c r="BL1123" s="23"/>
      <c r="BM1123" s="23"/>
      <c r="BN1123" s="23"/>
      <c r="BO1123" s="23"/>
      <c r="BP1123" s="23"/>
      <c r="BQ1123" s="23"/>
      <c r="BR1123" s="23"/>
      <c r="BS1123" s="23"/>
      <c r="BT1123" s="23"/>
      <c r="BU1123" s="23"/>
      <c r="BV1123" s="23"/>
      <c r="BW1123" s="23"/>
      <c r="BX1123" s="23"/>
      <c r="BY1123" s="23"/>
      <c r="BZ1123" s="23"/>
      <c r="CA1123" s="23"/>
      <c r="CB1123" s="23"/>
      <c r="CC1123" s="23"/>
      <c r="CD1123" s="23"/>
      <c r="CE1123" s="23"/>
      <c r="CF1123" s="23"/>
      <c r="CG1123" s="23"/>
      <c r="CH1123" s="23"/>
      <c r="CI1123" s="23"/>
      <c r="CJ1123" s="23"/>
      <c r="CK1123" s="23"/>
      <c r="CL1123" s="23"/>
      <c r="CM1123" s="23"/>
      <c r="CN1123" s="23"/>
      <c r="CO1123" s="23"/>
      <c r="CP1123" s="23"/>
      <c r="CQ1123" s="23"/>
      <c r="CR1123" s="23"/>
      <c r="CS1123" s="23"/>
      <c r="CT1123" s="23"/>
      <c r="CU1123" s="23"/>
      <c r="CV1123" s="23"/>
      <c r="CW1123" s="23"/>
      <c r="CX1123" s="23"/>
      <c r="CY1123" s="23"/>
      <c r="CZ1123" s="23"/>
      <c r="DA1123" s="23"/>
      <c r="DB1123" s="23"/>
      <c r="DC1123" s="23"/>
      <c r="DD1123" s="23"/>
      <c r="DE1123" s="23"/>
      <c r="DF1123" s="23"/>
      <c r="DG1123" s="23"/>
      <c r="DH1123" s="23"/>
      <c r="DI1123" s="23"/>
      <c r="DJ1123" s="23"/>
      <c r="DK1123" s="23"/>
      <c r="DL1123" s="23"/>
      <c r="DM1123" s="23"/>
      <c r="DN1123" s="23"/>
      <c r="DO1123" s="23"/>
      <c r="DP1123" s="23"/>
      <c r="DQ1123" s="23"/>
      <c r="DR1123" s="23"/>
      <c r="DS1123" s="23"/>
      <c r="DT1123" s="23"/>
      <c r="DU1123" s="23"/>
      <c r="DV1123" s="23"/>
      <c r="DW1123" s="23"/>
      <c r="DX1123" s="23"/>
      <c r="DY1123" s="23"/>
      <c r="DZ1123" s="23"/>
      <c r="EA1123" s="23"/>
      <c r="EB1123" s="23"/>
      <c r="EC1123" s="23"/>
      <c r="ED1123" s="23"/>
      <c r="EE1123" s="23"/>
    </row>
    <row r="1124" spans="1:135" s="22" customFormat="1" x14ac:dyDescent="0.25">
      <c r="A1124" s="20"/>
      <c r="B1124" s="16"/>
      <c r="C1124" s="446"/>
      <c r="D1124" s="446"/>
      <c r="E1124" s="1089"/>
      <c r="F1124" s="446"/>
      <c r="G1124" s="446"/>
      <c r="H1124" s="1089"/>
      <c r="I1124" s="446"/>
      <c r="J1124" s="446"/>
      <c r="K1124" s="1089"/>
      <c r="L1124" s="446"/>
      <c r="M1124" s="446"/>
      <c r="N1124" s="1089"/>
      <c r="O1124" s="446"/>
      <c r="P1124" s="446"/>
      <c r="Q1124" s="1089"/>
      <c r="R1124" s="446"/>
      <c r="S1124" s="446"/>
      <c r="T1124" s="1089"/>
      <c r="U1124" s="1089"/>
      <c r="V1124" s="446"/>
      <c r="W1124" s="446"/>
      <c r="X1124" s="1089"/>
      <c r="Y1124" s="446"/>
      <c r="Z1124" s="446"/>
      <c r="AA1124" s="1089"/>
      <c r="AB1124" s="446"/>
      <c r="AC1124" s="1089"/>
      <c r="AD1124" s="446"/>
      <c r="AE1124" s="1089"/>
      <c r="AF1124" s="446"/>
      <c r="AG1124" s="1089"/>
      <c r="AH1124" s="446"/>
      <c r="AI1124" s="446"/>
      <c r="AJ1124" s="1089"/>
      <c r="AK1124" s="446"/>
      <c r="AL1124" s="446"/>
      <c r="AM1124" s="1089"/>
      <c r="AN1124" s="446"/>
      <c r="AO1124" s="446"/>
      <c r="AP1124" s="1089"/>
      <c r="AQ1124" s="446"/>
      <c r="AR1124" s="446"/>
      <c r="AS1124" s="1146"/>
      <c r="AT1124" s="446"/>
      <c r="AU1124" s="446"/>
      <c r="AV1124" s="1089"/>
      <c r="AW1124" s="1089"/>
      <c r="AX1124" s="1146"/>
      <c r="AY1124" s="446"/>
      <c r="AZ1124" s="1146"/>
      <c r="BA1124" s="1919"/>
      <c r="BB1124" s="1790"/>
      <c r="BC1124" s="1146"/>
      <c r="BD1124" s="446"/>
      <c r="BE1124" s="1938"/>
      <c r="BF1124" s="1089"/>
      <c r="BG1124" s="20"/>
      <c r="BH1124" s="23"/>
      <c r="BI1124" s="23"/>
      <c r="BJ1124" s="23"/>
      <c r="BK1124" s="23"/>
      <c r="BL1124" s="23"/>
      <c r="BM1124" s="23"/>
      <c r="BN1124" s="23"/>
      <c r="BO1124" s="23"/>
      <c r="BP1124" s="23"/>
      <c r="BQ1124" s="23"/>
      <c r="BR1124" s="23"/>
      <c r="BS1124" s="23"/>
      <c r="BT1124" s="23"/>
      <c r="BU1124" s="23"/>
      <c r="BV1124" s="23"/>
      <c r="BW1124" s="23"/>
      <c r="BX1124" s="23"/>
      <c r="BY1124" s="23"/>
      <c r="BZ1124" s="23"/>
      <c r="CA1124" s="23"/>
      <c r="CB1124" s="23"/>
      <c r="CC1124" s="23"/>
      <c r="CD1124" s="23"/>
      <c r="CE1124" s="23"/>
      <c r="CF1124" s="23"/>
      <c r="CG1124" s="23"/>
      <c r="CH1124" s="23"/>
      <c r="CI1124" s="23"/>
      <c r="CJ1124" s="23"/>
      <c r="CK1124" s="23"/>
      <c r="CL1124" s="23"/>
      <c r="CM1124" s="23"/>
      <c r="CN1124" s="23"/>
      <c r="CO1124" s="23"/>
      <c r="CP1124" s="23"/>
      <c r="CQ1124" s="23"/>
      <c r="CR1124" s="23"/>
      <c r="CS1124" s="23"/>
      <c r="CT1124" s="23"/>
      <c r="CU1124" s="23"/>
      <c r="CV1124" s="23"/>
      <c r="CW1124" s="23"/>
      <c r="CX1124" s="23"/>
      <c r="CY1124" s="23"/>
      <c r="CZ1124" s="23"/>
      <c r="DA1124" s="23"/>
      <c r="DB1124" s="23"/>
      <c r="DC1124" s="23"/>
      <c r="DD1124" s="23"/>
      <c r="DE1124" s="23"/>
      <c r="DF1124" s="23"/>
      <c r="DG1124" s="23"/>
      <c r="DH1124" s="23"/>
      <c r="DI1124" s="23"/>
      <c r="DJ1124" s="23"/>
      <c r="DK1124" s="23"/>
      <c r="DL1124" s="23"/>
      <c r="DM1124" s="23"/>
      <c r="DN1124" s="23"/>
      <c r="DO1124" s="23"/>
      <c r="DP1124" s="23"/>
      <c r="DQ1124" s="23"/>
      <c r="DR1124" s="23"/>
      <c r="DS1124" s="23"/>
      <c r="DT1124" s="23"/>
      <c r="DU1124" s="23"/>
      <c r="DV1124" s="23"/>
      <c r="DW1124" s="23"/>
      <c r="DX1124" s="23"/>
      <c r="DY1124" s="23"/>
      <c r="DZ1124" s="23"/>
      <c r="EA1124" s="23"/>
      <c r="EB1124" s="23"/>
      <c r="EC1124" s="23"/>
      <c r="ED1124" s="23"/>
      <c r="EE1124" s="23"/>
    </row>
    <row r="1125" spans="1:135" s="22" customFormat="1" x14ac:dyDescent="0.25">
      <c r="A1125" s="20"/>
      <c r="B1125" s="16"/>
      <c r="C1125" s="446"/>
      <c r="D1125" s="446"/>
      <c r="E1125" s="1089"/>
      <c r="F1125" s="446"/>
      <c r="G1125" s="446"/>
      <c r="H1125" s="1089"/>
      <c r="I1125" s="446"/>
      <c r="J1125" s="446"/>
      <c r="K1125" s="1089"/>
      <c r="L1125" s="446"/>
      <c r="M1125" s="446"/>
      <c r="N1125" s="1089"/>
      <c r="O1125" s="446"/>
      <c r="P1125" s="446"/>
      <c r="Q1125" s="1089"/>
      <c r="R1125" s="446"/>
      <c r="S1125" s="446"/>
      <c r="T1125" s="1089"/>
      <c r="U1125" s="1089"/>
      <c r="V1125" s="446"/>
      <c r="W1125" s="446"/>
      <c r="X1125" s="1089"/>
      <c r="Y1125" s="446"/>
      <c r="Z1125" s="446"/>
      <c r="AA1125" s="1089"/>
      <c r="AB1125" s="446"/>
      <c r="AC1125" s="1089"/>
      <c r="AD1125" s="446"/>
      <c r="AE1125" s="1089"/>
      <c r="AF1125" s="446"/>
      <c r="AG1125" s="1089"/>
      <c r="AH1125" s="446"/>
      <c r="AI1125" s="446"/>
      <c r="AJ1125" s="1089"/>
      <c r="AK1125" s="446"/>
      <c r="AL1125" s="446"/>
      <c r="AM1125" s="1089"/>
      <c r="AN1125" s="446"/>
      <c r="AO1125" s="446"/>
      <c r="AP1125" s="1089"/>
      <c r="AQ1125" s="446"/>
      <c r="AR1125" s="446"/>
      <c r="AS1125" s="1146"/>
      <c r="AT1125" s="446"/>
      <c r="AU1125" s="446"/>
      <c r="AV1125" s="1089"/>
      <c r="AW1125" s="1089"/>
      <c r="AX1125" s="1146"/>
      <c r="AY1125" s="446"/>
      <c r="AZ1125" s="1146"/>
      <c r="BA1125" s="1919"/>
      <c r="BB1125" s="1790"/>
      <c r="BC1125" s="1146"/>
      <c r="BD1125" s="446"/>
      <c r="BE1125" s="1938"/>
      <c r="BF1125" s="1089"/>
      <c r="BG1125" s="20"/>
      <c r="BH1125" s="23"/>
      <c r="BI1125" s="23"/>
      <c r="BJ1125" s="23"/>
      <c r="BK1125" s="23"/>
      <c r="BL1125" s="23"/>
      <c r="BM1125" s="23"/>
      <c r="BN1125" s="23"/>
      <c r="BO1125" s="23"/>
      <c r="BP1125" s="23"/>
      <c r="BQ1125" s="23"/>
      <c r="BR1125" s="23"/>
      <c r="BS1125" s="23"/>
      <c r="BT1125" s="23"/>
      <c r="BU1125" s="23"/>
      <c r="BV1125" s="23"/>
      <c r="BW1125" s="23"/>
      <c r="BX1125" s="23"/>
      <c r="BY1125" s="23"/>
      <c r="BZ1125" s="23"/>
      <c r="CA1125" s="23"/>
      <c r="CB1125" s="23"/>
      <c r="CC1125" s="23"/>
      <c r="CD1125" s="23"/>
      <c r="CE1125" s="23"/>
      <c r="CF1125" s="23"/>
      <c r="CG1125" s="23"/>
      <c r="CH1125" s="23"/>
      <c r="CI1125" s="23"/>
      <c r="CJ1125" s="23"/>
      <c r="CK1125" s="23"/>
      <c r="CL1125" s="23"/>
      <c r="CM1125" s="23"/>
      <c r="CN1125" s="23"/>
      <c r="CO1125" s="23"/>
      <c r="CP1125" s="23"/>
      <c r="CQ1125" s="23"/>
      <c r="CR1125" s="23"/>
      <c r="CS1125" s="23"/>
      <c r="CT1125" s="23"/>
      <c r="CU1125" s="23"/>
      <c r="CV1125" s="23"/>
      <c r="CW1125" s="23"/>
      <c r="CX1125" s="23"/>
      <c r="CY1125" s="23"/>
      <c r="CZ1125" s="23"/>
      <c r="DA1125" s="23"/>
      <c r="DB1125" s="23"/>
      <c r="DC1125" s="23"/>
      <c r="DD1125" s="23"/>
      <c r="DE1125" s="23"/>
      <c r="DF1125" s="23"/>
      <c r="DG1125" s="23"/>
      <c r="DH1125" s="23"/>
      <c r="DI1125" s="23"/>
      <c r="DJ1125" s="23"/>
      <c r="DK1125" s="23"/>
      <c r="DL1125" s="23"/>
      <c r="DM1125" s="23"/>
      <c r="DN1125" s="23"/>
      <c r="DO1125" s="23"/>
      <c r="DP1125" s="23"/>
      <c r="DQ1125" s="23"/>
      <c r="DR1125" s="23"/>
      <c r="DS1125" s="23"/>
      <c r="DT1125" s="23"/>
      <c r="DU1125" s="23"/>
      <c r="DV1125" s="23"/>
      <c r="DW1125" s="23"/>
      <c r="DX1125" s="23"/>
      <c r="DY1125" s="23"/>
      <c r="DZ1125" s="23"/>
      <c r="EA1125" s="23"/>
      <c r="EB1125" s="23"/>
      <c r="EC1125" s="23"/>
      <c r="ED1125" s="23"/>
      <c r="EE1125" s="23"/>
    </row>
    <row r="1126" spans="1:135" s="22" customFormat="1" x14ac:dyDescent="0.25">
      <c r="A1126" s="20"/>
      <c r="B1126" s="16"/>
      <c r="C1126" s="446"/>
      <c r="D1126" s="446"/>
      <c r="E1126" s="1089"/>
      <c r="F1126" s="446"/>
      <c r="G1126" s="446"/>
      <c r="H1126" s="1089"/>
      <c r="I1126" s="446"/>
      <c r="J1126" s="446"/>
      <c r="K1126" s="1089"/>
      <c r="L1126" s="446"/>
      <c r="M1126" s="446"/>
      <c r="N1126" s="1089"/>
      <c r="O1126" s="446"/>
      <c r="P1126" s="446"/>
      <c r="Q1126" s="1089"/>
      <c r="R1126" s="446"/>
      <c r="S1126" s="446"/>
      <c r="T1126" s="1089"/>
      <c r="U1126" s="1089"/>
      <c r="V1126" s="446"/>
      <c r="W1126" s="446"/>
      <c r="X1126" s="1089"/>
      <c r="Y1126" s="446"/>
      <c r="Z1126" s="446"/>
      <c r="AA1126" s="1089"/>
      <c r="AB1126" s="446"/>
      <c r="AC1126" s="1089"/>
      <c r="AD1126" s="446"/>
      <c r="AE1126" s="1089"/>
      <c r="AF1126" s="446"/>
      <c r="AG1126" s="1089"/>
      <c r="AH1126" s="446"/>
      <c r="AI1126" s="446"/>
      <c r="AJ1126" s="1089"/>
      <c r="AK1126" s="446"/>
      <c r="AL1126" s="446"/>
      <c r="AM1126" s="1089"/>
      <c r="AN1126" s="446"/>
      <c r="AO1126" s="446"/>
      <c r="AP1126" s="1089"/>
      <c r="AQ1126" s="446"/>
      <c r="AR1126" s="446"/>
      <c r="AS1126" s="1146"/>
      <c r="AT1126" s="446"/>
      <c r="AU1126" s="446"/>
      <c r="AV1126" s="1089"/>
      <c r="AW1126" s="1089"/>
      <c r="AX1126" s="1146"/>
      <c r="AY1126" s="446"/>
      <c r="AZ1126" s="1146"/>
      <c r="BA1126" s="1919"/>
      <c r="BB1126" s="1790"/>
      <c r="BC1126" s="1146"/>
      <c r="BD1126" s="446"/>
      <c r="BE1126" s="1938"/>
      <c r="BF1126" s="1089"/>
      <c r="BG1126" s="20"/>
      <c r="BH1126" s="23"/>
      <c r="BI1126" s="23"/>
      <c r="BJ1126" s="23"/>
      <c r="BK1126" s="23"/>
      <c r="BL1126" s="23"/>
      <c r="BM1126" s="23"/>
      <c r="BN1126" s="23"/>
      <c r="BO1126" s="23"/>
      <c r="BP1126" s="23"/>
      <c r="BQ1126" s="23"/>
      <c r="BR1126" s="23"/>
      <c r="BS1126" s="23"/>
      <c r="BT1126" s="23"/>
      <c r="BU1126" s="23"/>
      <c r="BV1126" s="23"/>
      <c r="BW1126" s="23"/>
      <c r="BX1126" s="23"/>
      <c r="BY1126" s="23"/>
      <c r="BZ1126" s="23"/>
      <c r="CA1126" s="23"/>
      <c r="CB1126" s="23"/>
      <c r="CC1126" s="23"/>
      <c r="CD1126" s="23"/>
      <c r="CE1126" s="23"/>
      <c r="CF1126" s="23"/>
      <c r="CG1126" s="23"/>
      <c r="CH1126" s="23"/>
      <c r="CI1126" s="23"/>
      <c r="CJ1126" s="23"/>
      <c r="CK1126" s="23"/>
      <c r="CL1126" s="23"/>
      <c r="CM1126" s="23"/>
      <c r="CN1126" s="23"/>
      <c r="CO1126" s="23"/>
      <c r="CP1126" s="23"/>
      <c r="CQ1126" s="23"/>
      <c r="CR1126" s="23"/>
      <c r="CS1126" s="23"/>
      <c r="CT1126" s="23"/>
      <c r="CU1126" s="23"/>
      <c r="CV1126" s="23"/>
      <c r="CW1126" s="23"/>
      <c r="CX1126" s="23"/>
      <c r="CY1126" s="23"/>
      <c r="CZ1126" s="23"/>
      <c r="DA1126" s="23"/>
      <c r="DB1126" s="23"/>
      <c r="DC1126" s="23"/>
      <c r="DD1126" s="23"/>
      <c r="DE1126" s="23"/>
      <c r="DF1126" s="23"/>
      <c r="DG1126" s="23"/>
      <c r="DH1126" s="23"/>
      <c r="DI1126" s="23"/>
      <c r="DJ1126" s="23"/>
      <c r="DK1126" s="23"/>
      <c r="DL1126" s="23"/>
      <c r="DM1126" s="23"/>
      <c r="DN1126" s="23"/>
      <c r="DO1126" s="23"/>
      <c r="DP1126" s="23"/>
      <c r="DQ1126" s="23"/>
      <c r="DR1126" s="23"/>
      <c r="DS1126" s="23"/>
      <c r="DT1126" s="23"/>
      <c r="DU1126" s="23"/>
      <c r="DV1126" s="23"/>
      <c r="DW1126" s="23"/>
      <c r="DX1126" s="23"/>
      <c r="DY1126" s="23"/>
      <c r="DZ1126" s="23"/>
      <c r="EA1126" s="23"/>
      <c r="EB1126" s="23"/>
      <c r="EC1126" s="23"/>
      <c r="ED1126" s="23"/>
      <c r="EE1126" s="23"/>
    </row>
    <row r="1127" spans="1:135" s="22" customFormat="1" x14ac:dyDescent="0.25">
      <c r="A1127" s="20"/>
      <c r="B1127" s="16"/>
      <c r="C1127" s="446"/>
      <c r="D1127" s="446"/>
      <c r="E1127" s="1089"/>
      <c r="F1127" s="446"/>
      <c r="G1127" s="446"/>
      <c r="H1127" s="1089"/>
      <c r="I1127" s="446"/>
      <c r="J1127" s="446"/>
      <c r="K1127" s="1089"/>
      <c r="L1127" s="446"/>
      <c r="M1127" s="446"/>
      <c r="N1127" s="1089"/>
      <c r="O1127" s="446"/>
      <c r="P1127" s="446"/>
      <c r="Q1127" s="1089"/>
      <c r="R1127" s="446"/>
      <c r="S1127" s="446"/>
      <c r="T1127" s="1089"/>
      <c r="U1127" s="1089"/>
      <c r="V1127" s="446"/>
      <c r="W1127" s="446"/>
      <c r="X1127" s="1089"/>
      <c r="Y1127" s="446"/>
      <c r="Z1127" s="446"/>
      <c r="AA1127" s="1089"/>
      <c r="AB1127" s="446"/>
      <c r="AC1127" s="1089"/>
      <c r="AD1127" s="446"/>
      <c r="AE1127" s="1089"/>
      <c r="AF1127" s="446"/>
      <c r="AG1127" s="1089"/>
      <c r="AH1127" s="446"/>
      <c r="AI1127" s="446"/>
      <c r="AJ1127" s="1089"/>
      <c r="AK1127" s="446"/>
      <c r="AL1127" s="446"/>
      <c r="AM1127" s="1089"/>
      <c r="AN1127" s="446"/>
      <c r="AO1127" s="446"/>
      <c r="AP1127" s="1089"/>
      <c r="AQ1127" s="446"/>
      <c r="AR1127" s="446"/>
      <c r="AS1127" s="1146"/>
      <c r="AT1127" s="446"/>
      <c r="AU1127" s="446"/>
      <c r="AV1127" s="1089"/>
      <c r="AW1127" s="1089"/>
      <c r="AX1127" s="1146"/>
      <c r="AY1127" s="446"/>
      <c r="AZ1127" s="1146"/>
      <c r="BA1127" s="1919"/>
      <c r="BB1127" s="1790"/>
      <c r="BC1127" s="1146"/>
      <c r="BD1127" s="446"/>
      <c r="BE1127" s="1938"/>
      <c r="BF1127" s="1089"/>
      <c r="BG1127" s="20"/>
      <c r="BH1127" s="23"/>
      <c r="BI1127" s="23"/>
      <c r="BJ1127" s="23"/>
      <c r="BK1127" s="23"/>
      <c r="BL1127" s="23"/>
      <c r="BM1127" s="23"/>
      <c r="BN1127" s="23"/>
      <c r="BO1127" s="23"/>
      <c r="BP1127" s="23"/>
      <c r="BQ1127" s="23"/>
      <c r="BR1127" s="23"/>
      <c r="BS1127" s="23"/>
      <c r="BT1127" s="23"/>
      <c r="BU1127" s="23"/>
      <c r="BV1127" s="23"/>
      <c r="BW1127" s="23"/>
      <c r="BX1127" s="23"/>
      <c r="BY1127" s="23"/>
      <c r="BZ1127" s="23"/>
      <c r="CA1127" s="23"/>
      <c r="CB1127" s="23"/>
      <c r="CC1127" s="23"/>
      <c r="CD1127" s="23"/>
      <c r="CE1127" s="23"/>
      <c r="CF1127" s="23"/>
      <c r="CG1127" s="23"/>
      <c r="CH1127" s="23"/>
      <c r="CI1127" s="23"/>
      <c r="CJ1127" s="23"/>
      <c r="CK1127" s="23"/>
      <c r="CL1127" s="23"/>
      <c r="CM1127" s="23"/>
      <c r="CN1127" s="23"/>
      <c r="CO1127" s="23"/>
      <c r="CP1127" s="23"/>
      <c r="CQ1127" s="23"/>
      <c r="CR1127" s="23"/>
      <c r="CS1127" s="23"/>
      <c r="CT1127" s="23"/>
      <c r="CU1127" s="23"/>
      <c r="CV1127" s="23"/>
      <c r="CW1127" s="23"/>
      <c r="CX1127" s="23"/>
      <c r="CY1127" s="23"/>
      <c r="CZ1127" s="23"/>
      <c r="DA1127" s="23"/>
      <c r="DB1127" s="23"/>
      <c r="DC1127" s="23"/>
      <c r="DD1127" s="23"/>
      <c r="DE1127" s="23"/>
      <c r="DF1127" s="23"/>
      <c r="DG1127" s="23"/>
      <c r="DH1127" s="23"/>
      <c r="DI1127" s="23"/>
      <c r="DJ1127" s="23"/>
      <c r="DK1127" s="23"/>
      <c r="DL1127" s="23"/>
      <c r="DM1127" s="23"/>
      <c r="DN1127" s="23"/>
      <c r="DO1127" s="23"/>
      <c r="DP1127" s="23"/>
      <c r="DQ1127" s="23"/>
      <c r="DR1127" s="23"/>
      <c r="DS1127" s="23"/>
      <c r="DT1127" s="23"/>
      <c r="DU1127" s="23"/>
      <c r="DV1127" s="23"/>
      <c r="DW1127" s="23"/>
      <c r="DX1127" s="23"/>
      <c r="DY1127" s="23"/>
      <c r="DZ1127" s="23"/>
      <c r="EA1127" s="23"/>
      <c r="EB1127" s="23"/>
      <c r="EC1127" s="23"/>
      <c r="ED1127" s="23"/>
      <c r="EE1127" s="23"/>
    </row>
    <row r="1128" spans="1:135" s="22" customFormat="1" x14ac:dyDescent="0.25">
      <c r="A1128" s="20"/>
      <c r="B1128" s="16"/>
      <c r="C1128" s="446"/>
      <c r="D1128" s="446"/>
      <c r="E1128" s="1089"/>
      <c r="F1128" s="446"/>
      <c r="G1128" s="446"/>
      <c r="H1128" s="1089"/>
      <c r="I1128" s="446"/>
      <c r="J1128" s="446"/>
      <c r="K1128" s="1089"/>
      <c r="L1128" s="446"/>
      <c r="M1128" s="446"/>
      <c r="N1128" s="1089"/>
      <c r="O1128" s="446"/>
      <c r="P1128" s="446"/>
      <c r="Q1128" s="1089"/>
      <c r="R1128" s="446"/>
      <c r="S1128" s="446"/>
      <c r="T1128" s="1089"/>
      <c r="U1128" s="1089"/>
      <c r="V1128" s="446"/>
      <c r="W1128" s="446"/>
      <c r="X1128" s="1089"/>
      <c r="Y1128" s="446"/>
      <c r="Z1128" s="446"/>
      <c r="AA1128" s="1089"/>
      <c r="AB1128" s="446"/>
      <c r="AC1128" s="1089"/>
      <c r="AD1128" s="446"/>
      <c r="AE1128" s="1089"/>
      <c r="AF1128" s="446"/>
      <c r="AG1128" s="1089"/>
      <c r="AH1128" s="446"/>
      <c r="AI1128" s="446"/>
      <c r="AJ1128" s="1089"/>
      <c r="AK1128" s="446"/>
      <c r="AL1128" s="446"/>
      <c r="AM1128" s="1089"/>
      <c r="AN1128" s="446"/>
      <c r="AO1128" s="446"/>
      <c r="AP1128" s="1089"/>
      <c r="AQ1128" s="446"/>
      <c r="AR1128" s="446"/>
      <c r="AS1128" s="1146"/>
      <c r="AT1128" s="446"/>
      <c r="AU1128" s="446"/>
      <c r="AV1128" s="1089"/>
      <c r="AW1128" s="1089"/>
      <c r="AX1128" s="1146"/>
      <c r="AY1128" s="446"/>
      <c r="AZ1128" s="1146"/>
      <c r="BA1128" s="1919"/>
      <c r="BB1128" s="1790"/>
      <c r="BC1128" s="1146"/>
      <c r="BD1128" s="446"/>
      <c r="BE1128" s="1938"/>
      <c r="BF1128" s="1089"/>
      <c r="BG1128" s="20"/>
      <c r="BH1128" s="23"/>
      <c r="BI1128" s="23"/>
      <c r="BJ1128" s="23"/>
      <c r="BK1128" s="23"/>
      <c r="BL1128" s="23"/>
      <c r="BM1128" s="23"/>
      <c r="BN1128" s="23"/>
      <c r="BO1128" s="23"/>
      <c r="BP1128" s="23"/>
      <c r="BQ1128" s="23"/>
      <c r="BR1128" s="23"/>
      <c r="BS1128" s="23"/>
      <c r="BT1128" s="23"/>
      <c r="BU1128" s="23"/>
      <c r="BV1128" s="23"/>
      <c r="BW1128" s="23"/>
      <c r="BX1128" s="23"/>
      <c r="BY1128" s="23"/>
      <c r="BZ1128" s="23"/>
      <c r="CA1128" s="23"/>
      <c r="CB1128" s="23"/>
      <c r="CC1128" s="23"/>
      <c r="CD1128" s="23"/>
      <c r="CE1128" s="23"/>
      <c r="CF1128" s="23"/>
      <c r="CG1128" s="23"/>
      <c r="CH1128" s="23"/>
      <c r="CI1128" s="23"/>
      <c r="CJ1128" s="23"/>
      <c r="CK1128" s="23"/>
      <c r="CL1128" s="23"/>
      <c r="CM1128" s="23"/>
      <c r="CN1128" s="23"/>
      <c r="CO1128" s="23"/>
      <c r="CP1128" s="23"/>
      <c r="CQ1128" s="23"/>
      <c r="CR1128" s="23"/>
      <c r="CS1128" s="23"/>
      <c r="CT1128" s="23"/>
      <c r="CU1128" s="23"/>
      <c r="CV1128" s="23"/>
      <c r="CW1128" s="23"/>
      <c r="CX1128" s="23"/>
      <c r="CY1128" s="23"/>
      <c r="CZ1128" s="23"/>
      <c r="DA1128" s="23"/>
      <c r="DB1128" s="23"/>
      <c r="DC1128" s="23"/>
      <c r="DD1128" s="23"/>
      <c r="DE1128" s="23"/>
      <c r="DF1128" s="23"/>
      <c r="DG1128" s="23"/>
      <c r="DH1128" s="23"/>
      <c r="DI1128" s="23"/>
      <c r="DJ1128" s="23"/>
      <c r="DK1128" s="23"/>
      <c r="DL1128" s="23"/>
      <c r="DM1128" s="23"/>
      <c r="DN1128" s="23"/>
      <c r="DO1128" s="23"/>
      <c r="DP1128" s="23"/>
      <c r="DQ1128" s="23"/>
      <c r="DR1128" s="23"/>
      <c r="DS1128" s="23"/>
      <c r="DT1128" s="23"/>
      <c r="DU1128" s="23"/>
      <c r="DV1128" s="23"/>
      <c r="DW1128" s="23"/>
      <c r="DX1128" s="23"/>
      <c r="DY1128" s="23"/>
      <c r="DZ1128" s="23"/>
      <c r="EA1128" s="23"/>
      <c r="EB1128" s="23"/>
      <c r="EC1128" s="23"/>
      <c r="ED1128" s="23"/>
      <c r="EE1128" s="23"/>
    </row>
    <row r="1129" spans="1:135" s="22" customFormat="1" x14ac:dyDescent="0.25">
      <c r="A1129" s="20"/>
      <c r="B1129" s="16"/>
      <c r="C1129" s="446"/>
      <c r="D1129" s="446"/>
      <c r="E1129" s="1089"/>
      <c r="F1129" s="446"/>
      <c r="G1129" s="446"/>
      <c r="H1129" s="1089"/>
      <c r="I1129" s="446"/>
      <c r="J1129" s="446"/>
      <c r="K1129" s="1089"/>
      <c r="L1129" s="446"/>
      <c r="M1129" s="446"/>
      <c r="N1129" s="1089"/>
      <c r="O1129" s="446"/>
      <c r="P1129" s="446"/>
      <c r="Q1129" s="1089"/>
      <c r="R1129" s="446"/>
      <c r="S1129" s="446"/>
      <c r="T1129" s="1089"/>
      <c r="U1129" s="1089"/>
      <c r="V1129" s="446"/>
      <c r="W1129" s="446"/>
      <c r="X1129" s="1089"/>
      <c r="Y1129" s="446"/>
      <c r="Z1129" s="446"/>
      <c r="AA1129" s="1089"/>
      <c r="AB1129" s="446"/>
      <c r="AC1129" s="1089"/>
      <c r="AD1129" s="446"/>
      <c r="AE1129" s="1089"/>
      <c r="AF1129" s="446"/>
      <c r="AG1129" s="1089"/>
      <c r="AH1129" s="446"/>
      <c r="AI1129" s="446"/>
      <c r="AJ1129" s="1089"/>
      <c r="AK1129" s="446"/>
      <c r="AL1129" s="446"/>
      <c r="AM1129" s="1089"/>
      <c r="AN1129" s="446"/>
      <c r="AO1129" s="446"/>
      <c r="AP1129" s="1089"/>
      <c r="AQ1129" s="446"/>
      <c r="AR1129" s="446"/>
      <c r="AS1129" s="1146"/>
      <c r="AT1129" s="446"/>
      <c r="AU1129" s="446"/>
      <c r="AV1129" s="1089"/>
      <c r="AW1129" s="1089"/>
      <c r="AX1129" s="1146"/>
      <c r="AY1129" s="446"/>
      <c r="AZ1129" s="1146"/>
      <c r="BA1129" s="1919"/>
      <c r="BB1129" s="1790"/>
      <c r="BC1129" s="1146"/>
      <c r="BD1129" s="446"/>
      <c r="BE1129" s="1938"/>
      <c r="BF1129" s="1089"/>
      <c r="BG1129" s="20"/>
      <c r="BH1129" s="23"/>
      <c r="BI1129" s="23"/>
      <c r="BJ1129" s="23"/>
      <c r="BK1129" s="23"/>
      <c r="BL1129" s="23"/>
      <c r="BM1129" s="23"/>
      <c r="BN1129" s="23"/>
      <c r="BO1129" s="23"/>
      <c r="BP1129" s="23"/>
      <c r="BQ1129" s="23"/>
      <c r="BR1129" s="23"/>
      <c r="BS1129" s="23"/>
      <c r="BT1129" s="23"/>
      <c r="BU1129" s="23"/>
      <c r="BV1129" s="23"/>
      <c r="BW1129" s="23"/>
      <c r="BX1129" s="23"/>
      <c r="BY1129" s="23"/>
      <c r="BZ1129" s="23"/>
      <c r="CA1129" s="23"/>
      <c r="CB1129" s="23"/>
      <c r="CC1129" s="23"/>
      <c r="CD1129" s="23"/>
      <c r="CE1129" s="23"/>
      <c r="CF1129" s="23"/>
      <c r="CG1129" s="23"/>
      <c r="CH1129" s="23"/>
      <c r="CI1129" s="23"/>
      <c r="CJ1129" s="23"/>
      <c r="CK1129" s="23"/>
      <c r="CL1129" s="23"/>
      <c r="CM1129" s="23"/>
      <c r="CN1129" s="23"/>
      <c r="CO1129" s="23"/>
      <c r="CP1129" s="23"/>
      <c r="CQ1129" s="23"/>
      <c r="CR1129" s="23"/>
      <c r="CS1129" s="23"/>
      <c r="CT1129" s="23"/>
      <c r="CU1129" s="23"/>
      <c r="CV1129" s="23"/>
      <c r="CW1129" s="23"/>
      <c r="CX1129" s="23"/>
      <c r="CY1129" s="23"/>
      <c r="CZ1129" s="23"/>
      <c r="DA1129" s="23"/>
      <c r="DB1129" s="23"/>
      <c r="DC1129" s="23"/>
      <c r="DD1129" s="23"/>
      <c r="DE1129" s="23"/>
      <c r="DF1129" s="23"/>
      <c r="DG1129" s="23"/>
      <c r="DH1129" s="23"/>
      <c r="DI1129" s="23"/>
      <c r="DJ1129" s="23"/>
      <c r="DK1129" s="23"/>
      <c r="DL1129" s="23"/>
      <c r="DM1129" s="23"/>
      <c r="DN1129" s="23"/>
      <c r="DO1129" s="23"/>
      <c r="DP1129" s="23"/>
      <c r="DQ1129" s="23"/>
      <c r="DR1129" s="23"/>
      <c r="DS1129" s="23"/>
      <c r="DT1129" s="23"/>
      <c r="DU1129" s="23"/>
      <c r="DV1129" s="23"/>
      <c r="DW1129" s="23"/>
      <c r="DX1129" s="23"/>
      <c r="DY1129" s="23"/>
      <c r="DZ1129" s="23"/>
      <c r="EA1129" s="23"/>
      <c r="EB1129" s="23"/>
      <c r="EC1129" s="23"/>
      <c r="ED1129" s="23"/>
      <c r="EE1129" s="23"/>
    </row>
    <row r="1130" spans="1:135" s="22" customFormat="1" x14ac:dyDescent="0.25">
      <c r="A1130" s="20"/>
      <c r="B1130" s="16"/>
      <c r="C1130" s="446"/>
      <c r="D1130" s="446"/>
      <c r="E1130" s="1089"/>
      <c r="F1130" s="446"/>
      <c r="G1130" s="446"/>
      <c r="H1130" s="1089"/>
      <c r="I1130" s="446"/>
      <c r="J1130" s="446"/>
      <c r="K1130" s="1089"/>
      <c r="L1130" s="446"/>
      <c r="M1130" s="446"/>
      <c r="N1130" s="1089"/>
      <c r="O1130" s="446"/>
      <c r="P1130" s="446"/>
      <c r="Q1130" s="1089"/>
      <c r="R1130" s="446"/>
      <c r="S1130" s="446"/>
      <c r="T1130" s="1089"/>
      <c r="U1130" s="1089"/>
      <c r="V1130" s="446"/>
      <c r="W1130" s="446"/>
      <c r="X1130" s="1089"/>
      <c r="Y1130" s="446"/>
      <c r="Z1130" s="446"/>
      <c r="AA1130" s="1089"/>
      <c r="AB1130" s="446"/>
      <c r="AC1130" s="1089"/>
      <c r="AD1130" s="446"/>
      <c r="AE1130" s="1089"/>
      <c r="AF1130" s="446"/>
      <c r="AG1130" s="1089"/>
      <c r="AH1130" s="446"/>
      <c r="AI1130" s="446"/>
      <c r="AJ1130" s="1089"/>
      <c r="AK1130" s="446"/>
      <c r="AL1130" s="446"/>
      <c r="AM1130" s="1089"/>
      <c r="AN1130" s="446"/>
      <c r="AO1130" s="446"/>
      <c r="AP1130" s="1089"/>
      <c r="AQ1130" s="446"/>
      <c r="AR1130" s="446"/>
      <c r="AS1130" s="1146"/>
      <c r="AT1130" s="446"/>
      <c r="AU1130" s="446"/>
      <c r="AV1130" s="1089"/>
      <c r="AW1130" s="1089"/>
      <c r="AX1130" s="1146"/>
      <c r="AY1130" s="446"/>
      <c r="AZ1130" s="1146"/>
      <c r="BA1130" s="1919"/>
      <c r="BB1130" s="1790"/>
      <c r="BC1130" s="1146"/>
      <c r="BD1130" s="446"/>
      <c r="BE1130" s="1938"/>
      <c r="BF1130" s="1089"/>
      <c r="BG1130" s="20"/>
      <c r="BH1130" s="23"/>
      <c r="BI1130" s="23"/>
      <c r="BJ1130" s="23"/>
      <c r="BK1130" s="23"/>
      <c r="BL1130" s="23"/>
      <c r="BM1130" s="23"/>
      <c r="BN1130" s="23"/>
      <c r="BO1130" s="23"/>
      <c r="BP1130" s="23"/>
      <c r="BQ1130" s="23"/>
      <c r="BR1130" s="23"/>
      <c r="BS1130" s="23"/>
      <c r="BT1130" s="23"/>
      <c r="BU1130" s="23"/>
      <c r="BV1130" s="23"/>
      <c r="BW1130" s="23"/>
      <c r="BX1130" s="23"/>
      <c r="BY1130" s="23"/>
      <c r="BZ1130" s="23"/>
      <c r="CA1130" s="23"/>
      <c r="CB1130" s="23"/>
      <c r="CC1130" s="23"/>
      <c r="CD1130" s="23"/>
      <c r="CE1130" s="23"/>
      <c r="CF1130" s="23"/>
      <c r="CG1130" s="23"/>
      <c r="CH1130" s="23"/>
      <c r="CI1130" s="23"/>
      <c r="CJ1130" s="23"/>
      <c r="CK1130" s="23"/>
      <c r="CL1130" s="23"/>
      <c r="CM1130" s="23"/>
      <c r="CN1130" s="23"/>
      <c r="CO1130" s="23"/>
      <c r="CP1130" s="23"/>
      <c r="CQ1130" s="23"/>
      <c r="CR1130" s="23"/>
      <c r="CS1130" s="23"/>
      <c r="CT1130" s="23"/>
      <c r="CU1130" s="23"/>
      <c r="CV1130" s="23"/>
      <c r="CW1130" s="23"/>
      <c r="CX1130" s="23"/>
      <c r="CY1130" s="23"/>
      <c r="CZ1130" s="23"/>
      <c r="DA1130" s="23"/>
      <c r="DB1130" s="23"/>
      <c r="DC1130" s="23"/>
      <c r="DD1130" s="23"/>
      <c r="DE1130" s="23"/>
      <c r="DF1130" s="23"/>
      <c r="DG1130" s="23"/>
      <c r="DH1130" s="23"/>
      <c r="DI1130" s="23"/>
      <c r="DJ1130" s="23"/>
      <c r="DK1130" s="23"/>
      <c r="DL1130" s="23"/>
      <c r="DM1130" s="23"/>
      <c r="DN1130" s="23"/>
      <c r="DO1130" s="23"/>
      <c r="DP1130" s="23"/>
      <c r="DQ1130" s="23"/>
      <c r="DR1130" s="23"/>
      <c r="DS1130" s="23"/>
      <c r="DT1130" s="23"/>
      <c r="DU1130" s="23"/>
      <c r="DV1130" s="23"/>
      <c r="DW1130" s="23"/>
      <c r="DX1130" s="23"/>
      <c r="DY1130" s="23"/>
      <c r="DZ1130" s="23"/>
      <c r="EA1130" s="23"/>
      <c r="EB1130" s="23"/>
      <c r="EC1130" s="23"/>
      <c r="ED1130" s="23"/>
      <c r="EE1130" s="23"/>
    </row>
    <row r="1131" spans="1:135" s="22" customFormat="1" x14ac:dyDescent="0.25">
      <c r="A1131" s="20"/>
      <c r="B1131" s="16"/>
      <c r="C1131" s="446"/>
      <c r="D1131" s="446"/>
      <c r="E1131" s="1089"/>
      <c r="F1131" s="446"/>
      <c r="G1131" s="446"/>
      <c r="H1131" s="1089"/>
      <c r="I1131" s="446"/>
      <c r="J1131" s="446"/>
      <c r="K1131" s="1089"/>
      <c r="L1131" s="446"/>
      <c r="M1131" s="446"/>
      <c r="N1131" s="1089"/>
      <c r="O1131" s="446"/>
      <c r="P1131" s="446"/>
      <c r="Q1131" s="1089"/>
      <c r="R1131" s="446"/>
      <c r="S1131" s="446"/>
      <c r="T1131" s="1089"/>
      <c r="U1131" s="1089"/>
      <c r="V1131" s="446"/>
      <c r="W1131" s="446"/>
      <c r="X1131" s="1089"/>
      <c r="Y1131" s="446"/>
      <c r="Z1131" s="446"/>
      <c r="AA1131" s="1089"/>
      <c r="AB1131" s="446"/>
      <c r="AC1131" s="1089"/>
      <c r="AD1131" s="446"/>
      <c r="AE1131" s="1089"/>
      <c r="AF1131" s="446"/>
      <c r="AG1131" s="1089"/>
      <c r="AH1131" s="446"/>
      <c r="AI1131" s="446"/>
      <c r="AJ1131" s="1089"/>
      <c r="AK1131" s="446"/>
      <c r="AL1131" s="446"/>
      <c r="AM1131" s="1089"/>
      <c r="AN1131" s="446"/>
      <c r="AO1131" s="446"/>
      <c r="AP1131" s="1089"/>
      <c r="AQ1131" s="446"/>
      <c r="AR1131" s="446"/>
      <c r="AS1131" s="1146"/>
      <c r="AT1131" s="446"/>
      <c r="AU1131" s="446"/>
      <c r="AV1131" s="1089"/>
      <c r="AW1131" s="1089"/>
      <c r="AX1131" s="1146"/>
      <c r="AY1131" s="446"/>
      <c r="AZ1131" s="1146"/>
      <c r="BA1131" s="1919"/>
      <c r="BB1131" s="1790"/>
      <c r="BC1131" s="1146"/>
      <c r="BD1131" s="446"/>
      <c r="BE1131" s="1938"/>
      <c r="BF1131" s="1089"/>
      <c r="BG1131" s="20"/>
      <c r="BH1131" s="23"/>
      <c r="BI1131" s="23"/>
      <c r="BJ1131" s="23"/>
      <c r="BK1131" s="23"/>
      <c r="BL1131" s="23"/>
      <c r="BM1131" s="23"/>
      <c r="BN1131" s="23"/>
      <c r="BO1131" s="23"/>
      <c r="BP1131" s="23"/>
      <c r="BQ1131" s="23"/>
      <c r="BR1131" s="23"/>
      <c r="BS1131" s="23"/>
      <c r="BT1131" s="23"/>
      <c r="BU1131" s="23"/>
      <c r="BV1131" s="23"/>
      <c r="BW1131" s="23"/>
      <c r="BX1131" s="23"/>
      <c r="BY1131" s="23"/>
      <c r="BZ1131" s="23"/>
      <c r="CA1131" s="23"/>
      <c r="CB1131" s="23"/>
      <c r="CC1131" s="23"/>
      <c r="CD1131" s="23"/>
      <c r="CE1131" s="23"/>
      <c r="CF1131" s="23"/>
      <c r="CG1131" s="23"/>
      <c r="CH1131" s="23"/>
      <c r="CI1131" s="23"/>
      <c r="CJ1131" s="23"/>
      <c r="CK1131" s="23"/>
      <c r="CL1131" s="23"/>
      <c r="CM1131" s="23"/>
      <c r="CN1131" s="23"/>
      <c r="CO1131" s="23"/>
      <c r="CP1131" s="23"/>
      <c r="CQ1131" s="23"/>
      <c r="CR1131" s="23"/>
      <c r="CS1131" s="23"/>
      <c r="CT1131" s="23"/>
      <c r="CU1131" s="23"/>
      <c r="CV1131" s="23"/>
      <c r="CW1131" s="23"/>
      <c r="CX1131" s="23"/>
      <c r="CY1131" s="23"/>
      <c r="CZ1131" s="23"/>
      <c r="DA1131" s="23"/>
      <c r="DB1131" s="23"/>
      <c r="DC1131" s="23"/>
      <c r="DD1131" s="23"/>
      <c r="DE1131" s="23"/>
      <c r="DF1131" s="23"/>
      <c r="DG1131" s="23"/>
      <c r="DH1131" s="23"/>
      <c r="DI1131" s="23"/>
      <c r="DJ1131" s="23"/>
      <c r="DK1131" s="23"/>
      <c r="DL1131" s="23"/>
      <c r="DM1131" s="23"/>
      <c r="DN1131" s="23"/>
      <c r="DO1131" s="23"/>
      <c r="DP1131" s="23"/>
      <c r="DQ1131" s="23"/>
      <c r="DR1131" s="23"/>
      <c r="DS1131" s="23"/>
      <c r="DT1131" s="23"/>
      <c r="DU1131" s="23"/>
      <c r="DV1131" s="23"/>
      <c r="DW1131" s="23"/>
      <c r="DX1131" s="23"/>
      <c r="DY1131" s="23"/>
      <c r="DZ1131" s="23"/>
      <c r="EA1131" s="23"/>
      <c r="EB1131" s="23"/>
      <c r="EC1131" s="23"/>
      <c r="ED1131" s="23"/>
      <c r="EE1131" s="23"/>
    </row>
    <row r="1132" spans="1:135" s="22" customFormat="1" x14ac:dyDescent="0.25">
      <c r="A1132" s="20"/>
      <c r="B1132" s="16"/>
      <c r="C1132" s="446"/>
      <c r="D1132" s="446"/>
      <c r="E1132" s="1089"/>
      <c r="F1132" s="446"/>
      <c r="G1132" s="446"/>
      <c r="H1132" s="1089"/>
      <c r="I1132" s="446"/>
      <c r="J1132" s="446"/>
      <c r="K1132" s="1089"/>
      <c r="L1132" s="446"/>
      <c r="M1132" s="446"/>
      <c r="N1132" s="1089"/>
      <c r="O1132" s="446"/>
      <c r="P1132" s="446"/>
      <c r="Q1132" s="1089"/>
      <c r="R1132" s="446"/>
      <c r="S1132" s="446"/>
      <c r="T1132" s="1089"/>
      <c r="U1132" s="1089"/>
      <c r="V1132" s="446"/>
      <c r="W1132" s="446"/>
      <c r="X1132" s="1089"/>
      <c r="Y1132" s="446"/>
      <c r="Z1132" s="446"/>
      <c r="AA1132" s="1089"/>
      <c r="AB1132" s="446"/>
      <c r="AC1132" s="1089"/>
      <c r="AD1132" s="446"/>
      <c r="AE1132" s="1089"/>
      <c r="AF1132" s="446"/>
      <c r="AG1132" s="1089"/>
      <c r="AH1132" s="446"/>
      <c r="AI1132" s="446"/>
      <c r="AJ1132" s="1089"/>
      <c r="AK1132" s="446"/>
      <c r="AL1132" s="446"/>
      <c r="AM1132" s="1089"/>
      <c r="AN1132" s="446"/>
      <c r="AO1132" s="446"/>
      <c r="AP1132" s="1089"/>
      <c r="AQ1132" s="446"/>
      <c r="AR1132" s="446"/>
      <c r="AS1132" s="1146"/>
      <c r="AT1132" s="446"/>
      <c r="AU1132" s="446"/>
      <c r="AV1132" s="1089"/>
      <c r="AW1132" s="1089"/>
      <c r="AX1132" s="1146"/>
      <c r="AY1132" s="446"/>
      <c r="AZ1132" s="1146"/>
      <c r="BA1132" s="1919"/>
      <c r="BB1132" s="1790"/>
      <c r="BC1132" s="1146"/>
      <c r="BD1132" s="446"/>
      <c r="BE1132" s="1938"/>
      <c r="BF1132" s="1089"/>
      <c r="BG1132" s="20"/>
      <c r="BH1132" s="23"/>
      <c r="BI1132" s="23"/>
      <c r="BJ1132" s="23"/>
      <c r="BK1132" s="23"/>
      <c r="BL1132" s="23"/>
      <c r="BM1132" s="23"/>
      <c r="BN1132" s="23"/>
      <c r="BO1132" s="23"/>
      <c r="BP1132" s="23"/>
      <c r="BQ1132" s="23"/>
      <c r="BR1132" s="23"/>
      <c r="BS1132" s="23"/>
      <c r="BT1132" s="23"/>
      <c r="BU1132" s="23"/>
      <c r="BV1132" s="23"/>
      <c r="BW1132" s="23"/>
      <c r="BX1132" s="23"/>
      <c r="BY1132" s="23"/>
      <c r="BZ1132" s="23"/>
      <c r="CA1132" s="23"/>
      <c r="CB1132" s="23"/>
      <c r="CC1132" s="23"/>
      <c r="CD1132" s="23"/>
      <c r="CE1132" s="23"/>
      <c r="CF1132" s="23"/>
      <c r="CG1132" s="23"/>
      <c r="CH1132" s="23"/>
      <c r="CI1132" s="23"/>
      <c r="CJ1132" s="23"/>
      <c r="CK1132" s="23"/>
      <c r="CL1132" s="23"/>
      <c r="CM1132" s="23"/>
      <c r="CN1132" s="23"/>
      <c r="CO1132" s="23"/>
      <c r="CP1132" s="23"/>
      <c r="CQ1132" s="23"/>
      <c r="CR1132" s="23"/>
      <c r="CS1132" s="23"/>
      <c r="CT1132" s="23"/>
      <c r="CU1132" s="23"/>
      <c r="CV1132" s="23"/>
      <c r="CW1132" s="23"/>
      <c r="CX1132" s="23"/>
      <c r="CY1132" s="23"/>
      <c r="CZ1132" s="23"/>
      <c r="DA1132" s="23"/>
      <c r="DB1132" s="23"/>
      <c r="DC1132" s="23"/>
      <c r="DD1132" s="23"/>
      <c r="DE1132" s="23"/>
      <c r="DF1132" s="23"/>
      <c r="DG1132" s="23"/>
      <c r="DH1132" s="23"/>
      <c r="DI1132" s="23"/>
      <c r="DJ1132" s="23"/>
      <c r="DK1132" s="23"/>
      <c r="DL1132" s="23"/>
      <c r="DM1132" s="23"/>
      <c r="DN1132" s="23"/>
      <c r="DO1132" s="23"/>
      <c r="DP1132" s="23"/>
      <c r="DQ1132" s="23"/>
      <c r="DR1132" s="23"/>
      <c r="DS1132" s="23"/>
      <c r="DT1132" s="23"/>
      <c r="DU1132" s="23"/>
      <c r="DV1132" s="23"/>
      <c r="DW1132" s="23"/>
      <c r="DX1132" s="23"/>
      <c r="DY1132" s="23"/>
      <c r="DZ1132" s="23"/>
      <c r="EA1132" s="23"/>
      <c r="EB1132" s="23"/>
      <c r="EC1132" s="23"/>
      <c r="ED1132" s="23"/>
      <c r="EE1132" s="23"/>
    </row>
    <row r="1133" spans="1:135" s="22" customFormat="1" x14ac:dyDescent="0.25">
      <c r="A1133" s="20"/>
      <c r="B1133" s="16"/>
      <c r="C1133" s="446"/>
      <c r="D1133" s="446"/>
      <c r="E1133" s="1089"/>
      <c r="F1133" s="446"/>
      <c r="G1133" s="446"/>
      <c r="H1133" s="1089"/>
      <c r="I1133" s="446"/>
      <c r="J1133" s="446"/>
      <c r="K1133" s="1089"/>
      <c r="L1133" s="446"/>
      <c r="M1133" s="446"/>
      <c r="N1133" s="1089"/>
      <c r="O1133" s="446"/>
      <c r="P1133" s="446"/>
      <c r="Q1133" s="1089"/>
      <c r="R1133" s="446"/>
      <c r="S1133" s="446"/>
      <c r="T1133" s="1089"/>
      <c r="U1133" s="1089"/>
      <c r="V1133" s="446"/>
      <c r="W1133" s="446"/>
      <c r="X1133" s="1089"/>
      <c r="Y1133" s="446"/>
      <c r="Z1133" s="446"/>
      <c r="AA1133" s="1089"/>
      <c r="AB1133" s="446"/>
      <c r="AC1133" s="1089"/>
      <c r="AD1133" s="446"/>
      <c r="AE1133" s="1089"/>
      <c r="AF1133" s="446"/>
      <c r="AG1133" s="1089"/>
      <c r="AH1133" s="446"/>
      <c r="AI1133" s="446"/>
      <c r="AJ1133" s="1089"/>
      <c r="AK1133" s="446"/>
      <c r="AL1133" s="446"/>
      <c r="AM1133" s="1089"/>
      <c r="AN1133" s="446"/>
      <c r="AO1133" s="446"/>
      <c r="AP1133" s="1089"/>
      <c r="AQ1133" s="446"/>
      <c r="AR1133" s="446"/>
      <c r="AS1133" s="1146"/>
      <c r="AT1133" s="446"/>
      <c r="AU1133" s="446"/>
      <c r="AV1133" s="1089"/>
      <c r="AW1133" s="1089"/>
      <c r="AX1133" s="1146"/>
      <c r="AY1133" s="446"/>
      <c r="AZ1133" s="1146"/>
      <c r="BA1133" s="1919"/>
      <c r="BB1133" s="1790"/>
      <c r="BC1133" s="1146"/>
      <c r="BD1133" s="446"/>
      <c r="BE1133" s="1938"/>
      <c r="BF1133" s="1089"/>
      <c r="BG1133" s="20"/>
      <c r="BH1133" s="23"/>
      <c r="BI1133" s="23"/>
      <c r="BJ1133" s="23"/>
      <c r="BK1133" s="23"/>
      <c r="BL1133" s="23"/>
      <c r="BM1133" s="23"/>
      <c r="BN1133" s="23"/>
      <c r="BO1133" s="23"/>
      <c r="BP1133" s="23"/>
      <c r="BQ1133" s="23"/>
      <c r="BR1133" s="23"/>
      <c r="BS1133" s="23"/>
      <c r="BT1133" s="23"/>
      <c r="BU1133" s="23"/>
      <c r="BV1133" s="23"/>
      <c r="BW1133" s="23"/>
      <c r="BX1133" s="23"/>
      <c r="BY1133" s="23"/>
      <c r="BZ1133" s="23"/>
      <c r="CA1133" s="23"/>
      <c r="CB1133" s="23"/>
      <c r="CC1133" s="23"/>
      <c r="CD1133" s="23"/>
      <c r="CE1133" s="23"/>
      <c r="CF1133" s="23"/>
      <c r="CG1133" s="23"/>
      <c r="CH1133" s="23"/>
      <c r="CI1133" s="23"/>
      <c r="CJ1133" s="23"/>
      <c r="CK1133" s="23"/>
      <c r="CL1133" s="23"/>
      <c r="CM1133" s="23"/>
      <c r="CN1133" s="23"/>
      <c r="CO1133" s="23"/>
      <c r="CP1133" s="23"/>
      <c r="CQ1133" s="23"/>
      <c r="CR1133" s="23"/>
      <c r="CS1133" s="23"/>
      <c r="CT1133" s="23"/>
      <c r="CU1133" s="23"/>
      <c r="CV1133" s="23"/>
      <c r="CW1133" s="23"/>
      <c r="CX1133" s="23"/>
      <c r="CY1133" s="23"/>
      <c r="CZ1133" s="23"/>
      <c r="DA1133" s="23"/>
      <c r="DB1133" s="23"/>
      <c r="DC1133" s="23"/>
      <c r="DD1133" s="23"/>
      <c r="DE1133" s="23"/>
      <c r="DF1133" s="23"/>
      <c r="DG1133" s="23"/>
      <c r="DH1133" s="23"/>
      <c r="DI1133" s="23"/>
      <c r="DJ1133" s="23"/>
      <c r="DK1133" s="23"/>
      <c r="DL1133" s="23"/>
      <c r="DM1133" s="23"/>
      <c r="DN1133" s="23"/>
      <c r="DO1133" s="23"/>
      <c r="DP1133" s="23"/>
      <c r="DQ1133" s="23"/>
      <c r="DR1133" s="23"/>
      <c r="DS1133" s="23"/>
      <c r="DT1133" s="23"/>
      <c r="DU1133" s="23"/>
      <c r="DV1133" s="23"/>
      <c r="DW1133" s="23"/>
      <c r="DX1133" s="23"/>
      <c r="DY1133" s="23"/>
      <c r="DZ1133" s="23"/>
      <c r="EA1133" s="23"/>
      <c r="EB1133" s="23"/>
      <c r="EC1133" s="23"/>
      <c r="ED1133" s="23"/>
      <c r="EE1133" s="23"/>
    </row>
    <row r="1134" spans="1:135" s="22" customFormat="1" x14ac:dyDescent="0.25">
      <c r="A1134" s="20"/>
      <c r="B1134" s="16"/>
      <c r="C1134" s="446"/>
      <c r="D1134" s="446"/>
      <c r="E1134" s="1089"/>
      <c r="F1134" s="446"/>
      <c r="G1134" s="446"/>
      <c r="H1134" s="1089"/>
      <c r="I1134" s="446"/>
      <c r="J1134" s="446"/>
      <c r="K1134" s="1089"/>
      <c r="L1134" s="446"/>
      <c r="M1134" s="446"/>
      <c r="N1134" s="1089"/>
      <c r="O1134" s="446"/>
      <c r="P1134" s="446"/>
      <c r="Q1134" s="1089"/>
      <c r="R1134" s="446"/>
      <c r="S1134" s="446"/>
      <c r="T1134" s="1089"/>
      <c r="U1134" s="1089"/>
      <c r="V1134" s="446"/>
      <c r="W1134" s="446"/>
      <c r="X1134" s="1089"/>
      <c r="Y1134" s="446"/>
      <c r="Z1134" s="446"/>
      <c r="AA1134" s="1089"/>
      <c r="AB1134" s="446"/>
      <c r="AC1134" s="1089"/>
      <c r="AD1134" s="446"/>
      <c r="AE1134" s="1089"/>
      <c r="AF1134" s="446"/>
      <c r="AG1134" s="1089"/>
      <c r="AH1134" s="446"/>
      <c r="AI1134" s="446"/>
      <c r="AJ1134" s="1089"/>
      <c r="AK1134" s="446"/>
      <c r="AL1134" s="446"/>
      <c r="AM1134" s="1089"/>
      <c r="AN1134" s="446"/>
      <c r="AO1134" s="446"/>
      <c r="AP1134" s="1089"/>
      <c r="AQ1134" s="446"/>
      <c r="AR1134" s="446"/>
      <c r="AS1134" s="1146"/>
      <c r="AT1134" s="446"/>
      <c r="AU1134" s="446"/>
      <c r="AV1134" s="1089"/>
      <c r="AW1134" s="1089"/>
      <c r="AX1134" s="1146"/>
      <c r="AY1134" s="446"/>
      <c r="AZ1134" s="1146"/>
      <c r="BA1134" s="1919"/>
      <c r="BB1134" s="1790"/>
      <c r="BC1134" s="1146"/>
      <c r="BD1134" s="446"/>
      <c r="BE1134" s="1938"/>
      <c r="BF1134" s="1089"/>
      <c r="BG1134" s="20"/>
      <c r="BH1134" s="23"/>
      <c r="BI1134" s="23"/>
      <c r="BJ1134" s="23"/>
      <c r="BK1134" s="23"/>
      <c r="BL1134" s="23"/>
      <c r="BM1134" s="23"/>
      <c r="BN1134" s="23"/>
      <c r="BO1134" s="23"/>
      <c r="BP1134" s="23"/>
      <c r="BQ1134" s="23"/>
      <c r="BR1134" s="23"/>
      <c r="BS1134" s="23"/>
      <c r="BT1134" s="23"/>
      <c r="BU1134" s="23"/>
      <c r="BV1134" s="23"/>
      <c r="BW1134" s="23"/>
      <c r="BX1134" s="23"/>
      <c r="BY1134" s="23"/>
      <c r="BZ1134" s="23"/>
      <c r="CA1134" s="23"/>
      <c r="CB1134" s="23"/>
      <c r="CC1134" s="23"/>
      <c r="CD1134" s="23"/>
      <c r="CE1134" s="23"/>
      <c r="CF1134" s="23"/>
      <c r="CG1134" s="23"/>
      <c r="CH1134" s="23"/>
      <c r="CI1134" s="23"/>
      <c r="CJ1134" s="23"/>
      <c r="CK1134" s="23"/>
      <c r="CL1134" s="23"/>
      <c r="CM1134" s="23"/>
      <c r="CN1134" s="23"/>
      <c r="CO1134" s="23"/>
      <c r="CP1134" s="23"/>
      <c r="CQ1134" s="23"/>
      <c r="CR1134" s="23"/>
      <c r="CS1134" s="23"/>
      <c r="CT1134" s="23"/>
      <c r="CU1134" s="23"/>
      <c r="CV1134" s="23"/>
      <c r="CW1134" s="23"/>
      <c r="CX1134" s="23"/>
      <c r="CY1134" s="23"/>
      <c r="CZ1134" s="23"/>
      <c r="DA1134" s="23"/>
      <c r="DB1134" s="23"/>
      <c r="DC1134" s="23"/>
      <c r="DD1134" s="23"/>
      <c r="DE1134" s="23"/>
      <c r="DF1134" s="23"/>
      <c r="DG1134" s="23"/>
      <c r="DH1134" s="23"/>
      <c r="DI1134" s="23"/>
      <c r="DJ1134" s="23"/>
      <c r="DK1134" s="23"/>
      <c r="DL1134" s="23"/>
      <c r="DM1134" s="23"/>
      <c r="DN1134" s="23"/>
      <c r="DO1134" s="23"/>
      <c r="DP1134" s="23"/>
      <c r="DQ1134" s="23"/>
      <c r="DR1134" s="23"/>
      <c r="DS1134" s="23"/>
      <c r="DT1134" s="23"/>
      <c r="DU1134" s="23"/>
      <c r="DV1134" s="23"/>
      <c r="DW1134" s="23"/>
      <c r="DX1134" s="23"/>
      <c r="DY1134" s="23"/>
      <c r="DZ1134" s="23"/>
      <c r="EA1134" s="23"/>
      <c r="EB1134" s="23"/>
      <c r="EC1134" s="23"/>
      <c r="ED1134" s="23"/>
      <c r="EE1134" s="23"/>
    </row>
    <row r="1135" spans="1:135" s="22" customFormat="1" x14ac:dyDescent="0.25">
      <c r="A1135" s="20"/>
      <c r="B1135" s="16"/>
      <c r="C1135" s="446"/>
      <c r="D1135" s="446"/>
      <c r="E1135" s="1089"/>
      <c r="F1135" s="446"/>
      <c r="G1135" s="446"/>
      <c r="H1135" s="1089"/>
      <c r="I1135" s="446"/>
      <c r="J1135" s="446"/>
      <c r="K1135" s="1089"/>
      <c r="L1135" s="446"/>
      <c r="M1135" s="446"/>
      <c r="N1135" s="1089"/>
      <c r="O1135" s="446"/>
      <c r="P1135" s="446"/>
      <c r="Q1135" s="1089"/>
      <c r="R1135" s="446"/>
      <c r="S1135" s="446"/>
      <c r="T1135" s="1089"/>
      <c r="U1135" s="1089"/>
      <c r="V1135" s="446"/>
      <c r="W1135" s="446"/>
      <c r="X1135" s="1089"/>
      <c r="Y1135" s="446"/>
      <c r="Z1135" s="446"/>
      <c r="AA1135" s="1089"/>
      <c r="AB1135" s="446"/>
      <c r="AC1135" s="1089"/>
      <c r="AD1135" s="446"/>
      <c r="AE1135" s="1089"/>
      <c r="AF1135" s="446"/>
      <c r="AG1135" s="1089"/>
      <c r="AH1135" s="446"/>
      <c r="AI1135" s="446"/>
      <c r="AJ1135" s="1089"/>
      <c r="AK1135" s="446"/>
      <c r="AL1135" s="446"/>
      <c r="AM1135" s="1089"/>
      <c r="AN1135" s="446"/>
      <c r="AO1135" s="446"/>
      <c r="AP1135" s="1089"/>
      <c r="AQ1135" s="446"/>
      <c r="AR1135" s="446"/>
      <c r="AS1135" s="1146"/>
      <c r="AT1135" s="446"/>
      <c r="AU1135" s="446"/>
      <c r="AV1135" s="1089"/>
      <c r="AW1135" s="1089"/>
      <c r="AX1135" s="1146"/>
      <c r="AY1135" s="446"/>
      <c r="AZ1135" s="1146"/>
      <c r="BA1135" s="1919"/>
      <c r="BB1135" s="1790"/>
      <c r="BC1135" s="1146"/>
      <c r="BD1135" s="446"/>
      <c r="BE1135" s="1938"/>
      <c r="BF1135" s="1089"/>
      <c r="BG1135" s="20"/>
      <c r="BH1135" s="23"/>
      <c r="BI1135" s="23"/>
      <c r="BJ1135" s="23"/>
      <c r="BK1135" s="23"/>
      <c r="BL1135" s="23"/>
      <c r="BM1135" s="23"/>
      <c r="BN1135" s="23"/>
      <c r="BO1135" s="23"/>
      <c r="BP1135" s="23"/>
      <c r="BQ1135" s="23"/>
      <c r="BR1135" s="23"/>
      <c r="BS1135" s="23"/>
      <c r="BT1135" s="23"/>
      <c r="BU1135" s="23"/>
      <c r="BV1135" s="23"/>
      <c r="BW1135" s="23"/>
      <c r="BX1135" s="23"/>
      <c r="BY1135" s="23"/>
      <c r="BZ1135" s="23"/>
      <c r="CA1135" s="23"/>
      <c r="CB1135" s="23"/>
      <c r="CC1135" s="23"/>
      <c r="CD1135" s="23"/>
      <c r="CE1135" s="23"/>
      <c r="CF1135" s="23"/>
      <c r="CG1135" s="23"/>
      <c r="CH1135" s="23"/>
      <c r="CI1135" s="23"/>
      <c r="CJ1135" s="23"/>
      <c r="CK1135" s="23"/>
      <c r="CL1135" s="23"/>
      <c r="CM1135" s="23"/>
      <c r="CN1135" s="23"/>
      <c r="CO1135" s="23"/>
      <c r="CP1135" s="23"/>
      <c r="CQ1135" s="23"/>
      <c r="CR1135" s="23"/>
      <c r="CS1135" s="23"/>
      <c r="CT1135" s="23"/>
      <c r="CU1135" s="23"/>
      <c r="CV1135" s="23"/>
      <c r="CW1135" s="23"/>
      <c r="CX1135" s="23"/>
      <c r="CY1135" s="23"/>
      <c r="CZ1135" s="23"/>
      <c r="DA1135" s="23"/>
      <c r="DB1135" s="23"/>
      <c r="DC1135" s="23"/>
      <c r="DD1135" s="23"/>
      <c r="DE1135" s="23"/>
      <c r="DF1135" s="23"/>
      <c r="DG1135" s="23"/>
      <c r="DH1135" s="23"/>
      <c r="DI1135" s="23"/>
      <c r="DJ1135" s="23"/>
      <c r="DK1135" s="23"/>
      <c r="DL1135" s="23"/>
      <c r="DM1135" s="23"/>
      <c r="DN1135" s="23"/>
      <c r="DO1135" s="23"/>
      <c r="DP1135" s="23"/>
      <c r="DQ1135" s="23"/>
      <c r="DR1135" s="23"/>
      <c r="DS1135" s="23"/>
      <c r="DT1135" s="23"/>
      <c r="DU1135" s="23"/>
      <c r="DV1135" s="23"/>
      <c r="DW1135" s="23"/>
      <c r="DX1135" s="23"/>
      <c r="DY1135" s="23"/>
      <c r="DZ1135" s="23"/>
      <c r="EA1135" s="23"/>
      <c r="EB1135" s="23"/>
      <c r="EC1135" s="23"/>
      <c r="ED1135" s="23"/>
      <c r="EE1135" s="23"/>
    </row>
    <row r="1136" spans="1:135" s="22" customFormat="1" x14ac:dyDescent="0.25">
      <c r="A1136" s="20"/>
      <c r="B1136" s="16"/>
      <c r="C1136" s="446"/>
      <c r="D1136" s="446"/>
      <c r="E1136" s="1089"/>
      <c r="F1136" s="446"/>
      <c r="G1136" s="446"/>
      <c r="H1136" s="1089"/>
      <c r="I1136" s="446"/>
      <c r="J1136" s="446"/>
      <c r="K1136" s="1089"/>
      <c r="L1136" s="446"/>
      <c r="M1136" s="446"/>
      <c r="N1136" s="1089"/>
      <c r="O1136" s="446"/>
      <c r="P1136" s="446"/>
      <c r="Q1136" s="1089"/>
      <c r="R1136" s="446"/>
      <c r="S1136" s="446"/>
      <c r="T1136" s="1089"/>
      <c r="U1136" s="1089"/>
      <c r="V1136" s="446"/>
      <c r="W1136" s="446"/>
      <c r="X1136" s="1089"/>
      <c r="Y1136" s="446"/>
      <c r="Z1136" s="446"/>
      <c r="AA1136" s="1089"/>
      <c r="AB1136" s="446"/>
      <c r="AC1136" s="1089"/>
      <c r="AD1136" s="446"/>
      <c r="AE1136" s="1089"/>
      <c r="AF1136" s="446"/>
      <c r="AG1136" s="1089"/>
      <c r="AH1136" s="446"/>
      <c r="AI1136" s="446"/>
      <c r="AJ1136" s="1089"/>
      <c r="AK1136" s="446"/>
      <c r="AL1136" s="446"/>
      <c r="AM1136" s="1089"/>
      <c r="AN1136" s="446"/>
      <c r="AO1136" s="446"/>
      <c r="AP1136" s="1089"/>
      <c r="AQ1136" s="446"/>
      <c r="AR1136" s="446"/>
      <c r="AS1136" s="1146"/>
      <c r="AT1136" s="446"/>
      <c r="AU1136" s="446"/>
      <c r="AV1136" s="1089"/>
      <c r="AW1136" s="1089"/>
      <c r="AX1136" s="1146"/>
      <c r="AY1136" s="446"/>
      <c r="AZ1136" s="1146"/>
      <c r="BA1136" s="1919"/>
      <c r="BB1136" s="1790"/>
      <c r="BC1136" s="1146"/>
      <c r="BD1136" s="446"/>
      <c r="BE1136" s="1938"/>
      <c r="BF1136" s="1089"/>
      <c r="BG1136" s="20"/>
      <c r="BH1136" s="23"/>
      <c r="BI1136" s="23"/>
      <c r="BJ1136" s="23"/>
      <c r="BK1136" s="23"/>
      <c r="BL1136" s="23"/>
      <c r="BM1136" s="23"/>
      <c r="BN1136" s="23"/>
      <c r="BO1136" s="23"/>
      <c r="BP1136" s="23"/>
      <c r="BQ1136" s="23"/>
      <c r="BR1136" s="23"/>
      <c r="BS1136" s="23"/>
      <c r="BT1136" s="23"/>
      <c r="BU1136" s="23"/>
      <c r="BV1136" s="23"/>
      <c r="BW1136" s="23"/>
      <c r="BX1136" s="23"/>
      <c r="BY1136" s="23"/>
      <c r="BZ1136" s="23"/>
      <c r="CA1136" s="23"/>
      <c r="CB1136" s="23"/>
      <c r="CC1136" s="23"/>
      <c r="CD1136" s="23"/>
      <c r="CE1136" s="23"/>
      <c r="CF1136" s="23"/>
      <c r="CG1136" s="23"/>
      <c r="CH1136" s="23"/>
      <c r="CI1136" s="23"/>
      <c r="CJ1136" s="23"/>
      <c r="CK1136" s="23"/>
      <c r="CL1136" s="23"/>
      <c r="CM1136" s="23"/>
      <c r="CN1136" s="23"/>
      <c r="CO1136" s="23"/>
      <c r="CP1136" s="23"/>
      <c r="CQ1136" s="23"/>
      <c r="CR1136" s="23"/>
      <c r="CS1136" s="23"/>
      <c r="CT1136" s="23"/>
      <c r="CU1136" s="23"/>
      <c r="CV1136" s="23"/>
      <c r="CW1136" s="23"/>
      <c r="CX1136" s="23"/>
      <c r="CY1136" s="23"/>
      <c r="CZ1136" s="23"/>
      <c r="DA1136" s="23"/>
      <c r="DB1136" s="23"/>
      <c r="DC1136" s="23"/>
      <c r="DD1136" s="23"/>
      <c r="DE1136" s="23"/>
      <c r="DF1136" s="23"/>
      <c r="DG1136" s="23"/>
      <c r="DH1136" s="23"/>
      <c r="DI1136" s="23"/>
      <c r="DJ1136" s="23"/>
      <c r="DK1136" s="23"/>
      <c r="DL1136" s="23"/>
      <c r="DM1136" s="23"/>
      <c r="DN1136" s="23"/>
      <c r="DO1136" s="23"/>
      <c r="DP1136" s="23"/>
      <c r="DQ1136" s="23"/>
      <c r="DR1136" s="23"/>
      <c r="DS1136" s="23"/>
      <c r="DT1136" s="23"/>
      <c r="DU1136" s="23"/>
      <c r="DV1136" s="23"/>
      <c r="DW1136" s="23"/>
      <c r="DX1136" s="23"/>
      <c r="DY1136" s="23"/>
      <c r="DZ1136" s="23"/>
      <c r="EA1136" s="23"/>
      <c r="EB1136" s="23"/>
      <c r="EC1136" s="23"/>
      <c r="ED1136" s="23"/>
      <c r="EE1136" s="23"/>
    </row>
    <row r="1137" spans="1:135" s="22" customFormat="1" x14ac:dyDescent="0.25">
      <c r="A1137" s="20"/>
      <c r="B1137" s="16"/>
      <c r="C1137" s="446"/>
      <c r="D1137" s="446"/>
      <c r="E1137" s="1089"/>
      <c r="F1137" s="446"/>
      <c r="G1137" s="446"/>
      <c r="H1137" s="1089"/>
      <c r="I1137" s="446"/>
      <c r="J1137" s="446"/>
      <c r="K1137" s="1089"/>
      <c r="L1137" s="446"/>
      <c r="M1137" s="446"/>
      <c r="N1137" s="1089"/>
      <c r="O1137" s="446"/>
      <c r="P1137" s="446"/>
      <c r="Q1137" s="1089"/>
      <c r="R1137" s="446"/>
      <c r="S1137" s="446"/>
      <c r="T1137" s="1089"/>
      <c r="U1137" s="1089"/>
      <c r="V1137" s="446"/>
      <c r="W1137" s="446"/>
      <c r="X1137" s="1089"/>
      <c r="Y1137" s="446"/>
      <c r="Z1137" s="446"/>
      <c r="AA1137" s="1089"/>
      <c r="AB1137" s="446"/>
      <c r="AC1137" s="1089"/>
      <c r="AD1137" s="446"/>
      <c r="AE1137" s="1089"/>
      <c r="AF1137" s="446"/>
      <c r="AG1137" s="1089"/>
      <c r="AH1137" s="446"/>
      <c r="AI1137" s="446"/>
      <c r="AJ1137" s="1089"/>
      <c r="AK1137" s="446"/>
      <c r="AL1137" s="446"/>
      <c r="AM1137" s="1089"/>
      <c r="AN1137" s="446"/>
      <c r="AO1137" s="446"/>
      <c r="AP1137" s="1089"/>
      <c r="AQ1137" s="446"/>
      <c r="AR1137" s="446"/>
      <c r="AS1137" s="1146"/>
      <c r="AT1137" s="446"/>
      <c r="AU1137" s="446"/>
      <c r="AV1137" s="1089"/>
      <c r="AW1137" s="1089"/>
      <c r="AX1137" s="1146"/>
      <c r="AY1137" s="446"/>
      <c r="AZ1137" s="1146"/>
      <c r="BA1137" s="1919"/>
      <c r="BB1137" s="1790"/>
      <c r="BC1137" s="1146"/>
      <c r="BD1137" s="446"/>
      <c r="BE1137" s="1938"/>
      <c r="BF1137" s="1089"/>
      <c r="BG1137" s="20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  <c r="BS1137" s="23"/>
      <c r="BT1137" s="23"/>
      <c r="BU1137" s="23"/>
      <c r="BV1137" s="23"/>
      <c r="BW1137" s="23"/>
      <c r="BX1137" s="23"/>
      <c r="BY1137" s="23"/>
      <c r="BZ1137" s="23"/>
      <c r="CA1137" s="23"/>
      <c r="CB1137" s="23"/>
      <c r="CC1137" s="23"/>
      <c r="CD1137" s="23"/>
      <c r="CE1137" s="23"/>
      <c r="CF1137" s="23"/>
      <c r="CG1137" s="23"/>
      <c r="CH1137" s="23"/>
      <c r="CI1137" s="23"/>
      <c r="CJ1137" s="23"/>
      <c r="CK1137" s="23"/>
      <c r="CL1137" s="23"/>
      <c r="CM1137" s="23"/>
      <c r="CN1137" s="23"/>
      <c r="CO1137" s="23"/>
      <c r="CP1137" s="23"/>
      <c r="CQ1137" s="23"/>
      <c r="CR1137" s="23"/>
      <c r="CS1137" s="23"/>
      <c r="CT1137" s="23"/>
      <c r="CU1137" s="23"/>
      <c r="CV1137" s="23"/>
      <c r="CW1137" s="23"/>
      <c r="CX1137" s="23"/>
      <c r="CY1137" s="23"/>
      <c r="CZ1137" s="23"/>
      <c r="DA1137" s="23"/>
      <c r="DB1137" s="23"/>
      <c r="DC1137" s="23"/>
      <c r="DD1137" s="23"/>
      <c r="DE1137" s="23"/>
      <c r="DF1137" s="23"/>
      <c r="DG1137" s="23"/>
      <c r="DH1137" s="23"/>
      <c r="DI1137" s="23"/>
      <c r="DJ1137" s="23"/>
      <c r="DK1137" s="23"/>
      <c r="DL1137" s="23"/>
      <c r="DM1137" s="23"/>
      <c r="DN1137" s="23"/>
      <c r="DO1137" s="23"/>
      <c r="DP1137" s="23"/>
      <c r="DQ1137" s="23"/>
      <c r="DR1137" s="23"/>
      <c r="DS1137" s="23"/>
      <c r="DT1137" s="23"/>
      <c r="DU1137" s="23"/>
      <c r="DV1137" s="23"/>
      <c r="DW1137" s="23"/>
      <c r="DX1137" s="23"/>
      <c r="DY1137" s="23"/>
      <c r="DZ1137" s="23"/>
      <c r="EA1137" s="23"/>
      <c r="EB1137" s="23"/>
      <c r="EC1137" s="23"/>
      <c r="ED1137" s="23"/>
      <c r="EE1137" s="23"/>
    </row>
    <row r="1138" spans="1:135" s="22" customFormat="1" x14ac:dyDescent="0.25">
      <c r="A1138" s="20"/>
      <c r="B1138" s="16"/>
      <c r="C1138" s="446"/>
      <c r="D1138" s="446"/>
      <c r="E1138" s="1089"/>
      <c r="F1138" s="446"/>
      <c r="G1138" s="446"/>
      <c r="H1138" s="1089"/>
      <c r="I1138" s="446"/>
      <c r="J1138" s="446"/>
      <c r="K1138" s="1089"/>
      <c r="L1138" s="446"/>
      <c r="M1138" s="446"/>
      <c r="N1138" s="1089"/>
      <c r="O1138" s="446"/>
      <c r="P1138" s="446"/>
      <c r="Q1138" s="1089"/>
      <c r="R1138" s="446"/>
      <c r="S1138" s="446"/>
      <c r="T1138" s="1089"/>
      <c r="U1138" s="1089"/>
      <c r="V1138" s="446"/>
      <c r="W1138" s="446"/>
      <c r="X1138" s="1089"/>
      <c r="Y1138" s="446"/>
      <c r="Z1138" s="446"/>
      <c r="AA1138" s="1089"/>
      <c r="AB1138" s="446"/>
      <c r="AC1138" s="1089"/>
      <c r="AD1138" s="446"/>
      <c r="AE1138" s="1089"/>
      <c r="AF1138" s="446"/>
      <c r="AG1138" s="1089"/>
      <c r="AH1138" s="446"/>
      <c r="AI1138" s="446"/>
      <c r="AJ1138" s="1089"/>
      <c r="AK1138" s="446"/>
      <c r="AL1138" s="446"/>
      <c r="AM1138" s="1089"/>
      <c r="AN1138" s="446"/>
      <c r="AO1138" s="446"/>
      <c r="AP1138" s="1089"/>
      <c r="AQ1138" s="446"/>
      <c r="AR1138" s="446"/>
      <c r="AS1138" s="1146"/>
      <c r="AT1138" s="446"/>
      <c r="AU1138" s="446"/>
      <c r="AV1138" s="1089"/>
      <c r="AW1138" s="1089"/>
      <c r="AX1138" s="1146"/>
      <c r="AY1138" s="446"/>
      <c r="AZ1138" s="1146"/>
      <c r="BA1138" s="1919"/>
      <c r="BB1138" s="1790"/>
      <c r="BC1138" s="1146"/>
      <c r="BD1138" s="446"/>
      <c r="BE1138" s="1938"/>
      <c r="BF1138" s="1089"/>
      <c r="BG1138" s="20"/>
      <c r="BH1138" s="23"/>
      <c r="BI1138" s="23"/>
      <c r="BJ1138" s="23"/>
      <c r="BK1138" s="23"/>
      <c r="BL1138" s="23"/>
      <c r="BM1138" s="23"/>
      <c r="BN1138" s="23"/>
      <c r="BO1138" s="23"/>
      <c r="BP1138" s="23"/>
      <c r="BQ1138" s="23"/>
      <c r="BR1138" s="23"/>
      <c r="BS1138" s="23"/>
      <c r="BT1138" s="23"/>
      <c r="BU1138" s="23"/>
      <c r="BV1138" s="23"/>
      <c r="BW1138" s="23"/>
      <c r="BX1138" s="23"/>
      <c r="BY1138" s="23"/>
      <c r="BZ1138" s="23"/>
      <c r="CA1138" s="23"/>
      <c r="CB1138" s="23"/>
      <c r="CC1138" s="23"/>
      <c r="CD1138" s="23"/>
      <c r="CE1138" s="23"/>
      <c r="CF1138" s="23"/>
      <c r="CG1138" s="23"/>
      <c r="CH1138" s="23"/>
      <c r="CI1138" s="23"/>
      <c r="CJ1138" s="23"/>
      <c r="CK1138" s="23"/>
      <c r="CL1138" s="23"/>
      <c r="CM1138" s="23"/>
      <c r="CN1138" s="23"/>
      <c r="CO1138" s="23"/>
      <c r="CP1138" s="23"/>
      <c r="CQ1138" s="23"/>
      <c r="CR1138" s="23"/>
      <c r="CS1138" s="23"/>
      <c r="CT1138" s="23"/>
      <c r="CU1138" s="23"/>
      <c r="CV1138" s="23"/>
      <c r="CW1138" s="23"/>
      <c r="CX1138" s="23"/>
      <c r="CY1138" s="23"/>
      <c r="CZ1138" s="23"/>
      <c r="DA1138" s="23"/>
      <c r="DB1138" s="23"/>
      <c r="DC1138" s="23"/>
      <c r="DD1138" s="23"/>
      <c r="DE1138" s="23"/>
      <c r="DF1138" s="23"/>
      <c r="DG1138" s="23"/>
      <c r="DH1138" s="23"/>
      <c r="DI1138" s="23"/>
      <c r="DJ1138" s="23"/>
      <c r="DK1138" s="23"/>
      <c r="DL1138" s="23"/>
      <c r="DM1138" s="23"/>
      <c r="DN1138" s="23"/>
      <c r="DO1138" s="23"/>
      <c r="DP1138" s="23"/>
      <c r="DQ1138" s="23"/>
      <c r="DR1138" s="23"/>
      <c r="DS1138" s="23"/>
      <c r="DT1138" s="23"/>
      <c r="DU1138" s="23"/>
      <c r="DV1138" s="23"/>
      <c r="DW1138" s="23"/>
      <c r="DX1138" s="23"/>
      <c r="DY1138" s="23"/>
      <c r="DZ1138" s="23"/>
      <c r="EA1138" s="23"/>
      <c r="EB1138" s="23"/>
      <c r="EC1138" s="23"/>
      <c r="ED1138" s="23"/>
      <c r="EE1138" s="23"/>
    </row>
    <row r="1139" spans="1:135" s="22" customFormat="1" x14ac:dyDescent="0.25">
      <c r="A1139" s="20"/>
      <c r="B1139" s="16"/>
      <c r="C1139" s="446"/>
      <c r="D1139" s="446"/>
      <c r="E1139" s="1089"/>
      <c r="F1139" s="446"/>
      <c r="G1139" s="446"/>
      <c r="H1139" s="1089"/>
      <c r="I1139" s="446"/>
      <c r="J1139" s="446"/>
      <c r="K1139" s="1089"/>
      <c r="L1139" s="446"/>
      <c r="M1139" s="446"/>
      <c r="N1139" s="1089"/>
      <c r="O1139" s="446"/>
      <c r="P1139" s="446"/>
      <c r="Q1139" s="1089"/>
      <c r="R1139" s="446"/>
      <c r="S1139" s="446"/>
      <c r="T1139" s="1089"/>
      <c r="U1139" s="1089"/>
      <c r="V1139" s="446"/>
      <c r="W1139" s="446"/>
      <c r="X1139" s="1089"/>
      <c r="Y1139" s="446"/>
      <c r="Z1139" s="446"/>
      <c r="AA1139" s="1089"/>
      <c r="AB1139" s="446"/>
      <c r="AC1139" s="1089"/>
      <c r="AD1139" s="446"/>
      <c r="AE1139" s="1089"/>
      <c r="AF1139" s="446"/>
      <c r="AG1139" s="1089"/>
      <c r="AH1139" s="446"/>
      <c r="AI1139" s="446"/>
      <c r="AJ1139" s="1089"/>
      <c r="AK1139" s="446"/>
      <c r="AL1139" s="446"/>
      <c r="AM1139" s="1089"/>
      <c r="AN1139" s="446"/>
      <c r="AO1139" s="446"/>
      <c r="AP1139" s="1089"/>
      <c r="AQ1139" s="446"/>
      <c r="AR1139" s="446"/>
      <c r="AS1139" s="1146"/>
      <c r="AT1139" s="446"/>
      <c r="AU1139" s="446"/>
      <c r="AV1139" s="1089"/>
      <c r="AW1139" s="1089"/>
      <c r="AX1139" s="1146"/>
      <c r="AY1139" s="446"/>
      <c r="AZ1139" s="1146"/>
      <c r="BA1139" s="1919"/>
      <c r="BB1139" s="1790"/>
      <c r="BC1139" s="1146"/>
      <c r="BD1139" s="446"/>
      <c r="BE1139" s="1938"/>
      <c r="BF1139" s="1089"/>
      <c r="BG1139" s="20"/>
      <c r="BH1139" s="23"/>
      <c r="BI1139" s="23"/>
      <c r="BJ1139" s="23"/>
      <c r="BK1139" s="23"/>
      <c r="BL1139" s="23"/>
      <c r="BM1139" s="23"/>
      <c r="BN1139" s="23"/>
      <c r="BO1139" s="23"/>
      <c r="BP1139" s="23"/>
      <c r="BQ1139" s="23"/>
      <c r="BR1139" s="23"/>
      <c r="BS1139" s="23"/>
      <c r="BT1139" s="23"/>
      <c r="BU1139" s="23"/>
      <c r="BV1139" s="23"/>
      <c r="BW1139" s="23"/>
      <c r="BX1139" s="23"/>
      <c r="BY1139" s="23"/>
      <c r="BZ1139" s="23"/>
      <c r="CA1139" s="23"/>
      <c r="CB1139" s="23"/>
      <c r="CC1139" s="23"/>
      <c r="CD1139" s="23"/>
      <c r="CE1139" s="23"/>
      <c r="CF1139" s="23"/>
      <c r="CG1139" s="23"/>
      <c r="CH1139" s="23"/>
      <c r="CI1139" s="23"/>
      <c r="CJ1139" s="23"/>
      <c r="CK1139" s="23"/>
      <c r="CL1139" s="23"/>
      <c r="CM1139" s="23"/>
      <c r="CN1139" s="23"/>
      <c r="CO1139" s="23"/>
      <c r="CP1139" s="23"/>
      <c r="CQ1139" s="23"/>
      <c r="CR1139" s="23"/>
      <c r="CS1139" s="23"/>
      <c r="CT1139" s="23"/>
      <c r="CU1139" s="23"/>
      <c r="CV1139" s="23"/>
      <c r="CW1139" s="23"/>
      <c r="CX1139" s="23"/>
      <c r="CY1139" s="23"/>
      <c r="CZ1139" s="23"/>
      <c r="DA1139" s="23"/>
      <c r="DB1139" s="23"/>
      <c r="DC1139" s="23"/>
      <c r="DD1139" s="23"/>
      <c r="DE1139" s="23"/>
      <c r="DF1139" s="23"/>
      <c r="DG1139" s="23"/>
      <c r="DH1139" s="23"/>
      <c r="DI1139" s="23"/>
      <c r="DJ1139" s="23"/>
      <c r="DK1139" s="23"/>
      <c r="DL1139" s="23"/>
      <c r="DM1139" s="23"/>
      <c r="DN1139" s="23"/>
      <c r="DO1139" s="23"/>
      <c r="DP1139" s="23"/>
      <c r="DQ1139" s="23"/>
      <c r="DR1139" s="23"/>
      <c r="DS1139" s="23"/>
      <c r="DT1139" s="23"/>
      <c r="DU1139" s="23"/>
      <c r="DV1139" s="23"/>
      <c r="DW1139" s="23"/>
      <c r="DX1139" s="23"/>
      <c r="DY1139" s="23"/>
      <c r="DZ1139" s="23"/>
      <c r="EA1139" s="23"/>
      <c r="EB1139" s="23"/>
      <c r="EC1139" s="23"/>
      <c r="ED1139" s="23"/>
      <c r="EE1139" s="23"/>
    </row>
    <row r="1140" spans="1:135" s="22" customFormat="1" x14ac:dyDescent="0.25">
      <c r="A1140" s="20"/>
      <c r="B1140" s="16"/>
      <c r="C1140" s="446"/>
      <c r="D1140" s="446"/>
      <c r="E1140" s="1089"/>
      <c r="F1140" s="446"/>
      <c r="G1140" s="446"/>
      <c r="H1140" s="1089"/>
      <c r="I1140" s="446"/>
      <c r="J1140" s="446"/>
      <c r="K1140" s="1089"/>
      <c r="L1140" s="446"/>
      <c r="M1140" s="446"/>
      <c r="N1140" s="1089"/>
      <c r="O1140" s="446"/>
      <c r="P1140" s="446"/>
      <c r="Q1140" s="1089"/>
      <c r="R1140" s="446"/>
      <c r="S1140" s="446"/>
      <c r="T1140" s="1089"/>
      <c r="U1140" s="1089"/>
      <c r="V1140" s="446"/>
      <c r="W1140" s="446"/>
      <c r="X1140" s="1089"/>
      <c r="Y1140" s="446"/>
      <c r="Z1140" s="446"/>
      <c r="AA1140" s="1089"/>
      <c r="AB1140" s="446"/>
      <c r="AC1140" s="1089"/>
      <c r="AD1140" s="446"/>
      <c r="AE1140" s="1089"/>
      <c r="AF1140" s="446"/>
      <c r="AG1140" s="1089"/>
      <c r="AH1140" s="446"/>
      <c r="AI1140" s="446"/>
      <c r="AJ1140" s="1089"/>
      <c r="AK1140" s="446"/>
      <c r="AL1140" s="446"/>
      <c r="AM1140" s="1089"/>
      <c r="AN1140" s="446"/>
      <c r="AO1140" s="446"/>
      <c r="AP1140" s="1089"/>
      <c r="AQ1140" s="446"/>
      <c r="AR1140" s="446"/>
      <c r="AS1140" s="1146"/>
      <c r="AT1140" s="446"/>
      <c r="AU1140" s="446"/>
      <c r="AV1140" s="1089"/>
      <c r="AW1140" s="1089"/>
      <c r="AX1140" s="1146"/>
      <c r="AY1140" s="446"/>
      <c r="AZ1140" s="1146"/>
      <c r="BA1140" s="1919"/>
      <c r="BB1140" s="1790"/>
      <c r="BC1140" s="1146"/>
      <c r="BD1140" s="446"/>
      <c r="BE1140" s="1938"/>
      <c r="BF1140" s="1089"/>
      <c r="BG1140" s="20"/>
      <c r="BH1140" s="23"/>
      <c r="BI1140" s="23"/>
      <c r="BJ1140" s="23"/>
      <c r="BK1140" s="23"/>
      <c r="BL1140" s="23"/>
      <c r="BM1140" s="23"/>
      <c r="BN1140" s="23"/>
      <c r="BO1140" s="23"/>
      <c r="BP1140" s="23"/>
      <c r="BQ1140" s="23"/>
      <c r="BR1140" s="23"/>
      <c r="BS1140" s="23"/>
      <c r="BT1140" s="23"/>
      <c r="BU1140" s="23"/>
      <c r="BV1140" s="23"/>
      <c r="BW1140" s="23"/>
      <c r="BX1140" s="23"/>
      <c r="BY1140" s="23"/>
      <c r="BZ1140" s="23"/>
      <c r="CA1140" s="23"/>
      <c r="CB1140" s="23"/>
      <c r="CC1140" s="23"/>
      <c r="CD1140" s="23"/>
      <c r="CE1140" s="23"/>
      <c r="CF1140" s="23"/>
      <c r="CG1140" s="23"/>
      <c r="CH1140" s="23"/>
      <c r="CI1140" s="23"/>
      <c r="CJ1140" s="23"/>
      <c r="CK1140" s="23"/>
      <c r="CL1140" s="23"/>
      <c r="CM1140" s="23"/>
      <c r="CN1140" s="23"/>
      <c r="CO1140" s="23"/>
      <c r="CP1140" s="23"/>
      <c r="CQ1140" s="23"/>
      <c r="CR1140" s="23"/>
      <c r="CS1140" s="23"/>
      <c r="CT1140" s="23"/>
      <c r="CU1140" s="23"/>
      <c r="CV1140" s="23"/>
      <c r="CW1140" s="23"/>
      <c r="CX1140" s="23"/>
      <c r="CY1140" s="23"/>
      <c r="CZ1140" s="23"/>
      <c r="DA1140" s="23"/>
      <c r="DB1140" s="23"/>
      <c r="DC1140" s="23"/>
      <c r="DD1140" s="23"/>
      <c r="DE1140" s="23"/>
      <c r="DF1140" s="23"/>
      <c r="DG1140" s="23"/>
      <c r="DH1140" s="23"/>
      <c r="DI1140" s="23"/>
      <c r="DJ1140" s="23"/>
      <c r="DK1140" s="23"/>
      <c r="DL1140" s="23"/>
      <c r="DM1140" s="23"/>
      <c r="DN1140" s="23"/>
      <c r="DO1140" s="23"/>
      <c r="DP1140" s="23"/>
      <c r="DQ1140" s="23"/>
      <c r="DR1140" s="23"/>
      <c r="DS1140" s="23"/>
      <c r="DT1140" s="23"/>
      <c r="DU1140" s="23"/>
      <c r="DV1140" s="23"/>
      <c r="DW1140" s="23"/>
      <c r="DX1140" s="23"/>
      <c r="DY1140" s="23"/>
      <c r="DZ1140" s="23"/>
      <c r="EA1140" s="23"/>
      <c r="EB1140" s="23"/>
      <c r="EC1140" s="23"/>
      <c r="ED1140" s="23"/>
      <c r="EE1140" s="23"/>
    </row>
    <row r="1141" spans="1:135" s="22" customFormat="1" x14ac:dyDescent="0.25">
      <c r="A1141" s="20"/>
      <c r="B1141" s="16"/>
      <c r="C1141" s="446"/>
      <c r="D1141" s="446"/>
      <c r="E1141" s="1089"/>
      <c r="F1141" s="446"/>
      <c r="G1141" s="446"/>
      <c r="H1141" s="1089"/>
      <c r="I1141" s="446"/>
      <c r="J1141" s="446"/>
      <c r="K1141" s="1089"/>
      <c r="L1141" s="446"/>
      <c r="M1141" s="446"/>
      <c r="N1141" s="1089"/>
      <c r="O1141" s="446"/>
      <c r="P1141" s="446"/>
      <c r="Q1141" s="1089"/>
      <c r="R1141" s="446"/>
      <c r="S1141" s="446"/>
      <c r="T1141" s="1089"/>
      <c r="U1141" s="1089"/>
      <c r="V1141" s="446"/>
      <c r="W1141" s="446"/>
      <c r="X1141" s="1089"/>
      <c r="Y1141" s="446"/>
      <c r="Z1141" s="446"/>
      <c r="AA1141" s="1089"/>
      <c r="AB1141" s="446"/>
      <c r="AC1141" s="1089"/>
      <c r="AD1141" s="446"/>
      <c r="AE1141" s="1089"/>
      <c r="AF1141" s="446"/>
      <c r="AG1141" s="1089"/>
      <c r="AH1141" s="446"/>
      <c r="AI1141" s="446"/>
      <c r="AJ1141" s="1089"/>
      <c r="AK1141" s="446"/>
      <c r="AL1141" s="446"/>
      <c r="AM1141" s="1089"/>
      <c r="AN1141" s="446"/>
      <c r="AO1141" s="446"/>
      <c r="AP1141" s="1089"/>
      <c r="AQ1141" s="446"/>
      <c r="AR1141" s="446"/>
      <c r="AS1141" s="1146"/>
      <c r="AT1141" s="446"/>
      <c r="AU1141" s="446"/>
      <c r="AV1141" s="1089"/>
      <c r="AW1141" s="1089"/>
      <c r="AX1141" s="1146"/>
      <c r="AY1141" s="446"/>
      <c r="AZ1141" s="1146"/>
      <c r="BA1141" s="1919"/>
      <c r="BB1141" s="1790"/>
      <c r="BC1141" s="1146"/>
      <c r="BD1141" s="446"/>
      <c r="BE1141" s="1938"/>
      <c r="BF1141" s="1089"/>
      <c r="BG1141" s="20"/>
      <c r="BH1141" s="23"/>
      <c r="BI1141" s="23"/>
      <c r="BJ1141" s="23"/>
      <c r="BK1141" s="23"/>
      <c r="BL1141" s="23"/>
      <c r="BM1141" s="23"/>
      <c r="BN1141" s="23"/>
      <c r="BO1141" s="23"/>
      <c r="BP1141" s="23"/>
      <c r="BQ1141" s="23"/>
      <c r="BR1141" s="23"/>
      <c r="BS1141" s="23"/>
      <c r="BT1141" s="23"/>
      <c r="BU1141" s="23"/>
      <c r="BV1141" s="23"/>
      <c r="BW1141" s="23"/>
      <c r="BX1141" s="23"/>
      <c r="BY1141" s="23"/>
      <c r="BZ1141" s="23"/>
      <c r="CA1141" s="23"/>
      <c r="CB1141" s="23"/>
      <c r="CC1141" s="23"/>
      <c r="CD1141" s="23"/>
      <c r="CE1141" s="23"/>
      <c r="CF1141" s="23"/>
      <c r="CG1141" s="23"/>
      <c r="CH1141" s="23"/>
      <c r="CI1141" s="23"/>
      <c r="CJ1141" s="23"/>
      <c r="CK1141" s="23"/>
      <c r="CL1141" s="23"/>
      <c r="CM1141" s="23"/>
      <c r="CN1141" s="23"/>
      <c r="CO1141" s="23"/>
      <c r="CP1141" s="23"/>
      <c r="CQ1141" s="23"/>
      <c r="CR1141" s="23"/>
      <c r="CS1141" s="23"/>
      <c r="CT1141" s="23"/>
      <c r="CU1141" s="23"/>
      <c r="CV1141" s="23"/>
      <c r="CW1141" s="23"/>
      <c r="CX1141" s="23"/>
      <c r="CY1141" s="23"/>
      <c r="CZ1141" s="23"/>
      <c r="DA1141" s="23"/>
      <c r="DB1141" s="23"/>
      <c r="DC1141" s="23"/>
      <c r="DD1141" s="23"/>
      <c r="DE1141" s="23"/>
      <c r="DF1141" s="23"/>
      <c r="DG1141" s="23"/>
      <c r="DH1141" s="23"/>
      <c r="DI1141" s="23"/>
      <c r="DJ1141" s="23"/>
      <c r="DK1141" s="23"/>
      <c r="DL1141" s="23"/>
      <c r="DM1141" s="23"/>
      <c r="DN1141" s="23"/>
      <c r="DO1141" s="23"/>
      <c r="DP1141" s="23"/>
      <c r="DQ1141" s="23"/>
      <c r="DR1141" s="23"/>
      <c r="DS1141" s="23"/>
      <c r="DT1141" s="23"/>
      <c r="DU1141" s="23"/>
      <c r="DV1141" s="23"/>
      <c r="DW1141" s="23"/>
      <c r="DX1141" s="23"/>
      <c r="DY1141" s="23"/>
      <c r="DZ1141" s="23"/>
      <c r="EA1141" s="23"/>
      <c r="EB1141" s="23"/>
      <c r="EC1141" s="23"/>
      <c r="ED1141" s="23"/>
      <c r="EE1141" s="23"/>
    </row>
    <row r="1142" spans="1:135" s="22" customFormat="1" x14ac:dyDescent="0.25">
      <c r="A1142" s="20"/>
      <c r="B1142" s="16"/>
      <c r="C1142" s="446"/>
      <c r="D1142" s="446"/>
      <c r="E1142" s="1089"/>
      <c r="F1142" s="446"/>
      <c r="G1142" s="446"/>
      <c r="H1142" s="1089"/>
      <c r="I1142" s="446"/>
      <c r="J1142" s="446"/>
      <c r="K1142" s="1089"/>
      <c r="L1142" s="446"/>
      <c r="M1142" s="446"/>
      <c r="N1142" s="1089"/>
      <c r="O1142" s="446"/>
      <c r="P1142" s="446"/>
      <c r="Q1142" s="1089"/>
      <c r="R1142" s="446"/>
      <c r="S1142" s="446"/>
      <c r="T1142" s="1089"/>
      <c r="U1142" s="1089"/>
      <c r="V1142" s="446"/>
      <c r="W1142" s="446"/>
      <c r="X1142" s="1089"/>
      <c r="Y1142" s="446"/>
      <c r="Z1142" s="446"/>
      <c r="AA1142" s="1089"/>
      <c r="AB1142" s="446"/>
      <c r="AC1142" s="1089"/>
      <c r="AD1142" s="446"/>
      <c r="AE1142" s="1089"/>
      <c r="AF1142" s="446"/>
      <c r="AG1142" s="1089"/>
      <c r="AH1142" s="446"/>
      <c r="AI1142" s="446"/>
      <c r="AJ1142" s="1089"/>
      <c r="AK1142" s="446"/>
      <c r="AL1142" s="446"/>
      <c r="AM1142" s="1089"/>
      <c r="AN1142" s="446"/>
      <c r="AO1142" s="446"/>
      <c r="AP1142" s="1089"/>
      <c r="AQ1142" s="446"/>
      <c r="AR1142" s="446"/>
      <c r="AS1142" s="1146"/>
      <c r="AT1142" s="446"/>
      <c r="AU1142" s="446"/>
      <c r="AV1142" s="1089"/>
      <c r="AW1142" s="1089"/>
      <c r="AX1142" s="1146"/>
      <c r="AY1142" s="446"/>
      <c r="AZ1142" s="1146"/>
      <c r="BA1142" s="1919"/>
      <c r="BB1142" s="1790"/>
      <c r="BC1142" s="1146"/>
      <c r="BD1142" s="446"/>
      <c r="BE1142" s="1938"/>
      <c r="BF1142" s="1089"/>
      <c r="BG1142" s="20"/>
      <c r="BH1142" s="23"/>
      <c r="BI1142" s="23"/>
      <c r="BJ1142" s="23"/>
      <c r="BK1142" s="23"/>
      <c r="BL1142" s="23"/>
      <c r="BM1142" s="23"/>
      <c r="BN1142" s="23"/>
      <c r="BO1142" s="23"/>
      <c r="BP1142" s="23"/>
      <c r="BQ1142" s="23"/>
      <c r="BR1142" s="23"/>
      <c r="BS1142" s="23"/>
      <c r="BT1142" s="23"/>
      <c r="BU1142" s="23"/>
      <c r="BV1142" s="23"/>
      <c r="BW1142" s="23"/>
      <c r="BX1142" s="23"/>
      <c r="BY1142" s="23"/>
      <c r="BZ1142" s="23"/>
      <c r="CA1142" s="23"/>
      <c r="CB1142" s="23"/>
      <c r="CC1142" s="23"/>
      <c r="CD1142" s="23"/>
      <c r="CE1142" s="23"/>
      <c r="CF1142" s="23"/>
      <c r="CG1142" s="23"/>
      <c r="CH1142" s="23"/>
      <c r="CI1142" s="23"/>
      <c r="CJ1142" s="23"/>
      <c r="CK1142" s="23"/>
      <c r="CL1142" s="23"/>
      <c r="CM1142" s="23"/>
      <c r="CN1142" s="23"/>
      <c r="CO1142" s="23"/>
      <c r="CP1142" s="23"/>
      <c r="CQ1142" s="23"/>
      <c r="CR1142" s="23"/>
      <c r="CS1142" s="23"/>
      <c r="CT1142" s="23"/>
      <c r="CU1142" s="23"/>
      <c r="CV1142" s="23"/>
      <c r="CW1142" s="23"/>
      <c r="CX1142" s="23"/>
      <c r="CY1142" s="23"/>
      <c r="CZ1142" s="23"/>
      <c r="DA1142" s="23"/>
      <c r="DB1142" s="23"/>
      <c r="DC1142" s="23"/>
      <c r="DD1142" s="23"/>
      <c r="DE1142" s="23"/>
      <c r="DF1142" s="23"/>
      <c r="DG1142" s="23"/>
      <c r="DH1142" s="23"/>
      <c r="DI1142" s="23"/>
      <c r="DJ1142" s="23"/>
      <c r="DK1142" s="23"/>
      <c r="DL1142" s="23"/>
      <c r="DM1142" s="23"/>
      <c r="DN1142" s="23"/>
      <c r="DO1142" s="23"/>
      <c r="DP1142" s="23"/>
      <c r="DQ1142" s="23"/>
      <c r="DR1142" s="23"/>
      <c r="DS1142" s="23"/>
      <c r="DT1142" s="23"/>
      <c r="DU1142" s="23"/>
      <c r="DV1142" s="23"/>
      <c r="DW1142" s="23"/>
      <c r="DX1142" s="23"/>
      <c r="DY1142" s="23"/>
      <c r="DZ1142" s="23"/>
      <c r="EA1142" s="23"/>
      <c r="EB1142" s="23"/>
      <c r="EC1142" s="23"/>
      <c r="ED1142" s="23"/>
      <c r="EE1142" s="23"/>
    </row>
    <row r="1143" spans="1:135" s="22" customFormat="1" x14ac:dyDescent="0.25">
      <c r="A1143" s="20"/>
      <c r="B1143" s="16"/>
      <c r="C1143" s="446"/>
      <c r="D1143" s="446"/>
      <c r="E1143" s="1089"/>
      <c r="F1143" s="446"/>
      <c r="G1143" s="446"/>
      <c r="H1143" s="1089"/>
      <c r="I1143" s="446"/>
      <c r="J1143" s="446"/>
      <c r="K1143" s="1089"/>
      <c r="L1143" s="446"/>
      <c r="M1143" s="446"/>
      <c r="N1143" s="1089"/>
      <c r="O1143" s="446"/>
      <c r="P1143" s="446"/>
      <c r="Q1143" s="1089"/>
      <c r="R1143" s="446"/>
      <c r="S1143" s="446"/>
      <c r="T1143" s="1089"/>
      <c r="U1143" s="1089"/>
      <c r="V1143" s="446"/>
      <c r="W1143" s="446"/>
      <c r="X1143" s="1089"/>
      <c r="Y1143" s="446"/>
      <c r="Z1143" s="446"/>
      <c r="AA1143" s="1089"/>
      <c r="AB1143" s="446"/>
      <c r="AC1143" s="1089"/>
      <c r="AD1143" s="446"/>
      <c r="AE1143" s="1089"/>
      <c r="AF1143" s="446"/>
      <c r="AG1143" s="1089"/>
      <c r="AH1143" s="446"/>
      <c r="AI1143" s="446"/>
      <c r="AJ1143" s="1089"/>
      <c r="AK1143" s="446"/>
      <c r="AL1143" s="446"/>
      <c r="AM1143" s="1089"/>
      <c r="AN1143" s="446"/>
      <c r="AO1143" s="446"/>
      <c r="AP1143" s="1089"/>
      <c r="AQ1143" s="446"/>
      <c r="AR1143" s="446"/>
      <c r="AS1143" s="1146"/>
      <c r="AT1143" s="446"/>
      <c r="AU1143" s="446"/>
      <c r="AV1143" s="1089"/>
      <c r="AW1143" s="1089"/>
      <c r="AX1143" s="1146"/>
      <c r="AY1143" s="446"/>
      <c r="AZ1143" s="1146"/>
      <c r="BA1143" s="1919"/>
      <c r="BB1143" s="1790"/>
      <c r="BC1143" s="1146"/>
      <c r="BD1143" s="446"/>
      <c r="BE1143" s="1938"/>
      <c r="BF1143" s="1089"/>
      <c r="BG1143" s="20"/>
      <c r="BH1143" s="23"/>
      <c r="BI1143" s="23"/>
      <c r="BJ1143" s="23"/>
      <c r="BK1143" s="23"/>
      <c r="BL1143" s="23"/>
      <c r="BM1143" s="23"/>
      <c r="BN1143" s="23"/>
      <c r="BO1143" s="23"/>
      <c r="BP1143" s="23"/>
      <c r="BQ1143" s="23"/>
      <c r="BR1143" s="23"/>
      <c r="BS1143" s="23"/>
      <c r="BT1143" s="23"/>
      <c r="BU1143" s="23"/>
      <c r="BV1143" s="23"/>
      <c r="BW1143" s="23"/>
      <c r="BX1143" s="23"/>
      <c r="BY1143" s="23"/>
      <c r="BZ1143" s="23"/>
      <c r="CA1143" s="23"/>
      <c r="CB1143" s="23"/>
      <c r="CC1143" s="23"/>
      <c r="CD1143" s="23"/>
      <c r="CE1143" s="23"/>
      <c r="CF1143" s="23"/>
      <c r="CG1143" s="23"/>
      <c r="CH1143" s="23"/>
      <c r="CI1143" s="23"/>
      <c r="CJ1143" s="23"/>
      <c r="CK1143" s="23"/>
      <c r="CL1143" s="23"/>
      <c r="CM1143" s="23"/>
      <c r="CN1143" s="23"/>
      <c r="CO1143" s="23"/>
      <c r="CP1143" s="23"/>
      <c r="CQ1143" s="23"/>
      <c r="CR1143" s="23"/>
      <c r="CS1143" s="23"/>
      <c r="CT1143" s="23"/>
      <c r="CU1143" s="23"/>
      <c r="CV1143" s="23"/>
      <c r="CW1143" s="23"/>
      <c r="CX1143" s="23"/>
      <c r="CY1143" s="23"/>
      <c r="CZ1143" s="23"/>
      <c r="DA1143" s="23"/>
      <c r="DB1143" s="23"/>
      <c r="DC1143" s="23"/>
      <c r="DD1143" s="23"/>
      <c r="DE1143" s="23"/>
      <c r="DF1143" s="23"/>
      <c r="DG1143" s="23"/>
      <c r="DH1143" s="23"/>
      <c r="DI1143" s="23"/>
      <c r="DJ1143" s="23"/>
      <c r="DK1143" s="23"/>
      <c r="DL1143" s="23"/>
      <c r="DM1143" s="23"/>
      <c r="DN1143" s="23"/>
      <c r="DO1143" s="23"/>
      <c r="DP1143" s="23"/>
      <c r="DQ1143" s="23"/>
      <c r="DR1143" s="23"/>
      <c r="DS1143" s="23"/>
      <c r="DT1143" s="23"/>
      <c r="DU1143" s="23"/>
      <c r="DV1143" s="23"/>
      <c r="DW1143" s="23"/>
      <c r="DX1143" s="23"/>
      <c r="DY1143" s="23"/>
      <c r="DZ1143" s="23"/>
      <c r="EA1143" s="23"/>
      <c r="EB1143" s="23"/>
      <c r="EC1143" s="23"/>
      <c r="ED1143" s="23"/>
      <c r="EE1143" s="23"/>
    </row>
    <row r="1144" spans="1:135" s="22" customFormat="1" x14ac:dyDescent="0.25">
      <c r="A1144" s="20"/>
      <c r="B1144" s="16"/>
      <c r="C1144" s="446"/>
      <c r="D1144" s="446"/>
      <c r="E1144" s="1089"/>
      <c r="F1144" s="446"/>
      <c r="G1144" s="446"/>
      <c r="H1144" s="1089"/>
      <c r="I1144" s="446"/>
      <c r="J1144" s="446"/>
      <c r="K1144" s="1089"/>
      <c r="L1144" s="446"/>
      <c r="M1144" s="446"/>
      <c r="N1144" s="1089"/>
      <c r="O1144" s="446"/>
      <c r="P1144" s="446"/>
      <c r="Q1144" s="1089"/>
      <c r="R1144" s="446"/>
      <c r="S1144" s="446"/>
      <c r="T1144" s="1089"/>
      <c r="U1144" s="1089"/>
      <c r="V1144" s="446"/>
      <c r="W1144" s="446"/>
      <c r="X1144" s="1089"/>
      <c r="Y1144" s="446"/>
      <c r="Z1144" s="446"/>
      <c r="AA1144" s="1089"/>
      <c r="AB1144" s="446"/>
      <c r="AC1144" s="1089"/>
      <c r="AD1144" s="446"/>
      <c r="AE1144" s="1089"/>
      <c r="AF1144" s="446"/>
      <c r="AG1144" s="1089"/>
      <c r="AH1144" s="446"/>
      <c r="AI1144" s="446"/>
      <c r="AJ1144" s="1089"/>
      <c r="AK1144" s="446"/>
      <c r="AL1144" s="446"/>
      <c r="AM1144" s="1089"/>
      <c r="AN1144" s="446"/>
      <c r="AO1144" s="446"/>
      <c r="AP1144" s="1089"/>
      <c r="AQ1144" s="446"/>
      <c r="AR1144" s="446"/>
      <c r="AS1144" s="1146"/>
      <c r="AT1144" s="446"/>
      <c r="AU1144" s="446"/>
      <c r="AV1144" s="1089"/>
      <c r="AW1144" s="1089"/>
      <c r="AX1144" s="1146"/>
      <c r="AY1144" s="446"/>
      <c r="AZ1144" s="1146"/>
      <c r="BA1144" s="1919"/>
      <c r="BB1144" s="1790"/>
      <c r="BC1144" s="1146"/>
      <c r="BD1144" s="446"/>
      <c r="BE1144" s="1938"/>
      <c r="BF1144" s="1089"/>
      <c r="BG1144" s="20"/>
      <c r="BH1144" s="23"/>
      <c r="BI1144" s="23"/>
      <c r="BJ1144" s="23"/>
      <c r="BK1144" s="23"/>
      <c r="BL1144" s="23"/>
      <c r="BM1144" s="23"/>
      <c r="BN1144" s="23"/>
      <c r="BO1144" s="23"/>
      <c r="BP1144" s="23"/>
      <c r="BQ1144" s="23"/>
      <c r="BR1144" s="23"/>
      <c r="BS1144" s="23"/>
      <c r="BT1144" s="23"/>
      <c r="BU1144" s="23"/>
      <c r="BV1144" s="23"/>
      <c r="BW1144" s="23"/>
      <c r="BX1144" s="23"/>
      <c r="BY1144" s="23"/>
      <c r="BZ1144" s="23"/>
      <c r="CA1144" s="23"/>
      <c r="CB1144" s="23"/>
      <c r="CC1144" s="23"/>
      <c r="CD1144" s="23"/>
      <c r="CE1144" s="23"/>
      <c r="CF1144" s="23"/>
      <c r="CG1144" s="23"/>
      <c r="CH1144" s="23"/>
      <c r="CI1144" s="23"/>
      <c r="CJ1144" s="23"/>
      <c r="CK1144" s="23"/>
      <c r="CL1144" s="23"/>
      <c r="CM1144" s="23"/>
      <c r="CN1144" s="23"/>
      <c r="CO1144" s="23"/>
      <c r="CP1144" s="23"/>
      <c r="CQ1144" s="23"/>
      <c r="CR1144" s="23"/>
      <c r="CS1144" s="23"/>
      <c r="CT1144" s="23"/>
      <c r="CU1144" s="23"/>
      <c r="CV1144" s="23"/>
      <c r="CW1144" s="23"/>
      <c r="CX1144" s="23"/>
      <c r="CY1144" s="23"/>
      <c r="CZ1144" s="23"/>
      <c r="DA1144" s="23"/>
      <c r="DB1144" s="23"/>
      <c r="DC1144" s="23"/>
      <c r="DD1144" s="23"/>
      <c r="DE1144" s="23"/>
      <c r="DF1144" s="23"/>
      <c r="DG1144" s="23"/>
      <c r="DH1144" s="23"/>
      <c r="DI1144" s="23"/>
      <c r="DJ1144" s="23"/>
      <c r="DK1144" s="23"/>
      <c r="DL1144" s="23"/>
      <c r="DM1144" s="23"/>
      <c r="DN1144" s="23"/>
      <c r="DO1144" s="23"/>
      <c r="DP1144" s="23"/>
      <c r="DQ1144" s="23"/>
      <c r="DR1144" s="23"/>
      <c r="DS1144" s="23"/>
      <c r="DT1144" s="23"/>
      <c r="DU1144" s="23"/>
      <c r="DV1144" s="23"/>
      <c r="DW1144" s="23"/>
      <c r="DX1144" s="23"/>
      <c r="DY1144" s="23"/>
      <c r="DZ1144" s="23"/>
      <c r="EA1144" s="23"/>
      <c r="EB1144" s="23"/>
      <c r="EC1144" s="23"/>
      <c r="ED1144" s="23"/>
      <c r="EE1144" s="23"/>
    </row>
    <row r="1145" spans="1:135" s="22" customFormat="1" x14ac:dyDescent="0.25">
      <c r="A1145" s="20"/>
      <c r="B1145" s="16"/>
      <c r="C1145" s="446"/>
      <c r="D1145" s="446"/>
      <c r="E1145" s="1089"/>
      <c r="F1145" s="446"/>
      <c r="G1145" s="446"/>
      <c r="H1145" s="1089"/>
      <c r="I1145" s="446"/>
      <c r="J1145" s="446"/>
      <c r="K1145" s="1089"/>
      <c r="L1145" s="446"/>
      <c r="M1145" s="446"/>
      <c r="N1145" s="1089"/>
      <c r="O1145" s="446"/>
      <c r="P1145" s="446"/>
      <c r="Q1145" s="1089"/>
      <c r="R1145" s="446"/>
      <c r="S1145" s="446"/>
      <c r="T1145" s="1089"/>
      <c r="U1145" s="1089"/>
      <c r="V1145" s="446"/>
      <c r="W1145" s="446"/>
      <c r="X1145" s="1089"/>
      <c r="Y1145" s="446"/>
      <c r="Z1145" s="446"/>
      <c r="AA1145" s="1089"/>
      <c r="AB1145" s="446"/>
      <c r="AC1145" s="1089"/>
      <c r="AD1145" s="446"/>
      <c r="AE1145" s="1089"/>
      <c r="AF1145" s="446"/>
      <c r="AG1145" s="1089"/>
      <c r="AH1145" s="446"/>
      <c r="AI1145" s="446"/>
      <c r="AJ1145" s="1089"/>
      <c r="AK1145" s="446"/>
      <c r="AL1145" s="446"/>
      <c r="AM1145" s="1089"/>
      <c r="AN1145" s="446"/>
      <c r="AO1145" s="446"/>
      <c r="AP1145" s="1089"/>
      <c r="AQ1145" s="446"/>
      <c r="AR1145" s="446"/>
      <c r="AS1145" s="1146"/>
      <c r="AT1145" s="446"/>
      <c r="AU1145" s="446"/>
      <c r="AV1145" s="1089"/>
      <c r="AW1145" s="1089"/>
      <c r="AX1145" s="1146"/>
      <c r="AY1145" s="446"/>
      <c r="AZ1145" s="1146"/>
      <c r="BA1145" s="1919"/>
      <c r="BB1145" s="1790"/>
      <c r="BC1145" s="1146"/>
      <c r="BD1145" s="446"/>
      <c r="BE1145" s="1938"/>
      <c r="BF1145" s="1089"/>
      <c r="BG1145" s="20"/>
      <c r="BH1145" s="23"/>
      <c r="BI1145" s="23"/>
      <c r="BJ1145" s="23"/>
      <c r="BK1145" s="23"/>
      <c r="BL1145" s="23"/>
      <c r="BM1145" s="23"/>
      <c r="BN1145" s="23"/>
      <c r="BO1145" s="23"/>
      <c r="BP1145" s="23"/>
      <c r="BQ1145" s="23"/>
      <c r="BR1145" s="23"/>
      <c r="BS1145" s="23"/>
      <c r="BT1145" s="23"/>
      <c r="BU1145" s="23"/>
      <c r="BV1145" s="23"/>
      <c r="BW1145" s="23"/>
      <c r="BX1145" s="23"/>
      <c r="BY1145" s="23"/>
      <c r="BZ1145" s="23"/>
      <c r="CA1145" s="23"/>
      <c r="CB1145" s="23"/>
      <c r="CC1145" s="23"/>
      <c r="CD1145" s="23"/>
      <c r="CE1145" s="23"/>
      <c r="CF1145" s="23"/>
      <c r="CG1145" s="23"/>
      <c r="CH1145" s="23"/>
      <c r="CI1145" s="23"/>
      <c r="CJ1145" s="23"/>
      <c r="CK1145" s="23"/>
      <c r="CL1145" s="23"/>
      <c r="CM1145" s="23"/>
      <c r="CN1145" s="23"/>
      <c r="CO1145" s="23"/>
      <c r="CP1145" s="23"/>
      <c r="CQ1145" s="23"/>
      <c r="CR1145" s="23"/>
      <c r="CS1145" s="23"/>
      <c r="CT1145" s="23"/>
      <c r="CU1145" s="23"/>
      <c r="CV1145" s="23"/>
      <c r="CW1145" s="23"/>
      <c r="CX1145" s="23"/>
      <c r="CY1145" s="23"/>
      <c r="CZ1145" s="23"/>
      <c r="DA1145" s="23"/>
      <c r="DB1145" s="23"/>
      <c r="DC1145" s="23"/>
      <c r="DD1145" s="23"/>
      <c r="DE1145" s="23"/>
      <c r="DF1145" s="23"/>
      <c r="DG1145" s="23"/>
      <c r="DH1145" s="23"/>
      <c r="DI1145" s="23"/>
      <c r="DJ1145" s="23"/>
      <c r="DK1145" s="23"/>
      <c r="DL1145" s="23"/>
      <c r="DM1145" s="23"/>
      <c r="DN1145" s="23"/>
      <c r="DO1145" s="23"/>
      <c r="DP1145" s="23"/>
      <c r="DQ1145" s="23"/>
      <c r="DR1145" s="23"/>
      <c r="DS1145" s="23"/>
      <c r="DT1145" s="23"/>
      <c r="DU1145" s="23"/>
      <c r="DV1145" s="23"/>
      <c r="DW1145" s="23"/>
      <c r="DX1145" s="23"/>
      <c r="DY1145" s="23"/>
      <c r="DZ1145" s="23"/>
      <c r="EA1145" s="23"/>
      <c r="EB1145" s="23"/>
      <c r="EC1145" s="23"/>
      <c r="ED1145" s="23"/>
      <c r="EE1145" s="23"/>
    </row>
    <row r="1146" spans="1:135" s="22" customFormat="1" x14ac:dyDescent="0.25">
      <c r="A1146" s="20"/>
      <c r="B1146" s="16"/>
      <c r="C1146" s="446"/>
      <c r="D1146" s="446"/>
      <c r="E1146" s="1089"/>
      <c r="F1146" s="446"/>
      <c r="G1146" s="446"/>
      <c r="H1146" s="1089"/>
      <c r="I1146" s="446"/>
      <c r="J1146" s="446"/>
      <c r="K1146" s="1089"/>
      <c r="L1146" s="446"/>
      <c r="M1146" s="446"/>
      <c r="N1146" s="1089"/>
      <c r="O1146" s="446"/>
      <c r="P1146" s="446"/>
      <c r="Q1146" s="1089"/>
      <c r="R1146" s="446"/>
      <c r="S1146" s="446"/>
      <c r="T1146" s="1089"/>
      <c r="U1146" s="1089"/>
      <c r="V1146" s="446"/>
      <c r="W1146" s="446"/>
      <c r="X1146" s="1089"/>
      <c r="Y1146" s="446"/>
      <c r="Z1146" s="446"/>
      <c r="AA1146" s="1089"/>
      <c r="AB1146" s="446"/>
      <c r="AC1146" s="1089"/>
      <c r="AD1146" s="446"/>
      <c r="AE1146" s="1089"/>
      <c r="AF1146" s="446"/>
      <c r="AG1146" s="1089"/>
      <c r="AH1146" s="446"/>
      <c r="AI1146" s="446"/>
      <c r="AJ1146" s="1089"/>
      <c r="AK1146" s="446"/>
      <c r="AL1146" s="446"/>
      <c r="AM1146" s="1089"/>
      <c r="AN1146" s="446"/>
      <c r="AO1146" s="446"/>
      <c r="AP1146" s="1089"/>
      <c r="AQ1146" s="446"/>
      <c r="AR1146" s="446"/>
      <c r="AS1146" s="1146"/>
      <c r="AT1146" s="446"/>
      <c r="AU1146" s="446"/>
      <c r="AV1146" s="1089"/>
      <c r="AW1146" s="1089"/>
      <c r="AX1146" s="1146"/>
      <c r="AY1146" s="446"/>
      <c r="AZ1146" s="1146"/>
      <c r="BA1146" s="1919"/>
      <c r="BB1146" s="1790"/>
      <c r="BC1146" s="1146"/>
      <c r="BD1146" s="446"/>
      <c r="BE1146" s="1938"/>
      <c r="BF1146" s="1089"/>
      <c r="BG1146" s="20"/>
      <c r="BH1146" s="23"/>
      <c r="BI1146" s="23"/>
      <c r="BJ1146" s="23"/>
      <c r="BK1146" s="23"/>
      <c r="BL1146" s="23"/>
      <c r="BM1146" s="23"/>
      <c r="BN1146" s="23"/>
      <c r="BO1146" s="23"/>
      <c r="BP1146" s="23"/>
      <c r="BQ1146" s="23"/>
      <c r="BR1146" s="23"/>
      <c r="BS1146" s="23"/>
      <c r="BT1146" s="23"/>
      <c r="BU1146" s="23"/>
      <c r="BV1146" s="23"/>
      <c r="BW1146" s="23"/>
      <c r="BX1146" s="23"/>
      <c r="BY1146" s="23"/>
      <c r="BZ1146" s="23"/>
      <c r="CA1146" s="23"/>
      <c r="CB1146" s="23"/>
      <c r="CC1146" s="23"/>
      <c r="CD1146" s="23"/>
      <c r="CE1146" s="23"/>
      <c r="CF1146" s="23"/>
      <c r="CG1146" s="23"/>
      <c r="CH1146" s="23"/>
      <c r="CI1146" s="23"/>
      <c r="CJ1146" s="23"/>
      <c r="CK1146" s="23"/>
      <c r="CL1146" s="23"/>
      <c r="CM1146" s="23"/>
      <c r="CN1146" s="23"/>
      <c r="CO1146" s="23"/>
      <c r="CP1146" s="23"/>
      <c r="CQ1146" s="23"/>
      <c r="CR1146" s="23"/>
      <c r="CS1146" s="23"/>
      <c r="CT1146" s="23"/>
      <c r="CU1146" s="23"/>
      <c r="CV1146" s="23"/>
      <c r="CW1146" s="23"/>
      <c r="CX1146" s="23"/>
      <c r="CY1146" s="23"/>
      <c r="CZ1146" s="23"/>
      <c r="DA1146" s="23"/>
      <c r="DB1146" s="23"/>
      <c r="DC1146" s="23"/>
      <c r="DD1146" s="23"/>
      <c r="DE1146" s="23"/>
      <c r="DF1146" s="23"/>
      <c r="DG1146" s="23"/>
      <c r="DH1146" s="23"/>
      <c r="DI1146" s="23"/>
      <c r="DJ1146" s="23"/>
      <c r="DK1146" s="23"/>
      <c r="DL1146" s="23"/>
      <c r="DM1146" s="23"/>
      <c r="DN1146" s="23"/>
      <c r="DO1146" s="23"/>
      <c r="DP1146" s="23"/>
      <c r="DQ1146" s="23"/>
      <c r="DR1146" s="23"/>
      <c r="DS1146" s="23"/>
      <c r="DT1146" s="23"/>
      <c r="DU1146" s="23"/>
      <c r="DV1146" s="23"/>
      <c r="DW1146" s="23"/>
      <c r="DX1146" s="23"/>
      <c r="DY1146" s="23"/>
      <c r="DZ1146" s="23"/>
      <c r="EA1146" s="23"/>
      <c r="EB1146" s="23"/>
      <c r="EC1146" s="23"/>
      <c r="ED1146" s="23"/>
      <c r="EE1146" s="23"/>
    </row>
    <row r="1147" spans="1:135" s="22" customFormat="1" x14ac:dyDescent="0.25">
      <c r="A1147" s="20"/>
      <c r="B1147" s="16"/>
      <c r="C1147" s="446"/>
      <c r="D1147" s="446"/>
      <c r="E1147" s="1089"/>
      <c r="F1147" s="446"/>
      <c r="G1147" s="446"/>
      <c r="H1147" s="1089"/>
      <c r="I1147" s="446"/>
      <c r="J1147" s="446"/>
      <c r="K1147" s="1089"/>
      <c r="L1147" s="446"/>
      <c r="M1147" s="446"/>
      <c r="N1147" s="1089"/>
      <c r="O1147" s="446"/>
      <c r="P1147" s="446"/>
      <c r="Q1147" s="1089"/>
      <c r="R1147" s="446"/>
      <c r="S1147" s="446"/>
      <c r="T1147" s="1089"/>
      <c r="U1147" s="1089"/>
      <c r="V1147" s="446"/>
      <c r="W1147" s="446"/>
      <c r="X1147" s="1089"/>
      <c r="Y1147" s="446"/>
      <c r="Z1147" s="446"/>
      <c r="AA1147" s="1089"/>
      <c r="AB1147" s="446"/>
      <c r="AC1147" s="1089"/>
      <c r="AD1147" s="446"/>
      <c r="AE1147" s="1089"/>
      <c r="AF1147" s="446"/>
      <c r="AG1147" s="1089"/>
      <c r="AH1147" s="446"/>
      <c r="AI1147" s="446"/>
      <c r="AJ1147" s="1089"/>
      <c r="AK1147" s="446"/>
      <c r="AL1147" s="446"/>
      <c r="AM1147" s="1089"/>
      <c r="AN1147" s="446"/>
      <c r="AO1147" s="446"/>
      <c r="AP1147" s="1089"/>
      <c r="AQ1147" s="446"/>
      <c r="AR1147" s="446"/>
      <c r="AS1147" s="1146"/>
      <c r="AT1147" s="446"/>
      <c r="AU1147" s="446"/>
      <c r="AV1147" s="1089"/>
      <c r="AW1147" s="1089"/>
      <c r="AX1147" s="1146"/>
      <c r="AY1147" s="446"/>
      <c r="AZ1147" s="1146"/>
      <c r="BA1147" s="1919"/>
      <c r="BB1147" s="1790"/>
      <c r="BC1147" s="1146"/>
      <c r="BD1147" s="446"/>
      <c r="BE1147" s="1938"/>
      <c r="BF1147" s="1089"/>
      <c r="BG1147" s="20"/>
      <c r="BH1147" s="23"/>
      <c r="BI1147" s="23"/>
      <c r="BJ1147" s="23"/>
      <c r="BK1147" s="23"/>
      <c r="BL1147" s="23"/>
      <c r="BM1147" s="23"/>
      <c r="BN1147" s="23"/>
      <c r="BO1147" s="23"/>
      <c r="BP1147" s="23"/>
      <c r="BQ1147" s="23"/>
      <c r="BR1147" s="23"/>
      <c r="BS1147" s="23"/>
      <c r="BT1147" s="23"/>
      <c r="BU1147" s="23"/>
      <c r="BV1147" s="23"/>
      <c r="BW1147" s="23"/>
      <c r="BX1147" s="23"/>
      <c r="BY1147" s="23"/>
      <c r="BZ1147" s="23"/>
      <c r="CA1147" s="23"/>
      <c r="CB1147" s="23"/>
      <c r="CC1147" s="23"/>
      <c r="CD1147" s="23"/>
      <c r="CE1147" s="23"/>
      <c r="CF1147" s="23"/>
      <c r="CG1147" s="23"/>
      <c r="CH1147" s="23"/>
      <c r="CI1147" s="23"/>
      <c r="CJ1147" s="23"/>
      <c r="CK1147" s="23"/>
      <c r="CL1147" s="23"/>
      <c r="CM1147" s="23"/>
      <c r="CN1147" s="23"/>
      <c r="CO1147" s="23"/>
      <c r="CP1147" s="23"/>
      <c r="CQ1147" s="23"/>
      <c r="CR1147" s="23"/>
      <c r="CS1147" s="23"/>
      <c r="CT1147" s="23"/>
      <c r="CU1147" s="23"/>
      <c r="CV1147" s="23"/>
      <c r="CW1147" s="23"/>
      <c r="CX1147" s="23"/>
      <c r="CY1147" s="23"/>
      <c r="CZ1147" s="23"/>
      <c r="DA1147" s="23"/>
      <c r="DB1147" s="23"/>
      <c r="DC1147" s="23"/>
      <c r="DD1147" s="23"/>
      <c r="DE1147" s="23"/>
      <c r="DF1147" s="23"/>
      <c r="DG1147" s="23"/>
      <c r="DH1147" s="23"/>
      <c r="DI1147" s="23"/>
      <c r="DJ1147" s="23"/>
      <c r="DK1147" s="23"/>
      <c r="DL1147" s="23"/>
      <c r="DM1147" s="23"/>
      <c r="DN1147" s="23"/>
      <c r="DO1147" s="23"/>
      <c r="DP1147" s="23"/>
      <c r="DQ1147" s="23"/>
      <c r="DR1147" s="23"/>
      <c r="DS1147" s="23"/>
      <c r="DT1147" s="23"/>
      <c r="DU1147" s="23"/>
      <c r="DV1147" s="23"/>
      <c r="DW1147" s="23"/>
      <c r="DX1147" s="23"/>
      <c r="DY1147" s="23"/>
      <c r="DZ1147" s="23"/>
      <c r="EA1147" s="23"/>
      <c r="EB1147" s="23"/>
      <c r="EC1147" s="23"/>
      <c r="ED1147" s="23"/>
      <c r="EE1147" s="23"/>
    </row>
    <row r="1148" spans="1:135" s="22" customFormat="1" x14ac:dyDescent="0.25">
      <c r="A1148" s="20"/>
      <c r="B1148" s="16"/>
      <c r="C1148" s="446"/>
      <c r="D1148" s="446"/>
      <c r="E1148" s="1089"/>
      <c r="F1148" s="446"/>
      <c r="G1148" s="446"/>
      <c r="H1148" s="1089"/>
      <c r="I1148" s="446"/>
      <c r="J1148" s="446"/>
      <c r="K1148" s="1089"/>
      <c r="L1148" s="446"/>
      <c r="M1148" s="446"/>
      <c r="N1148" s="1089"/>
      <c r="O1148" s="446"/>
      <c r="P1148" s="446"/>
      <c r="Q1148" s="1089"/>
      <c r="R1148" s="446"/>
      <c r="S1148" s="446"/>
      <c r="T1148" s="1089"/>
      <c r="U1148" s="1089"/>
      <c r="V1148" s="446"/>
      <c r="W1148" s="446"/>
      <c r="X1148" s="1089"/>
      <c r="Y1148" s="446"/>
      <c r="Z1148" s="446"/>
      <c r="AA1148" s="1089"/>
      <c r="AB1148" s="446"/>
      <c r="AC1148" s="1089"/>
      <c r="AD1148" s="446"/>
      <c r="AE1148" s="1089"/>
      <c r="AF1148" s="446"/>
      <c r="AG1148" s="1089"/>
      <c r="AH1148" s="446"/>
      <c r="AI1148" s="446"/>
      <c r="AJ1148" s="1089"/>
      <c r="AK1148" s="446"/>
      <c r="AL1148" s="446"/>
      <c r="AM1148" s="1089"/>
      <c r="AN1148" s="446"/>
      <c r="AO1148" s="446"/>
      <c r="AP1148" s="1089"/>
      <c r="AQ1148" s="446"/>
      <c r="AR1148" s="446"/>
      <c r="AS1148" s="1146"/>
      <c r="AT1148" s="446"/>
      <c r="AU1148" s="446"/>
      <c r="AV1148" s="1089"/>
      <c r="AW1148" s="1089"/>
      <c r="AX1148" s="1146"/>
      <c r="AY1148" s="446"/>
      <c r="AZ1148" s="1146"/>
      <c r="BA1148" s="1919"/>
      <c r="BB1148" s="1790"/>
      <c r="BC1148" s="1146"/>
      <c r="BD1148" s="446"/>
      <c r="BE1148" s="1938"/>
      <c r="BF1148" s="1089"/>
      <c r="BG1148" s="20"/>
      <c r="BH1148" s="23"/>
      <c r="BI1148" s="23"/>
      <c r="BJ1148" s="23"/>
      <c r="BK1148" s="23"/>
      <c r="BL1148" s="23"/>
      <c r="BM1148" s="23"/>
      <c r="BN1148" s="23"/>
      <c r="BO1148" s="23"/>
      <c r="BP1148" s="23"/>
      <c r="BQ1148" s="23"/>
      <c r="BR1148" s="23"/>
      <c r="BS1148" s="23"/>
      <c r="BT1148" s="23"/>
      <c r="BU1148" s="23"/>
      <c r="BV1148" s="23"/>
      <c r="BW1148" s="23"/>
      <c r="BX1148" s="23"/>
      <c r="BY1148" s="23"/>
      <c r="BZ1148" s="23"/>
      <c r="CA1148" s="23"/>
      <c r="CB1148" s="23"/>
      <c r="CC1148" s="23"/>
      <c r="CD1148" s="23"/>
      <c r="CE1148" s="23"/>
      <c r="CF1148" s="23"/>
      <c r="CG1148" s="23"/>
      <c r="CH1148" s="23"/>
      <c r="CI1148" s="23"/>
      <c r="CJ1148" s="23"/>
      <c r="CK1148" s="23"/>
      <c r="CL1148" s="23"/>
      <c r="CM1148" s="23"/>
      <c r="CN1148" s="23"/>
      <c r="CO1148" s="23"/>
      <c r="CP1148" s="23"/>
      <c r="CQ1148" s="23"/>
      <c r="CR1148" s="23"/>
      <c r="CS1148" s="23"/>
      <c r="CT1148" s="23"/>
      <c r="CU1148" s="23"/>
      <c r="CV1148" s="23"/>
      <c r="CW1148" s="23"/>
      <c r="CX1148" s="23"/>
      <c r="CY1148" s="23"/>
      <c r="CZ1148" s="23"/>
      <c r="DA1148" s="23"/>
      <c r="DB1148" s="23"/>
      <c r="DC1148" s="23"/>
      <c r="DD1148" s="23"/>
      <c r="DE1148" s="23"/>
      <c r="DF1148" s="23"/>
      <c r="DG1148" s="23"/>
      <c r="DH1148" s="23"/>
      <c r="DI1148" s="23"/>
      <c r="DJ1148" s="23"/>
      <c r="DK1148" s="23"/>
      <c r="DL1148" s="23"/>
      <c r="DM1148" s="23"/>
      <c r="DN1148" s="23"/>
      <c r="DO1148" s="23"/>
      <c r="DP1148" s="23"/>
      <c r="DQ1148" s="23"/>
      <c r="DR1148" s="23"/>
      <c r="DS1148" s="23"/>
      <c r="DT1148" s="23"/>
      <c r="DU1148" s="23"/>
      <c r="DV1148" s="23"/>
      <c r="DW1148" s="23"/>
      <c r="DX1148" s="23"/>
      <c r="DY1148" s="23"/>
      <c r="DZ1148" s="23"/>
      <c r="EA1148" s="23"/>
      <c r="EB1148" s="23"/>
      <c r="EC1148" s="23"/>
      <c r="ED1148" s="23"/>
      <c r="EE1148" s="23"/>
    </row>
    <row r="1149" spans="1:135" s="22" customFormat="1" x14ac:dyDescent="0.25">
      <c r="A1149" s="20"/>
      <c r="B1149" s="16"/>
      <c r="C1149" s="446"/>
      <c r="D1149" s="446"/>
      <c r="E1149" s="1089"/>
      <c r="F1149" s="446"/>
      <c r="G1149" s="446"/>
      <c r="H1149" s="1089"/>
      <c r="I1149" s="446"/>
      <c r="J1149" s="446"/>
      <c r="K1149" s="1089"/>
      <c r="L1149" s="446"/>
      <c r="M1149" s="446"/>
      <c r="N1149" s="1089"/>
      <c r="O1149" s="446"/>
      <c r="P1149" s="446"/>
      <c r="Q1149" s="1089"/>
      <c r="R1149" s="446"/>
      <c r="S1149" s="446"/>
      <c r="T1149" s="1089"/>
      <c r="U1149" s="1089"/>
      <c r="V1149" s="446"/>
      <c r="W1149" s="446"/>
      <c r="X1149" s="1089"/>
      <c r="Y1149" s="446"/>
      <c r="Z1149" s="446"/>
      <c r="AA1149" s="1089"/>
      <c r="AB1149" s="446"/>
      <c r="AC1149" s="1089"/>
      <c r="AD1149" s="446"/>
      <c r="AE1149" s="1089"/>
      <c r="AF1149" s="446"/>
      <c r="AG1149" s="1089"/>
      <c r="AH1149" s="446"/>
      <c r="AI1149" s="446"/>
      <c r="AJ1149" s="1089"/>
      <c r="AK1149" s="446"/>
      <c r="AL1149" s="446"/>
      <c r="AM1149" s="1089"/>
      <c r="AN1149" s="446"/>
      <c r="AO1149" s="446"/>
      <c r="AP1149" s="1089"/>
      <c r="AQ1149" s="446"/>
      <c r="AR1149" s="446"/>
      <c r="AS1149" s="1146"/>
      <c r="AT1149" s="446"/>
      <c r="AU1149" s="446"/>
      <c r="AV1149" s="1089"/>
      <c r="AW1149" s="1089"/>
      <c r="AX1149" s="1146"/>
      <c r="AY1149" s="446"/>
      <c r="AZ1149" s="1146"/>
      <c r="BA1149" s="1919"/>
      <c r="BB1149" s="1790"/>
      <c r="BC1149" s="1146"/>
      <c r="BD1149" s="446"/>
      <c r="BE1149" s="1938"/>
      <c r="BF1149" s="1089"/>
      <c r="BG1149" s="20"/>
      <c r="BH1149" s="23"/>
      <c r="BI1149" s="23"/>
      <c r="BJ1149" s="23"/>
      <c r="BK1149" s="23"/>
      <c r="BL1149" s="23"/>
      <c r="BM1149" s="23"/>
      <c r="BN1149" s="23"/>
      <c r="BO1149" s="23"/>
      <c r="BP1149" s="23"/>
      <c r="BQ1149" s="23"/>
      <c r="BR1149" s="23"/>
      <c r="BS1149" s="23"/>
      <c r="BT1149" s="23"/>
      <c r="BU1149" s="23"/>
      <c r="BV1149" s="23"/>
      <c r="BW1149" s="23"/>
      <c r="BX1149" s="23"/>
      <c r="BY1149" s="23"/>
      <c r="BZ1149" s="23"/>
      <c r="CA1149" s="23"/>
      <c r="CB1149" s="23"/>
      <c r="CC1149" s="23"/>
      <c r="CD1149" s="23"/>
      <c r="CE1149" s="23"/>
      <c r="CF1149" s="23"/>
      <c r="CG1149" s="23"/>
      <c r="CH1149" s="23"/>
      <c r="CI1149" s="23"/>
      <c r="CJ1149" s="23"/>
      <c r="CK1149" s="23"/>
      <c r="CL1149" s="23"/>
      <c r="CM1149" s="23"/>
      <c r="CN1149" s="23"/>
      <c r="CO1149" s="23"/>
      <c r="CP1149" s="23"/>
      <c r="CQ1149" s="23"/>
      <c r="CR1149" s="23"/>
      <c r="CS1149" s="23"/>
      <c r="CT1149" s="23"/>
      <c r="CU1149" s="23"/>
      <c r="CV1149" s="23"/>
      <c r="CW1149" s="23"/>
      <c r="CX1149" s="23"/>
      <c r="CY1149" s="23"/>
      <c r="CZ1149" s="23"/>
      <c r="DA1149" s="23"/>
      <c r="DB1149" s="23"/>
      <c r="DC1149" s="23"/>
      <c r="DD1149" s="23"/>
      <c r="DE1149" s="23"/>
      <c r="DF1149" s="23"/>
      <c r="DG1149" s="23"/>
      <c r="DH1149" s="23"/>
      <c r="DI1149" s="23"/>
      <c r="DJ1149" s="23"/>
      <c r="DK1149" s="23"/>
      <c r="DL1149" s="23"/>
      <c r="DM1149" s="23"/>
      <c r="DN1149" s="23"/>
      <c r="DO1149" s="23"/>
      <c r="DP1149" s="23"/>
      <c r="DQ1149" s="23"/>
      <c r="DR1149" s="23"/>
      <c r="DS1149" s="23"/>
      <c r="DT1149" s="23"/>
      <c r="DU1149" s="23"/>
      <c r="DV1149" s="23"/>
      <c r="DW1149" s="23"/>
      <c r="DX1149" s="23"/>
      <c r="DY1149" s="23"/>
      <c r="DZ1149" s="23"/>
      <c r="EA1149" s="23"/>
      <c r="EB1149" s="23"/>
      <c r="EC1149" s="23"/>
      <c r="ED1149" s="23"/>
      <c r="EE1149" s="23"/>
    </row>
    <row r="1150" spans="1:135" s="22" customFormat="1" x14ac:dyDescent="0.25">
      <c r="A1150" s="20"/>
      <c r="B1150" s="16"/>
      <c r="C1150" s="446"/>
      <c r="D1150" s="446"/>
      <c r="E1150" s="1089"/>
      <c r="F1150" s="446"/>
      <c r="G1150" s="446"/>
      <c r="H1150" s="1089"/>
      <c r="I1150" s="446"/>
      <c r="J1150" s="446"/>
      <c r="K1150" s="1089"/>
      <c r="L1150" s="446"/>
      <c r="M1150" s="446"/>
      <c r="N1150" s="1089"/>
      <c r="O1150" s="446"/>
      <c r="P1150" s="446"/>
      <c r="Q1150" s="1089"/>
      <c r="R1150" s="446"/>
      <c r="S1150" s="446"/>
      <c r="T1150" s="1089"/>
      <c r="U1150" s="1089"/>
      <c r="V1150" s="446"/>
      <c r="W1150" s="446"/>
      <c r="X1150" s="1089"/>
      <c r="Y1150" s="446"/>
      <c r="Z1150" s="446"/>
      <c r="AA1150" s="1089"/>
      <c r="AB1150" s="446"/>
      <c r="AC1150" s="1089"/>
      <c r="AD1150" s="446"/>
      <c r="AE1150" s="1089"/>
      <c r="AF1150" s="446"/>
      <c r="AG1150" s="1089"/>
      <c r="AH1150" s="446"/>
      <c r="AI1150" s="446"/>
      <c r="AJ1150" s="1089"/>
      <c r="AK1150" s="446"/>
      <c r="AL1150" s="446"/>
      <c r="AM1150" s="1089"/>
      <c r="AN1150" s="446"/>
      <c r="AO1150" s="446"/>
      <c r="AP1150" s="1089"/>
      <c r="AQ1150" s="446"/>
      <c r="AR1150" s="446"/>
      <c r="AS1150" s="1146"/>
      <c r="AT1150" s="446"/>
      <c r="AU1150" s="446"/>
      <c r="AV1150" s="1089"/>
      <c r="AW1150" s="1089"/>
      <c r="AX1150" s="1146"/>
      <c r="AY1150" s="446"/>
      <c r="AZ1150" s="1146"/>
      <c r="BA1150" s="1919"/>
      <c r="BB1150" s="1790"/>
      <c r="BC1150" s="1146"/>
      <c r="BD1150" s="446"/>
      <c r="BE1150" s="1938"/>
      <c r="BF1150" s="1089"/>
      <c r="BG1150" s="20"/>
      <c r="BH1150" s="23"/>
      <c r="BI1150" s="23"/>
      <c r="BJ1150" s="23"/>
      <c r="BK1150" s="23"/>
      <c r="BL1150" s="23"/>
      <c r="BM1150" s="23"/>
      <c r="BN1150" s="23"/>
      <c r="BO1150" s="23"/>
      <c r="BP1150" s="23"/>
      <c r="BQ1150" s="23"/>
      <c r="BR1150" s="23"/>
      <c r="BS1150" s="23"/>
      <c r="BT1150" s="23"/>
      <c r="BU1150" s="23"/>
      <c r="BV1150" s="23"/>
      <c r="BW1150" s="23"/>
      <c r="BX1150" s="23"/>
      <c r="BY1150" s="23"/>
      <c r="BZ1150" s="23"/>
      <c r="CA1150" s="23"/>
      <c r="CB1150" s="23"/>
      <c r="CC1150" s="23"/>
      <c r="CD1150" s="23"/>
      <c r="CE1150" s="23"/>
      <c r="CF1150" s="23"/>
      <c r="CG1150" s="23"/>
      <c r="CH1150" s="23"/>
      <c r="CI1150" s="23"/>
      <c r="CJ1150" s="23"/>
      <c r="CK1150" s="23"/>
      <c r="CL1150" s="23"/>
      <c r="CM1150" s="23"/>
      <c r="CN1150" s="23"/>
      <c r="CO1150" s="23"/>
      <c r="CP1150" s="23"/>
      <c r="CQ1150" s="23"/>
      <c r="CR1150" s="23"/>
      <c r="CS1150" s="23"/>
      <c r="CT1150" s="23"/>
      <c r="CU1150" s="23"/>
      <c r="CV1150" s="23"/>
      <c r="CW1150" s="23"/>
      <c r="CX1150" s="23"/>
      <c r="CY1150" s="23"/>
      <c r="CZ1150" s="23"/>
      <c r="DA1150" s="23"/>
      <c r="DB1150" s="23"/>
      <c r="DC1150" s="23"/>
      <c r="DD1150" s="23"/>
      <c r="DE1150" s="23"/>
      <c r="DF1150" s="23"/>
      <c r="DG1150" s="23"/>
      <c r="DH1150" s="23"/>
      <c r="DI1150" s="23"/>
      <c r="DJ1150" s="23"/>
      <c r="DK1150" s="23"/>
      <c r="DL1150" s="23"/>
      <c r="DM1150" s="23"/>
      <c r="DN1150" s="23"/>
      <c r="DO1150" s="23"/>
      <c r="DP1150" s="23"/>
      <c r="DQ1150" s="23"/>
      <c r="DR1150" s="23"/>
      <c r="DS1150" s="23"/>
      <c r="DT1150" s="23"/>
      <c r="DU1150" s="23"/>
      <c r="DV1150" s="23"/>
      <c r="DW1150" s="23"/>
      <c r="DX1150" s="23"/>
      <c r="DY1150" s="23"/>
      <c r="DZ1150" s="23"/>
      <c r="EA1150" s="23"/>
      <c r="EB1150" s="23"/>
      <c r="EC1150" s="23"/>
      <c r="ED1150" s="23"/>
      <c r="EE1150" s="23"/>
    </row>
    <row r="1151" spans="1:135" s="22" customFormat="1" x14ac:dyDescent="0.25">
      <c r="A1151" s="20"/>
      <c r="B1151" s="16"/>
      <c r="C1151" s="446"/>
      <c r="D1151" s="446"/>
      <c r="E1151" s="1089"/>
      <c r="F1151" s="446"/>
      <c r="G1151" s="446"/>
      <c r="H1151" s="1089"/>
      <c r="I1151" s="446"/>
      <c r="J1151" s="446"/>
      <c r="K1151" s="1089"/>
      <c r="L1151" s="446"/>
      <c r="M1151" s="446"/>
      <c r="N1151" s="1089"/>
      <c r="O1151" s="446"/>
      <c r="P1151" s="446"/>
      <c r="Q1151" s="1089"/>
      <c r="R1151" s="446"/>
      <c r="S1151" s="446"/>
      <c r="T1151" s="1089"/>
      <c r="U1151" s="1089"/>
      <c r="V1151" s="446"/>
      <c r="W1151" s="446"/>
      <c r="X1151" s="1089"/>
      <c r="Y1151" s="446"/>
      <c r="Z1151" s="446"/>
      <c r="AA1151" s="1089"/>
      <c r="AB1151" s="446"/>
      <c r="AC1151" s="1089"/>
      <c r="AD1151" s="446"/>
      <c r="AE1151" s="1089"/>
      <c r="AF1151" s="446"/>
      <c r="AG1151" s="1089"/>
      <c r="AH1151" s="446"/>
      <c r="AI1151" s="446"/>
      <c r="AJ1151" s="1089"/>
      <c r="AK1151" s="446"/>
      <c r="AL1151" s="446"/>
      <c r="AM1151" s="1089"/>
      <c r="AN1151" s="446"/>
      <c r="AO1151" s="446"/>
      <c r="AP1151" s="1089"/>
      <c r="AQ1151" s="446"/>
      <c r="AR1151" s="446"/>
      <c r="AS1151" s="1146"/>
      <c r="AT1151" s="446"/>
      <c r="AU1151" s="446"/>
      <c r="AV1151" s="1089"/>
      <c r="AW1151" s="1089"/>
      <c r="AX1151" s="1146"/>
      <c r="AY1151" s="446"/>
      <c r="AZ1151" s="1146"/>
      <c r="BA1151" s="1919"/>
      <c r="BB1151" s="1790"/>
      <c r="BC1151" s="1146"/>
      <c r="BD1151" s="446"/>
      <c r="BE1151" s="1938"/>
      <c r="BF1151" s="1089"/>
      <c r="BG1151" s="20"/>
      <c r="BH1151" s="23"/>
      <c r="BI1151" s="23"/>
      <c r="BJ1151" s="23"/>
      <c r="BK1151" s="23"/>
      <c r="BL1151" s="23"/>
      <c r="BM1151" s="23"/>
      <c r="BN1151" s="23"/>
      <c r="BO1151" s="23"/>
      <c r="BP1151" s="23"/>
      <c r="BQ1151" s="23"/>
      <c r="BR1151" s="23"/>
      <c r="BS1151" s="23"/>
      <c r="BT1151" s="23"/>
      <c r="BU1151" s="23"/>
      <c r="BV1151" s="23"/>
      <c r="BW1151" s="23"/>
      <c r="BX1151" s="23"/>
      <c r="BY1151" s="23"/>
      <c r="BZ1151" s="23"/>
      <c r="CA1151" s="23"/>
      <c r="CB1151" s="23"/>
      <c r="CC1151" s="23"/>
      <c r="CD1151" s="23"/>
      <c r="CE1151" s="23"/>
      <c r="CF1151" s="23"/>
      <c r="CG1151" s="23"/>
      <c r="CH1151" s="23"/>
      <c r="CI1151" s="23"/>
      <c r="CJ1151" s="23"/>
      <c r="CK1151" s="23"/>
      <c r="CL1151" s="23"/>
      <c r="CM1151" s="23"/>
      <c r="CN1151" s="23"/>
      <c r="CO1151" s="23"/>
      <c r="CP1151" s="23"/>
      <c r="CQ1151" s="23"/>
      <c r="CR1151" s="23"/>
      <c r="CS1151" s="23"/>
      <c r="CT1151" s="23"/>
      <c r="CU1151" s="23"/>
      <c r="CV1151" s="23"/>
      <c r="CW1151" s="23"/>
      <c r="CX1151" s="23"/>
      <c r="CY1151" s="23"/>
      <c r="CZ1151" s="23"/>
      <c r="DA1151" s="23"/>
      <c r="DB1151" s="23"/>
      <c r="DC1151" s="23"/>
      <c r="DD1151" s="23"/>
      <c r="DE1151" s="23"/>
      <c r="DF1151" s="23"/>
      <c r="DG1151" s="23"/>
      <c r="DH1151" s="23"/>
      <c r="DI1151" s="23"/>
      <c r="DJ1151" s="23"/>
      <c r="DK1151" s="23"/>
      <c r="DL1151" s="23"/>
      <c r="DM1151" s="23"/>
      <c r="DN1151" s="23"/>
      <c r="DO1151" s="23"/>
      <c r="DP1151" s="23"/>
      <c r="DQ1151" s="23"/>
      <c r="DR1151" s="23"/>
      <c r="DS1151" s="23"/>
      <c r="DT1151" s="23"/>
      <c r="DU1151" s="23"/>
      <c r="DV1151" s="23"/>
      <c r="DW1151" s="23"/>
      <c r="DX1151" s="23"/>
      <c r="DY1151" s="23"/>
      <c r="DZ1151" s="23"/>
      <c r="EA1151" s="23"/>
      <c r="EB1151" s="23"/>
      <c r="EC1151" s="23"/>
      <c r="ED1151" s="23"/>
      <c r="EE1151" s="23"/>
    </row>
    <row r="1152" spans="1:135" s="22" customFormat="1" x14ac:dyDescent="0.25">
      <c r="A1152" s="20"/>
      <c r="B1152" s="16"/>
      <c r="C1152" s="446"/>
      <c r="D1152" s="446"/>
      <c r="E1152" s="1089"/>
      <c r="F1152" s="446"/>
      <c r="G1152" s="446"/>
      <c r="H1152" s="1089"/>
      <c r="I1152" s="446"/>
      <c r="J1152" s="446"/>
      <c r="K1152" s="1089"/>
      <c r="L1152" s="446"/>
      <c r="M1152" s="446"/>
      <c r="N1152" s="1089"/>
      <c r="O1152" s="446"/>
      <c r="P1152" s="446"/>
      <c r="Q1152" s="1089"/>
      <c r="R1152" s="446"/>
      <c r="S1152" s="446"/>
      <c r="T1152" s="1089"/>
      <c r="U1152" s="1089"/>
      <c r="V1152" s="446"/>
      <c r="W1152" s="446"/>
      <c r="X1152" s="1089"/>
      <c r="Y1152" s="446"/>
      <c r="Z1152" s="446"/>
      <c r="AA1152" s="1089"/>
      <c r="AB1152" s="446"/>
      <c r="AC1152" s="1089"/>
      <c r="AD1152" s="446"/>
      <c r="AE1152" s="1089"/>
      <c r="AF1152" s="446"/>
      <c r="AG1152" s="1089"/>
      <c r="AH1152" s="446"/>
      <c r="AI1152" s="446"/>
      <c r="AJ1152" s="1089"/>
      <c r="AK1152" s="446"/>
      <c r="AL1152" s="446"/>
      <c r="AM1152" s="1089"/>
      <c r="AN1152" s="446"/>
      <c r="AO1152" s="446"/>
      <c r="AP1152" s="1089"/>
      <c r="AQ1152" s="446"/>
      <c r="AR1152" s="446"/>
      <c r="AS1152" s="1146"/>
      <c r="AT1152" s="446"/>
      <c r="AU1152" s="446"/>
      <c r="AV1152" s="1089"/>
      <c r="AW1152" s="1089"/>
      <c r="AX1152" s="1146"/>
      <c r="AY1152" s="446"/>
      <c r="AZ1152" s="1146"/>
      <c r="BA1152" s="1919"/>
      <c r="BB1152" s="1790"/>
      <c r="BC1152" s="1146"/>
      <c r="BD1152" s="446"/>
      <c r="BE1152" s="1938"/>
      <c r="BF1152" s="1089"/>
      <c r="BG1152" s="20"/>
      <c r="BH1152" s="23"/>
      <c r="BI1152" s="23"/>
      <c r="BJ1152" s="23"/>
      <c r="BK1152" s="23"/>
      <c r="BL1152" s="23"/>
      <c r="BM1152" s="23"/>
      <c r="BN1152" s="23"/>
      <c r="BO1152" s="23"/>
      <c r="BP1152" s="23"/>
      <c r="BQ1152" s="23"/>
      <c r="BR1152" s="23"/>
      <c r="BS1152" s="23"/>
      <c r="BT1152" s="23"/>
      <c r="BU1152" s="23"/>
      <c r="BV1152" s="23"/>
      <c r="BW1152" s="23"/>
      <c r="BX1152" s="23"/>
      <c r="BY1152" s="23"/>
      <c r="BZ1152" s="23"/>
      <c r="CA1152" s="23"/>
      <c r="CB1152" s="23"/>
      <c r="CC1152" s="23"/>
      <c r="CD1152" s="23"/>
      <c r="CE1152" s="23"/>
      <c r="CF1152" s="23"/>
      <c r="CG1152" s="23"/>
      <c r="CH1152" s="23"/>
      <c r="CI1152" s="23"/>
      <c r="CJ1152" s="23"/>
      <c r="CK1152" s="23"/>
      <c r="CL1152" s="23"/>
      <c r="CM1152" s="23"/>
      <c r="CN1152" s="23"/>
      <c r="CO1152" s="23"/>
      <c r="CP1152" s="23"/>
      <c r="CQ1152" s="23"/>
      <c r="CR1152" s="23"/>
      <c r="CS1152" s="23"/>
      <c r="CT1152" s="23"/>
      <c r="CU1152" s="23"/>
      <c r="CV1152" s="23"/>
      <c r="CW1152" s="23"/>
      <c r="CX1152" s="23"/>
      <c r="CY1152" s="23"/>
      <c r="CZ1152" s="23"/>
      <c r="DA1152" s="23"/>
      <c r="DB1152" s="23"/>
      <c r="DC1152" s="23"/>
      <c r="DD1152" s="23"/>
      <c r="DE1152" s="23"/>
      <c r="DF1152" s="23"/>
      <c r="DG1152" s="23"/>
      <c r="DH1152" s="23"/>
      <c r="DI1152" s="23"/>
      <c r="DJ1152" s="23"/>
      <c r="DK1152" s="23"/>
      <c r="DL1152" s="23"/>
      <c r="DM1152" s="23"/>
      <c r="DN1152" s="23"/>
      <c r="DO1152" s="23"/>
      <c r="DP1152" s="23"/>
      <c r="DQ1152" s="23"/>
      <c r="DR1152" s="23"/>
      <c r="DS1152" s="23"/>
      <c r="DT1152" s="23"/>
      <c r="DU1152" s="23"/>
      <c r="DV1152" s="23"/>
      <c r="DW1152" s="23"/>
      <c r="DX1152" s="23"/>
      <c r="DY1152" s="23"/>
      <c r="DZ1152" s="23"/>
      <c r="EA1152" s="23"/>
      <c r="EB1152" s="23"/>
      <c r="EC1152" s="23"/>
      <c r="ED1152" s="23"/>
      <c r="EE1152" s="23"/>
    </row>
    <row r="1153" spans="1:135" s="22" customFormat="1" x14ac:dyDescent="0.25">
      <c r="A1153" s="20"/>
      <c r="B1153" s="16"/>
      <c r="C1153" s="446"/>
      <c r="D1153" s="446"/>
      <c r="E1153" s="1089"/>
      <c r="F1153" s="446"/>
      <c r="G1153" s="446"/>
      <c r="H1153" s="1089"/>
      <c r="I1153" s="446"/>
      <c r="J1153" s="446"/>
      <c r="K1153" s="1089"/>
      <c r="L1153" s="446"/>
      <c r="M1153" s="446"/>
      <c r="N1153" s="1089"/>
      <c r="O1153" s="446"/>
      <c r="P1153" s="446"/>
      <c r="Q1153" s="1089"/>
      <c r="R1153" s="446"/>
      <c r="S1153" s="446"/>
      <c r="T1153" s="1089"/>
      <c r="U1153" s="1089"/>
      <c r="V1153" s="446"/>
      <c r="W1153" s="446"/>
      <c r="X1153" s="1089"/>
      <c r="Y1153" s="446"/>
      <c r="Z1153" s="446"/>
      <c r="AA1153" s="1089"/>
      <c r="AB1153" s="446"/>
      <c r="AC1153" s="1089"/>
      <c r="AD1153" s="446"/>
      <c r="AE1153" s="1089"/>
      <c r="AF1153" s="446"/>
      <c r="AG1153" s="1089"/>
      <c r="AH1153" s="446"/>
      <c r="AI1153" s="446"/>
      <c r="AJ1153" s="1089"/>
      <c r="AK1153" s="446"/>
      <c r="AL1153" s="446"/>
      <c r="AM1153" s="1089"/>
      <c r="AN1153" s="446"/>
      <c r="AO1153" s="446"/>
      <c r="AP1153" s="1089"/>
      <c r="AQ1153" s="446"/>
      <c r="AR1153" s="446"/>
      <c r="AS1153" s="1146"/>
      <c r="AT1153" s="446"/>
      <c r="AU1153" s="446"/>
      <c r="AV1153" s="1089"/>
      <c r="AW1153" s="1089"/>
      <c r="AX1153" s="1146"/>
      <c r="AY1153" s="446"/>
      <c r="AZ1153" s="1146"/>
      <c r="BA1153" s="1919"/>
      <c r="BB1153" s="1790"/>
      <c r="BC1153" s="1146"/>
      <c r="BD1153" s="446"/>
      <c r="BE1153" s="1938"/>
      <c r="BF1153" s="1089"/>
      <c r="BG1153" s="20"/>
      <c r="BH1153" s="23"/>
      <c r="BI1153" s="23"/>
      <c r="BJ1153" s="23"/>
      <c r="BK1153" s="23"/>
      <c r="BL1153" s="23"/>
      <c r="BM1153" s="23"/>
      <c r="BN1153" s="23"/>
      <c r="BO1153" s="23"/>
      <c r="BP1153" s="23"/>
      <c r="BQ1153" s="23"/>
      <c r="BR1153" s="23"/>
      <c r="BS1153" s="23"/>
      <c r="BT1153" s="23"/>
      <c r="BU1153" s="23"/>
      <c r="BV1153" s="23"/>
      <c r="BW1153" s="23"/>
      <c r="BX1153" s="23"/>
      <c r="BY1153" s="23"/>
      <c r="BZ1153" s="23"/>
      <c r="CA1153" s="23"/>
      <c r="CB1153" s="23"/>
      <c r="CC1153" s="23"/>
      <c r="CD1153" s="23"/>
      <c r="CE1153" s="23"/>
      <c r="CF1153" s="23"/>
      <c r="CG1153" s="23"/>
      <c r="CH1153" s="23"/>
      <c r="CI1153" s="23"/>
      <c r="CJ1153" s="23"/>
      <c r="CK1153" s="23"/>
      <c r="CL1153" s="23"/>
      <c r="CM1153" s="23"/>
      <c r="CN1153" s="23"/>
      <c r="CO1153" s="23"/>
      <c r="CP1153" s="23"/>
      <c r="CQ1153" s="23"/>
      <c r="CR1153" s="23"/>
      <c r="CS1153" s="23"/>
      <c r="CT1153" s="23"/>
      <c r="CU1153" s="23"/>
      <c r="CV1153" s="23"/>
      <c r="CW1153" s="23"/>
      <c r="CX1153" s="23"/>
      <c r="CY1153" s="23"/>
      <c r="CZ1153" s="23"/>
      <c r="DA1153" s="23"/>
      <c r="DB1153" s="23"/>
      <c r="DC1153" s="23"/>
      <c r="DD1153" s="23"/>
      <c r="DE1153" s="23"/>
      <c r="DF1153" s="23"/>
      <c r="DG1153" s="23"/>
      <c r="DH1153" s="23"/>
      <c r="DI1153" s="23"/>
      <c r="DJ1153" s="23"/>
      <c r="DK1153" s="23"/>
      <c r="DL1153" s="23"/>
      <c r="DM1153" s="23"/>
      <c r="DN1153" s="23"/>
      <c r="DO1153" s="23"/>
      <c r="DP1153" s="23"/>
      <c r="DQ1153" s="23"/>
      <c r="DR1153" s="23"/>
      <c r="DS1153" s="23"/>
      <c r="DT1153" s="23"/>
      <c r="DU1153" s="23"/>
      <c r="DV1153" s="23"/>
      <c r="DW1153" s="23"/>
      <c r="DX1153" s="23"/>
      <c r="DY1153" s="23"/>
      <c r="DZ1153" s="23"/>
      <c r="EA1153" s="23"/>
      <c r="EB1153" s="23"/>
      <c r="EC1153" s="23"/>
      <c r="ED1153" s="23"/>
      <c r="EE1153" s="23"/>
    </row>
    <row r="1154" spans="1:135" s="22" customFormat="1" x14ac:dyDescent="0.25">
      <c r="A1154" s="20"/>
      <c r="B1154" s="16"/>
      <c r="C1154" s="446"/>
      <c r="D1154" s="446"/>
      <c r="E1154" s="1089"/>
      <c r="F1154" s="446"/>
      <c r="G1154" s="446"/>
      <c r="H1154" s="1089"/>
      <c r="I1154" s="446"/>
      <c r="J1154" s="446"/>
      <c r="K1154" s="1089"/>
      <c r="L1154" s="446"/>
      <c r="M1154" s="446"/>
      <c r="N1154" s="1089"/>
      <c r="O1154" s="446"/>
      <c r="P1154" s="446"/>
      <c r="Q1154" s="1089"/>
      <c r="R1154" s="446"/>
      <c r="S1154" s="446"/>
      <c r="T1154" s="1089"/>
      <c r="U1154" s="1089"/>
      <c r="V1154" s="446"/>
      <c r="W1154" s="446"/>
      <c r="X1154" s="1089"/>
      <c r="Y1154" s="446"/>
      <c r="Z1154" s="446"/>
      <c r="AA1154" s="1089"/>
      <c r="AB1154" s="446"/>
      <c r="AC1154" s="1089"/>
      <c r="AD1154" s="446"/>
      <c r="AE1154" s="1089"/>
      <c r="AF1154" s="446"/>
      <c r="AG1154" s="1089"/>
      <c r="AH1154" s="446"/>
      <c r="AI1154" s="446"/>
      <c r="AJ1154" s="1089"/>
      <c r="AK1154" s="446"/>
      <c r="AL1154" s="446"/>
      <c r="AM1154" s="1089"/>
      <c r="AN1154" s="446"/>
      <c r="AO1154" s="446"/>
      <c r="AP1154" s="1089"/>
      <c r="AQ1154" s="446"/>
      <c r="AR1154" s="446"/>
      <c r="AS1154" s="1146"/>
      <c r="AT1154" s="446"/>
      <c r="AU1154" s="446"/>
      <c r="AV1154" s="1089"/>
      <c r="AW1154" s="1089"/>
      <c r="AX1154" s="1146"/>
      <c r="AY1154" s="446"/>
      <c r="AZ1154" s="1146"/>
      <c r="BA1154" s="1919"/>
      <c r="BB1154" s="1790"/>
      <c r="BC1154" s="1146"/>
      <c r="BD1154" s="446"/>
      <c r="BE1154" s="1938"/>
      <c r="BF1154" s="1089"/>
      <c r="BG1154" s="20"/>
      <c r="BH1154" s="23"/>
      <c r="BI1154" s="23"/>
      <c r="BJ1154" s="23"/>
      <c r="BK1154" s="23"/>
      <c r="BL1154" s="23"/>
      <c r="BM1154" s="23"/>
      <c r="BN1154" s="23"/>
      <c r="BO1154" s="23"/>
      <c r="BP1154" s="23"/>
      <c r="BQ1154" s="23"/>
      <c r="BR1154" s="23"/>
      <c r="BS1154" s="23"/>
      <c r="BT1154" s="23"/>
      <c r="BU1154" s="23"/>
      <c r="BV1154" s="23"/>
      <c r="BW1154" s="23"/>
      <c r="BX1154" s="23"/>
      <c r="BY1154" s="23"/>
      <c r="BZ1154" s="23"/>
      <c r="CA1154" s="23"/>
      <c r="CB1154" s="23"/>
      <c r="CC1154" s="23"/>
      <c r="CD1154" s="23"/>
      <c r="CE1154" s="23"/>
      <c r="CF1154" s="23"/>
      <c r="CG1154" s="23"/>
      <c r="CH1154" s="23"/>
      <c r="CI1154" s="23"/>
      <c r="CJ1154" s="23"/>
      <c r="CK1154" s="23"/>
      <c r="CL1154" s="23"/>
      <c r="CM1154" s="23"/>
      <c r="CN1154" s="23"/>
      <c r="CO1154" s="23"/>
      <c r="CP1154" s="23"/>
      <c r="CQ1154" s="23"/>
      <c r="CR1154" s="23"/>
      <c r="CS1154" s="23"/>
      <c r="CT1154" s="23"/>
      <c r="CU1154" s="23"/>
      <c r="CV1154" s="23"/>
      <c r="CW1154" s="23"/>
      <c r="CX1154" s="23"/>
      <c r="CY1154" s="23"/>
      <c r="CZ1154" s="23"/>
      <c r="DA1154" s="23"/>
      <c r="DB1154" s="23"/>
      <c r="DC1154" s="23"/>
      <c r="DD1154" s="23"/>
      <c r="DE1154" s="23"/>
      <c r="DF1154" s="23"/>
      <c r="DG1154" s="23"/>
      <c r="DH1154" s="23"/>
      <c r="DI1154" s="23"/>
      <c r="DJ1154" s="23"/>
      <c r="DK1154" s="23"/>
      <c r="DL1154" s="23"/>
      <c r="DM1154" s="23"/>
      <c r="DN1154" s="23"/>
      <c r="DO1154" s="23"/>
      <c r="DP1154" s="23"/>
      <c r="DQ1154" s="23"/>
      <c r="DR1154" s="23"/>
      <c r="DS1154" s="23"/>
      <c r="DT1154" s="23"/>
      <c r="DU1154" s="23"/>
      <c r="DV1154" s="23"/>
      <c r="DW1154" s="23"/>
      <c r="DX1154" s="23"/>
      <c r="DY1154" s="23"/>
      <c r="DZ1154" s="23"/>
      <c r="EA1154" s="23"/>
      <c r="EB1154" s="23"/>
      <c r="EC1154" s="23"/>
      <c r="ED1154" s="23"/>
      <c r="EE1154" s="23"/>
    </row>
    <row r="1155" spans="1:135" s="22" customFormat="1" x14ac:dyDescent="0.25">
      <c r="A1155" s="20"/>
      <c r="B1155" s="16"/>
      <c r="C1155" s="446"/>
      <c r="D1155" s="446"/>
      <c r="E1155" s="1089"/>
      <c r="F1155" s="446"/>
      <c r="G1155" s="446"/>
      <c r="H1155" s="1089"/>
      <c r="I1155" s="446"/>
      <c r="J1155" s="446"/>
      <c r="K1155" s="1089"/>
      <c r="L1155" s="446"/>
      <c r="M1155" s="446"/>
      <c r="N1155" s="1089"/>
      <c r="O1155" s="446"/>
      <c r="P1155" s="446"/>
      <c r="Q1155" s="1089"/>
      <c r="R1155" s="446"/>
      <c r="S1155" s="446"/>
      <c r="T1155" s="1089"/>
      <c r="U1155" s="1089"/>
      <c r="V1155" s="446"/>
      <c r="W1155" s="446"/>
      <c r="X1155" s="1089"/>
      <c r="Y1155" s="446"/>
      <c r="Z1155" s="446"/>
      <c r="AA1155" s="1089"/>
      <c r="AB1155" s="446"/>
      <c r="AC1155" s="1089"/>
      <c r="AD1155" s="446"/>
      <c r="AE1155" s="1089"/>
      <c r="AF1155" s="446"/>
      <c r="AG1155" s="1089"/>
      <c r="AH1155" s="446"/>
      <c r="AI1155" s="446"/>
      <c r="AJ1155" s="1089"/>
      <c r="AK1155" s="446"/>
      <c r="AL1155" s="446"/>
      <c r="AM1155" s="1089"/>
      <c r="AN1155" s="446"/>
      <c r="AO1155" s="446"/>
      <c r="AP1155" s="1089"/>
      <c r="AQ1155" s="446"/>
      <c r="AR1155" s="446"/>
      <c r="AS1155" s="1146"/>
      <c r="AT1155" s="446"/>
      <c r="AU1155" s="446"/>
      <c r="AV1155" s="1089"/>
      <c r="AW1155" s="1089"/>
      <c r="AX1155" s="1146"/>
      <c r="AY1155" s="446"/>
      <c r="AZ1155" s="1146"/>
      <c r="BA1155" s="1919"/>
      <c r="BB1155" s="1790"/>
      <c r="BC1155" s="1146"/>
      <c r="BD1155" s="446"/>
      <c r="BE1155" s="1938"/>
      <c r="BF1155" s="1089"/>
      <c r="BG1155" s="20"/>
      <c r="BH1155" s="23"/>
      <c r="BI1155" s="23"/>
      <c r="BJ1155" s="23"/>
      <c r="BK1155" s="23"/>
      <c r="BL1155" s="23"/>
      <c r="BM1155" s="23"/>
      <c r="BN1155" s="23"/>
      <c r="BO1155" s="23"/>
      <c r="BP1155" s="23"/>
      <c r="BQ1155" s="23"/>
      <c r="BR1155" s="23"/>
      <c r="BS1155" s="23"/>
      <c r="BT1155" s="23"/>
      <c r="BU1155" s="23"/>
      <c r="BV1155" s="23"/>
      <c r="BW1155" s="23"/>
      <c r="BX1155" s="23"/>
      <c r="BY1155" s="23"/>
      <c r="BZ1155" s="23"/>
      <c r="CA1155" s="23"/>
      <c r="CB1155" s="23"/>
      <c r="CC1155" s="23"/>
      <c r="CD1155" s="23"/>
      <c r="CE1155" s="23"/>
      <c r="CF1155" s="23"/>
      <c r="CG1155" s="23"/>
      <c r="CH1155" s="23"/>
      <c r="CI1155" s="23"/>
      <c r="CJ1155" s="23"/>
      <c r="CK1155" s="23"/>
      <c r="CL1155" s="23"/>
      <c r="CM1155" s="23"/>
      <c r="CN1155" s="23"/>
      <c r="CO1155" s="23"/>
      <c r="CP1155" s="23"/>
      <c r="CQ1155" s="23"/>
      <c r="CR1155" s="23"/>
      <c r="CS1155" s="23"/>
      <c r="CT1155" s="23"/>
      <c r="CU1155" s="23"/>
      <c r="CV1155" s="23"/>
      <c r="CW1155" s="23"/>
      <c r="CX1155" s="23"/>
      <c r="CY1155" s="23"/>
      <c r="CZ1155" s="23"/>
      <c r="DA1155" s="23"/>
      <c r="DB1155" s="23"/>
      <c r="DC1155" s="23"/>
      <c r="DD1155" s="23"/>
      <c r="DE1155" s="23"/>
      <c r="DF1155" s="23"/>
      <c r="DG1155" s="23"/>
      <c r="DH1155" s="23"/>
      <c r="DI1155" s="23"/>
      <c r="DJ1155" s="23"/>
      <c r="DK1155" s="23"/>
      <c r="DL1155" s="23"/>
      <c r="DM1155" s="23"/>
      <c r="DN1155" s="23"/>
      <c r="DO1155" s="23"/>
      <c r="DP1155" s="23"/>
      <c r="DQ1155" s="23"/>
      <c r="DR1155" s="23"/>
      <c r="DS1155" s="23"/>
      <c r="DT1155" s="23"/>
      <c r="DU1155" s="23"/>
      <c r="DV1155" s="23"/>
      <c r="DW1155" s="23"/>
      <c r="DX1155" s="23"/>
      <c r="DY1155" s="23"/>
      <c r="DZ1155" s="23"/>
      <c r="EA1155" s="23"/>
      <c r="EB1155" s="23"/>
      <c r="EC1155" s="23"/>
      <c r="ED1155" s="23"/>
      <c r="EE1155" s="23"/>
    </row>
    <row r="1156" spans="1:135" s="22" customFormat="1" x14ac:dyDescent="0.25">
      <c r="A1156" s="20"/>
      <c r="B1156" s="16"/>
      <c r="C1156" s="446"/>
      <c r="D1156" s="446"/>
      <c r="E1156" s="1089"/>
      <c r="F1156" s="446"/>
      <c r="G1156" s="446"/>
      <c r="H1156" s="1089"/>
      <c r="I1156" s="446"/>
      <c r="J1156" s="446"/>
      <c r="K1156" s="1089"/>
      <c r="L1156" s="446"/>
      <c r="M1156" s="446"/>
      <c r="N1156" s="1089"/>
      <c r="O1156" s="446"/>
      <c r="P1156" s="446"/>
      <c r="Q1156" s="1089"/>
      <c r="R1156" s="446"/>
      <c r="S1156" s="446"/>
      <c r="T1156" s="1089"/>
      <c r="U1156" s="1089"/>
      <c r="V1156" s="446"/>
      <c r="W1156" s="446"/>
      <c r="X1156" s="1089"/>
      <c r="Y1156" s="446"/>
      <c r="Z1156" s="446"/>
      <c r="AA1156" s="1089"/>
      <c r="AB1156" s="446"/>
      <c r="AC1156" s="1089"/>
      <c r="AD1156" s="446"/>
      <c r="AE1156" s="1089"/>
      <c r="AF1156" s="446"/>
      <c r="AG1156" s="1089"/>
      <c r="AH1156" s="446"/>
      <c r="AI1156" s="446"/>
      <c r="AJ1156" s="1089"/>
      <c r="AK1156" s="446"/>
      <c r="AL1156" s="446"/>
      <c r="AM1156" s="1089"/>
      <c r="AN1156" s="446"/>
      <c r="AO1156" s="446"/>
      <c r="AP1156" s="1089"/>
      <c r="AQ1156" s="446"/>
      <c r="AR1156" s="446"/>
      <c r="AS1156" s="1146"/>
      <c r="AT1156" s="446"/>
      <c r="AU1156" s="446"/>
      <c r="AV1156" s="1089"/>
      <c r="AW1156" s="1089"/>
      <c r="AX1156" s="1146"/>
      <c r="AY1156" s="446"/>
      <c r="AZ1156" s="1146"/>
      <c r="BA1156" s="1919"/>
      <c r="BB1156" s="1790"/>
      <c r="BC1156" s="1146"/>
      <c r="BD1156" s="446"/>
      <c r="BE1156" s="1938"/>
      <c r="BF1156" s="1089"/>
      <c r="BG1156" s="20"/>
      <c r="BH1156" s="23"/>
      <c r="BI1156" s="23"/>
      <c r="BJ1156" s="23"/>
      <c r="BK1156" s="23"/>
      <c r="BL1156" s="23"/>
      <c r="BM1156" s="23"/>
      <c r="BN1156" s="23"/>
      <c r="BO1156" s="23"/>
      <c r="BP1156" s="23"/>
      <c r="BQ1156" s="23"/>
      <c r="BR1156" s="23"/>
      <c r="BS1156" s="23"/>
      <c r="BT1156" s="23"/>
      <c r="BU1156" s="23"/>
      <c r="BV1156" s="23"/>
      <c r="BW1156" s="23"/>
      <c r="BX1156" s="23"/>
      <c r="BY1156" s="23"/>
      <c r="BZ1156" s="23"/>
      <c r="CA1156" s="23"/>
      <c r="CB1156" s="23"/>
      <c r="CC1156" s="23"/>
      <c r="CD1156" s="23"/>
      <c r="CE1156" s="23"/>
      <c r="CF1156" s="23"/>
      <c r="CG1156" s="23"/>
      <c r="CH1156" s="23"/>
      <c r="CI1156" s="23"/>
      <c r="CJ1156" s="23"/>
      <c r="CK1156" s="23"/>
      <c r="CL1156" s="23"/>
      <c r="CM1156" s="23"/>
      <c r="CN1156" s="23"/>
      <c r="CO1156" s="23"/>
      <c r="CP1156" s="23"/>
      <c r="CQ1156" s="23"/>
      <c r="CR1156" s="23"/>
      <c r="CS1156" s="23"/>
      <c r="CT1156" s="23"/>
      <c r="CU1156" s="23"/>
      <c r="CV1156" s="23"/>
      <c r="CW1156" s="23"/>
      <c r="CX1156" s="23"/>
      <c r="CY1156" s="23"/>
      <c r="CZ1156" s="23"/>
      <c r="DA1156" s="23"/>
      <c r="DB1156" s="23"/>
      <c r="DC1156" s="23"/>
      <c r="DD1156" s="23"/>
      <c r="DE1156" s="23"/>
      <c r="DF1156" s="23"/>
      <c r="DG1156" s="23"/>
      <c r="DH1156" s="23"/>
      <c r="DI1156" s="23"/>
      <c r="DJ1156" s="23"/>
      <c r="DK1156" s="23"/>
      <c r="DL1156" s="23"/>
      <c r="DM1156" s="23"/>
      <c r="DN1156" s="23"/>
      <c r="DO1156" s="23"/>
      <c r="DP1156" s="23"/>
      <c r="DQ1156" s="23"/>
      <c r="DR1156" s="23"/>
      <c r="DS1156" s="23"/>
      <c r="DT1156" s="23"/>
      <c r="DU1156" s="23"/>
      <c r="DV1156" s="23"/>
      <c r="DW1156" s="23"/>
      <c r="DX1156" s="23"/>
      <c r="DY1156" s="23"/>
      <c r="DZ1156" s="23"/>
      <c r="EA1156" s="23"/>
      <c r="EB1156" s="23"/>
      <c r="EC1156" s="23"/>
      <c r="ED1156" s="23"/>
      <c r="EE1156" s="23"/>
    </row>
    <row r="1157" spans="1:135" s="22" customFormat="1" x14ac:dyDescent="0.25">
      <c r="A1157" s="20"/>
      <c r="B1157" s="16"/>
      <c r="C1157" s="446"/>
      <c r="D1157" s="446"/>
      <c r="E1157" s="1089"/>
      <c r="F1157" s="446"/>
      <c r="G1157" s="446"/>
      <c r="H1157" s="1089"/>
      <c r="I1157" s="446"/>
      <c r="J1157" s="446"/>
      <c r="K1157" s="1089"/>
      <c r="L1157" s="446"/>
      <c r="M1157" s="446"/>
      <c r="N1157" s="1089"/>
      <c r="O1157" s="446"/>
      <c r="P1157" s="446"/>
      <c r="Q1157" s="1089"/>
      <c r="R1157" s="446"/>
      <c r="S1157" s="446"/>
      <c r="T1157" s="1089"/>
      <c r="U1157" s="1089"/>
      <c r="V1157" s="446"/>
      <c r="W1157" s="446"/>
      <c r="X1157" s="1089"/>
      <c r="Y1157" s="446"/>
      <c r="Z1157" s="446"/>
      <c r="AA1157" s="1089"/>
      <c r="AB1157" s="446"/>
      <c r="AC1157" s="1089"/>
      <c r="AD1157" s="446"/>
      <c r="AE1157" s="1089"/>
      <c r="AF1157" s="446"/>
      <c r="AG1157" s="1089"/>
      <c r="AH1157" s="446"/>
      <c r="AI1157" s="446"/>
      <c r="AJ1157" s="1089"/>
      <c r="AK1157" s="446"/>
      <c r="AL1157" s="446"/>
      <c r="AM1157" s="1089"/>
      <c r="AN1157" s="446"/>
      <c r="AO1157" s="446"/>
      <c r="AP1157" s="1089"/>
      <c r="AQ1157" s="446"/>
      <c r="AR1157" s="446"/>
      <c r="AS1157" s="1146"/>
      <c r="AT1157" s="446"/>
      <c r="AU1157" s="446"/>
      <c r="AV1157" s="1089"/>
      <c r="AW1157" s="1089"/>
      <c r="AX1157" s="1146"/>
      <c r="AY1157" s="446"/>
      <c r="AZ1157" s="1146"/>
      <c r="BA1157" s="1919"/>
      <c r="BB1157" s="1790"/>
      <c r="BC1157" s="1146"/>
      <c r="BD1157" s="446"/>
      <c r="BE1157" s="1938"/>
      <c r="BF1157" s="1089"/>
      <c r="BG1157" s="20"/>
      <c r="BH1157" s="23"/>
      <c r="BI1157" s="23"/>
      <c r="BJ1157" s="23"/>
      <c r="BK1157" s="23"/>
      <c r="BL1157" s="23"/>
      <c r="BM1157" s="23"/>
      <c r="BN1157" s="23"/>
      <c r="BO1157" s="23"/>
      <c r="BP1157" s="23"/>
      <c r="BQ1157" s="23"/>
      <c r="BR1157" s="23"/>
      <c r="BS1157" s="23"/>
      <c r="BT1157" s="23"/>
      <c r="BU1157" s="23"/>
      <c r="BV1157" s="23"/>
      <c r="BW1157" s="23"/>
      <c r="BX1157" s="23"/>
      <c r="BY1157" s="23"/>
      <c r="BZ1157" s="23"/>
      <c r="CA1157" s="23"/>
      <c r="CB1157" s="23"/>
      <c r="CC1157" s="23"/>
      <c r="CD1157" s="23"/>
      <c r="CE1157" s="23"/>
      <c r="CF1157" s="23"/>
      <c r="CG1157" s="23"/>
      <c r="CH1157" s="23"/>
      <c r="CI1157" s="23"/>
      <c r="CJ1157" s="23"/>
      <c r="CK1157" s="23"/>
      <c r="CL1157" s="23"/>
      <c r="CM1157" s="23"/>
      <c r="CN1157" s="23"/>
      <c r="CO1157" s="23"/>
      <c r="CP1157" s="23"/>
      <c r="CQ1157" s="23"/>
      <c r="CR1157" s="23"/>
      <c r="CS1157" s="23"/>
      <c r="CT1157" s="23"/>
      <c r="CU1157" s="23"/>
      <c r="CV1157" s="23"/>
      <c r="CW1157" s="23"/>
      <c r="CX1157" s="23"/>
      <c r="CY1157" s="23"/>
      <c r="CZ1157" s="23"/>
      <c r="DA1157" s="23"/>
      <c r="DB1157" s="23"/>
      <c r="DC1157" s="23"/>
      <c r="DD1157" s="23"/>
      <c r="DE1157" s="23"/>
      <c r="DF1157" s="23"/>
      <c r="DG1157" s="23"/>
      <c r="DH1157" s="23"/>
      <c r="DI1157" s="23"/>
      <c r="DJ1157" s="23"/>
      <c r="DK1157" s="23"/>
      <c r="DL1157" s="23"/>
      <c r="DM1157" s="23"/>
      <c r="DN1157" s="23"/>
      <c r="DO1157" s="23"/>
      <c r="DP1157" s="23"/>
      <c r="DQ1157" s="23"/>
      <c r="DR1157" s="23"/>
      <c r="DS1157" s="23"/>
      <c r="DT1157" s="23"/>
      <c r="DU1157" s="23"/>
      <c r="DV1157" s="23"/>
      <c r="DW1157" s="23"/>
      <c r="DX1157" s="23"/>
      <c r="DY1157" s="23"/>
      <c r="DZ1157" s="23"/>
      <c r="EA1157" s="23"/>
      <c r="EB1157" s="23"/>
      <c r="EC1157" s="23"/>
      <c r="ED1157" s="23"/>
      <c r="EE1157" s="23"/>
    </row>
    <row r="1158" spans="1:135" s="22" customFormat="1" x14ac:dyDescent="0.25">
      <c r="A1158" s="20"/>
      <c r="B1158" s="16"/>
      <c r="C1158" s="446"/>
      <c r="D1158" s="446"/>
      <c r="E1158" s="1089"/>
      <c r="F1158" s="446"/>
      <c r="G1158" s="446"/>
      <c r="H1158" s="1089"/>
      <c r="I1158" s="446"/>
      <c r="J1158" s="446"/>
      <c r="K1158" s="1089"/>
      <c r="L1158" s="446"/>
      <c r="M1158" s="446"/>
      <c r="N1158" s="1089"/>
      <c r="O1158" s="446"/>
      <c r="P1158" s="446"/>
      <c r="Q1158" s="1089"/>
      <c r="R1158" s="446"/>
      <c r="S1158" s="446"/>
      <c r="T1158" s="1089"/>
      <c r="U1158" s="1089"/>
      <c r="V1158" s="446"/>
      <c r="W1158" s="446"/>
      <c r="X1158" s="1089"/>
      <c r="Y1158" s="446"/>
      <c r="Z1158" s="446"/>
      <c r="AA1158" s="1089"/>
      <c r="AB1158" s="446"/>
      <c r="AC1158" s="1089"/>
      <c r="AD1158" s="446"/>
      <c r="AE1158" s="1089"/>
      <c r="AF1158" s="446"/>
      <c r="AG1158" s="1089"/>
      <c r="AH1158" s="446"/>
      <c r="AI1158" s="446"/>
      <c r="AJ1158" s="1089"/>
      <c r="AK1158" s="446"/>
      <c r="AL1158" s="446"/>
      <c r="AM1158" s="1089"/>
      <c r="AN1158" s="446"/>
      <c r="AO1158" s="446"/>
      <c r="AP1158" s="1089"/>
      <c r="AQ1158" s="446"/>
      <c r="AR1158" s="446"/>
      <c r="AS1158" s="1146"/>
      <c r="AT1158" s="446"/>
      <c r="AU1158" s="446"/>
      <c r="AV1158" s="1089"/>
      <c r="AW1158" s="1089"/>
      <c r="AX1158" s="1146"/>
      <c r="AY1158" s="446"/>
      <c r="AZ1158" s="1146"/>
      <c r="BA1158" s="1919"/>
      <c r="BB1158" s="1790"/>
      <c r="BC1158" s="1146"/>
      <c r="BD1158" s="446"/>
      <c r="BE1158" s="1938"/>
      <c r="BF1158" s="1089"/>
      <c r="BG1158" s="20"/>
      <c r="BH1158" s="23"/>
      <c r="BI1158" s="23"/>
      <c r="BJ1158" s="23"/>
      <c r="BK1158" s="23"/>
      <c r="BL1158" s="23"/>
      <c r="BM1158" s="23"/>
      <c r="BN1158" s="23"/>
      <c r="BO1158" s="23"/>
      <c r="BP1158" s="23"/>
      <c r="BQ1158" s="23"/>
      <c r="BR1158" s="23"/>
      <c r="BS1158" s="23"/>
      <c r="BT1158" s="23"/>
      <c r="BU1158" s="23"/>
      <c r="BV1158" s="23"/>
      <c r="BW1158" s="23"/>
      <c r="BX1158" s="23"/>
      <c r="BY1158" s="23"/>
      <c r="BZ1158" s="23"/>
      <c r="CA1158" s="23"/>
      <c r="CB1158" s="23"/>
      <c r="CC1158" s="23"/>
      <c r="CD1158" s="23"/>
      <c r="CE1158" s="23"/>
      <c r="CF1158" s="23"/>
      <c r="CG1158" s="23"/>
      <c r="CH1158" s="23"/>
      <c r="CI1158" s="23"/>
      <c r="CJ1158" s="23"/>
      <c r="CK1158" s="23"/>
      <c r="CL1158" s="23"/>
      <c r="CM1158" s="23"/>
      <c r="CN1158" s="23"/>
      <c r="CO1158" s="23"/>
      <c r="CP1158" s="23"/>
      <c r="CQ1158" s="23"/>
      <c r="CR1158" s="23"/>
      <c r="CS1158" s="23"/>
      <c r="CT1158" s="23"/>
      <c r="CU1158" s="23"/>
      <c r="CV1158" s="23"/>
      <c r="CW1158" s="23"/>
      <c r="CX1158" s="23"/>
      <c r="CY1158" s="23"/>
      <c r="CZ1158" s="23"/>
      <c r="DA1158" s="23"/>
      <c r="DB1158" s="23"/>
      <c r="DC1158" s="23"/>
      <c r="DD1158" s="23"/>
      <c r="DE1158" s="23"/>
      <c r="DF1158" s="23"/>
      <c r="DG1158" s="23"/>
      <c r="DH1158" s="23"/>
      <c r="DI1158" s="23"/>
      <c r="DJ1158" s="23"/>
      <c r="DK1158" s="23"/>
      <c r="DL1158" s="23"/>
      <c r="DM1158" s="23"/>
      <c r="DN1158" s="23"/>
      <c r="DO1158" s="23"/>
      <c r="DP1158" s="23"/>
      <c r="DQ1158" s="23"/>
      <c r="DR1158" s="23"/>
      <c r="DS1158" s="23"/>
      <c r="DT1158" s="23"/>
      <c r="DU1158" s="23"/>
      <c r="DV1158" s="23"/>
      <c r="DW1158" s="23"/>
      <c r="DX1158" s="23"/>
      <c r="DY1158" s="23"/>
      <c r="DZ1158" s="23"/>
      <c r="EA1158" s="23"/>
      <c r="EB1158" s="23"/>
      <c r="EC1158" s="23"/>
      <c r="ED1158" s="23"/>
      <c r="EE1158" s="23"/>
    </row>
    <row r="1159" spans="1:135" s="22" customFormat="1" x14ac:dyDescent="0.25">
      <c r="A1159" s="20"/>
      <c r="B1159" s="16"/>
      <c r="C1159" s="446"/>
      <c r="D1159" s="446"/>
      <c r="E1159" s="1089"/>
      <c r="F1159" s="446"/>
      <c r="G1159" s="446"/>
      <c r="H1159" s="1089"/>
      <c r="I1159" s="446"/>
      <c r="J1159" s="446"/>
      <c r="K1159" s="1089"/>
      <c r="L1159" s="446"/>
      <c r="M1159" s="446"/>
      <c r="N1159" s="1089"/>
      <c r="O1159" s="446"/>
      <c r="P1159" s="446"/>
      <c r="Q1159" s="1089"/>
      <c r="R1159" s="446"/>
      <c r="S1159" s="446"/>
      <c r="T1159" s="1089"/>
      <c r="U1159" s="1089"/>
      <c r="V1159" s="446"/>
      <c r="W1159" s="446"/>
      <c r="X1159" s="1089"/>
      <c r="Y1159" s="446"/>
      <c r="Z1159" s="446"/>
      <c r="AA1159" s="1089"/>
      <c r="AB1159" s="446"/>
      <c r="AC1159" s="1089"/>
      <c r="AD1159" s="446"/>
      <c r="AE1159" s="1089"/>
      <c r="AF1159" s="446"/>
      <c r="AG1159" s="1089"/>
      <c r="AH1159" s="446"/>
      <c r="AI1159" s="446"/>
      <c r="AJ1159" s="1089"/>
      <c r="AK1159" s="446"/>
      <c r="AL1159" s="446"/>
      <c r="AM1159" s="1089"/>
      <c r="AN1159" s="446"/>
      <c r="AO1159" s="446"/>
      <c r="AP1159" s="1089"/>
      <c r="AQ1159" s="446"/>
      <c r="AR1159" s="446"/>
      <c r="AS1159" s="1146"/>
      <c r="AT1159" s="446"/>
      <c r="AU1159" s="446"/>
      <c r="AV1159" s="1089"/>
      <c r="AW1159" s="1089"/>
      <c r="AX1159" s="1146"/>
      <c r="AY1159" s="446"/>
      <c r="AZ1159" s="1146"/>
      <c r="BA1159" s="1919"/>
      <c r="BB1159" s="1790"/>
      <c r="BC1159" s="1146"/>
      <c r="BD1159" s="446"/>
      <c r="BE1159" s="1938"/>
      <c r="BF1159" s="1089"/>
      <c r="BG1159" s="20"/>
      <c r="BH1159" s="23"/>
      <c r="BI1159" s="23"/>
      <c r="BJ1159" s="23"/>
      <c r="BK1159" s="23"/>
      <c r="BL1159" s="23"/>
      <c r="BM1159" s="23"/>
      <c r="BN1159" s="23"/>
      <c r="BO1159" s="23"/>
      <c r="BP1159" s="23"/>
      <c r="BQ1159" s="23"/>
      <c r="BR1159" s="23"/>
      <c r="BS1159" s="23"/>
      <c r="BT1159" s="23"/>
      <c r="BU1159" s="23"/>
      <c r="BV1159" s="23"/>
      <c r="BW1159" s="23"/>
      <c r="BX1159" s="23"/>
      <c r="BY1159" s="23"/>
      <c r="BZ1159" s="23"/>
      <c r="CA1159" s="23"/>
      <c r="CB1159" s="23"/>
      <c r="CC1159" s="23"/>
      <c r="CD1159" s="23"/>
      <c r="CE1159" s="23"/>
      <c r="CF1159" s="23"/>
      <c r="CG1159" s="23"/>
      <c r="CH1159" s="23"/>
      <c r="CI1159" s="23"/>
      <c r="CJ1159" s="23"/>
      <c r="CK1159" s="23"/>
      <c r="CL1159" s="23"/>
      <c r="CM1159" s="23"/>
      <c r="CN1159" s="23"/>
      <c r="CO1159" s="23"/>
      <c r="CP1159" s="23"/>
      <c r="CQ1159" s="23"/>
      <c r="CR1159" s="23"/>
      <c r="CS1159" s="23"/>
      <c r="CT1159" s="23"/>
      <c r="CU1159" s="23"/>
      <c r="CV1159" s="23"/>
      <c r="CW1159" s="23"/>
      <c r="CX1159" s="23"/>
      <c r="CY1159" s="23"/>
      <c r="CZ1159" s="23"/>
      <c r="DA1159" s="23"/>
      <c r="DB1159" s="23"/>
      <c r="DC1159" s="23"/>
      <c r="DD1159" s="23"/>
      <c r="DE1159" s="23"/>
      <c r="DF1159" s="23"/>
      <c r="DG1159" s="23"/>
      <c r="DH1159" s="23"/>
      <c r="DI1159" s="23"/>
      <c r="DJ1159" s="23"/>
      <c r="DK1159" s="23"/>
      <c r="DL1159" s="23"/>
      <c r="DM1159" s="23"/>
      <c r="DN1159" s="23"/>
      <c r="DO1159" s="23"/>
      <c r="DP1159" s="23"/>
      <c r="DQ1159" s="23"/>
      <c r="DR1159" s="23"/>
      <c r="DS1159" s="23"/>
      <c r="DT1159" s="23"/>
      <c r="DU1159" s="23"/>
      <c r="DV1159" s="23"/>
      <c r="DW1159" s="23"/>
      <c r="DX1159" s="23"/>
      <c r="DY1159" s="23"/>
      <c r="DZ1159" s="23"/>
      <c r="EA1159" s="23"/>
      <c r="EB1159" s="23"/>
      <c r="EC1159" s="23"/>
      <c r="ED1159" s="23"/>
      <c r="EE1159" s="23"/>
    </row>
    <row r="1160" spans="1:135" s="22" customFormat="1" x14ac:dyDescent="0.25">
      <c r="A1160" s="20"/>
      <c r="B1160" s="16"/>
      <c r="C1160" s="446"/>
      <c r="D1160" s="446"/>
      <c r="E1160" s="1089"/>
      <c r="F1160" s="446"/>
      <c r="G1160" s="446"/>
      <c r="H1160" s="1089"/>
      <c r="I1160" s="446"/>
      <c r="J1160" s="446"/>
      <c r="K1160" s="1089"/>
      <c r="L1160" s="446"/>
      <c r="M1160" s="446"/>
      <c r="N1160" s="1089"/>
      <c r="O1160" s="446"/>
      <c r="P1160" s="446"/>
      <c r="Q1160" s="1089"/>
      <c r="R1160" s="446"/>
      <c r="S1160" s="446"/>
      <c r="T1160" s="1089"/>
      <c r="U1160" s="1089"/>
      <c r="V1160" s="446"/>
      <c r="W1160" s="446"/>
      <c r="X1160" s="1089"/>
      <c r="Y1160" s="446"/>
      <c r="Z1160" s="446"/>
      <c r="AA1160" s="1089"/>
      <c r="AB1160" s="446"/>
      <c r="AC1160" s="1089"/>
      <c r="AD1160" s="446"/>
      <c r="AE1160" s="1089"/>
      <c r="AF1160" s="446"/>
      <c r="AG1160" s="1089"/>
      <c r="AH1160" s="446"/>
      <c r="AI1160" s="446"/>
      <c r="AJ1160" s="1089"/>
      <c r="AK1160" s="446"/>
      <c r="AL1160" s="446"/>
      <c r="AM1160" s="1089"/>
      <c r="AN1160" s="446"/>
      <c r="AO1160" s="446"/>
      <c r="AP1160" s="1089"/>
      <c r="AQ1160" s="446"/>
      <c r="AR1160" s="446"/>
      <c r="AS1160" s="1146"/>
      <c r="AT1160" s="446"/>
      <c r="AU1160" s="446"/>
      <c r="AV1160" s="1089"/>
      <c r="AW1160" s="1089"/>
      <c r="AX1160" s="1146"/>
      <c r="AY1160" s="446"/>
      <c r="AZ1160" s="1146"/>
      <c r="BA1160" s="1919"/>
      <c r="BB1160" s="1790"/>
      <c r="BC1160" s="1146"/>
      <c r="BD1160" s="446"/>
      <c r="BE1160" s="1938"/>
      <c r="BF1160" s="1089"/>
      <c r="BG1160" s="20"/>
      <c r="BH1160" s="23"/>
      <c r="BI1160" s="23"/>
      <c r="BJ1160" s="23"/>
      <c r="BK1160" s="23"/>
      <c r="BL1160" s="23"/>
      <c r="BM1160" s="23"/>
      <c r="BN1160" s="23"/>
      <c r="BO1160" s="23"/>
      <c r="BP1160" s="23"/>
      <c r="BQ1160" s="23"/>
      <c r="BR1160" s="23"/>
      <c r="BS1160" s="23"/>
      <c r="BT1160" s="23"/>
      <c r="BU1160" s="23"/>
      <c r="BV1160" s="23"/>
      <c r="BW1160" s="23"/>
      <c r="BX1160" s="23"/>
      <c r="BY1160" s="23"/>
      <c r="BZ1160" s="23"/>
      <c r="CA1160" s="23"/>
      <c r="CB1160" s="23"/>
      <c r="CC1160" s="23"/>
      <c r="CD1160" s="23"/>
      <c r="CE1160" s="23"/>
      <c r="CF1160" s="23"/>
      <c r="CG1160" s="23"/>
      <c r="CH1160" s="23"/>
      <c r="CI1160" s="23"/>
      <c r="CJ1160" s="23"/>
      <c r="CK1160" s="23"/>
      <c r="CL1160" s="23"/>
      <c r="CM1160" s="23"/>
      <c r="CN1160" s="23"/>
      <c r="CO1160" s="23"/>
      <c r="CP1160" s="23"/>
      <c r="CQ1160" s="23"/>
      <c r="CR1160" s="23"/>
      <c r="CS1160" s="23"/>
      <c r="CT1160" s="23"/>
      <c r="CU1160" s="23"/>
      <c r="CV1160" s="23"/>
      <c r="CW1160" s="23"/>
      <c r="CX1160" s="23"/>
      <c r="CY1160" s="23"/>
      <c r="CZ1160" s="23"/>
      <c r="DA1160" s="23"/>
      <c r="DB1160" s="23"/>
      <c r="DC1160" s="23"/>
      <c r="DD1160" s="23"/>
      <c r="DE1160" s="23"/>
      <c r="DF1160" s="23"/>
      <c r="DG1160" s="23"/>
      <c r="DH1160" s="23"/>
      <c r="DI1160" s="23"/>
      <c r="DJ1160" s="23"/>
      <c r="DK1160" s="23"/>
      <c r="DL1160" s="23"/>
      <c r="DM1160" s="23"/>
      <c r="DN1160" s="23"/>
      <c r="DO1160" s="23"/>
      <c r="DP1160" s="23"/>
      <c r="DQ1160" s="23"/>
      <c r="DR1160" s="23"/>
      <c r="DS1160" s="23"/>
      <c r="DT1160" s="23"/>
      <c r="DU1160" s="23"/>
      <c r="DV1160" s="23"/>
      <c r="DW1160" s="23"/>
      <c r="DX1160" s="23"/>
      <c r="DY1160" s="23"/>
      <c r="DZ1160" s="23"/>
      <c r="EA1160" s="23"/>
      <c r="EB1160" s="23"/>
      <c r="EC1160" s="23"/>
      <c r="ED1160" s="23"/>
      <c r="EE1160" s="23"/>
    </row>
    <row r="1161" spans="1:135" s="22" customFormat="1" x14ac:dyDescent="0.25">
      <c r="A1161" s="20"/>
      <c r="B1161" s="16"/>
      <c r="C1161" s="446"/>
      <c r="D1161" s="446"/>
      <c r="E1161" s="1089"/>
      <c r="F1161" s="446"/>
      <c r="G1161" s="446"/>
      <c r="H1161" s="1089"/>
      <c r="I1161" s="446"/>
      <c r="J1161" s="446"/>
      <c r="K1161" s="1089"/>
      <c r="L1161" s="446"/>
      <c r="M1161" s="446"/>
      <c r="N1161" s="1089"/>
      <c r="O1161" s="446"/>
      <c r="P1161" s="446"/>
      <c r="Q1161" s="1089"/>
      <c r="R1161" s="446"/>
      <c r="S1161" s="446"/>
      <c r="T1161" s="1089"/>
      <c r="U1161" s="1089"/>
      <c r="V1161" s="446"/>
      <c r="W1161" s="446"/>
      <c r="X1161" s="1089"/>
      <c r="Y1161" s="446"/>
      <c r="Z1161" s="446"/>
      <c r="AA1161" s="1089"/>
      <c r="AB1161" s="446"/>
      <c r="AC1161" s="1089"/>
      <c r="AD1161" s="446"/>
      <c r="AE1161" s="1089"/>
      <c r="AF1161" s="446"/>
      <c r="AG1161" s="1089"/>
      <c r="AH1161" s="446"/>
      <c r="AI1161" s="446"/>
      <c r="AJ1161" s="1089"/>
      <c r="AK1161" s="446"/>
      <c r="AL1161" s="446"/>
      <c r="AM1161" s="1089"/>
      <c r="AN1161" s="446"/>
      <c r="AO1161" s="446"/>
      <c r="AP1161" s="1089"/>
      <c r="AQ1161" s="446"/>
      <c r="AR1161" s="446"/>
      <c r="AS1161" s="1146"/>
      <c r="AT1161" s="446"/>
      <c r="AU1161" s="446"/>
      <c r="AV1161" s="1089"/>
      <c r="AW1161" s="1089"/>
      <c r="AX1161" s="1146"/>
      <c r="AY1161" s="446"/>
      <c r="AZ1161" s="1146"/>
      <c r="BA1161" s="1919"/>
      <c r="BB1161" s="1790"/>
      <c r="BC1161" s="1146"/>
      <c r="BD1161" s="446"/>
      <c r="BE1161" s="1938"/>
      <c r="BF1161" s="1089"/>
      <c r="BG1161" s="20"/>
      <c r="BH1161" s="23"/>
      <c r="BI1161" s="23"/>
      <c r="BJ1161" s="23"/>
      <c r="BK1161" s="23"/>
      <c r="BL1161" s="23"/>
      <c r="BM1161" s="23"/>
      <c r="BN1161" s="23"/>
      <c r="BO1161" s="23"/>
      <c r="BP1161" s="23"/>
      <c r="BQ1161" s="23"/>
      <c r="BR1161" s="23"/>
      <c r="BS1161" s="23"/>
      <c r="BT1161" s="23"/>
      <c r="BU1161" s="23"/>
      <c r="BV1161" s="23"/>
      <c r="BW1161" s="23"/>
      <c r="BX1161" s="23"/>
      <c r="BY1161" s="23"/>
      <c r="BZ1161" s="23"/>
      <c r="CA1161" s="23"/>
      <c r="CB1161" s="23"/>
      <c r="CC1161" s="23"/>
      <c r="CD1161" s="23"/>
      <c r="CE1161" s="23"/>
      <c r="CF1161" s="23"/>
      <c r="CG1161" s="23"/>
      <c r="CH1161" s="23"/>
      <c r="CI1161" s="23"/>
      <c r="CJ1161" s="23"/>
      <c r="CK1161" s="23"/>
      <c r="CL1161" s="23"/>
      <c r="CM1161" s="23"/>
      <c r="CN1161" s="23"/>
      <c r="CO1161" s="23"/>
      <c r="CP1161" s="23"/>
      <c r="CQ1161" s="23"/>
      <c r="CR1161" s="23"/>
      <c r="CS1161" s="23"/>
      <c r="CT1161" s="23"/>
      <c r="CU1161" s="23"/>
      <c r="CV1161" s="23"/>
      <c r="CW1161" s="23"/>
      <c r="CX1161" s="23"/>
      <c r="CY1161" s="23"/>
      <c r="CZ1161" s="23"/>
      <c r="DA1161" s="23"/>
      <c r="DB1161" s="23"/>
      <c r="DC1161" s="23"/>
      <c r="DD1161" s="23"/>
      <c r="DE1161" s="23"/>
      <c r="DF1161" s="23"/>
      <c r="DG1161" s="23"/>
      <c r="DH1161" s="23"/>
      <c r="DI1161" s="23"/>
      <c r="DJ1161" s="23"/>
      <c r="DK1161" s="23"/>
      <c r="DL1161" s="23"/>
      <c r="DM1161" s="23"/>
      <c r="DN1161" s="23"/>
      <c r="DO1161" s="23"/>
      <c r="DP1161" s="23"/>
      <c r="DQ1161" s="23"/>
      <c r="DR1161" s="23"/>
      <c r="DS1161" s="23"/>
      <c r="DT1161" s="23"/>
      <c r="DU1161" s="23"/>
      <c r="DV1161" s="23"/>
      <c r="DW1161" s="23"/>
      <c r="DX1161" s="23"/>
      <c r="DY1161" s="23"/>
      <c r="DZ1161" s="23"/>
      <c r="EA1161" s="23"/>
      <c r="EB1161" s="23"/>
      <c r="EC1161" s="23"/>
      <c r="ED1161" s="23"/>
      <c r="EE1161" s="23"/>
    </row>
    <row r="1162" spans="1:135" s="22" customFormat="1" x14ac:dyDescent="0.25">
      <c r="A1162" s="20"/>
      <c r="B1162" s="16"/>
      <c r="C1162" s="446"/>
      <c r="D1162" s="446"/>
      <c r="E1162" s="1089"/>
      <c r="F1162" s="446"/>
      <c r="G1162" s="446"/>
      <c r="H1162" s="1089"/>
      <c r="I1162" s="446"/>
      <c r="J1162" s="446"/>
      <c r="K1162" s="1089"/>
      <c r="L1162" s="446"/>
      <c r="M1162" s="446"/>
      <c r="N1162" s="1089"/>
      <c r="O1162" s="446"/>
      <c r="P1162" s="446"/>
      <c r="Q1162" s="1089"/>
      <c r="R1162" s="446"/>
      <c r="S1162" s="446"/>
      <c r="T1162" s="1089"/>
      <c r="U1162" s="1089"/>
      <c r="V1162" s="446"/>
      <c r="W1162" s="446"/>
      <c r="X1162" s="1089"/>
      <c r="Y1162" s="446"/>
      <c r="Z1162" s="446"/>
      <c r="AA1162" s="1089"/>
      <c r="AB1162" s="446"/>
      <c r="AC1162" s="1089"/>
      <c r="AD1162" s="446"/>
      <c r="AE1162" s="1089"/>
      <c r="AF1162" s="446"/>
      <c r="AG1162" s="1089"/>
      <c r="AH1162" s="446"/>
      <c r="AI1162" s="446"/>
      <c r="AJ1162" s="1089"/>
      <c r="AK1162" s="446"/>
      <c r="AL1162" s="446"/>
      <c r="AM1162" s="1089"/>
      <c r="AN1162" s="446"/>
      <c r="AO1162" s="446"/>
      <c r="AP1162" s="1089"/>
      <c r="AQ1162" s="446"/>
      <c r="AR1162" s="446"/>
      <c r="AS1162" s="1146"/>
      <c r="AT1162" s="446"/>
      <c r="AU1162" s="446"/>
      <c r="AV1162" s="1089"/>
      <c r="AW1162" s="1089"/>
      <c r="AX1162" s="1146"/>
      <c r="AY1162" s="446"/>
      <c r="AZ1162" s="1146"/>
      <c r="BA1162" s="1919"/>
      <c r="BB1162" s="1790"/>
      <c r="BC1162" s="1146"/>
      <c r="BD1162" s="446"/>
      <c r="BE1162" s="1938"/>
      <c r="BF1162" s="1089"/>
      <c r="BG1162" s="20"/>
      <c r="BH1162" s="23"/>
      <c r="BI1162" s="23"/>
      <c r="BJ1162" s="23"/>
      <c r="BK1162" s="23"/>
      <c r="BL1162" s="23"/>
      <c r="BM1162" s="23"/>
      <c r="BN1162" s="23"/>
      <c r="BO1162" s="23"/>
      <c r="BP1162" s="23"/>
      <c r="BQ1162" s="23"/>
      <c r="BR1162" s="23"/>
      <c r="BS1162" s="23"/>
      <c r="BT1162" s="23"/>
      <c r="BU1162" s="23"/>
      <c r="BV1162" s="23"/>
      <c r="BW1162" s="23"/>
      <c r="BX1162" s="23"/>
      <c r="BY1162" s="23"/>
      <c r="BZ1162" s="23"/>
      <c r="CA1162" s="23"/>
      <c r="CB1162" s="23"/>
      <c r="CC1162" s="23"/>
      <c r="CD1162" s="23"/>
      <c r="CE1162" s="23"/>
      <c r="CF1162" s="23"/>
      <c r="CG1162" s="23"/>
      <c r="CH1162" s="23"/>
      <c r="CI1162" s="23"/>
      <c r="CJ1162" s="23"/>
      <c r="CK1162" s="23"/>
      <c r="CL1162" s="23"/>
      <c r="CM1162" s="23"/>
      <c r="CN1162" s="23"/>
      <c r="CO1162" s="23"/>
      <c r="CP1162" s="23"/>
      <c r="CQ1162" s="23"/>
      <c r="CR1162" s="23"/>
      <c r="CS1162" s="23"/>
      <c r="CT1162" s="23"/>
      <c r="CU1162" s="23"/>
      <c r="CV1162" s="23"/>
      <c r="CW1162" s="23"/>
      <c r="CX1162" s="23"/>
      <c r="CY1162" s="23"/>
      <c r="CZ1162" s="23"/>
      <c r="DA1162" s="23"/>
      <c r="DB1162" s="23"/>
      <c r="DC1162" s="23"/>
      <c r="DD1162" s="23"/>
      <c r="DE1162" s="23"/>
      <c r="DF1162" s="23"/>
      <c r="DG1162" s="23"/>
      <c r="DH1162" s="23"/>
      <c r="DI1162" s="23"/>
      <c r="DJ1162" s="23"/>
      <c r="DK1162" s="23"/>
      <c r="DL1162" s="23"/>
      <c r="DM1162" s="23"/>
      <c r="DN1162" s="23"/>
      <c r="DO1162" s="23"/>
      <c r="DP1162" s="23"/>
      <c r="DQ1162" s="23"/>
      <c r="DR1162" s="23"/>
      <c r="DS1162" s="23"/>
      <c r="DT1162" s="23"/>
      <c r="DU1162" s="23"/>
      <c r="DV1162" s="23"/>
      <c r="DW1162" s="23"/>
      <c r="DX1162" s="23"/>
      <c r="DY1162" s="23"/>
      <c r="DZ1162" s="23"/>
      <c r="EA1162" s="23"/>
      <c r="EB1162" s="23"/>
      <c r="EC1162" s="23"/>
      <c r="ED1162" s="23"/>
      <c r="EE1162" s="23"/>
    </row>
    <row r="1163" spans="1:135" s="22" customFormat="1" x14ac:dyDescent="0.25">
      <c r="A1163" s="20"/>
      <c r="B1163" s="16"/>
      <c r="C1163" s="446"/>
      <c r="D1163" s="446"/>
      <c r="E1163" s="1089"/>
      <c r="F1163" s="446"/>
      <c r="G1163" s="446"/>
      <c r="H1163" s="1089"/>
      <c r="I1163" s="446"/>
      <c r="J1163" s="446"/>
      <c r="K1163" s="1089"/>
      <c r="L1163" s="446"/>
      <c r="M1163" s="446"/>
      <c r="N1163" s="1089"/>
      <c r="O1163" s="446"/>
      <c r="P1163" s="446"/>
      <c r="Q1163" s="1089"/>
      <c r="R1163" s="446"/>
      <c r="S1163" s="446"/>
      <c r="T1163" s="1089"/>
      <c r="U1163" s="1089"/>
      <c r="V1163" s="446"/>
      <c r="W1163" s="446"/>
      <c r="X1163" s="1089"/>
      <c r="Y1163" s="446"/>
      <c r="Z1163" s="446"/>
      <c r="AA1163" s="1089"/>
      <c r="AB1163" s="446"/>
      <c r="AC1163" s="1089"/>
      <c r="AD1163" s="446"/>
      <c r="AE1163" s="1089"/>
      <c r="AF1163" s="446"/>
      <c r="AG1163" s="1089"/>
      <c r="AH1163" s="446"/>
      <c r="AI1163" s="446"/>
      <c r="AJ1163" s="1089"/>
      <c r="AK1163" s="446"/>
      <c r="AL1163" s="446"/>
      <c r="AM1163" s="1089"/>
      <c r="AN1163" s="446"/>
      <c r="AO1163" s="446"/>
      <c r="AP1163" s="1089"/>
      <c r="AQ1163" s="446"/>
      <c r="AR1163" s="446"/>
      <c r="AS1163" s="1146"/>
      <c r="AT1163" s="446"/>
      <c r="AU1163" s="446"/>
      <c r="AV1163" s="1089"/>
      <c r="AW1163" s="1089"/>
      <c r="AX1163" s="1146"/>
      <c r="AY1163" s="446"/>
      <c r="AZ1163" s="1146"/>
      <c r="BA1163" s="1919"/>
      <c r="BB1163" s="1790"/>
      <c r="BC1163" s="1146"/>
      <c r="BD1163" s="446"/>
      <c r="BE1163" s="1938"/>
      <c r="BF1163" s="1089"/>
      <c r="BG1163" s="20"/>
      <c r="BH1163" s="23"/>
      <c r="BI1163" s="23"/>
      <c r="BJ1163" s="23"/>
      <c r="BK1163" s="23"/>
      <c r="BL1163" s="23"/>
      <c r="BM1163" s="23"/>
      <c r="BN1163" s="23"/>
      <c r="BO1163" s="23"/>
      <c r="BP1163" s="23"/>
      <c r="BQ1163" s="23"/>
      <c r="BR1163" s="23"/>
      <c r="BS1163" s="23"/>
      <c r="BT1163" s="23"/>
      <c r="BU1163" s="23"/>
      <c r="BV1163" s="23"/>
      <c r="BW1163" s="23"/>
      <c r="BX1163" s="23"/>
      <c r="BY1163" s="23"/>
      <c r="BZ1163" s="23"/>
      <c r="CA1163" s="23"/>
      <c r="CB1163" s="23"/>
      <c r="CC1163" s="23"/>
      <c r="CD1163" s="23"/>
      <c r="CE1163" s="23"/>
      <c r="CF1163" s="23"/>
      <c r="CG1163" s="23"/>
      <c r="CH1163" s="23"/>
      <c r="CI1163" s="23"/>
      <c r="CJ1163" s="23"/>
      <c r="CK1163" s="23"/>
      <c r="CL1163" s="23"/>
      <c r="CM1163" s="23"/>
      <c r="CN1163" s="23"/>
      <c r="CO1163" s="23"/>
      <c r="CP1163" s="23"/>
      <c r="CQ1163" s="23"/>
      <c r="CR1163" s="23"/>
      <c r="CS1163" s="23"/>
      <c r="CT1163" s="23"/>
      <c r="CU1163" s="23"/>
      <c r="CV1163" s="23"/>
      <c r="CW1163" s="23"/>
      <c r="CX1163" s="23"/>
      <c r="CY1163" s="23"/>
      <c r="CZ1163" s="23"/>
      <c r="DA1163" s="23"/>
      <c r="DB1163" s="23"/>
      <c r="DC1163" s="23"/>
      <c r="DD1163" s="23"/>
      <c r="DE1163" s="23"/>
      <c r="DF1163" s="23"/>
      <c r="DG1163" s="23"/>
      <c r="DH1163" s="23"/>
      <c r="DI1163" s="23"/>
      <c r="DJ1163" s="23"/>
      <c r="DK1163" s="23"/>
      <c r="DL1163" s="23"/>
      <c r="DM1163" s="23"/>
      <c r="DN1163" s="23"/>
      <c r="DO1163" s="23"/>
      <c r="DP1163" s="23"/>
      <c r="DQ1163" s="23"/>
      <c r="DR1163" s="23"/>
      <c r="DS1163" s="23"/>
      <c r="DT1163" s="23"/>
      <c r="DU1163" s="23"/>
      <c r="DV1163" s="23"/>
      <c r="DW1163" s="23"/>
      <c r="DX1163" s="23"/>
      <c r="DY1163" s="23"/>
      <c r="DZ1163" s="23"/>
      <c r="EA1163" s="23"/>
      <c r="EB1163" s="23"/>
      <c r="EC1163" s="23"/>
      <c r="ED1163" s="23"/>
      <c r="EE1163" s="23"/>
    </row>
    <row r="1164" spans="1:135" s="22" customFormat="1" x14ac:dyDescent="0.25">
      <c r="A1164" s="20"/>
      <c r="B1164" s="16"/>
      <c r="C1164" s="446"/>
      <c r="D1164" s="446"/>
      <c r="E1164" s="1089"/>
      <c r="F1164" s="446"/>
      <c r="G1164" s="446"/>
      <c r="H1164" s="1089"/>
      <c r="I1164" s="446"/>
      <c r="J1164" s="446"/>
      <c r="K1164" s="1089"/>
      <c r="L1164" s="446"/>
      <c r="M1164" s="446"/>
      <c r="N1164" s="1089"/>
      <c r="O1164" s="446"/>
      <c r="P1164" s="446"/>
      <c r="Q1164" s="1089"/>
      <c r="R1164" s="446"/>
      <c r="S1164" s="446"/>
      <c r="T1164" s="1089"/>
      <c r="U1164" s="1089"/>
      <c r="V1164" s="446"/>
      <c r="W1164" s="446"/>
      <c r="X1164" s="1089"/>
      <c r="Y1164" s="446"/>
      <c r="Z1164" s="446"/>
      <c r="AA1164" s="1089"/>
      <c r="AB1164" s="446"/>
      <c r="AC1164" s="1089"/>
      <c r="AD1164" s="446"/>
      <c r="AE1164" s="1089"/>
      <c r="AF1164" s="446"/>
      <c r="AG1164" s="1089"/>
      <c r="AH1164" s="446"/>
      <c r="AI1164" s="446"/>
      <c r="AJ1164" s="1089"/>
      <c r="AK1164" s="446"/>
      <c r="AL1164" s="446"/>
      <c r="AM1164" s="1089"/>
      <c r="AN1164" s="446"/>
      <c r="AO1164" s="446"/>
      <c r="AP1164" s="1089"/>
      <c r="AQ1164" s="446"/>
      <c r="AR1164" s="446"/>
      <c r="AS1164" s="1146"/>
      <c r="AT1164" s="446"/>
      <c r="AU1164" s="446"/>
      <c r="AV1164" s="1089"/>
      <c r="AW1164" s="1089"/>
      <c r="AX1164" s="1146"/>
      <c r="AY1164" s="446"/>
      <c r="AZ1164" s="1146"/>
      <c r="BA1164" s="1919"/>
      <c r="BB1164" s="1790"/>
      <c r="BC1164" s="1146"/>
      <c r="BD1164" s="446"/>
      <c r="BE1164" s="1938"/>
      <c r="BF1164" s="1089"/>
      <c r="BG1164" s="20"/>
      <c r="BH1164" s="23"/>
      <c r="BI1164" s="23"/>
      <c r="BJ1164" s="23"/>
      <c r="BK1164" s="23"/>
      <c r="BL1164" s="23"/>
      <c r="BM1164" s="23"/>
      <c r="BN1164" s="23"/>
      <c r="BO1164" s="23"/>
      <c r="BP1164" s="23"/>
      <c r="BQ1164" s="23"/>
      <c r="BR1164" s="23"/>
      <c r="BS1164" s="23"/>
      <c r="BT1164" s="23"/>
      <c r="BU1164" s="23"/>
      <c r="BV1164" s="23"/>
      <c r="BW1164" s="23"/>
      <c r="BX1164" s="23"/>
      <c r="BY1164" s="23"/>
      <c r="BZ1164" s="23"/>
      <c r="CA1164" s="23"/>
      <c r="CB1164" s="23"/>
      <c r="CC1164" s="23"/>
      <c r="CD1164" s="23"/>
      <c r="CE1164" s="23"/>
      <c r="CF1164" s="23"/>
      <c r="CG1164" s="23"/>
      <c r="CH1164" s="23"/>
      <c r="CI1164" s="23"/>
      <c r="CJ1164" s="23"/>
      <c r="CK1164" s="23"/>
      <c r="CL1164" s="23"/>
      <c r="CM1164" s="23"/>
      <c r="CN1164" s="23"/>
      <c r="CO1164" s="23"/>
      <c r="CP1164" s="23"/>
      <c r="CQ1164" s="23"/>
      <c r="CR1164" s="23"/>
      <c r="CS1164" s="23"/>
      <c r="CT1164" s="23"/>
      <c r="CU1164" s="23"/>
      <c r="CV1164" s="23"/>
      <c r="CW1164" s="23"/>
      <c r="CX1164" s="23"/>
      <c r="CY1164" s="23"/>
      <c r="CZ1164" s="23"/>
      <c r="DA1164" s="23"/>
      <c r="DB1164" s="23"/>
      <c r="DC1164" s="23"/>
      <c r="DD1164" s="23"/>
      <c r="DE1164" s="23"/>
      <c r="DF1164" s="23"/>
      <c r="DG1164" s="23"/>
      <c r="DH1164" s="23"/>
      <c r="DI1164" s="23"/>
      <c r="DJ1164" s="23"/>
      <c r="DK1164" s="23"/>
      <c r="DL1164" s="23"/>
      <c r="DM1164" s="23"/>
      <c r="DN1164" s="23"/>
      <c r="DO1164" s="23"/>
      <c r="DP1164" s="23"/>
      <c r="DQ1164" s="23"/>
      <c r="DR1164" s="23"/>
      <c r="DS1164" s="23"/>
      <c r="DT1164" s="23"/>
      <c r="DU1164" s="23"/>
      <c r="DV1164" s="23"/>
      <c r="DW1164" s="23"/>
      <c r="DX1164" s="23"/>
      <c r="DY1164" s="23"/>
      <c r="DZ1164" s="23"/>
      <c r="EA1164" s="23"/>
      <c r="EB1164" s="23"/>
      <c r="EC1164" s="23"/>
      <c r="ED1164" s="23"/>
      <c r="EE1164" s="23"/>
    </row>
    <row r="1165" spans="1:135" s="22" customFormat="1" x14ac:dyDescent="0.25">
      <c r="A1165" s="20"/>
      <c r="B1165" s="16"/>
      <c r="C1165" s="446"/>
      <c r="D1165" s="446"/>
      <c r="E1165" s="1089"/>
      <c r="F1165" s="446"/>
      <c r="G1165" s="446"/>
      <c r="H1165" s="1089"/>
      <c r="I1165" s="446"/>
      <c r="J1165" s="446"/>
      <c r="K1165" s="1089"/>
      <c r="L1165" s="446"/>
      <c r="M1165" s="446"/>
      <c r="N1165" s="1089"/>
      <c r="O1165" s="446"/>
      <c r="P1165" s="446"/>
      <c r="Q1165" s="1089"/>
      <c r="R1165" s="446"/>
      <c r="S1165" s="446"/>
      <c r="T1165" s="1089"/>
      <c r="U1165" s="1089"/>
      <c r="V1165" s="446"/>
      <c r="W1165" s="446"/>
      <c r="X1165" s="1089"/>
      <c r="Y1165" s="446"/>
      <c r="Z1165" s="446"/>
      <c r="AA1165" s="1089"/>
      <c r="AB1165" s="446"/>
      <c r="AC1165" s="1089"/>
      <c r="AD1165" s="446"/>
      <c r="AE1165" s="1089"/>
      <c r="AF1165" s="446"/>
      <c r="AG1165" s="1089"/>
      <c r="AH1165" s="446"/>
      <c r="AI1165" s="446"/>
      <c r="AJ1165" s="1089"/>
      <c r="AK1165" s="446"/>
      <c r="AL1165" s="446"/>
      <c r="AM1165" s="1089"/>
      <c r="AN1165" s="446"/>
      <c r="AO1165" s="446"/>
      <c r="AP1165" s="1089"/>
      <c r="AQ1165" s="446"/>
      <c r="AR1165" s="446"/>
      <c r="AS1165" s="1146"/>
      <c r="AT1165" s="446"/>
      <c r="AU1165" s="446"/>
      <c r="AV1165" s="1089"/>
      <c r="AW1165" s="1089"/>
      <c r="AX1165" s="1146"/>
      <c r="AY1165" s="446"/>
      <c r="AZ1165" s="1146"/>
      <c r="BA1165" s="1919"/>
      <c r="BB1165" s="1790"/>
      <c r="BC1165" s="1146"/>
      <c r="BD1165" s="446"/>
      <c r="BE1165" s="1938"/>
      <c r="BF1165" s="1089"/>
      <c r="BG1165" s="20"/>
      <c r="BH1165" s="23"/>
      <c r="BI1165" s="23"/>
      <c r="BJ1165" s="23"/>
      <c r="BK1165" s="23"/>
      <c r="BL1165" s="23"/>
      <c r="BM1165" s="23"/>
      <c r="BN1165" s="23"/>
      <c r="BO1165" s="23"/>
      <c r="BP1165" s="23"/>
      <c r="BQ1165" s="23"/>
      <c r="BR1165" s="23"/>
      <c r="BS1165" s="23"/>
      <c r="BT1165" s="23"/>
      <c r="BU1165" s="23"/>
      <c r="BV1165" s="23"/>
      <c r="BW1165" s="23"/>
      <c r="BX1165" s="23"/>
      <c r="BY1165" s="23"/>
      <c r="BZ1165" s="23"/>
      <c r="CA1165" s="23"/>
      <c r="CB1165" s="23"/>
      <c r="CC1165" s="23"/>
      <c r="CD1165" s="23"/>
      <c r="CE1165" s="23"/>
      <c r="CF1165" s="23"/>
      <c r="CG1165" s="23"/>
      <c r="CH1165" s="23"/>
      <c r="CI1165" s="23"/>
      <c r="CJ1165" s="23"/>
      <c r="CK1165" s="23"/>
      <c r="CL1165" s="23"/>
      <c r="CM1165" s="23"/>
      <c r="CN1165" s="23"/>
      <c r="CO1165" s="23"/>
      <c r="CP1165" s="23"/>
      <c r="CQ1165" s="23"/>
      <c r="CR1165" s="23"/>
      <c r="CS1165" s="23"/>
      <c r="CT1165" s="23"/>
      <c r="CU1165" s="23"/>
      <c r="CV1165" s="23"/>
      <c r="CW1165" s="23"/>
      <c r="CX1165" s="23"/>
      <c r="CY1165" s="23"/>
      <c r="CZ1165" s="23"/>
      <c r="DA1165" s="23"/>
      <c r="DB1165" s="23"/>
      <c r="DC1165" s="23"/>
      <c r="DD1165" s="23"/>
      <c r="DE1165" s="23"/>
      <c r="DF1165" s="23"/>
      <c r="DG1165" s="23"/>
      <c r="DH1165" s="23"/>
      <c r="DI1165" s="23"/>
      <c r="DJ1165" s="23"/>
      <c r="DK1165" s="23"/>
      <c r="DL1165" s="23"/>
      <c r="DM1165" s="23"/>
      <c r="DN1165" s="23"/>
      <c r="DO1165" s="23"/>
      <c r="DP1165" s="23"/>
      <c r="DQ1165" s="23"/>
      <c r="DR1165" s="23"/>
      <c r="DS1165" s="23"/>
      <c r="DT1165" s="23"/>
      <c r="DU1165" s="23"/>
      <c r="DV1165" s="23"/>
      <c r="DW1165" s="23"/>
      <c r="DX1165" s="23"/>
      <c r="DY1165" s="23"/>
      <c r="DZ1165" s="23"/>
      <c r="EA1165" s="23"/>
      <c r="EB1165" s="23"/>
      <c r="EC1165" s="23"/>
      <c r="ED1165" s="23"/>
      <c r="EE1165" s="23"/>
    </row>
    <row r="1166" spans="1:135" s="22" customFormat="1" x14ac:dyDescent="0.25">
      <c r="A1166" s="20"/>
      <c r="B1166" s="16"/>
      <c r="C1166" s="446"/>
      <c r="D1166" s="446"/>
      <c r="E1166" s="1089"/>
      <c r="F1166" s="446"/>
      <c r="G1166" s="446"/>
      <c r="H1166" s="1089"/>
      <c r="I1166" s="446"/>
      <c r="J1166" s="446"/>
      <c r="K1166" s="1089"/>
      <c r="L1166" s="446"/>
      <c r="M1166" s="446"/>
      <c r="N1166" s="1089"/>
      <c r="O1166" s="446"/>
      <c r="P1166" s="446"/>
      <c r="Q1166" s="1089"/>
      <c r="R1166" s="446"/>
      <c r="S1166" s="446"/>
      <c r="T1166" s="1089"/>
      <c r="U1166" s="1089"/>
      <c r="V1166" s="446"/>
      <c r="W1166" s="446"/>
      <c r="X1166" s="1089"/>
      <c r="Y1166" s="446"/>
      <c r="Z1166" s="446"/>
      <c r="AA1166" s="1089"/>
      <c r="AB1166" s="446"/>
      <c r="AC1166" s="1089"/>
      <c r="AD1166" s="446"/>
      <c r="AE1166" s="1089"/>
      <c r="AF1166" s="446"/>
      <c r="AG1166" s="1089"/>
      <c r="AH1166" s="446"/>
      <c r="AI1166" s="446"/>
      <c r="AJ1166" s="1089"/>
      <c r="AK1166" s="446"/>
      <c r="AL1166" s="446"/>
      <c r="AM1166" s="1089"/>
      <c r="AN1166" s="446"/>
      <c r="AO1166" s="446"/>
      <c r="AP1166" s="1089"/>
      <c r="AQ1166" s="446"/>
      <c r="AR1166" s="446"/>
      <c r="AS1166" s="1146"/>
      <c r="AT1166" s="446"/>
      <c r="AU1166" s="446"/>
      <c r="AV1166" s="1089"/>
      <c r="AW1166" s="1089"/>
      <c r="AX1166" s="1146"/>
      <c r="AY1166" s="446"/>
      <c r="AZ1166" s="1146"/>
      <c r="BA1166" s="1919"/>
      <c r="BB1166" s="1790"/>
      <c r="BC1166" s="1146"/>
      <c r="BD1166" s="446"/>
      <c r="BE1166" s="1938"/>
      <c r="BF1166" s="1089"/>
      <c r="BG1166" s="20"/>
      <c r="BH1166" s="23"/>
      <c r="BI1166" s="23"/>
      <c r="BJ1166" s="23"/>
      <c r="BK1166" s="23"/>
      <c r="BL1166" s="23"/>
      <c r="BM1166" s="23"/>
      <c r="BN1166" s="23"/>
      <c r="BO1166" s="23"/>
      <c r="BP1166" s="23"/>
      <c r="BQ1166" s="23"/>
      <c r="BR1166" s="23"/>
      <c r="BS1166" s="23"/>
      <c r="BT1166" s="23"/>
      <c r="BU1166" s="23"/>
      <c r="BV1166" s="23"/>
      <c r="BW1166" s="23"/>
      <c r="BX1166" s="23"/>
      <c r="BY1166" s="23"/>
      <c r="BZ1166" s="23"/>
      <c r="CA1166" s="23"/>
      <c r="CB1166" s="23"/>
      <c r="CC1166" s="23"/>
      <c r="CD1166" s="23"/>
      <c r="CE1166" s="23"/>
      <c r="CF1166" s="23"/>
      <c r="CG1166" s="23"/>
      <c r="CH1166" s="23"/>
      <c r="CI1166" s="23"/>
      <c r="CJ1166" s="23"/>
      <c r="CK1166" s="23"/>
      <c r="CL1166" s="23"/>
      <c r="CM1166" s="23"/>
      <c r="CN1166" s="23"/>
      <c r="CO1166" s="23"/>
      <c r="CP1166" s="23"/>
      <c r="CQ1166" s="23"/>
      <c r="CR1166" s="23"/>
      <c r="CS1166" s="23"/>
      <c r="CT1166" s="23"/>
      <c r="CU1166" s="23"/>
      <c r="CV1166" s="23"/>
      <c r="CW1166" s="23"/>
      <c r="CX1166" s="23"/>
      <c r="CY1166" s="23"/>
      <c r="CZ1166" s="23"/>
      <c r="DA1166" s="23"/>
      <c r="DB1166" s="23"/>
      <c r="DC1166" s="23"/>
      <c r="DD1166" s="23"/>
      <c r="DE1166" s="23"/>
      <c r="DF1166" s="23"/>
      <c r="DG1166" s="23"/>
      <c r="DH1166" s="23"/>
      <c r="DI1166" s="23"/>
      <c r="DJ1166" s="23"/>
      <c r="DK1166" s="23"/>
      <c r="DL1166" s="23"/>
      <c r="DM1166" s="23"/>
      <c r="DN1166" s="23"/>
      <c r="DO1166" s="23"/>
      <c r="DP1166" s="23"/>
      <c r="DQ1166" s="23"/>
      <c r="DR1166" s="23"/>
      <c r="DS1166" s="23"/>
      <c r="DT1166" s="23"/>
      <c r="DU1166" s="23"/>
      <c r="DV1166" s="23"/>
      <c r="DW1166" s="23"/>
      <c r="DX1166" s="23"/>
      <c r="DY1166" s="23"/>
      <c r="DZ1166" s="23"/>
      <c r="EA1166" s="23"/>
      <c r="EB1166" s="23"/>
      <c r="EC1166" s="23"/>
      <c r="ED1166" s="23"/>
      <c r="EE1166" s="23"/>
    </row>
    <row r="1167" spans="1:135" s="22" customFormat="1" x14ac:dyDescent="0.25">
      <c r="A1167" s="20"/>
      <c r="B1167" s="16"/>
      <c r="C1167" s="446"/>
      <c r="D1167" s="446"/>
      <c r="E1167" s="1089"/>
      <c r="F1167" s="446"/>
      <c r="G1167" s="446"/>
      <c r="H1167" s="1089"/>
      <c r="I1167" s="446"/>
      <c r="J1167" s="446"/>
      <c r="K1167" s="1089"/>
      <c r="L1167" s="446"/>
      <c r="M1167" s="446"/>
      <c r="N1167" s="1089"/>
      <c r="O1167" s="446"/>
      <c r="P1167" s="446"/>
      <c r="Q1167" s="1089"/>
      <c r="R1167" s="446"/>
      <c r="S1167" s="446"/>
      <c r="T1167" s="1089"/>
      <c r="U1167" s="1089"/>
      <c r="V1167" s="446"/>
      <c r="W1167" s="446"/>
      <c r="X1167" s="1089"/>
      <c r="Y1167" s="446"/>
      <c r="Z1167" s="446"/>
      <c r="AA1167" s="1089"/>
      <c r="AB1167" s="446"/>
      <c r="AC1167" s="1089"/>
      <c r="AD1167" s="446"/>
      <c r="AE1167" s="1089"/>
      <c r="AF1167" s="446"/>
      <c r="AG1167" s="1089"/>
      <c r="AH1167" s="446"/>
      <c r="AI1167" s="446"/>
      <c r="AJ1167" s="1089"/>
      <c r="AK1167" s="446"/>
      <c r="AL1167" s="446"/>
      <c r="AM1167" s="1089"/>
      <c r="AN1167" s="446"/>
      <c r="AO1167" s="446"/>
      <c r="AP1167" s="1089"/>
      <c r="AQ1167" s="446"/>
      <c r="AR1167" s="446"/>
      <c r="AS1167" s="1146"/>
      <c r="AT1167" s="446"/>
      <c r="AU1167" s="446"/>
      <c r="AV1167" s="1089"/>
      <c r="AW1167" s="1089"/>
      <c r="AX1167" s="1146"/>
      <c r="AY1167" s="446"/>
      <c r="AZ1167" s="1146"/>
      <c r="BA1167" s="1919"/>
      <c r="BB1167" s="1790"/>
      <c r="BC1167" s="1146"/>
      <c r="BD1167" s="446"/>
      <c r="BE1167" s="1938"/>
      <c r="BF1167" s="1089"/>
      <c r="BG1167" s="20"/>
      <c r="BH1167" s="23"/>
      <c r="BI1167" s="23"/>
      <c r="BJ1167" s="23"/>
      <c r="BK1167" s="23"/>
      <c r="BL1167" s="23"/>
      <c r="BM1167" s="23"/>
      <c r="BN1167" s="23"/>
      <c r="BO1167" s="23"/>
      <c r="BP1167" s="23"/>
      <c r="BQ1167" s="23"/>
      <c r="BR1167" s="23"/>
      <c r="BS1167" s="23"/>
      <c r="BT1167" s="23"/>
      <c r="BU1167" s="23"/>
      <c r="BV1167" s="23"/>
      <c r="BW1167" s="23"/>
      <c r="BX1167" s="23"/>
      <c r="BY1167" s="23"/>
      <c r="BZ1167" s="23"/>
      <c r="CA1167" s="23"/>
      <c r="CB1167" s="23"/>
      <c r="CC1167" s="23"/>
      <c r="CD1167" s="23"/>
      <c r="CE1167" s="23"/>
      <c r="CF1167" s="23"/>
      <c r="CG1167" s="23"/>
      <c r="CH1167" s="23"/>
      <c r="CI1167" s="23"/>
      <c r="CJ1167" s="23"/>
      <c r="CK1167" s="23"/>
      <c r="CL1167" s="23"/>
      <c r="CM1167" s="23"/>
      <c r="CN1167" s="23"/>
      <c r="CO1167" s="23"/>
      <c r="CP1167" s="23"/>
      <c r="CQ1167" s="23"/>
      <c r="CR1167" s="23"/>
      <c r="CS1167" s="23"/>
      <c r="CT1167" s="23"/>
      <c r="CU1167" s="23"/>
      <c r="CV1167" s="23"/>
      <c r="CW1167" s="23"/>
      <c r="CX1167" s="23"/>
      <c r="CY1167" s="23"/>
      <c r="CZ1167" s="23"/>
      <c r="DA1167" s="23"/>
      <c r="DB1167" s="23"/>
      <c r="DC1167" s="23"/>
      <c r="DD1167" s="23"/>
      <c r="DE1167" s="23"/>
      <c r="DF1167" s="23"/>
      <c r="DG1167" s="23"/>
      <c r="DH1167" s="23"/>
      <c r="DI1167" s="23"/>
      <c r="DJ1167" s="23"/>
      <c r="DK1167" s="23"/>
      <c r="DL1167" s="23"/>
      <c r="DM1167" s="23"/>
      <c r="DN1167" s="23"/>
      <c r="DO1167" s="23"/>
      <c r="DP1167" s="23"/>
      <c r="DQ1167" s="23"/>
      <c r="DR1167" s="23"/>
      <c r="DS1167" s="23"/>
      <c r="DT1167" s="23"/>
      <c r="DU1167" s="23"/>
      <c r="DV1167" s="23"/>
      <c r="DW1167" s="23"/>
      <c r="DX1167" s="23"/>
      <c r="DY1167" s="23"/>
      <c r="DZ1167" s="23"/>
      <c r="EA1167" s="23"/>
      <c r="EB1167" s="23"/>
      <c r="EC1167" s="23"/>
      <c r="ED1167" s="23"/>
      <c r="EE1167" s="23"/>
    </row>
    <row r="1168" spans="1:135" s="22" customFormat="1" x14ac:dyDescent="0.25">
      <c r="A1168" s="20"/>
      <c r="B1168" s="16"/>
      <c r="C1168" s="446"/>
      <c r="D1168" s="446"/>
      <c r="E1168" s="1089"/>
      <c r="F1168" s="446"/>
      <c r="G1168" s="446"/>
      <c r="H1168" s="1089"/>
      <c r="I1168" s="446"/>
      <c r="J1168" s="446"/>
      <c r="K1168" s="1089"/>
      <c r="L1168" s="446"/>
      <c r="M1168" s="446"/>
      <c r="N1168" s="1089"/>
      <c r="O1168" s="446"/>
      <c r="P1168" s="446"/>
      <c r="Q1168" s="1089"/>
      <c r="R1168" s="446"/>
      <c r="S1168" s="446"/>
      <c r="T1168" s="1089"/>
      <c r="U1168" s="1089"/>
      <c r="V1168" s="446"/>
      <c r="W1168" s="446"/>
      <c r="X1168" s="1089"/>
      <c r="Y1168" s="446"/>
      <c r="Z1168" s="446"/>
      <c r="AA1168" s="1089"/>
      <c r="AB1168" s="446"/>
      <c r="AC1168" s="1089"/>
      <c r="AD1168" s="446"/>
      <c r="AE1168" s="1089"/>
      <c r="AF1168" s="446"/>
      <c r="AG1168" s="1089"/>
      <c r="AH1168" s="446"/>
      <c r="AI1168" s="446"/>
      <c r="AJ1168" s="1089"/>
      <c r="AK1168" s="446"/>
      <c r="AL1168" s="446"/>
      <c r="AM1168" s="1089"/>
      <c r="AN1168" s="446"/>
      <c r="AO1168" s="446"/>
      <c r="AP1168" s="1089"/>
      <c r="AQ1168" s="446"/>
      <c r="AR1168" s="446"/>
      <c r="AS1168" s="1146"/>
      <c r="AT1168" s="446"/>
      <c r="AU1168" s="446"/>
      <c r="AV1168" s="1089"/>
      <c r="AW1168" s="1089"/>
      <c r="AX1168" s="1146"/>
      <c r="AY1168" s="446"/>
      <c r="AZ1168" s="1146"/>
      <c r="BA1168" s="1919"/>
      <c r="BB1168" s="1790"/>
      <c r="BC1168" s="1146"/>
      <c r="BD1168" s="446"/>
      <c r="BE1168" s="1938"/>
      <c r="BF1168" s="1089"/>
      <c r="BG1168" s="20"/>
      <c r="BH1168" s="23"/>
      <c r="BI1168" s="23"/>
      <c r="BJ1168" s="23"/>
      <c r="BK1168" s="23"/>
      <c r="BL1168" s="23"/>
      <c r="BM1168" s="23"/>
      <c r="BN1168" s="23"/>
      <c r="BO1168" s="23"/>
      <c r="BP1168" s="23"/>
      <c r="BQ1168" s="23"/>
      <c r="BR1168" s="23"/>
      <c r="BS1168" s="23"/>
      <c r="BT1168" s="23"/>
      <c r="BU1168" s="23"/>
      <c r="BV1168" s="23"/>
      <c r="BW1168" s="23"/>
      <c r="BX1168" s="23"/>
      <c r="BY1168" s="23"/>
      <c r="BZ1168" s="23"/>
      <c r="CA1168" s="23"/>
      <c r="CB1168" s="23"/>
      <c r="CC1168" s="23"/>
      <c r="CD1168" s="23"/>
      <c r="CE1168" s="23"/>
      <c r="CF1168" s="23"/>
      <c r="CG1168" s="23"/>
      <c r="CH1168" s="23"/>
      <c r="CI1168" s="23"/>
      <c r="CJ1168" s="23"/>
      <c r="CK1168" s="23"/>
      <c r="CL1168" s="23"/>
      <c r="CM1168" s="23"/>
      <c r="CN1168" s="23"/>
      <c r="CO1168" s="23"/>
      <c r="CP1168" s="23"/>
      <c r="CQ1168" s="23"/>
      <c r="CR1168" s="23"/>
      <c r="CS1168" s="23"/>
      <c r="CT1168" s="23"/>
      <c r="CU1168" s="23"/>
      <c r="CV1168" s="23"/>
      <c r="CW1168" s="23"/>
      <c r="CX1168" s="23"/>
      <c r="CY1168" s="23"/>
      <c r="CZ1168" s="23"/>
      <c r="DA1168" s="23"/>
      <c r="DB1168" s="23"/>
      <c r="DC1168" s="23"/>
      <c r="DD1168" s="23"/>
      <c r="DE1168" s="23"/>
      <c r="DF1168" s="23"/>
      <c r="DG1168" s="23"/>
      <c r="DH1168" s="23"/>
      <c r="DI1168" s="23"/>
      <c r="DJ1168" s="23"/>
      <c r="DK1168" s="23"/>
      <c r="DL1168" s="23"/>
      <c r="DM1168" s="23"/>
      <c r="DN1168" s="23"/>
      <c r="DO1168" s="23"/>
      <c r="DP1168" s="23"/>
      <c r="DQ1168" s="23"/>
      <c r="DR1168" s="23"/>
      <c r="DS1168" s="23"/>
      <c r="DT1168" s="23"/>
      <c r="DU1168" s="23"/>
      <c r="DV1168" s="23"/>
      <c r="DW1168" s="23"/>
      <c r="DX1168" s="23"/>
      <c r="DY1168" s="23"/>
      <c r="DZ1168" s="23"/>
      <c r="EA1168" s="23"/>
      <c r="EB1168" s="23"/>
      <c r="EC1168" s="23"/>
      <c r="ED1168" s="23"/>
      <c r="EE1168" s="23"/>
    </row>
    <row r="1169" spans="1:135" s="22" customFormat="1" x14ac:dyDescent="0.25">
      <c r="A1169" s="20"/>
      <c r="B1169" s="16"/>
      <c r="C1169" s="446"/>
      <c r="D1169" s="446"/>
      <c r="E1169" s="1089"/>
      <c r="F1169" s="446"/>
      <c r="G1169" s="446"/>
      <c r="H1169" s="1089"/>
      <c r="I1169" s="446"/>
      <c r="J1169" s="446"/>
      <c r="K1169" s="1089"/>
      <c r="L1169" s="446"/>
      <c r="M1169" s="446"/>
      <c r="N1169" s="1089"/>
      <c r="O1169" s="446"/>
      <c r="P1169" s="446"/>
      <c r="Q1169" s="1089"/>
      <c r="R1169" s="446"/>
      <c r="S1169" s="446"/>
      <c r="T1169" s="1089"/>
      <c r="U1169" s="1089"/>
      <c r="V1169" s="446"/>
      <c r="W1169" s="446"/>
      <c r="X1169" s="1089"/>
      <c r="Y1169" s="446"/>
      <c r="Z1169" s="446"/>
      <c r="AA1169" s="1089"/>
      <c r="AB1169" s="446"/>
      <c r="AC1169" s="1089"/>
      <c r="AD1169" s="446"/>
      <c r="AE1169" s="1089"/>
      <c r="AF1169" s="446"/>
      <c r="AG1169" s="1089"/>
      <c r="AH1169" s="446"/>
      <c r="AI1169" s="446"/>
      <c r="AJ1169" s="1089"/>
      <c r="AK1169" s="446"/>
      <c r="AL1169" s="446"/>
      <c r="AM1169" s="1089"/>
      <c r="AN1169" s="446"/>
      <c r="AO1169" s="446"/>
      <c r="AP1169" s="1089"/>
      <c r="AQ1169" s="446"/>
      <c r="AR1169" s="446"/>
      <c r="AS1169" s="1146"/>
      <c r="AT1169" s="446"/>
      <c r="AU1169" s="446"/>
      <c r="AV1169" s="1089"/>
      <c r="AW1169" s="1089"/>
      <c r="AX1169" s="1146"/>
      <c r="AY1169" s="446"/>
      <c r="AZ1169" s="1146"/>
      <c r="BA1169" s="1919"/>
      <c r="BB1169" s="1790"/>
      <c r="BC1169" s="1146"/>
      <c r="BD1169" s="446"/>
      <c r="BE1169" s="1938"/>
      <c r="BF1169" s="1089"/>
      <c r="BG1169" s="20"/>
      <c r="BH1169" s="23"/>
      <c r="BI1169" s="23"/>
      <c r="BJ1169" s="23"/>
      <c r="BK1169" s="23"/>
      <c r="BL1169" s="23"/>
      <c r="BM1169" s="23"/>
      <c r="BN1169" s="23"/>
      <c r="BO1169" s="23"/>
      <c r="BP1169" s="23"/>
      <c r="BQ1169" s="23"/>
      <c r="BR1169" s="23"/>
      <c r="BS1169" s="23"/>
      <c r="BT1169" s="23"/>
      <c r="BU1169" s="23"/>
      <c r="BV1169" s="23"/>
      <c r="BW1169" s="23"/>
      <c r="BX1169" s="23"/>
      <c r="BY1169" s="23"/>
      <c r="BZ1169" s="23"/>
      <c r="CA1169" s="23"/>
      <c r="CB1169" s="23"/>
      <c r="CC1169" s="23"/>
      <c r="CD1169" s="23"/>
      <c r="CE1169" s="23"/>
      <c r="CF1169" s="23"/>
      <c r="CG1169" s="23"/>
      <c r="CH1169" s="23"/>
      <c r="CI1169" s="23"/>
      <c r="CJ1169" s="23"/>
      <c r="CK1169" s="23"/>
      <c r="CL1169" s="23"/>
      <c r="CM1169" s="23"/>
      <c r="CN1169" s="23"/>
      <c r="CO1169" s="23"/>
      <c r="CP1169" s="23"/>
      <c r="CQ1169" s="23"/>
      <c r="CR1169" s="23"/>
      <c r="CS1169" s="23"/>
      <c r="CT1169" s="23"/>
      <c r="CU1169" s="23"/>
      <c r="CV1169" s="23"/>
      <c r="CW1169" s="23"/>
      <c r="CX1169" s="23"/>
      <c r="CY1169" s="23"/>
      <c r="CZ1169" s="23"/>
      <c r="DA1169" s="23"/>
      <c r="DB1169" s="23"/>
      <c r="DC1169" s="23"/>
      <c r="DD1169" s="23"/>
      <c r="DE1169" s="23"/>
      <c r="DF1169" s="23"/>
      <c r="DG1169" s="23"/>
      <c r="DH1169" s="23"/>
      <c r="DI1169" s="23"/>
      <c r="DJ1169" s="23"/>
      <c r="DK1169" s="23"/>
      <c r="DL1169" s="23"/>
      <c r="DM1169" s="23"/>
      <c r="DN1169" s="23"/>
      <c r="DO1169" s="23"/>
      <c r="DP1169" s="23"/>
      <c r="DQ1169" s="23"/>
      <c r="DR1169" s="23"/>
      <c r="DS1169" s="23"/>
      <c r="DT1169" s="23"/>
      <c r="DU1169" s="23"/>
      <c r="DV1169" s="23"/>
      <c r="DW1169" s="23"/>
      <c r="DX1169" s="23"/>
      <c r="DY1169" s="23"/>
      <c r="DZ1169" s="23"/>
      <c r="EA1169" s="23"/>
      <c r="EB1169" s="23"/>
      <c r="EC1169" s="23"/>
      <c r="ED1169" s="23"/>
      <c r="EE1169" s="23"/>
    </row>
    <row r="1170" spans="1:135" s="22" customFormat="1" x14ac:dyDescent="0.25">
      <c r="A1170" s="20"/>
      <c r="B1170" s="16"/>
      <c r="C1170" s="446"/>
      <c r="D1170" s="446"/>
      <c r="E1170" s="1089"/>
      <c r="F1170" s="446"/>
      <c r="G1170" s="446"/>
      <c r="H1170" s="1089"/>
      <c r="I1170" s="446"/>
      <c r="J1170" s="446"/>
      <c r="K1170" s="1089"/>
      <c r="L1170" s="446"/>
      <c r="M1170" s="446"/>
      <c r="N1170" s="1089"/>
      <c r="O1170" s="446"/>
      <c r="P1170" s="446"/>
      <c r="Q1170" s="1089"/>
      <c r="R1170" s="446"/>
      <c r="S1170" s="446"/>
      <c r="T1170" s="1089"/>
      <c r="U1170" s="1089"/>
      <c r="V1170" s="446"/>
      <c r="W1170" s="446"/>
      <c r="X1170" s="1089"/>
      <c r="Y1170" s="446"/>
      <c r="Z1170" s="446"/>
      <c r="AA1170" s="1089"/>
      <c r="AB1170" s="446"/>
      <c r="AC1170" s="1089"/>
      <c r="AD1170" s="446"/>
      <c r="AE1170" s="1089"/>
      <c r="AF1170" s="446"/>
      <c r="AG1170" s="1089"/>
      <c r="AH1170" s="446"/>
      <c r="AI1170" s="446"/>
      <c r="AJ1170" s="1089"/>
      <c r="AK1170" s="446"/>
      <c r="AL1170" s="446"/>
      <c r="AM1170" s="1089"/>
      <c r="AN1170" s="446"/>
      <c r="AO1170" s="446"/>
      <c r="AP1170" s="1089"/>
      <c r="AQ1170" s="446"/>
      <c r="AR1170" s="446"/>
      <c r="AS1170" s="1146"/>
      <c r="AT1170" s="446"/>
      <c r="AU1170" s="446"/>
      <c r="AV1170" s="1089"/>
      <c r="AW1170" s="1089"/>
      <c r="AX1170" s="1146"/>
      <c r="AY1170" s="446"/>
      <c r="AZ1170" s="1146"/>
      <c r="BA1170" s="1919"/>
      <c r="BB1170" s="1790"/>
      <c r="BC1170" s="1146"/>
      <c r="BD1170" s="446"/>
      <c r="BE1170" s="1938"/>
      <c r="BF1170" s="1089"/>
      <c r="BG1170" s="20"/>
      <c r="BH1170" s="23"/>
      <c r="BI1170" s="23"/>
      <c r="BJ1170" s="23"/>
      <c r="BK1170" s="23"/>
      <c r="BL1170" s="23"/>
      <c r="BM1170" s="23"/>
      <c r="BN1170" s="23"/>
      <c r="BO1170" s="23"/>
      <c r="BP1170" s="23"/>
      <c r="BQ1170" s="23"/>
      <c r="BR1170" s="23"/>
      <c r="BS1170" s="23"/>
      <c r="BT1170" s="23"/>
      <c r="BU1170" s="23"/>
      <c r="BV1170" s="23"/>
      <c r="BW1170" s="23"/>
      <c r="BX1170" s="23"/>
      <c r="BY1170" s="23"/>
      <c r="BZ1170" s="23"/>
      <c r="CA1170" s="23"/>
      <c r="CB1170" s="23"/>
      <c r="CC1170" s="23"/>
      <c r="CD1170" s="23"/>
      <c r="CE1170" s="23"/>
      <c r="CF1170" s="23"/>
      <c r="CG1170" s="23"/>
      <c r="CH1170" s="23"/>
      <c r="CI1170" s="23"/>
      <c r="CJ1170" s="23"/>
      <c r="CK1170" s="23"/>
      <c r="CL1170" s="23"/>
      <c r="CM1170" s="23"/>
      <c r="CN1170" s="23"/>
      <c r="CO1170" s="23"/>
      <c r="CP1170" s="23"/>
      <c r="CQ1170" s="23"/>
      <c r="CR1170" s="23"/>
      <c r="CS1170" s="23"/>
      <c r="CT1170" s="23"/>
      <c r="CU1170" s="23"/>
      <c r="CV1170" s="23"/>
      <c r="CW1170" s="23"/>
      <c r="CX1170" s="23"/>
      <c r="CY1170" s="23"/>
      <c r="CZ1170" s="23"/>
      <c r="DA1170" s="23"/>
      <c r="DB1170" s="23"/>
      <c r="DC1170" s="23"/>
      <c r="DD1170" s="23"/>
      <c r="DE1170" s="23"/>
      <c r="DF1170" s="23"/>
      <c r="DG1170" s="23"/>
      <c r="DH1170" s="23"/>
      <c r="DI1170" s="23"/>
      <c r="DJ1170" s="23"/>
      <c r="DK1170" s="23"/>
      <c r="DL1170" s="23"/>
      <c r="DM1170" s="23"/>
      <c r="DN1170" s="23"/>
      <c r="DO1170" s="23"/>
      <c r="DP1170" s="23"/>
      <c r="DQ1170" s="23"/>
      <c r="DR1170" s="23"/>
      <c r="DS1170" s="23"/>
      <c r="DT1170" s="23"/>
      <c r="DU1170" s="23"/>
      <c r="DV1170" s="23"/>
      <c r="DW1170" s="23"/>
      <c r="DX1170" s="23"/>
      <c r="DY1170" s="23"/>
      <c r="DZ1170" s="23"/>
      <c r="EA1170" s="23"/>
      <c r="EB1170" s="23"/>
      <c r="EC1170" s="23"/>
      <c r="ED1170" s="23"/>
      <c r="EE1170" s="23"/>
    </row>
    <row r="1171" spans="1:135" s="22" customFormat="1" x14ac:dyDescent="0.25">
      <c r="A1171" s="20"/>
      <c r="B1171" s="16"/>
      <c r="C1171" s="446"/>
      <c r="D1171" s="446"/>
      <c r="E1171" s="1089"/>
      <c r="F1171" s="446"/>
      <c r="G1171" s="446"/>
      <c r="H1171" s="1089"/>
      <c r="I1171" s="446"/>
      <c r="J1171" s="446"/>
      <c r="K1171" s="1089"/>
      <c r="L1171" s="446"/>
      <c r="M1171" s="446"/>
      <c r="N1171" s="1089"/>
      <c r="O1171" s="446"/>
      <c r="P1171" s="446"/>
      <c r="Q1171" s="1089"/>
      <c r="R1171" s="446"/>
      <c r="S1171" s="446"/>
      <c r="T1171" s="1089"/>
      <c r="U1171" s="1089"/>
      <c r="V1171" s="446"/>
      <c r="W1171" s="446"/>
      <c r="X1171" s="1089"/>
      <c r="Y1171" s="446"/>
      <c r="Z1171" s="446"/>
      <c r="AA1171" s="1089"/>
      <c r="AB1171" s="446"/>
      <c r="AC1171" s="1089"/>
      <c r="AD1171" s="446"/>
      <c r="AE1171" s="1089"/>
      <c r="AF1171" s="446"/>
      <c r="AG1171" s="1089"/>
      <c r="AH1171" s="446"/>
      <c r="AI1171" s="446"/>
      <c r="AJ1171" s="1089"/>
      <c r="AK1171" s="446"/>
      <c r="AL1171" s="446"/>
      <c r="AM1171" s="1089"/>
      <c r="AN1171" s="446"/>
      <c r="AO1171" s="446"/>
      <c r="AP1171" s="1089"/>
      <c r="AQ1171" s="446"/>
      <c r="AR1171" s="446"/>
      <c r="AS1171" s="1146"/>
      <c r="AT1171" s="446"/>
      <c r="AU1171" s="446"/>
      <c r="AV1171" s="1089"/>
      <c r="AW1171" s="1089"/>
      <c r="AX1171" s="1146"/>
      <c r="AY1171" s="446"/>
      <c r="AZ1171" s="1146"/>
      <c r="BA1171" s="1919"/>
      <c r="BB1171" s="1790"/>
      <c r="BC1171" s="1146"/>
      <c r="BD1171" s="446"/>
      <c r="BE1171" s="1938"/>
      <c r="BF1171" s="1089"/>
      <c r="BG1171" s="20"/>
      <c r="BH1171" s="23"/>
      <c r="BI1171" s="23"/>
      <c r="BJ1171" s="23"/>
      <c r="BK1171" s="23"/>
      <c r="BL1171" s="23"/>
      <c r="BM1171" s="23"/>
      <c r="BN1171" s="23"/>
      <c r="BO1171" s="23"/>
      <c r="BP1171" s="23"/>
      <c r="BQ1171" s="23"/>
      <c r="BR1171" s="23"/>
      <c r="BS1171" s="23"/>
      <c r="BT1171" s="23"/>
      <c r="BU1171" s="23"/>
      <c r="BV1171" s="23"/>
      <c r="BW1171" s="23"/>
      <c r="BX1171" s="23"/>
      <c r="BY1171" s="23"/>
      <c r="BZ1171" s="23"/>
      <c r="CA1171" s="23"/>
      <c r="CB1171" s="23"/>
      <c r="CC1171" s="23"/>
      <c r="CD1171" s="23"/>
      <c r="CE1171" s="23"/>
      <c r="CF1171" s="23"/>
      <c r="CG1171" s="23"/>
      <c r="CH1171" s="23"/>
      <c r="CI1171" s="23"/>
      <c r="CJ1171" s="23"/>
      <c r="CK1171" s="23"/>
      <c r="CL1171" s="23"/>
      <c r="CM1171" s="23"/>
      <c r="CN1171" s="23"/>
      <c r="CO1171" s="23"/>
      <c r="CP1171" s="23"/>
      <c r="CQ1171" s="23"/>
      <c r="CR1171" s="23"/>
      <c r="CS1171" s="23"/>
      <c r="CT1171" s="23"/>
      <c r="CU1171" s="23"/>
      <c r="CV1171" s="23"/>
      <c r="CW1171" s="23"/>
      <c r="CX1171" s="23"/>
      <c r="CY1171" s="23"/>
      <c r="CZ1171" s="23"/>
      <c r="DA1171" s="23"/>
      <c r="DB1171" s="23"/>
      <c r="DC1171" s="23"/>
      <c r="DD1171" s="23"/>
      <c r="DE1171" s="23"/>
      <c r="DF1171" s="23"/>
      <c r="DG1171" s="23"/>
      <c r="DH1171" s="23"/>
      <c r="DI1171" s="23"/>
      <c r="DJ1171" s="23"/>
      <c r="DK1171" s="23"/>
      <c r="DL1171" s="23"/>
      <c r="DM1171" s="23"/>
      <c r="DN1171" s="23"/>
      <c r="DO1171" s="23"/>
      <c r="DP1171" s="23"/>
      <c r="DQ1171" s="23"/>
      <c r="DR1171" s="23"/>
      <c r="DS1171" s="23"/>
      <c r="DT1171" s="23"/>
      <c r="DU1171" s="23"/>
      <c r="DV1171" s="23"/>
      <c r="DW1171" s="23"/>
      <c r="DX1171" s="23"/>
      <c r="DY1171" s="23"/>
      <c r="DZ1171" s="23"/>
      <c r="EA1171" s="23"/>
      <c r="EB1171" s="23"/>
      <c r="EC1171" s="23"/>
      <c r="ED1171" s="23"/>
      <c r="EE1171" s="23"/>
    </row>
    <row r="1172" spans="1:135" s="22" customFormat="1" x14ac:dyDescent="0.25">
      <c r="A1172" s="20"/>
      <c r="B1172" s="16"/>
      <c r="C1172" s="446"/>
      <c r="D1172" s="446"/>
      <c r="E1172" s="1089"/>
      <c r="F1172" s="446"/>
      <c r="G1172" s="446"/>
      <c r="H1172" s="1089"/>
      <c r="I1172" s="446"/>
      <c r="J1172" s="446"/>
      <c r="K1172" s="1089"/>
      <c r="L1172" s="446"/>
      <c r="M1172" s="446"/>
      <c r="N1172" s="1089"/>
      <c r="O1172" s="446"/>
      <c r="P1172" s="446"/>
      <c r="Q1172" s="1089"/>
      <c r="R1172" s="446"/>
      <c r="S1172" s="446"/>
      <c r="T1172" s="1089"/>
      <c r="U1172" s="1089"/>
      <c r="V1172" s="446"/>
      <c r="W1172" s="446"/>
      <c r="X1172" s="1089"/>
      <c r="Y1172" s="446"/>
      <c r="Z1172" s="446"/>
      <c r="AA1172" s="1089"/>
      <c r="AB1172" s="446"/>
      <c r="AC1172" s="1089"/>
      <c r="AD1172" s="446"/>
      <c r="AE1172" s="1089"/>
      <c r="AF1172" s="446"/>
      <c r="AG1172" s="1089"/>
      <c r="AH1172" s="446"/>
      <c r="AI1172" s="446"/>
      <c r="AJ1172" s="1089"/>
      <c r="AK1172" s="446"/>
      <c r="AL1172" s="446"/>
      <c r="AM1172" s="1089"/>
      <c r="AN1172" s="446"/>
      <c r="AO1172" s="446"/>
      <c r="AP1172" s="1089"/>
      <c r="AQ1172" s="446"/>
      <c r="AR1172" s="446"/>
      <c r="AS1172" s="1146"/>
      <c r="AT1172" s="446"/>
      <c r="AU1172" s="446"/>
      <c r="AV1172" s="1089"/>
      <c r="AW1172" s="1089"/>
      <c r="AX1172" s="1146"/>
      <c r="AY1172" s="446"/>
      <c r="AZ1172" s="1146"/>
      <c r="BA1172" s="1919"/>
      <c r="BB1172" s="1790"/>
      <c r="BC1172" s="1146"/>
      <c r="BD1172" s="446"/>
      <c r="BE1172" s="1938"/>
      <c r="BF1172" s="1089"/>
      <c r="BG1172" s="20"/>
      <c r="BH1172" s="23"/>
      <c r="BI1172" s="23"/>
      <c r="BJ1172" s="23"/>
      <c r="BK1172" s="23"/>
      <c r="BL1172" s="23"/>
      <c r="BM1172" s="23"/>
      <c r="BN1172" s="23"/>
      <c r="BO1172" s="23"/>
      <c r="BP1172" s="23"/>
      <c r="BQ1172" s="23"/>
      <c r="BR1172" s="23"/>
      <c r="BS1172" s="23"/>
      <c r="BT1172" s="23"/>
      <c r="BU1172" s="23"/>
      <c r="BV1172" s="23"/>
      <c r="BW1172" s="23"/>
      <c r="BX1172" s="23"/>
      <c r="BY1172" s="23"/>
      <c r="BZ1172" s="23"/>
      <c r="CA1172" s="23"/>
      <c r="CB1172" s="23"/>
      <c r="CC1172" s="23"/>
      <c r="CD1172" s="23"/>
      <c r="CE1172" s="23"/>
      <c r="CF1172" s="23"/>
      <c r="CG1172" s="23"/>
      <c r="CH1172" s="23"/>
      <c r="CI1172" s="23"/>
      <c r="CJ1172" s="23"/>
      <c r="CK1172" s="23"/>
      <c r="CL1172" s="23"/>
      <c r="CM1172" s="23"/>
      <c r="CN1172" s="23"/>
      <c r="CO1172" s="23"/>
      <c r="CP1172" s="23"/>
      <c r="CQ1172" s="23"/>
      <c r="CR1172" s="23"/>
      <c r="CS1172" s="23"/>
      <c r="CT1172" s="23"/>
      <c r="CU1172" s="23"/>
      <c r="CV1172" s="23"/>
      <c r="CW1172" s="23"/>
      <c r="CX1172" s="23"/>
      <c r="CY1172" s="23"/>
      <c r="CZ1172" s="23"/>
      <c r="DA1172" s="23"/>
      <c r="DB1172" s="23"/>
      <c r="DC1172" s="23"/>
      <c r="DD1172" s="23"/>
      <c r="DE1172" s="23"/>
      <c r="DF1172" s="23"/>
      <c r="DG1172" s="23"/>
      <c r="DH1172" s="23"/>
      <c r="DI1172" s="23"/>
      <c r="DJ1172" s="23"/>
      <c r="DK1172" s="23"/>
      <c r="DL1172" s="23"/>
      <c r="DM1172" s="23"/>
      <c r="DN1172" s="23"/>
      <c r="DO1172" s="23"/>
      <c r="DP1172" s="23"/>
      <c r="DQ1172" s="23"/>
      <c r="DR1172" s="23"/>
      <c r="DS1172" s="23"/>
      <c r="DT1172" s="23"/>
      <c r="DU1172" s="23"/>
      <c r="DV1172" s="23"/>
      <c r="DW1172" s="23"/>
      <c r="DX1172" s="23"/>
      <c r="DY1172" s="23"/>
      <c r="DZ1172" s="23"/>
      <c r="EA1172" s="23"/>
      <c r="EB1172" s="23"/>
      <c r="EC1172" s="23"/>
      <c r="ED1172" s="23"/>
      <c r="EE1172" s="23"/>
    </row>
    <row r="1173" spans="1:135" s="22" customFormat="1" x14ac:dyDescent="0.25">
      <c r="A1173" s="20"/>
      <c r="B1173" s="16"/>
      <c r="C1173" s="446"/>
      <c r="D1173" s="446"/>
      <c r="E1173" s="1089"/>
      <c r="F1173" s="446"/>
      <c r="G1173" s="446"/>
      <c r="H1173" s="1089"/>
      <c r="I1173" s="446"/>
      <c r="J1173" s="446"/>
      <c r="K1173" s="1089"/>
      <c r="L1173" s="446"/>
      <c r="M1173" s="446"/>
      <c r="N1173" s="1089"/>
      <c r="O1173" s="446"/>
      <c r="P1173" s="446"/>
      <c r="Q1173" s="1089"/>
      <c r="R1173" s="446"/>
      <c r="S1173" s="446"/>
      <c r="T1173" s="1089"/>
      <c r="U1173" s="1089"/>
      <c r="V1173" s="446"/>
      <c r="W1173" s="446"/>
      <c r="X1173" s="1089"/>
      <c r="Y1173" s="446"/>
      <c r="Z1173" s="446"/>
      <c r="AA1173" s="1089"/>
      <c r="AB1173" s="446"/>
      <c r="AC1173" s="1089"/>
      <c r="AD1173" s="446"/>
      <c r="AE1173" s="1089"/>
      <c r="AF1173" s="446"/>
      <c r="AG1173" s="1089"/>
      <c r="AH1173" s="446"/>
      <c r="AI1173" s="446"/>
      <c r="AJ1173" s="1089"/>
      <c r="AK1173" s="446"/>
      <c r="AL1173" s="446"/>
      <c r="AM1173" s="1089"/>
      <c r="AN1173" s="446"/>
      <c r="AO1173" s="446"/>
      <c r="AP1173" s="1089"/>
      <c r="AQ1173" s="446"/>
      <c r="AR1173" s="446"/>
      <c r="AS1173" s="1146"/>
      <c r="AT1173" s="446"/>
      <c r="AU1173" s="446"/>
      <c r="AV1173" s="1089"/>
      <c r="AW1173" s="1089"/>
      <c r="AX1173" s="1146"/>
      <c r="AY1173" s="446"/>
      <c r="AZ1173" s="1146"/>
      <c r="BA1173" s="1919"/>
      <c r="BB1173" s="1790"/>
      <c r="BC1173" s="1146"/>
      <c r="BD1173" s="446"/>
      <c r="BE1173" s="1938"/>
      <c r="BF1173" s="1089"/>
      <c r="BG1173" s="20"/>
      <c r="BH1173" s="23"/>
      <c r="BI1173" s="23"/>
      <c r="BJ1173" s="23"/>
      <c r="BK1173" s="23"/>
      <c r="BL1173" s="23"/>
      <c r="BM1173" s="23"/>
      <c r="BN1173" s="23"/>
      <c r="BO1173" s="23"/>
      <c r="BP1173" s="23"/>
      <c r="BQ1173" s="23"/>
      <c r="BR1173" s="23"/>
      <c r="BS1173" s="23"/>
      <c r="BT1173" s="23"/>
      <c r="BU1173" s="23"/>
      <c r="BV1173" s="23"/>
      <c r="BW1173" s="23"/>
      <c r="BX1173" s="23"/>
      <c r="BY1173" s="23"/>
      <c r="BZ1173" s="23"/>
      <c r="CA1173" s="23"/>
      <c r="CB1173" s="23"/>
      <c r="CC1173" s="23"/>
      <c r="CD1173" s="23"/>
      <c r="CE1173" s="23"/>
      <c r="CF1173" s="23"/>
      <c r="CG1173" s="23"/>
      <c r="CH1173" s="23"/>
      <c r="CI1173" s="23"/>
      <c r="CJ1173" s="23"/>
      <c r="CK1173" s="23"/>
      <c r="CL1173" s="23"/>
      <c r="CM1173" s="23"/>
      <c r="CN1173" s="23"/>
      <c r="CO1173" s="23"/>
      <c r="CP1173" s="23"/>
      <c r="CQ1173" s="23"/>
      <c r="CR1173" s="23"/>
      <c r="CS1173" s="23"/>
      <c r="CT1173" s="23"/>
      <c r="CU1173" s="23"/>
      <c r="CV1173" s="23"/>
      <c r="CW1173" s="23"/>
      <c r="CX1173" s="23"/>
      <c r="CY1173" s="23"/>
      <c r="CZ1173" s="23"/>
      <c r="DA1173" s="23"/>
      <c r="DB1173" s="23"/>
      <c r="DC1173" s="23"/>
      <c r="DD1173" s="23"/>
      <c r="DE1173" s="23"/>
      <c r="DF1173" s="23"/>
      <c r="DG1173" s="23"/>
      <c r="DH1173" s="23"/>
      <c r="DI1173" s="23"/>
      <c r="DJ1173" s="23"/>
      <c r="DK1173" s="23"/>
      <c r="DL1173" s="23"/>
      <c r="DM1173" s="23"/>
      <c r="DN1173" s="23"/>
      <c r="DO1173" s="23"/>
      <c r="DP1173" s="23"/>
      <c r="DQ1173" s="23"/>
      <c r="DR1173" s="23"/>
      <c r="DS1173" s="23"/>
      <c r="DT1173" s="23"/>
      <c r="DU1173" s="23"/>
      <c r="DV1173" s="23"/>
      <c r="DW1173" s="23"/>
      <c r="DX1173" s="23"/>
      <c r="DY1173" s="23"/>
      <c r="DZ1173" s="23"/>
      <c r="EA1173" s="23"/>
      <c r="EB1173" s="23"/>
      <c r="EC1173" s="23"/>
      <c r="ED1173" s="23"/>
      <c r="EE1173" s="23"/>
    </row>
    <row r="1174" spans="1:135" s="22" customFormat="1" x14ac:dyDescent="0.25">
      <c r="A1174" s="20"/>
      <c r="B1174" s="16"/>
      <c r="C1174" s="446"/>
      <c r="D1174" s="446"/>
      <c r="E1174" s="1089"/>
      <c r="F1174" s="446"/>
      <c r="G1174" s="446"/>
      <c r="H1174" s="1089"/>
      <c r="I1174" s="446"/>
      <c r="J1174" s="446"/>
      <c r="K1174" s="1089"/>
      <c r="L1174" s="446"/>
      <c r="M1174" s="446"/>
      <c r="N1174" s="1089"/>
      <c r="O1174" s="446"/>
      <c r="P1174" s="446"/>
      <c r="Q1174" s="1089"/>
      <c r="R1174" s="446"/>
      <c r="S1174" s="446"/>
      <c r="T1174" s="1089"/>
      <c r="U1174" s="1089"/>
      <c r="V1174" s="446"/>
      <c r="W1174" s="446"/>
      <c r="X1174" s="1089"/>
      <c r="Y1174" s="446"/>
      <c r="Z1174" s="446"/>
      <c r="AA1174" s="1089"/>
      <c r="AB1174" s="446"/>
      <c r="AC1174" s="1089"/>
      <c r="AD1174" s="446"/>
      <c r="AE1174" s="1089"/>
      <c r="AF1174" s="446"/>
      <c r="AG1174" s="1089"/>
      <c r="AH1174" s="446"/>
      <c r="AI1174" s="446"/>
      <c r="AJ1174" s="1089"/>
      <c r="AK1174" s="446"/>
      <c r="AL1174" s="446"/>
      <c r="AM1174" s="1089"/>
      <c r="AN1174" s="446"/>
      <c r="AO1174" s="446"/>
      <c r="AP1174" s="1089"/>
      <c r="AQ1174" s="446"/>
      <c r="AR1174" s="446"/>
      <c r="AS1174" s="1146"/>
      <c r="AT1174" s="446"/>
      <c r="AU1174" s="446"/>
      <c r="AV1174" s="1089"/>
      <c r="AW1174" s="1089"/>
      <c r="AX1174" s="1146"/>
      <c r="AY1174" s="446"/>
      <c r="AZ1174" s="1146"/>
      <c r="BA1174" s="1919"/>
      <c r="BB1174" s="1790"/>
      <c r="BC1174" s="1146"/>
      <c r="BD1174" s="446"/>
      <c r="BE1174" s="1938"/>
      <c r="BF1174" s="1089"/>
      <c r="BG1174" s="20"/>
      <c r="BH1174" s="23"/>
      <c r="BI1174" s="23"/>
      <c r="BJ1174" s="23"/>
      <c r="BK1174" s="23"/>
      <c r="BL1174" s="23"/>
      <c r="BM1174" s="23"/>
      <c r="BN1174" s="23"/>
      <c r="BO1174" s="23"/>
      <c r="BP1174" s="23"/>
      <c r="BQ1174" s="23"/>
      <c r="BR1174" s="23"/>
      <c r="BS1174" s="23"/>
      <c r="BT1174" s="23"/>
      <c r="BU1174" s="23"/>
      <c r="BV1174" s="23"/>
      <c r="BW1174" s="23"/>
      <c r="BX1174" s="23"/>
      <c r="BY1174" s="23"/>
      <c r="BZ1174" s="23"/>
      <c r="CA1174" s="23"/>
      <c r="CB1174" s="23"/>
      <c r="CC1174" s="23"/>
      <c r="CD1174" s="23"/>
      <c r="CE1174" s="23"/>
      <c r="CF1174" s="23"/>
      <c r="CG1174" s="23"/>
      <c r="CH1174" s="23"/>
      <c r="CI1174" s="23"/>
      <c r="CJ1174" s="23"/>
      <c r="CK1174" s="23"/>
      <c r="CL1174" s="23"/>
      <c r="CM1174" s="23"/>
      <c r="CN1174" s="23"/>
      <c r="CO1174" s="23"/>
      <c r="CP1174" s="23"/>
      <c r="CQ1174" s="23"/>
      <c r="CR1174" s="23"/>
      <c r="CS1174" s="23"/>
      <c r="CT1174" s="23"/>
      <c r="CU1174" s="23"/>
      <c r="CV1174" s="23"/>
      <c r="CW1174" s="23"/>
      <c r="CX1174" s="23"/>
      <c r="CY1174" s="23"/>
      <c r="CZ1174" s="23"/>
      <c r="DA1174" s="23"/>
      <c r="DB1174" s="23"/>
      <c r="DC1174" s="23"/>
      <c r="DD1174" s="23"/>
      <c r="DE1174" s="23"/>
      <c r="DF1174" s="23"/>
      <c r="DG1174" s="23"/>
      <c r="DH1174" s="23"/>
      <c r="DI1174" s="23"/>
      <c r="DJ1174" s="23"/>
      <c r="DK1174" s="23"/>
      <c r="DL1174" s="23"/>
      <c r="DM1174" s="23"/>
      <c r="DN1174" s="23"/>
      <c r="DO1174" s="23"/>
      <c r="DP1174" s="23"/>
      <c r="DQ1174" s="23"/>
      <c r="DR1174" s="23"/>
      <c r="DS1174" s="23"/>
      <c r="DT1174" s="23"/>
      <c r="DU1174" s="23"/>
      <c r="DV1174" s="23"/>
      <c r="DW1174" s="23"/>
      <c r="DX1174" s="23"/>
      <c r="DY1174" s="23"/>
      <c r="DZ1174" s="23"/>
      <c r="EA1174" s="23"/>
      <c r="EB1174" s="23"/>
      <c r="EC1174" s="23"/>
      <c r="ED1174" s="23"/>
      <c r="EE1174" s="23"/>
    </row>
    <row r="1175" spans="1:135" s="22" customFormat="1" x14ac:dyDescent="0.25">
      <c r="A1175" s="20"/>
      <c r="B1175" s="16"/>
      <c r="C1175" s="446"/>
      <c r="D1175" s="446"/>
      <c r="E1175" s="1089"/>
      <c r="F1175" s="446"/>
      <c r="G1175" s="446"/>
      <c r="H1175" s="1089"/>
      <c r="I1175" s="446"/>
      <c r="J1175" s="446"/>
      <c r="K1175" s="1089"/>
      <c r="L1175" s="446"/>
      <c r="M1175" s="446"/>
      <c r="N1175" s="1089"/>
      <c r="O1175" s="446"/>
      <c r="P1175" s="446"/>
      <c r="Q1175" s="1089"/>
      <c r="R1175" s="446"/>
      <c r="S1175" s="446"/>
      <c r="T1175" s="1089"/>
      <c r="U1175" s="1089"/>
      <c r="V1175" s="446"/>
      <c r="W1175" s="446"/>
      <c r="X1175" s="1089"/>
      <c r="Y1175" s="446"/>
      <c r="Z1175" s="446"/>
      <c r="AA1175" s="1089"/>
      <c r="AB1175" s="446"/>
      <c r="AC1175" s="1089"/>
      <c r="AD1175" s="446"/>
      <c r="AE1175" s="1089"/>
      <c r="AF1175" s="446"/>
      <c r="AG1175" s="1089"/>
      <c r="AH1175" s="446"/>
      <c r="AI1175" s="446"/>
      <c r="AJ1175" s="1089"/>
      <c r="AK1175" s="446"/>
      <c r="AL1175" s="446"/>
      <c r="AM1175" s="1089"/>
      <c r="AN1175" s="446"/>
      <c r="AO1175" s="446"/>
      <c r="AP1175" s="1089"/>
      <c r="AQ1175" s="446"/>
      <c r="AR1175" s="446"/>
      <c r="AS1175" s="1146"/>
      <c r="AT1175" s="446"/>
      <c r="AU1175" s="446"/>
      <c r="AV1175" s="1089"/>
      <c r="AW1175" s="1089"/>
      <c r="AX1175" s="1146"/>
      <c r="AY1175" s="446"/>
      <c r="AZ1175" s="1146"/>
      <c r="BA1175" s="1919"/>
      <c r="BB1175" s="1790"/>
      <c r="BC1175" s="1146"/>
      <c r="BD1175" s="446"/>
      <c r="BE1175" s="1938"/>
      <c r="BF1175" s="1089"/>
      <c r="BG1175" s="20"/>
      <c r="BH1175" s="23"/>
      <c r="BI1175" s="23"/>
      <c r="BJ1175" s="23"/>
      <c r="BK1175" s="23"/>
      <c r="BL1175" s="23"/>
      <c r="BM1175" s="23"/>
      <c r="BN1175" s="23"/>
      <c r="BO1175" s="23"/>
      <c r="BP1175" s="23"/>
      <c r="BQ1175" s="23"/>
      <c r="BR1175" s="23"/>
      <c r="BS1175" s="23"/>
      <c r="BT1175" s="23"/>
      <c r="BU1175" s="23"/>
      <c r="BV1175" s="23"/>
      <c r="BW1175" s="23"/>
      <c r="BX1175" s="23"/>
      <c r="BY1175" s="23"/>
      <c r="BZ1175" s="23"/>
      <c r="CA1175" s="23"/>
      <c r="CB1175" s="23"/>
      <c r="CC1175" s="23"/>
      <c r="CD1175" s="23"/>
      <c r="CE1175" s="23"/>
      <c r="CF1175" s="23"/>
      <c r="CG1175" s="23"/>
      <c r="CH1175" s="23"/>
      <c r="CI1175" s="23"/>
      <c r="CJ1175" s="23"/>
      <c r="CK1175" s="23"/>
      <c r="CL1175" s="23"/>
      <c r="CM1175" s="23"/>
      <c r="CN1175" s="23"/>
      <c r="CO1175" s="23"/>
      <c r="CP1175" s="23"/>
      <c r="CQ1175" s="23"/>
      <c r="CR1175" s="23"/>
      <c r="CS1175" s="23"/>
      <c r="CT1175" s="23"/>
      <c r="CU1175" s="23"/>
      <c r="CV1175" s="23"/>
      <c r="CW1175" s="23"/>
      <c r="CX1175" s="23"/>
      <c r="CY1175" s="23"/>
      <c r="CZ1175" s="23"/>
      <c r="DA1175" s="23"/>
      <c r="DB1175" s="23"/>
      <c r="DC1175" s="23"/>
      <c r="DD1175" s="23"/>
      <c r="DE1175" s="23"/>
      <c r="DF1175" s="23"/>
      <c r="DG1175" s="23"/>
      <c r="DH1175" s="23"/>
      <c r="DI1175" s="23"/>
      <c r="DJ1175" s="23"/>
      <c r="DK1175" s="23"/>
      <c r="DL1175" s="23"/>
      <c r="DM1175" s="23"/>
      <c r="DN1175" s="23"/>
      <c r="DO1175" s="23"/>
      <c r="DP1175" s="23"/>
      <c r="DQ1175" s="23"/>
      <c r="DR1175" s="23"/>
      <c r="DS1175" s="23"/>
      <c r="DT1175" s="23"/>
      <c r="DU1175" s="23"/>
      <c r="DV1175" s="23"/>
      <c r="DW1175" s="23"/>
      <c r="DX1175" s="23"/>
      <c r="DY1175" s="23"/>
      <c r="DZ1175" s="23"/>
      <c r="EA1175" s="23"/>
      <c r="EB1175" s="23"/>
      <c r="EC1175" s="23"/>
      <c r="ED1175" s="23"/>
      <c r="EE1175" s="23"/>
    </row>
    <row r="1176" spans="1:135" s="22" customFormat="1" x14ac:dyDescent="0.25">
      <c r="A1176" s="20"/>
      <c r="B1176" s="16"/>
      <c r="C1176" s="446"/>
      <c r="D1176" s="446"/>
      <c r="E1176" s="1089"/>
      <c r="F1176" s="446"/>
      <c r="G1176" s="446"/>
      <c r="H1176" s="1089"/>
      <c r="I1176" s="446"/>
      <c r="J1176" s="446"/>
      <c r="K1176" s="1089"/>
      <c r="L1176" s="446"/>
      <c r="M1176" s="446"/>
      <c r="N1176" s="1089"/>
      <c r="O1176" s="446"/>
      <c r="P1176" s="446"/>
      <c r="Q1176" s="1089"/>
      <c r="R1176" s="446"/>
      <c r="S1176" s="446"/>
      <c r="T1176" s="1089"/>
      <c r="U1176" s="1089"/>
      <c r="V1176" s="446"/>
      <c r="W1176" s="446"/>
      <c r="X1176" s="1089"/>
      <c r="Y1176" s="446"/>
      <c r="Z1176" s="446"/>
      <c r="AA1176" s="1089"/>
      <c r="AB1176" s="446"/>
      <c r="AC1176" s="1089"/>
      <c r="AD1176" s="446"/>
      <c r="AE1176" s="1089"/>
      <c r="AF1176" s="446"/>
      <c r="AG1176" s="1089"/>
      <c r="AH1176" s="446"/>
      <c r="AI1176" s="446"/>
      <c r="AJ1176" s="1089"/>
      <c r="AK1176" s="446"/>
      <c r="AL1176" s="446"/>
      <c r="AM1176" s="1089"/>
      <c r="AN1176" s="446"/>
      <c r="AO1176" s="446"/>
      <c r="AP1176" s="1089"/>
      <c r="AQ1176" s="446"/>
      <c r="AR1176" s="446"/>
      <c r="AS1176" s="1146"/>
      <c r="AT1176" s="446"/>
      <c r="AU1176" s="446"/>
      <c r="AV1176" s="1089"/>
      <c r="AW1176" s="1089"/>
      <c r="AX1176" s="1146"/>
      <c r="AY1176" s="446"/>
      <c r="AZ1176" s="1146"/>
      <c r="BA1176" s="1919"/>
      <c r="BB1176" s="1790"/>
      <c r="BC1176" s="1146"/>
      <c r="BD1176" s="446"/>
      <c r="BE1176" s="1938"/>
      <c r="BF1176" s="1089"/>
      <c r="BG1176" s="20"/>
      <c r="BH1176" s="23"/>
      <c r="BI1176" s="23"/>
      <c r="BJ1176" s="23"/>
      <c r="BK1176" s="23"/>
      <c r="BL1176" s="23"/>
      <c r="BM1176" s="23"/>
      <c r="BN1176" s="23"/>
      <c r="BO1176" s="23"/>
      <c r="BP1176" s="23"/>
      <c r="BQ1176" s="23"/>
      <c r="BR1176" s="23"/>
      <c r="BS1176" s="23"/>
      <c r="BT1176" s="23"/>
      <c r="BU1176" s="23"/>
      <c r="BV1176" s="23"/>
      <c r="BW1176" s="23"/>
      <c r="BX1176" s="23"/>
      <c r="BY1176" s="23"/>
      <c r="BZ1176" s="23"/>
      <c r="CA1176" s="23"/>
      <c r="CB1176" s="23"/>
      <c r="CC1176" s="23"/>
      <c r="CD1176" s="23"/>
      <c r="CE1176" s="23"/>
      <c r="CF1176" s="23"/>
      <c r="CG1176" s="23"/>
      <c r="CH1176" s="23"/>
      <c r="CI1176" s="23"/>
      <c r="CJ1176" s="23"/>
      <c r="CK1176" s="23"/>
      <c r="CL1176" s="23"/>
      <c r="CM1176" s="23"/>
      <c r="CN1176" s="23"/>
      <c r="CO1176" s="23"/>
      <c r="CP1176" s="23"/>
      <c r="CQ1176" s="23"/>
      <c r="CR1176" s="23"/>
      <c r="CS1176" s="23"/>
      <c r="CT1176" s="23"/>
      <c r="CU1176" s="23"/>
      <c r="CV1176" s="23"/>
      <c r="CW1176" s="23"/>
      <c r="CX1176" s="23"/>
      <c r="CY1176" s="23"/>
      <c r="CZ1176" s="23"/>
      <c r="DA1176" s="23"/>
      <c r="DB1176" s="23"/>
      <c r="DC1176" s="23"/>
      <c r="DD1176" s="23"/>
      <c r="DE1176" s="23"/>
      <c r="DF1176" s="23"/>
      <c r="DG1176" s="23"/>
      <c r="DH1176" s="23"/>
      <c r="DI1176" s="23"/>
      <c r="DJ1176" s="23"/>
      <c r="DK1176" s="23"/>
      <c r="DL1176" s="23"/>
      <c r="DM1176" s="23"/>
      <c r="DN1176" s="23"/>
      <c r="DO1176" s="23"/>
      <c r="DP1176" s="23"/>
      <c r="DQ1176" s="23"/>
      <c r="DR1176" s="23"/>
      <c r="DS1176" s="23"/>
      <c r="DT1176" s="23"/>
      <c r="DU1176" s="23"/>
      <c r="DV1176" s="23"/>
      <c r="DW1176" s="23"/>
      <c r="DX1176" s="23"/>
      <c r="DY1176" s="23"/>
      <c r="DZ1176" s="23"/>
      <c r="EA1176" s="23"/>
      <c r="EB1176" s="23"/>
      <c r="EC1176" s="23"/>
      <c r="ED1176" s="23"/>
      <c r="EE1176" s="23"/>
    </row>
    <row r="1177" spans="1:135" s="22" customFormat="1" x14ac:dyDescent="0.25">
      <c r="A1177" s="20"/>
      <c r="B1177" s="16"/>
      <c r="C1177" s="446"/>
      <c r="D1177" s="446"/>
      <c r="E1177" s="1089"/>
      <c r="F1177" s="446"/>
      <c r="G1177" s="446"/>
      <c r="H1177" s="1089"/>
      <c r="I1177" s="446"/>
      <c r="J1177" s="446"/>
      <c r="K1177" s="1089"/>
      <c r="L1177" s="446"/>
      <c r="M1177" s="446"/>
      <c r="N1177" s="1089"/>
      <c r="O1177" s="446"/>
      <c r="P1177" s="446"/>
      <c r="Q1177" s="1089"/>
      <c r="R1177" s="446"/>
      <c r="S1177" s="446"/>
      <c r="T1177" s="1089"/>
      <c r="U1177" s="1089"/>
      <c r="V1177" s="446"/>
      <c r="W1177" s="446"/>
      <c r="X1177" s="1089"/>
      <c r="Y1177" s="446"/>
      <c r="Z1177" s="446"/>
      <c r="AA1177" s="1089"/>
      <c r="AB1177" s="446"/>
      <c r="AC1177" s="1089"/>
      <c r="AD1177" s="446"/>
      <c r="AE1177" s="1089"/>
      <c r="AF1177" s="446"/>
      <c r="AG1177" s="1089"/>
      <c r="AH1177" s="446"/>
      <c r="AI1177" s="446"/>
      <c r="AJ1177" s="1089"/>
      <c r="AK1177" s="446"/>
      <c r="AL1177" s="446"/>
      <c r="AM1177" s="1089"/>
      <c r="AN1177" s="446"/>
      <c r="AO1177" s="446"/>
      <c r="AP1177" s="1089"/>
      <c r="AQ1177" s="446"/>
      <c r="AR1177" s="446"/>
      <c r="AS1177" s="1146"/>
      <c r="AT1177" s="446"/>
      <c r="AU1177" s="446"/>
      <c r="AV1177" s="1089"/>
      <c r="AW1177" s="1089"/>
      <c r="AX1177" s="1146"/>
      <c r="AY1177" s="446"/>
      <c r="AZ1177" s="1146"/>
      <c r="BA1177" s="1919"/>
      <c r="BB1177" s="1790"/>
      <c r="BC1177" s="1146"/>
      <c r="BD1177" s="446"/>
      <c r="BE1177" s="1938"/>
      <c r="BF1177" s="1089"/>
      <c r="BG1177" s="20"/>
      <c r="BH1177" s="23"/>
      <c r="BI1177" s="23"/>
      <c r="BJ1177" s="23"/>
      <c r="BK1177" s="23"/>
      <c r="BL1177" s="23"/>
      <c r="BM1177" s="23"/>
      <c r="BN1177" s="23"/>
      <c r="BO1177" s="23"/>
      <c r="BP1177" s="23"/>
      <c r="BQ1177" s="23"/>
      <c r="BR1177" s="23"/>
      <c r="BS1177" s="23"/>
      <c r="BT1177" s="23"/>
      <c r="BU1177" s="23"/>
      <c r="BV1177" s="23"/>
      <c r="BW1177" s="23"/>
      <c r="BX1177" s="23"/>
      <c r="BY1177" s="23"/>
      <c r="BZ1177" s="23"/>
      <c r="CA1177" s="23"/>
      <c r="CB1177" s="23"/>
      <c r="CC1177" s="23"/>
      <c r="CD1177" s="23"/>
      <c r="CE1177" s="23"/>
      <c r="CF1177" s="23"/>
      <c r="CG1177" s="23"/>
      <c r="CH1177" s="23"/>
      <c r="CI1177" s="23"/>
      <c r="CJ1177" s="23"/>
      <c r="CK1177" s="23"/>
      <c r="CL1177" s="23"/>
      <c r="CM1177" s="23"/>
      <c r="CN1177" s="23"/>
      <c r="CO1177" s="23"/>
      <c r="CP1177" s="23"/>
      <c r="CQ1177" s="23"/>
      <c r="CR1177" s="23"/>
      <c r="CS1177" s="23"/>
      <c r="CT1177" s="23"/>
      <c r="CU1177" s="23"/>
      <c r="CV1177" s="23"/>
      <c r="CW1177" s="23"/>
      <c r="CX1177" s="23"/>
      <c r="CY1177" s="23"/>
      <c r="CZ1177" s="23"/>
      <c r="DA1177" s="23"/>
      <c r="DB1177" s="23"/>
      <c r="DC1177" s="23"/>
      <c r="DD1177" s="23"/>
      <c r="DE1177" s="23"/>
      <c r="DF1177" s="23"/>
      <c r="DG1177" s="23"/>
      <c r="DH1177" s="23"/>
      <c r="DI1177" s="23"/>
      <c r="DJ1177" s="23"/>
      <c r="DK1177" s="23"/>
      <c r="DL1177" s="23"/>
      <c r="DM1177" s="23"/>
      <c r="DN1177" s="23"/>
      <c r="DO1177" s="23"/>
      <c r="DP1177" s="23"/>
      <c r="DQ1177" s="23"/>
      <c r="DR1177" s="23"/>
      <c r="DS1177" s="23"/>
      <c r="DT1177" s="23"/>
      <c r="DU1177" s="23"/>
      <c r="DV1177" s="23"/>
      <c r="DW1177" s="23"/>
      <c r="DX1177" s="23"/>
      <c r="DY1177" s="23"/>
      <c r="DZ1177" s="23"/>
      <c r="EA1177" s="23"/>
      <c r="EB1177" s="23"/>
      <c r="EC1177" s="23"/>
      <c r="ED1177" s="23"/>
      <c r="EE1177" s="23"/>
    </row>
    <row r="1178" spans="1:135" s="22" customFormat="1" x14ac:dyDescent="0.25">
      <c r="A1178" s="20"/>
      <c r="B1178" s="16"/>
      <c r="C1178" s="446"/>
      <c r="D1178" s="446"/>
      <c r="E1178" s="1089"/>
      <c r="F1178" s="446"/>
      <c r="G1178" s="446"/>
      <c r="H1178" s="1089"/>
      <c r="I1178" s="446"/>
      <c r="J1178" s="446"/>
      <c r="K1178" s="1089"/>
      <c r="L1178" s="446"/>
      <c r="M1178" s="446"/>
      <c r="N1178" s="1089"/>
      <c r="O1178" s="446"/>
      <c r="P1178" s="446"/>
      <c r="Q1178" s="1089"/>
      <c r="R1178" s="446"/>
      <c r="S1178" s="446"/>
      <c r="T1178" s="1089"/>
      <c r="U1178" s="1089"/>
      <c r="V1178" s="446"/>
      <c r="W1178" s="446"/>
      <c r="X1178" s="1089"/>
      <c r="Y1178" s="446"/>
      <c r="Z1178" s="446"/>
      <c r="AA1178" s="1089"/>
      <c r="AB1178" s="446"/>
      <c r="AC1178" s="1089"/>
      <c r="AD1178" s="446"/>
      <c r="AE1178" s="1089"/>
      <c r="AF1178" s="446"/>
      <c r="AG1178" s="1089"/>
      <c r="AH1178" s="446"/>
      <c r="AI1178" s="446"/>
      <c r="AJ1178" s="1089"/>
      <c r="AK1178" s="446"/>
      <c r="AL1178" s="446"/>
      <c r="AM1178" s="1089"/>
      <c r="AN1178" s="446"/>
      <c r="AO1178" s="446"/>
      <c r="AP1178" s="1089"/>
      <c r="AQ1178" s="446"/>
      <c r="AR1178" s="446"/>
      <c r="AS1178" s="1146"/>
      <c r="AT1178" s="446"/>
      <c r="AU1178" s="446"/>
      <c r="AV1178" s="1089"/>
      <c r="AW1178" s="1089"/>
      <c r="AX1178" s="1146"/>
      <c r="AY1178" s="446"/>
      <c r="AZ1178" s="1146"/>
      <c r="BA1178" s="1919"/>
      <c r="BB1178" s="1790"/>
      <c r="BC1178" s="1146"/>
      <c r="BD1178" s="446"/>
      <c r="BE1178" s="1938"/>
      <c r="BF1178" s="1089"/>
      <c r="BG1178" s="20"/>
      <c r="BH1178" s="23"/>
      <c r="BI1178" s="23"/>
      <c r="BJ1178" s="23"/>
      <c r="BK1178" s="23"/>
      <c r="BL1178" s="23"/>
      <c r="BM1178" s="23"/>
      <c r="BN1178" s="23"/>
      <c r="BO1178" s="23"/>
      <c r="BP1178" s="23"/>
      <c r="BQ1178" s="23"/>
      <c r="BR1178" s="23"/>
      <c r="BS1178" s="23"/>
      <c r="BT1178" s="23"/>
      <c r="BU1178" s="23"/>
      <c r="BV1178" s="23"/>
      <c r="BW1178" s="23"/>
      <c r="BX1178" s="23"/>
      <c r="BY1178" s="23"/>
      <c r="BZ1178" s="23"/>
      <c r="CA1178" s="23"/>
      <c r="CB1178" s="23"/>
      <c r="CC1178" s="23"/>
      <c r="CD1178" s="23"/>
      <c r="CE1178" s="23"/>
      <c r="CF1178" s="23"/>
      <c r="CG1178" s="23"/>
      <c r="CH1178" s="23"/>
      <c r="CI1178" s="23"/>
      <c r="CJ1178" s="23"/>
      <c r="CK1178" s="23"/>
      <c r="CL1178" s="23"/>
      <c r="CM1178" s="23"/>
      <c r="CN1178" s="23"/>
      <c r="CO1178" s="23"/>
      <c r="CP1178" s="23"/>
      <c r="CQ1178" s="23"/>
      <c r="CR1178" s="23"/>
      <c r="CS1178" s="23"/>
      <c r="CT1178" s="23"/>
      <c r="CU1178" s="23"/>
      <c r="CV1178" s="23"/>
      <c r="CW1178" s="23"/>
      <c r="CX1178" s="23"/>
      <c r="CY1178" s="23"/>
      <c r="CZ1178" s="23"/>
      <c r="DA1178" s="23"/>
      <c r="DB1178" s="23"/>
      <c r="DC1178" s="23"/>
      <c r="DD1178" s="23"/>
      <c r="DE1178" s="23"/>
      <c r="DF1178" s="23"/>
      <c r="DG1178" s="23"/>
      <c r="DH1178" s="23"/>
      <c r="DI1178" s="23"/>
      <c r="DJ1178" s="23"/>
      <c r="DK1178" s="23"/>
      <c r="DL1178" s="23"/>
      <c r="DM1178" s="23"/>
      <c r="DN1178" s="23"/>
      <c r="DO1178" s="23"/>
      <c r="DP1178" s="23"/>
      <c r="DQ1178" s="23"/>
      <c r="DR1178" s="23"/>
      <c r="DS1178" s="23"/>
      <c r="DT1178" s="23"/>
      <c r="DU1178" s="23"/>
      <c r="DV1178" s="23"/>
      <c r="DW1178" s="23"/>
      <c r="DX1178" s="23"/>
      <c r="DY1178" s="23"/>
      <c r="DZ1178" s="23"/>
      <c r="EA1178" s="23"/>
      <c r="EB1178" s="23"/>
      <c r="EC1178" s="23"/>
      <c r="ED1178" s="23"/>
      <c r="EE1178" s="23"/>
    </row>
    <row r="1179" spans="1:135" s="22" customFormat="1" x14ac:dyDescent="0.25">
      <c r="A1179" s="20"/>
      <c r="B1179" s="16"/>
      <c r="C1179" s="446"/>
      <c r="D1179" s="446"/>
      <c r="E1179" s="1089"/>
      <c r="F1179" s="446"/>
      <c r="G1179" s="446"/>
      <c r="H1179" s="1089"/>
      <c r="I1179" s="446"/>
      <c r="J1179" s="446"/>
      <c r="K1179" s="1089"/>
      <c r="L1179" s="446"/>
      <c r="M1179" s="446"/>
      <c r="N1179" s="1089"/>
      <c r="O1179" s="446"/>
      <c r="P1179" s="446"/>
      <c r="Q1179" s="1089"/>
      <c r="R1179" s="446"/>
      <c r="S1179" s="446"/>
      <c r="T1179" s="1089"/>
      <c r="U1179" s="1089"/>
      <c r="V1179" s="446"/>
      <c r="W1179" s="446"/>
      <c r="X1179" s="1089"/>
      <c r="Y1179" s="446"/>
      <c r="Z1179" s="446"/>
      <c r="AA1179" s="1089"/>
      <c r="AB1179" s="446"/>
      <c r="AC1179" s="1089"/>
      <c r="AD1179" s="446"/>
      <c r="AE1179" s="1089"/>
      <c r="AF1179" s="446"/>
      <c r="AG1179" s="1089"/>
      <c r="AH1179" s="446"/>
      <c r="AI1179" s="446"/>
      <c r="AJ1179" s="1089"/>
      <c r="AK1179" s="446"/>
      <c r="AL1179" s="446"/>
      <c r="AM1179" s="1089"/>
      <c r="AN1179" s="446"/>
      <c r="AO1179" s="446"/>
      <c r="AP1179" s="1089"/>
      <c r="AQ1179" s="446"/>
      <c r="AR1179" s="446"/>
      <c r="AS1179" s="1146"/>
      <c r="AT1179" s="446"/>
      <c r="AU1179" s="446"/>
      <c r="AV1179" s="1089"/>
      <c r="AW1179" s="1089"/>
      <c r="AX1179" s="1146"/>
      <c r="AY1179" s="446"/>
      <c r="AZ1179" s="1146"/>
      <c r="BA1179" s="1919"/>
      <c r="BB1179" s="1790"/>
      <c r="BC1179" s="1146"/>
      <c r="BD1179" s="446"/>
      <c r="BE1179" s="1938"/>
      <c r="BF1179" s="1089"/>
      <c r="BG1179" s="20"/>
      <c r="BH1179" s="23"/>
      <c r="BI1179" s="23"/>
      <c r="BJ1179" s="23"/>
      <c r="BK1179" s="23"/>
      <c r="BL1179" s="23"/>
      <c r="BM1179" s="23"/>
      <c r="BN1179" s="23"/>
      <c r="BO1179" s="23"/>
      <c r="BP1179" s="23"/>
      <c r="BQ1179" s="23"/>
      <c r="BR1179" s="23"/>
      <c r="BS1179" s="23"/>
      <c r="BT1179" s="23"/>
      <c r="BU1179" s="23"/>
      <c r="BV1179" s="23"/>
      <c r="BW1179" s="23"/>
      <c r="BX1179" s="23"/>
      <c r="BY1179" s="23"/>
      <c r="BZ1179" s="23"/>
      <c r="CA1179" s="23"/>
      <c r="CB1179" s="23"/>
      <c r="CC1179" s="23"/>
      <c r="CD1179" s="23"/>
      <c r="CE1179" s="23"/>
      <c r="CF1179" s="23"/>
      <c r="CG1179" s="23"/>
      <c r="CH1179" s="23"/>
      <c r="CI1179" s="23"/>
      <c r="CJ1179" s="23"/>
      <c r="CK1179" s="23"/>
      <c r="CL1179" s="23"/>
      <c r="CM1179" s="23"/>
      <c r="CN1179" s="23"/>
      <c r="CO1179" s="23"/>
      <c r="CP1179" s="23"/>
      <c r="CQ1179" s="23"/>
      <c r="CR1179" s="23"/>
      <c r="CS1179" s="23"/>
      <c r="CT1179" s="23"/>
      <c r="CU1179" s="23"/>
      <c r="CV1179" s="23"/>
      <c r="CW1179" s="23"/>
      <c r="CX1179" s="23"/>
      <c r="CY1179" s="23"/>
      <c r="CZ1179" s="23"/>
      <c r="DA1179" s="23"/>
      <c r="DB1179" s="23"/>
      <c r="DC1179" s="23"/>
      <c r="DD1179" s="23"/>
      <c r="DE1179" s="23"/>
      <c r="DF1179" s="23"/>
      <c r="DG1179" s="23"/>
      <c r="DH1179" s="23"/>
      <c r="DI1179" s="23"/>
      <c r="DJ1179" s="23"/>
      <c r="DK1179" s="23"/>
      <c r="DL1179" s="23"/>
      <c r="DM1179" s="23"/>
      <c r="DN1179" s="23"/>
      <c r="DO1179" s="23"/>
      <c r="DP1179" s="23"/>
      <c r="DQ1179" s="23"/>
      <c r="DR1179" s="23"/>
      <c r="DS1179" s="23"/>
      <c r="DT1179" s="23"/>
      <c r="DU1179" s="23"/>
      <c r="DV1179" s="23"/>
      <c r="DW1179" s="23"/>
      <c r="DX1179" s="23"/>
      <c r="DY1179" s="23"/>
      <c r="DZ1179" s="23"/>
      <c r="EA1179" s="23"/>
      <c r="EB1179" s="23"/>
      <c r="EC1179" s="23"/>
      <c r="ED1179" s="23"/>
      <c r="EE1179" s="23"/>
    </row>
    <row r="1180" spans="1:135" s="22" customFormat="1" x14ac:dyDescent="0.25">
      <c r="A1180" s="20"/>
      <c r="B1180" s="16"/>
      <c r="C1180" s="446"/>
      <c r="D1180" s="446"/>
      <c r="E1180" s="1089"/>
      <c r="F1180" s="446"/>
      <c r="G1180" s="446"/>
      <c r="H1180" s="1089"/>
      <c r="I1180" s="446"/>
      <c r="J1180" s="446"/>
      <c r="K1180" s="1089"/>
      <c r="L1180" s="446"/>
      <c r="M1180" s="446"/>
      <c r="N1180" s="1089"/>
      <c r="O1180" s="446"/>
      <c r="P1180" s="446"/>
      <c r="Q1180" s="1089"/>
      <c r="R1180" s="446"/>
      <c r="S1180" s="446"/>
      <c r="T1180" s="1089"/>
      <c r="U1180" s="1089"/>
      <c r="V1180" s="446"/>
      <c r="W1180" s="446"/>
      <c r="X1180" s="1089"/>
      <c r="Y1180" s="446"/>
      <c r="Z1180" s="446"/>
      <c r="AA1180" s="1089"/>
      <c r="AB1180" s="446"/>
      <c r="AC1180" s="1089"/>
      <c r="AD1180" s="446"/>
      <c r="AE1180" s="1089"/>
      <c r="AF1180" s="446"/>
      <c r="AG1180" s="1089"/>
      <c r="AH1180" s="446"/>
      <c r="AI1180" s="446"/>
      <c r="AJ1180" s="1089"/>
      <c r="AK1180" s="446"/>
      <c r="AL1180" s="446"/>
      <c r="AM1180" s="1089"/>
      <c r="AN1180" s="446"/>
      <c r="AO1180" s="446"/>
      <c r="AP1180" s="1089"/>
      <c r="AQ1180" s="446"/>
      <c r="AR1180" s="446"/>
      <c r="AS1180" s="1146"/>
      <c r="AT1180" s="446"/>
      <c r="AU1180" s="446"/>
      <c r="AV1180" s="1089"/>
      <c r="AW1180" s="1089"/>
      <c r="AX1180" s="1146"/>
      <c r="AY1180" s="446"/>
      <c r="AZ1180" s="1146"/>
      <c r="BA1180" s="1919"/>
      <c r="BB1180" s="1790"/>
      <c r="BC1180" s="1146"/>
      <c r="BD1180" s="446"/>
      <c r="BE1180" s="1938"/>
      <c r="BF1180" s="1089"/>
      <c r="BG1180" s="20"/>
      <c r="BH1180" s="23"/>
      <c r="BI1180" s="23"/>
      <c r="BJ1180" s="23"/>
      <c r="BK1180" s="23"/>
      <c r="BL1180" s="23"/>
      <c r="BM1180" s="23"/>
      <c r="BN1180" s="23"/>
      <c r="BO1180" s="23"/>
      <c r="BP1180" s="23"/>
      <c r="BQ1180" s="23"/>
      <c r="BR1180" s="23"/>
      <c r="BS1180" s="23"/>
      <c r="BT1180" s="23"/>
      <c r="BU1180" s="23"/>
      <c r="BV1180" s="23"/>
      <c r="BW1180" s="23"/>
      <c r="BX1180" s="23"/>
      <c r="BY1180" s="23"/>
      <c r="BZ1180" s="23"/>
      <c r="CA1180" s="23"/>
      <c r="CB1180" s="23"/>
      <c r="CC1180" s="23"/>
      <c r="CD1180" s="23"/>
      <c r="CE1180" s="23"/>
      <c r="CF1180" s="23"/>
      <c r="CG1180" s="23"/>
      <c r="CH1180" s="23"/>
      <c r="CI1180" s="23"/>
      <c r="CJ1180" s="23"/>
      <c r="CK1180" s="23"/>
      <c r="CL1180" s="23"/>
      <c r="CM1180" s="23"/>
      <c r="CN1180" s="23"/>
      <c r="CO1180" s="23"/>
      <c r="CP1180" s="23"/>
      <c r="CQ1180" s="23"/>
      <c r="CR1180" s="23"/>
      <c r="CS1180" s="23"/>
      <c r="CT1180" s="23"/>
      <c r="CU1180" s="23"/>
      <c r="CV1180" s="23"/>
      <c r="CW1180" s="23"/>
      <c r="CX1180" s="23"/>
      <c r="CY1180" s="23"/>
      <c r="CZ1180" s="23"/>
      <c r="DA1180" s="23"/>
      <c r="DB1180" s="23"/>
      <c r="DC1180" s="23"/>
      <c r="DD1180" s="23"/>
      <c r="DE1180" s="23"/>
      <c r="DF1180" s="23"/>
      <c r="DG1180" s="23"/>
      <c r="DH1180" s="23"/>
      <c r="DI1180" s="23"/>
      <c r="DJ1180" s="23"/>
      <c r="DK1180" s="23"/>
      <c r="DL1180" s="23"/>
      <c r="DM1180" s="23"/>
      <c r="DN1180" s="23"/>
      <c r="DO1180" s="23"/>
      <c r="DP1180" s="23"/>
      <c r="DQ1180" s="23"/>
      <c r="DR1180" s="23"/>
      <c r="DS1180" s="23"/>
      <c r="DT1180" s="23"/>
      <c r="DU1180" s="23"/>
      <c r="DV1180" s="23"/>
      <c r="DW1180" s="23"/>
      <c r="DX1180" s="23"/>
      <c r="DY1180" s="23"/>
      <c r="DZ1180" s="23"/>
      <c r="EA1180" s="23"/>
      <c r="EB1180" s="23"/>
      <c r="EC1180" s="23"/>
      <c r="ED1180" s="23"/>
      <c r="EE1180" s="23"/>
    </row>
    <row r="1181" spans="1:135" s="22" customFormat="1" x14ac:dyDescent="0.25">
      <c r="A1181" s="20"/>
      <c r="B1181" s="16"/>
      <c r="C1181" s="446"/>
      <c r="D1181" s="446"/>
      <c r="E1181" s="1089"/>
      <c r="F1181" s="446"/>
      <c r="G1181" s="446"/>
      <c r="H1181" s="1089"/>
      <c r="I1181" s="446"/>
      <c r="J1181" s="446"/>
      <c r="K1181" s="1089"/>
      <c r="L1181" s="446"/>
      <c r="M1181" s="446"/>
      <c r="N1181" s="1089"/>
      <c r="O1181" s="446"/>
      <c r="P1181" s="446"/>
      <c r="Q1181" s="1089"/>
      <c r="R1181" s="446"/>
      <c r="S1181" s="446"/>
      <c r="T1181" s="1089"/>
      <c r="U1181" s="1089"/>
      <c r="V1181" s="446"/>
      <c r="W1181" s="446"/>
      <c r="X1181" s="1089"/>
      <c r="Y1181" s="446"/>
      <c r="Z1181" s="446"/>
      <c r="AA1181" s="1089"/>
      <c r="AB1181" s="446"/>
      <c r="AC1181" s="1089"/>
      <c r="AD1181" s="446"/>
      <c r="AE1181" s="1089"/>
      <c r="AF1181" s="446"/>
      <c r="AG1181" s="1089"/>
      <c r="AH1181" s="446"/>
      <c r="AI1181" s="446"/>
      <c r="AJ1181" s="1089"/>
      <c r="AK1181" s="446"/>
      <c r="AL1181" s="446"/>
      <c r="AM1181" s="1089"/>
      <c r="AN1181" s="446"/>
      <c r="AO1181" s="446"/>
      <c r="AP1181" s="1089"/>
      <c r="AQ1181" s="446"/>
      <c r="AR1181" s="446"/>
      <c r="AS1181" s="1146"/>
      <c r="AT1181" s="446"/>
      <c r="AU1181" s="446"/>
      <c r="AV1181" s="1089"/>
      <c r="AW1181" s="1089"/>
      <c r="AX1181" s="1146"/>
      <c r="AY1181" s="446"/>
      <c r="AZ1181" s="1146"/>
      <c r="BA1181" s="1919"/>
      <c r="BB1181" s="1790"/>
      <c r="BC1181" s="1146"/>
      <c r="BD1181" s="446"/>
      <c r="BE1181" s="1938"/>
      <c r="BF1181" s="1089"/>
      <c r="BG1181" s="20"/>
      <c r="BH1181" s="23"/>
      <c r="BI1181" s="23"/>
      <c r="BJ1181" s="23"/>
      <c r="BK1181" s="23"/>
      <c r="BL1181" s="23"/>
      <c r="BM1181" s="23"/>
      <c r="BN1181" s="23"/>
      <c r="BO1181" s="23"/>
      <c r="BP1181" s="23"/>
      <c r="BQ1181" s="23"/>
      <c r="BR1181" s="23"/>
      <c r="BS1181" s="23"/>
      <c r="BT1181" s="23"/>
      <c r="BU1181" s="23"/>
      <c r="BV1181" s="23"/>
      <c r="BW1181" s="23"/>
      <c r="BX1181" s="23"/>
      <c r="BY1181" s="23"/>
      <c r="BZ1181" s="23"/>
      <c r="CA1181" s="23"/>
      <c r="CB1181" s="23"/>
      <c r="CC1181" s="23"/>
      <c r="CD1181" s="23"/>
      <c r="CE1181" s="23"/>
      <c r="CF1181" s="23"/>
      <c r="CG1181" s="23"/>
      <c r="CH1181" s="23"/>
      <c r="CI1181" s="23"/>
      <c r="CJ1181" s="23"/>
      <c r="CK1181" s="23"/>
      <c r="CL1181" s="23"/>
      <c r="CM1181" s="23"/>
      <c r="CN1181" s="23"/>
      <c r="CO1181" s="23"/>
      <c r="CP1181" s="23"/>
      <c r="CQ1181" s="23"/>
      <c r="CR1181" s="23"/>
      <c r="CS1181" s="23"/>
      <c r="CT1181" s="23"/>
      <c r="CU1181" s="23"/>
      <c r="CV1181" s="23"/>
      <c r="CW1181" s="23"/>
      <c r="CX1181" s="23"/>
      <c r="CY1181" s="23"/>
      <c r="CZ1181" s="23"/>
      <c r="DA1181" s="23"/>
      <c r="DB1181" s="23"/>
      <c r="DC1181" s="23"/>
      <c r="DD1181" s="23"/>
      <c r="DE1181" s="23"/>
      <c r="DF1181" s="23"/>
      <c r="DG1181" s="23"/>
      <c r="DH1181" s="23"/>
      <c r="DI1181" s="23"/>
      <c r="DJ1181" s="23"/>
      <c r="DK1181" s="23"/>
      <c r="DL1181" s="23"/>
      <c r="DM1181" s="23"/>
      <c r="DN1181" s="23"/>
      <c r="DO1181" s="23"/>
      <c r="DP1181" s="23"/>
      <c r="DQ1181" s="23"/>
      <c r="DR1181" s="23"/>
      <c r="DS1181" s="23"/>
      <c r="DT1181" s="23"/>
      <c r="DU1181" s="23"/>
      <c r="DV1181" s="23"/>
      <c r="DW1181" s="23"/>
      <c r="DX1181" s="23"/>
      <c r="DY1181" s="23"/>
      <c r="DZ1181" s="23"/>
      <c r="EA1181" s="23"/>
      <c r="EB1181" s="23"/>
      <c r="EC1181" s="23"/>
      <c r="ED1181" s="23"/>
      <c r="EE1181" s="23"/>
    </row>
    <row r="1182" spans="1:135" s="22" customFormat="1" x14ac:dyDescent="0.25">
      <c r="A1182" s="20"/>
      <c r="B1182" s="16"/>
      <c r="C1182" s="446"/>
      <c r="D1182" s="446"/>
      <c r="E1182" s="1089"/>
      <c r="F1182" s="446"/>
      <c r="G1182" s="446"/>
      <c r="H1182" s="1089"/>
      <c r="I1182" s="446"/>
      <c r="J1182" s="446"/>
      <c r="K1182" s="1089"/>
      <c r="L1182" s="446"/>
      <c r="M1182" s="446"/>
      <c r="N1182" s="1089"/>
      <c r="O1182" s="446"/>
      <c r="P1182" s="446"/>
      <c r="Q1182" s="1089"/>
      <c r="R1182" s="446"/>
      <c r="S1182" s="446"/>
      <c r="T1182" s="1089"/>
      <c r="U1182" s="1089"/>
      <c r="V1182" s="446"/>
      <c r="W1182" s="446"/>
      <c r="X1182" s="1089"/>
      <c r="Y1182" s="446"/>
      <c r="Z1182" s="446"/>
      <c r="AA1182" s="1089"/>
      <c r="AB1182" s="446"/>
      <c r="AC1182" s="1089"/>
      <c r="AD1182" s="446"/>
      <c r="AE1182" s="1089"/>
      <c r="AF1182" s="446"/>
      <c r="AG1182" s="1089"/>
      <c r="AH1182" s="446"/>
      <c r="AI1182" s="446"/>
      <c r="AJ1182" s="1089"/>
      <c r="AK1182" s="446"/>
      <c r="AL1182" s="446"/>
      <c r="AM1182" s="1089"/>
      <c r="AN1182" s="446"/>
      <c r="AO1182" s="446"/>
      <c r="AP1182" s="1089"/>
      <c r="AQ1182" s="446"/>
      <c r="AR1182" s="446"/>
      <c r="AS1182" s="1146"/>
      <c r="AT1182" s="446"/>
      <c r="AU1182" s="446"/>
      <c r="AV1182" s="1089"/>
      <c r="AW1182" s="1089"/>
      <c r="AX1182" s="1146"/>
      <c r="AY1182" s="446"/>
      <c r="AZ1182" s="1146"/>
      <c r="BA1182" s="1919"/>
      <c r="BB1182" s="1790"/>
      <c r="BC1182" s="1146"/>
      <c r="BD1182" s="446"/>
      <c r="BE1182" s="1938"/>
      <c r="BF1182" s="1089"/>
      <c r="BG1182" s="20"/>
      <c r="BH1182" s="23"/>
      <c r="BI1182" s="23"/>
      <c r="BJ1182" s="23"/>
      <c r="BK1182" s="23"/>
      <c r="BL1182" s="23"/>
      <c r="BM1182" s="23"/>
      <c r="BN1182" s="23"/>
      <c r="BO1182" s="23"/>
      <c r="BP1182" s="23"/>
      <c r="BQ1182" s="23"/>
      <c r="BR1182" s="23"/>
      <c r="BS1182" s="23"/>
      <c r="BT1182" s="23"/>
      <c r="BU1182" s="23"/>
      <c r="BV1182" s="23"/>
      <c r="BW1182" s="23"/>
      <c r="BX1182" s="23"/>
      <c r="BY1182" s="23"/>
      <c r="BZ1182" s="23"/>
      <c r="CA1182" s="23"/>
      <c r="CB1182" s="23"/>
      <c r="CC1182" s="23"/>
      <c r="CD1182" s="23"/>
      <c r="CE1182" s="23"/>
      <c r="CF1182" s="23"/>
      <c r="CG1182" s="23"/>
      <c r="CH1182" s="23"/>
      <c r="CI1182" s="23"/>
      <c r="CJ1182" s="23"/>
      <c r="CK1182" s="23"/>
      <c r="CL1182" s="23"/>
      <c r="CM1182" s="23"/>
      <c r="CN1182" s="23"/>
      <c r="CO1182" s="23"/>
      <c r="CP1182" s="23"/>
      <c r="CQ1182" s="23"/>
      <c r="CR1182" s="23"/>
      <c r="CS1182" s="23"/>
      <c r="CT1182" s="23"/>
      <c r="CU1182" s="23"/>
      <c r="CV1182" s="23"/>
      <c r="CW1182" s="23"/>
      <c r="CX1182" s="23"/>
      <c r="CY1182" s="23"/>
      <c r="CZ1182" s="23"/>
      <c r="DA1182" s="23"/>
      <c r="DB1182" s="23"/>
      <c r="DC1182" s="23"/>
      <c r="DD1182" s="23"/>
      <c r="DE1182" s="23"/>
      <c r="DF1182" s="23"/>
      <c r="DG1182" s="23"/>
      <c r="DH1182" s="23"/>
      <c r="DI1182" s="23"/>
      <c r="DJ1182" s="23"/>
      <c r="DK1182" s="23"/>
      <c r="DL1182" s="23"/>
      <c r="DM1182" s="23"/>
      <c r="DN1182" s="23"/>
      <c r="DO1182" s="23"/>
      <c r="DP1182" s="23"/>
      <c r="DQ1182" s="23"/>
      <c r="DR1182" s="23"/>
      <c r="DS1182" s="23"/>
      <c r="DT1182" s="23"/>
      <c r="DU1182" s="23"/>
      <c r="DV1182" s="23"/>
      <c r="DW1182" s="23"/>
      <c r="DX1182" s="23"/>
      <c r="DY1182" s="23"/>
      <c r="DZ1182" s="23"/>
      <c r="EA1182" s="23"/>
      <c r="EB1182" s="23"/>
      <c r="EC1182" s="23"/>
      <c r="ED1182" s="23"/>
      <c r="EE1182" s="23"/>
    </row>
    <row r="1183" spans="1:135" s="22" customFormat="1" x14ac:dyDescent="0.25">
      <c r="A1183" s="20"/>
      <c r="B1183" s="16"/>
      <c r="C1183" s="446"/>
      <c r="D1183" s="446"/>
      <c r="E1183" s="1089"/>
      <c r="F1183" s="446"/>
      <c r="G1183" s="446"/>
      <c r="H1183" s="1089"/>
      <c r="I1183" s="446"/>
      <c r="J1183" s="446"/>
      <c r="K1183" s="1089"/>
      <c r="L1183" s="446"/>
      <c r="M1183" s="446"/>
      <c r="N1183" s="1089"/>
      <c r="O1183" s="446"/>
      <c r="P1183" s="446"/>
      <c r="Q1183" s="1089"/>
      <c r="R1183" s="446"/>
      <c r="S1183" s="446"/>
      <c r="T1183" s="1089"/>
      <c r="U1183" s="1089"/>
      <c r="V1183" s="446"/>
      <c r="W1183" s="446"/>
      <c r="X1183" s="1089"/>
      <c r="Y1183" s="446"/>
      <c r="Z1183" s="446"/>
      <c r="AA1183" s="1089"/>
      <c r="AB1183" s="446"/>
      <c r="AC1183" s="1089"/>
      <c r="AD1183" s="446"/>
      <c r="AE1183" s="1089"/>
      <c r="AF1183" s="446"/>
      <c r="AG1183" s="1089"/>
      <c r="AH1183" s="446"/>
      <c r="AI1183" s="446"/>
      <c r="AJ1183" s="1089"/>
      <c r="AK1183" s="446"/>
      <c r="AL1183" s="446"/>
      <c r="AM1183" s="1089"/>
      <c r="AN1183" s="446"/>
      <c r="AO1183" s="446"/>
      <c r="AP1183" s="1089"/>
      <c r="AQ1183" s="446"/>
      <c r="AR1183" s="446"/>
      <c r="AS1183" s="1146"/>
      <c r="AT1183" s="446"/>
      <c r="AU1183" s="446"/>
      <c r="AV1183" s="1089"/>
      <c r="AW1183" s="1089"/>
      <c r="AX1183" s="1146"/>
      <c r="AY1183" s="446"/>
      <c r="AZ1183" s="1146"/>
      <c r="BA1183" s="1919"/>
      <c r="BB1183" s="1790"/>
      <c r="BC1183" s="1146"/>
      <c r="BD1183" s="446"/>
      <c r="BE1183" s="1938"/>
      <c r="BF1183" s="1089"/>
      <c r="BG1183" s="20"/>
      <c r="BH1183" s="23"/>
      <c r="BI1183" s="23"/>
      <c r="BJ1183" s="23"/>
      <c r="BK1183" s="23"/>
      <c r="BL1183" s="23"/>
      <c r="BM1183" s="23"/>
      <c r="BN1183" s="23"/>
      <c r="BO1183" s="23"/>
      <c r="BP1183" s="23"/>
      <c r="BQ1183" s="23"/>
      <c r="BR1183" s="23"/>
      <c r="BS1183" s="23"/>
      <c r="BT1183" s="23"/>
      <c r="BU1183" s="23"/>
      <c r="BV1183" s="23"/>
      <c r="BW1183" s="23"/>
      <c r="BX1183" s="23"/>
      <c r="BY1183" s="23"/>
      <c r="BZ1183" s="23"/>
      <c r="CA1183" s="23"/>
      <c r="CB1183" s="23"/>
      <c r="CC1183" s="23"/>
      <c r="CD1183" s="23"/>
      <c r="CE1183" s="23"/>
      <c r="CF1183" s="23"/>
      <c r="CG1183" s="23"/>
      <c r="CH1183" s="23"/>
      <c r="CI1183" s="23"/>
      <c r="CJ1183" s="23"/>
      <c r="CK1183" s="23"/>
      <c r="CL1183" s="23"/>
      <c r="CM1183" s="23"/>
      <c r="CN1183" s="23"/>
      <c r="CO1183" s="23"/>
      <c r="CP1183" s="23"/>
      <c r="CQ1183" s="23"/>
      <c r="CR1183" s="23"/>
      <c r="CS1183" s="23"/>
      <c r="CT1183" s="23"/>
      <c r="CU1183" s="23"/>
      <c r="CV1183" s="23"/>
      <c r="CW1183" s="23"/>
      <c r="CX1183" s="23"/>
      <c r="CY1183" s="23"/>
      <c r="CZ1183" s="23"/>
      <c r="DA1183" s="23"/>
      <c r="DB1183" s="23"/>
      <c r="DC1183" s="23"/>
      <c r="DD1183" s="23"/>
      <c r="DE1183" s="23"/>
      <c r="DF1183" s="23"/>
      <c r="DG1183" s="23"/>
      <c r="DH1183" s="23"/>
      <c r="DI1183" s="23"/>
      <c r="DJ1183" s="23"/>
      <c r="DK1183" s="23"/>
      <c r="DL1183" s="23"/>
      <c r="DM1183" s="23"/>
      <c r="DN1183" s="23"/>
      <c r="DO1183" s="23"/>
      <c r="DP1183" s="23"/>
      <c r="DQ1183" s="23"/>
      <c r="DR1183" s="23"/>
      <c r="DS1183" s="23"/>
      <c r="DT1183" s="23"/>
      <c r="DU1183" s="23"/>
      <c r="DV1183" s="23"/>
      <c r="DW1183" s="23"/>
      <c r="DX1183" s="23"/>
      <c r="DY1183" s="23"/>
      <c r="DZ1183" s="23"/>
      <c r="EA1183" s="23"/>
      <c r="EB1183" s="23"/>
      <c r="EC1183" s="23"/>
      <c r="ED1183" s="23"/>
      <c r="EE1183" s="23"/>
    </row>
    <row r="1184" spans="1:135" s="22" customFormat="1" x14ac:dyDescent="0.25">
      <c r="A1184" s="20"/>
      <c r="B1184" s="16"/>
      <c r="C1184" s="446"/>
      <c r="D1184" s="446"/>
      <c r="E1184" s="1089"/>
      <c r="F1184" s="446"/>
      <c r="G1184" s="446"/>
      <c r="H1184" s="1089"/>
      <c r="I1184" s="446"/>
      <c r="J1184" s="446"/>
      <c r="K1184" s="1089"/>
      <c r="L1184" s="446"/>
      <c r="M1184" s="446"/>
      <c r="N1184" s="1089"/>
      <c r="O1184" s="446"/>
      <c r="P1184" s="446"/>
      <c r="Q1184" s="1089"/>
      <c r="R1184" s="446"/>
      <c r="S1184" s="446"/>
      <c r="T1184" s="1089"/>
      <c r="U1184" s="1089"/>
      <c r="V1184" s="446"/>
      <c r="W1184" s="446"/>
      <c r="X1184" s="1089"/>
      <c r="Y1184" s="446"/>
      <c r="Z1184" s="446"/>
      <c r="AA1184" s="1089"/>
      <c r="AB1184" s="446"/>
      <c r="AC1184" s="1089"/>
      <c r="AD1184" s="446"/>
      <c r="AE1184" s="1089"/>
      <c r="AF1184" s="446"/>
      <c r="AG1184" s="1089"/>
      <c r="AH1184" s="446"/>
      <c r="AI1184" s="446"/>
      <c r="AJ1184" s="1089"/>
      <c r="AK1184" s="446"/>
      <c r="AL1184" s="446"/>
      <c r="AM1184" s="1089"/>
      <c r="AN1184" s="446"/>
      <c r="AO1184" s="446"/>
      <c r="AP1184" s="1089"/>
      <c r="AQ1184" s="446"/>
      <c r="AR1184" s="446"/>
      <c r="AS1184" s="1146"/>
      <c r="AT1184" s="446"/>
      <c r="AU1184" s="446"/>
      <c r="AV1184" s="1089"/>
      <c r="AW1184" s="1089"/>
      <c r="AX1184" s="1146"/>
      <c r="AY1184" s="446"/>
      <c r="AZ1184" s="1146"/>
      <c r="BA1184" s="1919"/>
      <c r="BB1184" s="1790"/>
      <c r="BC1184" s="1146"/>
      <c r="BD1184" s="446"/>
      <c r="BE1184" s="1938"/>
      <c r="BF1184" s="1089"/>
      <c r="BG1184" s="20"/>
      <c r="BH1184" s="23"/>
      <c r="BI1184" s="23"/>
      <c r="BJ1184" s="23"/>
      <c r="BK1184" s="23"/>
      <c r="BL1184" s="23"/>
      <c r="BM1184" s="23"/>
      <c r="BN1184" s="23"/>
      <c r="BO1184" s="23"/>
      <c r="BP1184" s="23"/>
      <c r="BQ1184" s="23"/>
      <c r="BR1184" s="23"/>
      <c r="BS1184" s="23"/>
      <c r="BT1184" s="23"/>
      <c r="BU1184" s="23"/>
      <c r="BV1184" s="23"/>
      <c r="BW1184" s="23"/>
      <c r="BX1184" s="23"/>
      <c r="BY1184" s="23"/>
      <c r="BZ1184" s="23"/>
      <c r="CA1184" s="23"/>
      <c r="CB1184" s="23"/>
      <c r="CC1184" s="23"/>
      <c r="CD1184" s="23"/>
      <c r="CE1184" s="23"/>
      <c r="CF1184" s="23"/>
      <c r="CG1184" s="23"/>
      <c r="CH1184" s="23"/>
      <c r="CI1184" s="23"/>
      <c r="CJ1184" s="23"/>
      <c r="CK1184" s="23"/>
      <c r="CL1184" s="23"/>
      <c r="CM1184" s="23"/>
      <c r="CN1184" s="23"/>
      <c r="CO1184" s="23"/>
      <c r="CP1184" s="23"/>
      <c r="CQ1184" s="23"/>
      <c r="CR1184" s="23"/>
      <c r="CS1184" s="23"/>
      <c r="CT1184" s="23"/>
      <c r="CU1184" s="23"/>
      <c r="CV1184" s="23"/>
      <c r="CW1184" s="23"/>
      <c r="CX1184" s="23"/>
      <c r="CY1184" s="23"/>
      <c r="CZ1184" s="23"/>
      <c r="DA1184" s="23"/>
      <c r="DB1184" s="23"/>
      <c r="DC1184" s="23"/>
      <c r="DD1184" s="23"/>
      <c r="DE1184" s="23"/>
      <c r="DF1184" s="23"/>
      <c r="DG1184" s="23"/>
      <c r="DH1184" s="23"/>
      <c r="DI1184" s="23"/>
      <c r="DJ1184" s="23"/>
      <c r="DK1184" s="23"/>
      <c r="DL1184" s="23"/>
      <c r="DM1184" s="23"/>
      <c r="DN1184" s="23"/>
      <c r="DO1184" s="23"/>
      <c r="DP1184" s="23"/>
      <c r="DQ1184" s="23"/>
      <c r="DR1184" s="23"/>
      <c r="DS1184" s="23"/>
      <c r="DT1184" s="23"/>
      <c r="DU1184" s="23"/>
      <c r="DV1184" s="23"/>
      <c r="DW1184" s="23"/>
      <c r="DX1184" s="23"/>
      <c r="DY1184" s="23"/>
      <c r="DZ1184" s="23"/>
      <c r="EA1184" s="23"/>
      <c r="EB1184" s="23"/>
      <c r="EC1184" s="23"/>
      <c r="ED1184" s="23"/>
      <c r="EE1184" s="23"/>
    </row>
    <row r="1185" spans="1:135" s="22" customFormat="1" x14ac:dyDescent="0.25">
      <c r="A1185" s="20"/>
      <c r="B1185" s="16"/>
      <c r="C1185" s="446"/>
      <c r="D1185" s="446"/>
      <c r="E1185" s="1089"/>
      <c r="F1185" s="446"/>
      <c r="G1185" s="446"/>
      <c r="H1185" s="1089"/>
      <c r="I1185" s="446"/>
      <c r="J1185" s="446"/>
      <c r="K1185" s="1089"/>
      <c r="L1185" s="446"/>
      <c r="M1185" s="446"/>
      <c r="N1185" s="1089"/>
      <c r="O1185" s="446"/>
      <c r="P1185" s="446"/>
      <c r="Q1185" s="1089"/>
      <c r="R1185" s="446"/>
      <c r="S1185" s="446"/>
      <c r="T1185" s="1089"/>
      <c r="U1185" s="1089"/>
      <c r="V1185" s="446"/>
      <c r="W1185" s="446"/>
      <c r="X1185" s="1089"/>
      <c r="Y1185" s="446"/>
      <c r="Z1185" s="446"/>
      <c r="AA1185" s="1089"/>
      <c r="AB1185" s="446"/>
      <c r="AC1185" s="1089"/>
      <c r="AD1185" s="446"/>
      <c r="AE1185" s="1089"/>
      <c r="AF1185" s="446"/>
      <c r="AG1185" s="1089"/>
      <c r="AH1185" s="446"/>
      <c r="AI1185" s="446"/>
      <c r="AJ1185" s="1089"/>
      <c r="AK1185" s="446"/>
      <c r="AL1185" s="446"/>
      <c r="AM1185" s="1089"/>
      <c r="AN1185" s="446"/>
      <c r="AO1185" s="446"/>
      <c r="AP1185" s="1089"/>
      <c r="AQ1185" s="446"/>
      <c r="AR1185" s="446"/>
      <c r="AS1185" s="1146"/>
      <c r="AT1185" s="446"/>
      <c r="AU1185" s="446"/>
      <c r="AV1185" s="1089"/>
      <c r="AW1185" s="1089"/>
      <c r="AX1185" s="1146"/>
      <c r="AY1185" s="446"/>
      <c r="AZ1185" s="1146"/>
      <c r="BA1185" s="1919"/>
      <c r="BB1185" s="1790"/>
      <c r="BC1185" s="1146"/>
      <c r="BD1185" s="446"/>
      <c r="BE1185" s="1938"/>
      <c r="BF1185" s="1089"/>
      <c r="BG1185" s="20"/>
      <c r="BH1185" s="23"/>
      <c r="BI1185" s="23"/>
      <c r="BJ1185" s="23"/>
      <c r="BK1185" s="23"/>
      <c r="BL1185" s="23"/>
      <c r="BM1185" s="23"/>
      <c r="BN1185" s="23"/>
      <c r="BO1185" s="23"/>
      <c r="BP1185" s="23"/>
      <c r="BQ1185" s="23"/>
      <c r="BR1185" s="23"/>
      <c r="BS1185" s="23"/>
      <c r="BT1185" s="23"/>
      <c r="BU1185" s="23"/>
      <c r="BV1185" s="23"/>
      <c r="BW1185" s="23"/>
      <c r="BX1185" s="23"/>
      <c r="BY1185" s="23"/>
      <c r="BZ1185" s="23"/>
      <c r="CA1185" s="23"/>
      <c r="CB1185" s="23"/>
      <c r="CC1185" s="23"/>
      <c r="CD1185" s="23"/>
      <c r="CE1185" s="23"/>
      <c r="CF1185" s="23"/>
      <c r="CG1185" s="23"/>
      <c r="CH1185" s="23"/>
      <c r="CI1185" s="23"/>
      <c r="CJ1185" s="23"/>
      <c r="CK1185" s="23"/>
      <c r="CL1185" s="23"/>
      <c r="CM1185" s="23"/>
      <c r="CN1185" s="23"/>
      <c r="CO1185" s="23"/>
      <c r="CP1185" s="23"/>
      <c r="CQ1185" s="23"/>
      <c r="CR1185" s="23"/>
      <c r="CS1185" s="23"/>
      <c r="CT1185" s="23"/>
      <c r="CU1185" s="23"/>
      <c r="CV1185" s="23"/>
      <c r="CW1185" s="23"/>
      <c r="CX1185" s="23"/>
      <c r="CY1185" s="23"/>
      <c r="CZ1185" s="23"/>
      <c r="DA1185" s="23"/>
      <c r="DB1185" s="23"/>
      <c r="DC1185" s="23"/>
      <c r="DD1185" s="23"/>
      <c r="DE1185" s="23"/>
      <c r="DF1185" s="23"/>
      <c r="DG1185" s="23"/>
      <c r="DH1185" s="23"/>
      <c r="DI1185" s="23"/>
      <c r="DJ1185" s="23"/>
      <c r="DK1185" s="23"/>
      <c r="DL1185" s="23"/>
      <c r="DM1185" s="23"/>
      <c r="DN1185" s="23"/>
      <c r="DO1185" s="23"/>
      <c r="DP1185" s="23"/>
      <c r="DQ1185" s="23"/>
      <c r="DR1185" s="23"/>
      <c r="DS1185" s="23"/>
      <c r="DT1185" s="23"/>
      <c r="DU1185" s="23"/>
      <c r="DV1185" s="23"/>
      <c r="DW1185" s="23"/>
      <c r="DX1185" s="23"/>
      <c r="DY1185" s="23"/>
      <c r="DZ1185" s="23"/>
      <c r="EA1185" s="23"/>
      <c r="EB1185" s="23"/>
      <c r="EC1185" s="23"/>
      <c r="ED1185" s="23"/>
      <c r="EE1185" s="23"/>
    </row>
    <row r="1186" spans="1:135" s="22" customFormat="1" x14ac:dyDescent="0.25">
      <c r="A1186" s="20"/>
      <c r="B1186" s="16"/>
      <c r="C1186" s="446"/>
      <c r="D1186" s="446"/>
      <c r="E1186" s="1089"/>
      <c r="F1186" s="446"/>
      <c r="G1186" s="446"/>
      <c r="H1186" s="1089"/>
      <c r="I1186" s="446"/>
      <c r="J1186" s="446"/>
      <c r="K1186" s="1089"/>
      <c r="L1186" s="446"/>
      <c r="M1186" s="446"/>
      <c r="N1186" s="1089"/>
      <c r="O1186" s="446"/>
      <c r="P1186" s="446"/>
      <c r="Q1186" s="1089"/>
      <c r="R1186" s="446"/>
      <c r="S1186" s="446"/>
      <c r="T1186" s="1089"/>
      <c r="U1186" s="1089"/>
      <c r="V1186" s="446"/>
      <c r="W1186" s="446"/>
      <c r="X1186" s="1089"/>
      <c r="Y1186" s="446"/>
      <c r="Z1186" s="446"/>
      <c r="AA1186" s="1089"/>
      <c r="AB1186" s="446"/>
      <c r="AC1186" s="1089"/>
      <c r="AD1186" s="446"/>
      <c r="AE1186" s="1089"/>
      <c r="AF1186" s="446"/>
      <c r="AG1186" s="1089"/>
      <c r="AH1186" s="446"/>
      <c r="AI1186" s="446"/>
      <c r="AJ1186" s="1089"/>
      <c r="AK1186" s="446"/>
      <c r="AL1186" s="446"/>
      <c r="AM1186" s="1089"/>
      <c r="AN1186" s="446"/>
      <c r="AO1186" s="446"/>
      <c r="AP1186" s="1089"/>
      <c r="AQ1186" s="446"/>
      <c r="AR1186" s="446"/>
      <c r="AS1186" s="1146"/>
      <c r="AT1186" s="446"/>
      <c r="AU1186" s="446"/>
      <c r="AV1186" s="1089"/>
      <c r="AW1186" s="1089"/>
      <c r="AX1186" s="1146"/>
      <c r="AY1186" s="446"/>
      <c r="AZ1186" s="1146"/>
      <c r="BA1186" s="1919"/>
      <c r="BB1186" s="1790"/>
      <c r="BC1186" s="1146"/>
      <c r="BD1186" s="446"/>
      <c r="BE1186" s="1938"/>
      <c r="BF1186" s="1089"/>
      <c r="BG1186" s="20"/>
      <c r="BH1186" s="23"/>
      <c r="BI1186" s="23"/>
      <c r="BJ1186" s="23"/>
      <c r="BK1186" s="23"/>
      <c r="BL1186" s="23"/>
      <c r="BM1186" s="23"/>
      <c r="BN1186" s="23"/>
      <c r="BO1186" s="23"/>
      <c r="BP1186" s="23"/>
      <c r="BQ1186" s="23"/>
      <c r="BR1186" s="23"/>
      <c r="BS1186" s="23"/>
      <c r="BT1186" s="23"/>
      <c r="BU1186" s="23"/>
      <c r="BV1186" s="23"/>
      <c r="BW1186" s="23"/>
      <c r="BX1186" s="23"/>
      <c r="BY1186" s="23"/>
      <c r="BZ1186" s="23"/>
      <c r="CA1186" s="23"/>
      <c r="CB1186" s="23"/>
      <c r="CC1186" s="23"/>
      <c r="CD1186" s="23"/>
      <c r="CE1186" s="23"/>
      <c r="CF1186" s="23"/>
      <c r="CG1186" s="23"/>
      <c r="CH1186" s="23"/>
      <c r="CI1186" s="23"/>
      <c r="CJ1186" s="23"/>
      <c r="CK1186" s="23"/>
      <c r="CL1186" s="23"/>
      <c r="CM1186" s="23"/>
      <c r="CN1186" s="23"/>
      <c r="CO1186" s="23"/>
      <c r="CP1186" s="23"/>
      <c r="CQ1186" s="23"/>
      <c r="CR1186" s="23"/>
      <c r="CS1186" s="23"/>
      <c r="CT1186" s="23"/>
      <c r="CU1186" s="23"/>
      <c r="CV1186" s="23"/>
      <c r="CW1186" s="23"/>
      <c r="CX1186" s="23"/>
      <c r="CY1186" s="23"/>
      <c r="CZ1186" s="23"/>
      <c r="DA1186" s="23"/>
      <c r="DB1186" s="23"/>
      <c r="DC1186" s="23"/>
      <c r="DD1186" s="23"/>
      <c r="DE1186" s="23"/>
      <c r="DF1186" s="23"/>
      <c r="DG1186" s="23"/>
      <c r="DH1186" s="23"/>
      <c r="DI1186" s="23"/>
      <c r="DJ1186" s="23"/>
      <c r="DK1186" s="23"/>
      <c r="DL1186" s="23"/>
      <c r="DM1186" s="23"/>
      <c r="DN1186" s="23"/>
      <c r="DO1186" s="23"/>
      <c r="DP1186" s="23"/>
      <c r="DQ1186" s="23"/>
      <c r="DR1186" s="23"/>
      <c r="DS1186" s="23"/>
      <c r="DT1186" s="23"/>
      <c r="DU1186" s="23"/>
      <c r="DV1186" s="23"/>
      <c r="DW1186" s="23"/>
      <c r="DX1186" s="23"/>
      <c r="DY1186" s="23"/>
      <c r="DZ1186" s="23"/>
      <c r="EA1186" s="23"/>
      <c r="EB1186" s="23"/>
      <c r="EC1186" s="23"/>
      <c r="ED1186" s="23"/>
      <c r="EE1186" s="23"/>
    </row>
    <row r="1187" spans="1:135" s="22" customFormat="1" x14ac:dyDescent="0.25">
      <c r="A1187" s="20"/>
      <c r="B1187" s="16"/>
      <c r="C1187" s="446"/>
      <c r="D1187" s="446"/>
      <c r="E1187" s="1089"/>
      <c r="F1187" s="446"/>
      <c r="G1187" s="446"/>
      <c r="H1187" s="1089"/>
      <c r="I1187" s="446"/>
      <c r="J1187" s="446"/>
      <c r="K1187" s="1089"/>
      <c r="L1187" s="446"/>
      <c r="M1187" s="446"/>
      <c r="N1187" s="1089"/>
      <c r="O1187" s="446"/>
      <c r="P1187" s="446"/>
      <c r="Q1187" s="1089"/>
      <c r="R1187" s="446"/>
      <c r="S1187" s="446"/>
      <c r="T1187" s="1089"/>
      <c r="U1187" s="1089"/>
      <c r="V1187" s="446"/>
      <c r="W1187" s="446"/>
      <c r="X1187" s="1089"/>
      <c r="Y1187" s="446"/>
      <c r="Z1187" s="446"/>
      <c r="AA1187" s="1089"/>
      <c r="AB1187" s="446"/>
      <c r="AC1187" s="1089"/>
      <c r="AD1187" s="446"/>
      <c r="AE1187" s="1089"/>
      <c r="AF1187" s="446"/>
      <c r="AG1187" s="1089"/>
      <c r="AH1187" s="446"/>
      <c r="AI1187" s="446"/>
      <c r="AJ1187" s="1089"/>
      <c r="AK1187" s="446"/>
      <c r="AL1187" s="446"/>
      <c r="AM1187" s="1089"/>
      <c r="AN1187" s="446"/>
      <c r="AO1187" s="446"/>
      <c r="AP1187" s="1089"/>
      <c r="AQ1187" s="446"/>
      <c r="AR1187" s="446"/>
      <c r="AS1187" s="1146"/>
      <c r="AT1187" s="446"/>
      <c r="AU1187" s="446"/>
      <c r="AV1187" s="1089"/>
      <c r="AW1187" s="1089"/>
      <c r="AX1187" s="1146"/>
      <c r="AY1187" s="446"/>
      <c r="AZ1187" s="1146"/>
      <c r="BA1187" s="1919"/>
      <c r="BB1187" s="1790"/>
      <c r="BC1187" s="1146"/>
      <c r="BD1187" s="446"/>
      <c r="BE1187" s="1938"/>
      <c r="BF1187" s="1089"/>
      <c r="BG1187" s="20"/>
      <c r="BH1187" s="23"/>
      <c r="BI1187" s="23"/>
      <c r="BJ1187" s="23"/>
      <c r="BK1187" s="23"/>
      <c r="BL1187" s="23"/>
      <c r="BM1187" s="23"/>
      <c r="BN1187" s="23"/>
      <c r="BO1187" s="23"/>
      <c r="BP1187" s="23"/>
      <c r="BQ1187" s="23"/>
      <c r="BR1187" s="23"/>
      <c r="BS1187" s="23"/>
      <c r="BT1187" s="23"/>
      <c r="BU1187" s="23"/>
      <c r="BV1187" s="23"/>
      <c r="BW1187" s="23"/>
      <c r="BX1187" s="23"/>
      <c r="BY1187" s="23"/>
      <c r="BZ1187" s="23"/>
      <c r="CA1187" s="23"/>
      <c r="CB1187" s="23"/>
      <c r="CC1187" s="23"/>
      <c r="CD1187" s="23"/>
      <c r="CE1187" s="23"/>
      <c r="CF1187" s="23"/>
      <c r="CG1187" s="23"/>
      <c r="CH1187" s="23"/>
      <c r="CI1187" s="23"/>
      <c r="CJ1187" s="23"/>
      <c r="CK1187" s="23"/>
      <c r="CL1187" s="23"/>
      <c r="CM1187" s="23"/>
      <c r="CN1187" s="23"/>
      <c r="CO1187" s="23"/>
      <c r="CP1187" s="23"/>
      <c r="CQ1187" s="23"/>
      <c r="CR1187" s="23"/>
      <c r="CS1187" s="23"/>
      <c r="CT1187" s="23"/>
      <c r="CU1187" s="23"/>
      <c r="CV1187" s="23"/>
      <c r="CW1187" s="23"/>
      <c r="CX1187" s="23"/>
      <c r="CY1187" s="23"/>
      <c r="CZ1187" s="23"/>
      <c r="DA1187" s="23"/>
      <c r="DB1187" s="23"/>
      <c r="DC1187" s="23"/>
      <c r="DD1187" s="23"/>
      <c r="DE1187" s="23"/>
      <c r="DF1187" s="23"/>
      <c r="DG1187" s="23"/>
      <c r="DH1187" s="23"/>
      <c r="DI1187" s="23"/>
      <c r="DJ1187" s="23"/>
      <c r="DK1187" s="23"/>
      <c r="DL1187" s="23"/>
      <c r="DM1187" s="23"/>
      <c r="DN1187" s="23"/>
      <c r="DO1187" s="23"/>
      <c r="DP1187" s="23"/>
      <c r="DQ1187" s="23"/>
      <c r="DR1187" s="23"/>
      <c r="DS1187" s="23"/>
      <c r="DT1187" s="23"/>
      <c r="DU1187" s="23"/>
      <c r="DV1187" s="23"/>
      <c r="DW1187" s="23"/>
      <c r="DX1187" s="23"/>
      <c r="DY1187" s="23"/>
      <c r="DZ1187" s="23"/>
      <c r="EA1187" s="23"/>
      <c r="EB1187" s="23"/>
      <c r="EC1187" s="23"/>
      <c r="ED1187" s="23"/>
      <c r="EE1187" s="23"/>
    </row>
    <row r="1188" spans="1:135" s="22" customFormat="1" x14ac:dyDescent="0.25">
      <c r="A1188" s="20"/>
      <c r="B1188" s="16"/>
      <c r="C1188" s="446"/>
      <c r="D1188" s="446"/>
      <c r="E1188" s="1089"/>
      <c r="F1188" s="446"/>
      <c r="G1188" s="446"/>
      <c r="H1188" s="1089"/>
      <c r="I1188" s="446"/>
      <c r="J1188" s="446"/>
      <c r="K1188" s="1089"/>
      <c r="L1188" s="446"/>
      <c r="M1188" s="446"/>
      <c r="N1188" s="1089"/>
      <c r="O1188" s="446"/>
      <c r="P1188" s="446"/>
      <c r="Q1188" s="1089"/>
      <c r="R1188" s="446"/>
      <c r="S1188" s="446"/>
      <c r="T1188" s="1089"/>
      <c r="U1188" s="1089"/>
      <c r="V1188" s="446"/>
      <c r="W1188" s="446"/>
      <c r="X1188" s="1089"/>
      <c r="Y1188" s="446"/>
      <c r="Z1188" s="446"/>
      <c r="AA1188" s="1089"/>
      <c r="AB1188" s="446"/>
      <c r="AC1188" s="1089"/>
      <c r="AD1188" s="446"/>
      <c r="AE1188" s="1089"/>
      <c r="AF1188" s="446"/>
      <c r="AG1188" s="1089"/>
      <c r="AH1188" s="446"/>
      <c r="AI1188" s="446"/>
      <c r="AJ1188" s="1089"/>
      <c r="AK1188" s="446"/>
      <c r="AL1188" s="446"/>
      <c r="AM1188" s="1089"/>
      <c r="AN1188" s="446"/>
      <c r="AO1188" s="446"/>
      <c r="AP1188" s="1089"/>
      <c r="AQ1188" s="446"/>
      <c r="AR1188" s="446"/>
      <c r="AS1188" s="1146"/>
      <c r="AT1188" s="446"/>
      <c r="AU1188" s="446"/>
      <c r="AV1188" s="1089"/>
      <c r="AW1188" s="1089"/>
      <c r="AX1188" s="1146"/>
      <c r="AY1188" s="446"/>
      <c r="AZ1188" s="1146"/>
      <c r="BA1188" s="1919"/>
      <c r="BB1188" s="1790"/>
      <c r="BC1188" s="1146"/>
      <c r="BD1188" s="446"/>
      <c r="BE1188" s="1938"/>
      <c r="BF1188" s="1089"/>
      <c r="BG1188" s="20"/>
      <c r="BH1188" s="23"/>
      <c r="BI1188" s="23"/>
      <c r="BJ1188" s="23"/>
      <c r="BK1188" s="23"/>
      <c r="BL1188" s="23"/>
      <c r="BM1188" s="23"/>
      <c r="BN1188" s="23"/>
      <c r="BO1188" s="23"/>
      <c r="BP1188" s="23"/>
      <c r="BQ1188" s="23"/>
      <c r="BR1188" s="23"/>
      <c r="BS1188" s="23"/>
      <c r="BT1188" s="23"/>
      <c r="BU1188" s="23"/>
      <c r="BV1188" s="23"/>
      <c r="BW1188" s="23"/>
      <c r="BX1188" s="23"/>
      <c r="BY1188" s="23"/>
      <c r="BZ1188" s="23"/>
      <c r="CA1188" s="23"/>
      <c r="CB1188" s="23"/>
      <c r="CC1188" s="23"/>
      <c r="CD1188" s="23"/>
      <c r="CE1188" s="23"/>
      <c r="CF1188" s="23"/>
      <c r="CG1188" s="23"/>
      <c r="CH1188" s="23"/>
      <c r="CI1188" s="23"/>
      <c r="CJ1188" s="23"/>
      <c r="CK1188" s="23"/>
      <c r="CL1188" s="23"/>
      <c r="CM1188" s="23"/>
      <c r="CN1188" s="23"/>
      <c r="CO1188" s="23"/>
      <c r="CP1188" s="23"/>
      <c r="CQ1188" s="23"/>
      <c r="CR1188" s="23"/>
      <c r="CS1188" s="23"/>
      <c r="CT1188" s="23"/>
      <c r="CU1188" s="23"/>
      <c r="CV1188" s="23"/>
      <c r="CW1188" s="23"/>
      <c r="CX1188" s="23"/>
      <c r="CY1188" s="23"/>
      <c r="CZ1188" s="23"/>
      <c r="DA1188" s="23"/>
      <c r="DB1188" s="23"/>
      <c r="DC1188" s="23"/>
      <c r="DD1188" s="23"/>
      <c r="DE1188" s="23"/>
      <c r="DF1188" s="23"/>
      <c r="DG1188" s="23"/>
      <c r="DH1188" s="23"/>
      <c r="DI1188" s="23"/>
      <c r="DJ1188" s="23"/>
      <c r="DK1188" s="23"/>
      <c r="DL1188" s="23"/>
      <c r="DM1188" s="23"/>
      <c r="DN1188" s="23"/>
      <c r="DO1188" s="23"/>
      <c r="DP1188" s="23"/>
      <c r="DQ1188" s="23"/>
      <c r="DR1188" s="23"/>
      <c r="DS1188" s="23"/>
      <c r="DT1188" s="23"/>
      <c r="DU1188" s="23"/>
      <c r="DV1188" s="23"/>
      <c r="DW1188" s="23"/>
      <c r="DX1188" s="23"/>
      <c r="DY1188" s="23"/>
      <c r="DZ1188" s="23"/>
      <c r="EA1188" s="23"/>
      <c r="EB1188" s="23"/>
      <c r="EC1188" s="23"/>
      <c r="ED1188" s="23"/>
      <c r="EE1188" s="23"/>
    </row>
    <row r="1189" spans="1:135" s="22" customFormat="1" x14ac:dyDescent="0.25">
      <c r="A1189" s="20"/>
      <c r="B1189" s="16"/>
      <c r="C1189" s="446"/>
      <c r="D1189" s="446"/>
      <c r="E1189" s="1089"/>
      <c r="F1189" s="446"/>
      <c r="G1189" s="446"/>
      <c r="H1189" s="1089"/>
      <c r="I1189" s="446"/>
      <c r="J1189" s="446"/>
      <c r="K1189" s="1089"/>
      <c r="L1189" s="446"/>
      <c r="M1189" s="446"/>
      <c r="N1189" s="1089"/>
      <c r="O1189" s="446"/>
      <c r="P1189" s="446"/>
      <c r="Q1189" s="1089"/>
      <c r="R1189" s="446"/>
      <c r="S1189" s="446"/>
      <c r="T1189" s="1089"/>
      <c r="U1189" s="1089"/>
      <c r="V1189" s="446"/>
      <c r="W1189" s="446"/>
      <c r="X1189" s="1089"/>
      <c r="Y1189" s="446"/>
      <c r="Z1189" s="446"/>
      <c r="AA1189" s="1089"/>
      <c r="AB1189" s="446"/>
      <c r="AC1189" s="1089"/>
      <c r="AD1189" s="446"/>
      <c r="AE1189" s="1089"/>
      <c r="AF1189" s="446"/>
      <c r="AG1189" s="1089"/>
      <c r="AH1189" s="446"/>
      <c r="AI1189" s="446"/>
      <c r="AJ1189" s="1089"/>
      <c r="AK1189" s="446"/>
      <c r="AL1189" s="446"/>
      <c r="AM1189" s="1089"/>
      <c r="AN1189" s="446"/>
      <c r="AO1189" s="446"/>
      <c r="AP1189" s="1089"/>
      <c r="AQ1189" s="446"/>
      <c r="AR1189" s="446"/>
      <c r="AS1189" s="1146"/>
      <c r="AT1189" s="446"/>
      <c r="AU1189" s="446"/>
      <c r="AV1189" s="1089"/>
      <c r="AW1189" s="1089"/>
      <c r="AX1189" s="1146"/>
      <c r="AY1189" s="446"/>
      <c r="AZ1189" s="1146"/>
      <c r="BA1189" s="1919"/>
      <c r="BB1189" s="1790"/>
      <c r="BC1189" s="1146"/>
      <c r="BD1189" s="446"/>
      <c r="BE1189" s="1938"/>
      <c r="BF1189" s="1089"/>
      <c r="BG1189" s="20"/>
      <c r="BH1189" s="23"/>
      <c r="BI1189" s="23"/>
      <c r="BJ1189" s="23"/>
      <c r="BK1189" s="23"/>
      <c r="BL1189" s="23"/>
      <c r="BM1189" s="23"/>
      <c r="BN1189" s="23"/>
      <c r="BO1189" s="23"/>
      <c r="BP1189" s="23"/>
      <c r="BQ1189" s="23"/>
      <c r="BR1189" s="23"/>
      <c r="BS1189" s="23"/>
      <c r="BT1189" s="23"/>
      <c r="BU1189" s="23"/>
      <c r="BV1189" s="23"/>
      <c r="BW1189" s="23"/>
      <c r="BX1189" s="23"/>
      <c r="BY1189" s="23"/>
      <c r="BZ1189" s="23"/>
      <c r="CA1189" s="23"/>
      <c r="CB1189" s="23"/>
      <c r="CC1189" s="23"/>
      <c r="CD1189" s="23"/>
      <c r="CE1189" s="23"/>
      <c r="CF1189" s="23"/>
      <c r="CG1189" s="23"/>
      <c r="CH1189" s="23"/>
      <c r="CI1189" s="23"/>
      <c r="CJ1189" s="23"/>
      <c r="CK1189" s="23"/>
      <c r="CL1189" s="23"/>
      <c r="CM1189" s="23"/>
      <c r="CN1189" s="23"/>
      <c r="CO1189" s="23"/>
      <c r="CP1189" s="23"/>
      <c r="CQ1189" s="23"/>
      <c r="CR1189" s="23"/>
      <c r="CS1189" s="23"/>
      <c r="CT1189" s="23"/>
      <c r="CU1189" s="23"/>
      <c r="CV1189" s="23"/>
      <c r="CW1189" s="23"/>
      <c r="CX1189" s="23"/>
      <c r="CY1189" s="23"/>
      <c r="CZ1189" s="23"/>
      <c r="DA1189" s="23"/>
      <c r="DB1189" s="23"/>
      <c r="DC1189" s="23"/>
      <c r="DD1189" s="23"/>
      <c r="DE1189" s="23"/>
      <c r="DF1189" s="23"/>
      <c r="DG1189" s="23"/>
      <c r="DH1189" s="23"/>
      <c r="DI1189" s="23"/>
      <c r="DJ1189" s="23"/>
      <c r="DK1189" s="23"/>
      <c r="DL1189" s="23"/>
      <c r="DM1189" s="23"/>
      <c r="DN1189" s="23"/>
      <c r="DO1189" s="23"/>
      <c r="DP1189" s="23"/>
      <c r="DQ1189" s="23"/>
      <c r="DR1189" s="23"/>
      <c r="DS1189" s="23"/>
      <c r="DT1189" s="23"/>
      <c r="DU1189" s="23"/>
      <c r="DV1189" s="23"/>
      <c r="DW1189" s="23"/>
      <c r="DX1189" s="23"/>
      <c r="DY1189" s="23"/>
      <c r="DZ1189" s="23"/>
      <c r="EA1189" s="23"/>
      <c r="EB1189" s="23"/>
      <c r="EC1189" s="23"/>
      <c r="ED1189" s="23"/>
      <c r="EE1189" s="23"/>
    </row>
    <row r="1190" spans="1:135" s="22" customFormat="1" x14ac:dyDescent="0.25">
      <c r="A1190" s="20"/>
      <c r="B1190" s="16"/>
      <c r="C1190" s="446"/>
      <c r="D1190" s="446"/>
      <c r="E1190" s="1089"/>
      <c r="F1190" s="446"/>
      <c r="G1190" s="446"/>
      <c r="H1190" s="1089"/>
      <c r="I1190" s="446"/>
      <c r="J1190" s="446"/>
      <c r="K1190" s="1089"/>
      <c r="L1190" s="446"/>
      <c r="M1190" s="446"/>
      <c r="N1190" s="1089"/>
      <c r="O1190" s="446"/>
      <c r="P1190" s="446"/>
      <c r="Q1190" s="1089"/>
      <c r="R1190" s="446"/>
      <c r="S1190" s="446"/>
      <c r="T1190" s="1089"/>
      <c r="U1190" s="1089"/>
      <c r="V1190" s="446"/>
      <c r="W1190" s="446"/>
      <c r="X1190" s="1089"/>
      <c r="Y1190" s="446"/>
      <c r="Z1190" s="446"/>
      <c r="AA1190" s="1089"/>
      <c r="AB1190" s="446"/>
      <c r="AC1190" s="1089"/>
      <c r="AD1190" s="446"/>
      <c r="AE1190" s="1089"/>
      <c r="AF1190" s="446"/>
      <c r="AG1190" s="1089"/>
      <c r="AH1190" s="446"/>
      <c r="AI1190" s="446"/>
      <c r="AJ1190" s="1089"/>
      <c r="AK1190" s="446"/>
      <c r="AL1190" s="446"/>
      <c r="AM1190" s="1089"/>
      <c r="AN1190" s="446"/>
      <c r="AO1190" s="446"/>
      <c r="AP1190" s="1089"/>
      <c r="AQ1190" s="446"/>
      <c r="AR1190" s="446"/>
      <c r="AS1190" s="1146"/>
      <c r="AT1190" s="446"/>
      <c r="AU1190" s="446"/>
      <c r="AV1190" s="1089"/>
      <c r="AW1190" s="1089"/>
      <c r="AX1190" s="1146"/>
      <c r="AY1190" s="446"/>
      <c r="AZ1190" s="1146"/>
      <c r="BA1190" s="1919"/>
      <c r="BB1190" s="1790"/>
      <c r="BC1190" s="1146"/>
      <c r="BD1190" s="446"/>
      <c r="BE1190" s="1938"/>
      <c r="BF1190" s="1089"/>
      <c r="BG1190" s="20"/>
      <c r="BH1190" s="23"/>
      <c r="BI1190" s="23"/>
      <c r="BJ1190" s="23"/>
      <c r="BK1190" s="23"/>
      <c r="BL1190" s="23"/>
      <c r="BM1190" s="23"/>
      <c r="BN1190" s="23"/>
      <c r="BO1190" s="23"/>
      <c r="BP1190" s="23"/>
      <c r="BQ1190" s="23"/>
      <c r="BR1190" s="23"/>
      <c r="BS1190" s="23"/>
      <c r="BT1190" s="23"/>
      <c r="BU1190" s="23"/>
      <c r="BV1190" s="23"/>
      <c r="BW1190" s="23"/>
      <c r="BX1190" s="23"/>
      <c r="BY1190" s="23"/>
      <c r="BZ1190" s="23"/>
      <c r="CA1190" s="23"/>
      <c r="CB1190" s="23"/>
      <c r="CC1190" s="23"/>
      <c r="CD1190" s="23"/>
      <c r="CE1190" s="23"/>
      <c r="CF1190" s="23"/>
      <c r="CG1190" s="23"/>
      <c r="CH1190" s="23"/>
      <c r="CI1190" s="23"/>
      <c r="CJ1190" s="23"/>
      <c r="CK1190" s="23"/>
      <c r="CL1190" s="23"/>
      <c r="CM1190" s="23"/>
      <c r="CN1190" s="23"/>
      <c r="CO1190" s="23"/>
      <c r="CP1190" s="23"/>
      <c r="CQ1190" s="23"/>
      <c r="CR1190" s="23"/>
      <c r="CS1190" s="23"/>
      <c r="CT1190" s="23"/>
      <c r="CU1190" s="23"/>
      <c r="CV1190" s="23"/>
      <c r="CW1190" s="23"/>
      <c r="CX1190" s="23"/>
      <c r="CY1190" s="23"/>
      <c r="CZ1190" s="23"/>
      <c r="DA1190" s="23"/>
      <c r="DB1190" s="23"/>
      <c r="DC1190" s="23"/>
      <c r="DD1190" s="23"/>
      <c r="DE1190" s="23"/>
      <c r="DF1190" s="23"/>
      <c r="DG1190" s="23"/>
      <c r="DH1190" s="23"/>
      <c r="DI1190" s="23"/>
      <c r="DJ1190" s="23"/>
      <c r="DK1190" s="23"/>
      <c r="DL1190" s="23"/>
      <c r="DM1190" s="23"/>
      <c r="DN1190" s="23"/>
      <c r="DO1190" s="23"/>
      <c r="DP1190" s="23"/>
      <c r="DQ1190" s="23"/>
      <c r="DR1190" s="23"/>
      <c r="DS1190" s="23"/>
      <c r="DT1190" s="23"/>
      <c r="DU1190" s="23"/>
      <c r="DV1190" s="23"/>
      <c r="DW1190" s="23"/>
      <c r="DX1190" s="23"/>
      <c r="DY1190" s="23"/>
      <c r="DZ1190" s="23"/>
      <c r="EA1190" s="23"/>
      <c r="EB1190" s="23"/>
      <c r="EC1190" s="23"/>
      <c r="ED1190" s="23"/>
      <c r="EE1190" s="23"/>
    </row>
    <row r="1191" spans="1:135" s="22" customFormat="1" x14ac:dyDescent="0.25">
      <c r="A1191" s="20"/>
      <c r="B1191" s="16"/>
      <c r="C1191" s="446"/>
      <c r="D1191" s="446"/>
      <c r="E1191" s="1089"/>
      <c r="F1191" s="446"/>
      <c r="G1191" s="446"/>
      <c r="H1191" s="1089"/>
      <c r="I1191" s="446"/>
      <c r="J1191" s="446"/>
      <c r="K1191" s="1089"/>
      <c r="L1191" s="446"/>
      <c r="M1191" s="446"/>
      <c r="N1191" s="1089"/>
      <c r="O1191" s="446"/>
      <c r="P1191" s="446"/>
      <c r="Q1191" s="1089"/>
      <c r="R1191" s="446"/>
      <c r="S1191" s="446"/>
      <c r="T1191" s="1089"/>
      <c r="U1191" s="1089"/>
      <c r="V1191" s="446"/>
      <c r="W1191" s="446"/>
      <c r="X1191" s="1089"/>
      <c r="Y1191" s="446"/>
      <c r="Z1191" s="446"/>
      <c r="AA1191" s="1089"/>
      <c r="AB1191" s="446"/>
      <c r="AC1191" s="1089"/>
      <c r="AD1191" s="446"/>
      <c r="AE1191" s="1089"/>
      <c r="AF1191" s="446"/>
      <c r="AG1191" s="1089"/>
      <c r="AH1191" s="446"/>
      <c r="AI1191" s="446"/>
      <c r="AJ1191" s="1089"/>
      <c r="AK1191" s="446"/>
      <c r="AL1191" s="446"/>
      <c r="AM1191" s="1089"/>
      <c r="AN1191" s="446"/>
      <c r="AO1191" s="446"/>
      <c r="AP1191" s="1089"/>
      <c r="AQ1191" s="446"/>
      <c r="AR1191" s="446"/>
      <c r="AS1191" s="1146"/>
      <c r="AT1191" s="446"/>
      <c r="AU1191" s="446"/>
      <c r="AV1191" s="1089"/>
      <c r="AW1191" s="1089"/>
      <c r="AX1191" s="1146"/>
      <c r="AY1191" s="446"/>
      <c r="AZ1191" s="1146"/>
      <c r="BA1191" s="1919"/>
      <c r="BB1191" s="1790"/>
      <c r="BC1191" s="1146"/>
      <c r="BD1191" s="446"/>
      <c r="BE1191" s="1938"/>
      <c r="BF1191" s="1089"/>
      <c r="BG1191" s="20"/>
      <c r="BH1191" s="23"/>
      <c r="BI1191" s="23"/>
      <c r="BJ1191" s="23"/>
      <c r="BK1191" s="23"/>
      <c r="BL1191" s="23"/>
      <c r="BM1191" s="23"/>
      <c r="BN1191" s="23"/>
      <c r="BO1191" s="23"/>
      <c r="BP1191" s="23"/>
      <c r="BQ1191" s="23"/>
      <c r="BR1191" s="23"/>
      <c r="BS1191" s="23"/>
      <c r="BT1191" s="23"/>
      <c r="BU1191" s="23"/>
      <c r="BV1191" s="23"/>
      <c r="BW1191" s="23"/>
      <c r="BX1191" s="23"/>
      <c r="BY1191" s="23"/>
      <c r="BZ1191" s="23"/>
      <c r="CA1191" s="23"/>
      <c r="CB1191" s="23"/>
      <c r="CC1191" s="23"/>
      <c r="CD1191" s="23"/>
      <c r="CE1191" s="23"/>
      <c r="CF1191" s="23"/>
      <c r="CG1191" s="23"/>
      <c r="CH1191" s="23"/>
      <c r="CI1191" s="23"/>
      <c r="CJ1191" s="23"/>
      <c r="CK1191" s="23"/>
      <c r="CL1191" s="23"/>
      <c r="CM1191" s="23"/>
      <c r="CN1191" s="23"/>
      <c r="CO1191" s="23"/>
      <c r="CP1191" s="23"/>
      <c r="CQ1191" s="23"/>
      <c r="CR1191" s="23"/>
      <c r="CS1191" s="23"/>
      <c r="CT1191" s="23"/>
      <c r="CU1191" s="23"/>
      <c r="CV1191" s="23"/>
      <c r="CW1191" s="23"/>
      <c r="CX1191" s="23"/>
      <c r="CY1191" s="23"/>
      <c r="CZ1191" s="23"/>
      <c r="DA1191" s="23"/>
      <c r="DB1191" s="23"/>
      <c r="DC1191" s="23"/>
      <c r="DD1191" s="23"/>
      <c r="DE1191" s="23"/>
      <c r="DF1191" s="23"/>
      <c r="DG1191" s="23"/>
      <c r="DH1191" s="23"/>
      <c r="DI1191" s="23"/>
      <c r="DJ1191" s="23"/>
      <c r="DK1191" s="23"/>
      <c r="DL1191" s="23"/>
      <c r="DM1191" s="23"/>
      <c r="DN1191" s="23"/>
      <c r="DO1191" s="23"/>
      <c r="DP1191" s="23"/>
      <c r="DQ1191" s="23"/>
      <c r="DR1191" s="23"/>
      <c r="DS1191" s="23"/>
      <c r="DT1191" s="23"/>
      <c r="DU1191" s="23"/>
      <c r="DV1191" s="23"/>
      <c r="DW1191" s="23"/>
      <c r="DX1191" s="23"/>
      <c r="DY1191" s="23"/>
      <c r="DZ1191" s="23"/>
      <c r="EA1191" s="23"/>
      <c r="EB1191" s="23"/>
      <c r="EC1191" s="23"/>
      <c r="ED1191" s="23"/>
      <c r="EE1191" s="23"/>
    </row>
    <row r="1192" spans="1:135" s="22" customFormat="1" x14ac:dyDescent="0.25">
      <c r="A1192" s="20"/>
      <c r="B1192" s="16"/>
      <c r="C1192" s="446"/>
      <c r="D1192" s="446"/>
      <c r="E1192" s="1089"/>
      <c r="F1192" s="446"/>
      <c r="G1192" s="446"/>
      <c r="H1192" s="1089"/>
      <c r="I1192" s="446"/>
      <c r="J1192" s="446"/>
      <c r="K1192" s="1089"/>
      <c r="L1192" s="446"/>
      <c r="M1192" s="446"/>
      <c r="N1192" s="1089"/>
      <c r="O1192" s="446"/>
      <c r="P1192" s="446"/>
      <c r="Q1192" s="1089"/>
      <c r="R1192" s="446"/>
      <c r="S1192" s="446"/>
      <c r="T1192" s="1089"/>
      <c r="U1192" s="1089"/>
      <c r="V1192" s="446"/>
      <c r="W1192" s="446"/>
      <c r="X1192" s="1089"/>
      <c r="Y1192" s="446"/>
      <c r="Z1192" s="446"/>
      <c r="AA1192" s="1089"/>
      <c r="AB1192" s="446"/>
      <c r="AC1192" s="1089"/>
      <c r="AD1192" s="446"/>
      <c r="AE1192" s="1089"/>
      <c r="AF1192" s="446"/>
      <c r="AG1192" s="1089"/>
      <c r="AH1192" s="446"/>
      <c r="AI1192" s="446"/>
      <c r="AJ1192" s="1089"/>
      <c r="AK1192" s="446"/>
      <c r="AL1192" s="446"/>
      <c r="AM1192" s="1089"/>
      <c r="AN1192" s="446"/>
      <c r="AO1192" s="446"/>
      <c r="AP1192" s="1089"/>
      <c r="AQ1192" s="446"/>
      <c r="AR1192" s="446"/>
      <c r="AS1192" s="1146"/>
      <c r="AT1192" s="446"/>
      <c r="AU1192" s="446"/>
      <c r="AV1192" s="1089"/>
      <c r="AW1192" s="1089"/>
      <c r="AX1192" s="1146"/>
      <c r="AY1192" s="446"/>
      <c r="AZ1192" s="1146"/>
      <c r="BA1192" s="1919"/>
      <c r="BB1192" s="1790"/>
      <c r="BC1192" s="1146"/>
      <c r="BD1192" s="446"/>
      <c r="BE1192" s="1938"/>
      <c r="BF1192" s="1089"/>
      <c r="BG1192" s="20"/>
      <c r="BH1192" s="23"/>
      <c r="BI1192" s="23"/>
      <c r="BJ1192" s="23"/>
      <c r="BK1192" s="23"/>
      <c r="BL1192" s="23"/>
      <c r="BM1192" s="23"/>
      <c r="BN1192" s="23"/>
      <c r="BO1192" s="23"/>
      <c r="BP1192" s="23"/>
      <c r="BQ1192" s="23"/>
      <c r="BR1192" s="23"/>
      <c r="BS1192" s="23"/>
      <c r="BT1192" s="23"/>
      <c r="BU1192" s="23"/>
      <c r="BV1192" s="23"/>
      <c r="BW1192" s="23"/>
      <c r="BX1192" s="23"/>
      <c r="BY1192" s="23"/>
      <c r="BZ1192" s="23"/>
      <c r="CA1192" s="23"/>
      <c r="CB1192" s="23"/>
      <c r="CC1192" s="23"/>
      <c r="CD1192" s="23"/>
      <c r="CE1192" s="23"/>
      <c r="CF1192" s="23"/>
      <c r="CG1192" s="23"/>
      <c r="CH1192" s="23"/>
      <c r="CI1192" s="23"/>
      <c r="CJ1192" s="23"/>
      <c r="CK1192" s="23"/>
      <c r="CL1192" s="23"/>
      <c r="CM1192" s="23"/>
      <c r="CN1192" s="23"/>
      <c r="CO1192" s="23"/>
      <c r="CP1192" s="23"/>
      <c r="CQ1192" s="23"/>
      <c r="CR1192" s="23"/>
      <c r="CS1192" s="23"/>
      <c r="CT1192" s="23"/>
      <c r="CU1192" s="23"/>
      <c r="CV1192" s="23"/>
      <c r="CW1192" s="23"/>
      <c r="CX1192" s="23"/>
      <c r="CY1192" s="23"/>
      <c r="CZ1192" s="23"/>
      <c r="DA1192" s="23"/>
      <c r="DB1192" s="23"/>
      <c r="DC1192" s="23"/>
      <c r="DD1192" s="23"/>
      <c r="DE1192" s="23"/>
      <c r="DF1192" s="23"/>
      <c r="DG1192" s="23"/>
      <c r="DH1192" s="23"/>
      <c r="DI1192" s="23"/>
      <c r="DJ1192" s="23"/>
      <c r="DK1192" s="23"/>
      <c r="DL1192" s="23"/>
      <c r="DM1192" s="23"/>
      <c r="DN1192" s="23"/>
      <c r="DO1192" s="23"/>
      <c r="DP1192" s="23"/>
      <c r="DQ1192" s="23"/>
      <c r="DR1192" s="23"/>
      <c r="DS1192" s="23"/>
      <c r="DT1192" s="23"/>
      <c r="DU1192" s="23"/>
      <c r="DV1192" s="23"/>
      <c r="DW1192" s="23"/>
      <c r="DX1192" s="23"/>
      <c r="DY1192" s="23"/>
      <c r="DZ1192" s="23"/>
      <c r="EA1192" s="23"/>
      <c r="EB1192" s="23"/>
      <c r="EC1192" s="23"/>
      <c r="ED1192" s="23"/>
      <c r="EE1192" s="23"/>
    </row>
    <row r="1193" spans="1:135" s="22" customFormat="1" x14ac:dyDescent="0.25">
      <c r="A1193" s="20"/>
      <c r="B1193" s="16"/>
      <c r="C1193" s="446"/>
      <c r="D1193" s="446"/>
      <c r="E1193" s="1089"/>
      <c r="F1193" s="446"/>
      <c r="G1193" s="446"/>
      <c r="H1193" s="1089"/>
      <c r="I1193" s="446"/>
      <c r="J1193" s="446"/>
      <c r="K1193" s="1089"/>
      <c r="L1193" s="446"/>
      <c r="M1193" s="446"/>
      <c r="N1193" s="1089"/>
      <c r="O1193" s="446"/>
      <c r="P1193" s="446"/>
      <c r="Q1193" s="1089"/>
      <c r="R1193" s="446"/>
      <c r="S1193" s="446"/>
      <c r="T1193" s="1089"/>
      <c r="U1193" s="1089"/>
      <c r="V1193" s="446"/>
      <c r="W1193" s="446"/>
      <c r="X1193" s="1089"/>
      <c r="Y1193" s="446"/>
      <c r="Z1193" s="446"/>
      <c r="AA1193" s="1089"/>
      <c r="AB1193" s="446"/>
      <c r="AC1193" s="1089"/>
      <c r="AD1193" s="446"/>
      <c r="AE1193" s="1089"/>
      <c r="AF1193" s="446"/>
      <c r="AG1193" s="1089"/>
      <c r="AH1193" s="446"/>
      <c r="AI1193" s="446"/>
      <c r="AJ1193" s="1089"/>
      <c r="AK1193" s="446"/>
      <c r="AL1193" s="446"/>
      <c r="AM1193" s="1089"/>
      <c r="AN1193" s="446"/>
      <c r="AO1193" s="446"/>
      <c r="AP1193" s="1089"/>
      <c r="AQ1193" s="446"/>
      <c r="AR1193" s="446"/>
      <c r="AS1193" s="1146"/>
      <c r="AT1193" s="446"/>
      <c r="AU1193" s="446"/>
      <c r="AV1193" s="1089"/>
      <c r="AW1193" s="1089"/>
      <c r="AX1193" s="1146"/>
      <c r="AY1193" s="446"/>
      <c r="AZ1193" s="1146"/>
      <c r="BA1193" s="1919"/>
      <c r="BB1193" s="1790"/>
      <c r="BC1193" s="1146"/>
      <c r="BD1193" s="446"/>
      <c r="BE1193" s="1938"/>
      <c r="BF1193" s="1089"/>
      <c r="BG1193" s="20"/>
      <c r="BH1193" s="23"/>
      <c r="BI1193" s="23"/>
      <c r="BJ1193" s="23"/>
      <c r="BK1193" s="23"/>
      <c r="BL1193" s="23"/>
      <c r="BM1193" s="23"/>
      <c r="BN1193" s="23"/>
      <c r="BO1193" s="23"/>
      <c r="BP1193" s="23"/>
      <c r="BQ1193" s="23"/>
      <c r="BR1193" s="23"/>
      <c r="BS1193" s="23"/>
      <c r="BT1193" s="23"/>
      <c r="BU1193" s="23"/>
      <c r="BV1193" s="23"/>
      <c r="BW1193" s="23"/>
      <c r="BX1193" s="23"/>
      <c r="BY1193" s="23"/>
      <c r="BZ1193" s="23"/>
      <c r="CA1193" s="23"/>
      <c r="CB1193" s="23"/>
      <c r="CC1193" s="23"/>
      <c r="CD1193" s="23"/>
      <c r="CE1193" s="23"/>
      <c r="CF1193" s="23"/>
      <c r="CG1193" s="23"/>
      <c r="CH1193" s="23"/>
      <c r="CI1193" s="23"/>
      <c r="CJ1193" s="23"/>
      <c r="CK1193" s="23"/>
      <c r="CL1193" s="23"/>
      <c r="CM1193" s="23"/>
      <c r="CN1193" s="23"/>
      <c r="CO1193" s="23"/>
      <c r="CP1193" s="23"/>
      <c r="CQ1193" s="23"/>
      <c r="CR1193" s="23"/>
      <c r="CS1193" s="23"/>
      <c r="CT1193" s="23"/>
      <c r="CU1193" s="23"/>
      <c r="CV1193" s="23"/>
      <c r="CW1193" s="23"/>
      <c r="CX1193" s="23"/>
      <c r="CY1193" s="23"/>
      <c r="CZ1193" s="23"/>
      <c r="DA1193" s="23"/>
      <c r="DB1193" s="23"/>
      <c r="DC1193" s="23"/>
      <c r="DD1193" s="23"/>
      <c r="DE1193" s="23"/>
      <c r="DF1193" s="23"/>
      <c r="DG1193" s="23"/>
      <c r="DH1193" s="23"/>
      <c r="DI1193" s="23"/>
      <c r="DJ1193" s="23"/>
      <c r="DK1193" s="23"/>
      <c r="DL1193" s="23"/>
      <c r="DM1193" s="23"/>
      <c r="DN1193" s="23"/>
      <c r="DO1193" s="23"/>
      <c r="DP1193" s="23"/>
      <c r="DQ1193" s="23"/>
      <c r="DR1193" s="23"/>
      <c r="DS1193" s="23"/>
      <c r="DT1193" s="23"/>
      <c r="DU1193" s="23"/>
      <c r="DV1193" s="23"/>
      <c r="DW1193" s="23"/>
      <c r="DX1193" s="23"/>
      <c r="DY1193" s="23"/>
      <c r="DZ1193" s="23"/>
      <c r="EA1193" s="23"/>
      <c r="EB1193" s="23"/>
      <c r="EC1193" s="23"/>
      <c r="ED1193" s="23"/>
      <c r="EE1193" s="23"/>
    </row>
    <row r="1194" spans="1:135" s="22" customFormat="1" x14ac:dyDescent="0.25">
      <c r="A1194" s="20"/>
      <c r="B1194" s="16"/>
      <c r="C1194" s="446"/>
      <c r="D1194" s="446"/>
      <c r="E1194" s="1089"/>
      <c r="F1194" s="446"/>
      <c r="G1194" s="446"/>
      <c r="H1194" s="1089"/>
      <c r="I1194" s="446"/>
      <c r="J1194" s="446"/>
      <c r="K1194" s="1089"/>
      <c r="L1194" s="446"/>
      <c r="M1194" s="446"/>
      <c r="N1194" s="1089"/>
      <c r="O1194" s="446"/>
      <c r="P1194" s="446"/>
      <c r="Q1194" s="1089"/>
      <c r="R1194" s="446"/>
      <c r="S1194" s="446"/>
      <c r="T1194" s="1089"/>
      <c r="U1194" s="1089"/>
      <c r="V1194" s="446"/>
      <c r="W1194" s="446"/>
      <c r="X1194" s="1089"/>
      <c r="Y1194" s="446"/>
      <c r="Z1194" s="446"/>
      <c r="AA1194" s="1089"/>
      <c r="AB1194" s="446"/>
      <c r="AC1194" s="1089"/>
      <c r="AD1194" s="446"/>
      <c r="AE1194" s="1089"/>
      <c r="AF1194" s="446"/>
      <c r="AG1194" s="1089"/>
      <c r="AH1194" s="446"/>
      <c r="AI1194" s="446"/>
      <c r="AJ1194" s="1089"/>
      <c r="AK1194" s="446"/>
      <c r="AL1194" s="446"/>
      <c r="AM1194" s="1089"/>
      <c r="AN1194" s="446"/>
      <c r="AO1194" s="446"/>
      <c r="AP1194" s="1089"/>
      <c r="AQ1194" s="446"/>
      <c r="AR1194" s="446"/>
      <c r="AS1194" s="1146"/>
      <c r="AT1194" s="446"/>
      <c r="AU1194" s="446"/>
      <c r="AV1194" s="1089"/>
      <c r="AW1194" s="1089"/>
      <c r="AX1194" s="1146"/>
      <c r="AY1194" s="446"/>
      <c r="AZ1194" s="1146"/>
      <c r="BA1194" s="1919"/>
      <c r="BB1194" s="1790"/>
      <c r="BC1194" s="1146"/>
      <c r="BD1194" s="446"/>
      <c r="BE1194" s="1938"/>
      <c r="BF1194" s="1089"/>
      <c r="BG1194" s="20"/>
      <c r="BH1194" s="23"/>
      <c r="BI1194" s="23"/>
      <c r="BJ1194" s="23"/>
      <c r="BK1194" s="23"/>
      <c r="BL1194" s="23"/>
      <c r="BM1194" s="23"/>
      <c r="BN1194" s="23"/>
      <c r="BO1194" s="23"/>
      <c r="BP1194" s="23"/>
      <c r="BQ1194" s="23"/>
      <c r="BR1194" s="23"/>
      <c r="BS1194" s="23"/>
      <c r="BT1194" s="23"/>
      <c r="BU1194" s="23"/>
      <c r="BV1194" s="23"/>
      <c r="BW1194" s="23"/>
      <c r="BX1194" s="23"/>
      <c r="BY1194" s="23"/>
      <c r="BZ1194" s="23"/>
      <c r="CA1194" s="23"/>
      <c r="CB1194" s="23"/>
      <c r="CC1194" s="23"/>
      <c r="CD1194" s="23"/>
      <c r="CE1194" s="23"/>
      <c r="CF1194" s="23"/>
      <c r="CG1194" s="23"/>
      <c r="CH1194" s="23"/>
      <c r="CI1194" s="23"/>
      <c r="CJ1194" s="23"/>
      <c r="CK1194" s="23"/>
      <c r="CL1194" s="23"/>
      <c r="CM1194" s="23"/>
      <c r="CN1194" s="23"/>
      <c r="CO1194" s="23"/>
      <c r="CP1194" s="23"/>
      <c r="CQ1194" s="23"/>
      <c r="CR1194" s="23"/>
      <c r="CS1194" s="23"/>
      <c r="CT1194" s="23"/>
      <c r="CU1194" s="23"/>
      <c r="CV1194" s="23"/>
      <c r="CW1194" s="23"/>
      <c r="CX1194" s="23"/>
      <c r="CY1194" s="23"/>
      <c r="CZ1194" s="23"/>
      <c r="DA1194" s="23"/>
      <c r="DB1194" s="23"/>
      <c r="DC1194" s="23"/>
      <c r="DD1194" s="23"/>
      <c r="DE1194" s="23"/>
      <c r="DF1194" s="23"/>
      <c r="DG1194" s="23"/>
      <c r="DH1194" s="23"/>
      <c r="DI1194" s="23"/>
      <c r="DJ1194" s="23"/>
      <c r="DK1194" s="23"/>
      <c r="DL1194" s="23"/>
      <c r="DM1194" s="23"/>
      <c r="DN1194" s="23"/>
      <c r="DO1194" s="23"/>
      <c r="DP1194" s="23"/>
      <c r="DQ1194" s="23"/>
      <c r="DR1194" s="23"/>
      <c r="DS1194" s="23"/>
      <c r="DT1194" s="23"/>
      <c r="DU1194" s="23"/>
      <c r="DV1194" s="23"/>
      <c r="DW1194" s="23"/>
      <c r="DX1194" s="23"/>
      <c r="DY1194" s="23"/>
      <c r="DZ1194" s="23"/>
      <c r="EA1194" s="23"/>
      <c r="EB1194" s="23"/>
      <c r="EC1194" s="23"/>
      <c r="ED1194" s="23"/>
      <c r="EE1194" s="23"/>
    </row>
    <row r="1195" spans="1:135" s="22" customFormat="1" x14ac:dyDescent="0.25">
      <c r="A1195" s="20"/>
      <c r="B1195" s="16"/>
      <c r="C1195" s="446"/>
      <c r="D1195" s="446"/>
      <c r="E1195" s="1089"/>
      <c r="F1195" s="446"/>
      <c r="G1195" s="446"/>
      <c r="H1195" s="1089"/>
      <c r="I1195" s="446"/>
      <c r="J1195" s="446"/>
      <c r="K1195" s="1089"/>
      <c r="L1195" s="446"/>
      <c r="M1195" s="446"/>
      <c r="N1195" s="1089"/>
      <c r="O1195" s="446"/>
      <c r="P1195" s="446"/>
      <c r="Q1195" s="1089"/>
      <c r="R1195" s="446"/>
      <c r="S1195" s="446"/>
      <c r="T1195" s="1089"/>
      <c r="U1195" s="1089"/>
      <c r="V1195" s="446"/>
      <c r="W1195" s="446"/>
      <c r="X1195" s="1089"/>
      <c r="Y1195" s="446"/>
      <c r="Z1195" s="446"/>
      <c r="AA1195" s="1089"/>
      <c r="AB1195" s="446"/>
      <c r="AC1195" s="1089"/>
      <c r="AD1195" s="446"/>
      <c r="AE1195" s="1089"/>
      <c r="AF1195" s="446"/>
      <c r="AG1195" s="1089"/>
      <c r="AH1195" s="446"/>
      <c r="AI1195" s="446"/>
      <c r="AJ1195" s="1089"/>
      <c r="AK1195" s="446"/>
      <c r="AL1195" s="446"/>
      <c r="AM1195" s="1089"/>
      <c r="AN1195" s="446"/>
      <c r="AO1195" s="446"/>
      <c r="AP1195" s="1089"/>
      <c r="AQ1195" s="446"/>
      <c r="AR1195" s="446"/>
      <c r="AS1195" s="1146"/>
      <c r="AT1195" s="446"/>
      <c r="AU1195" s="446"/>
      <c r="AV1195" s="1089"/>
      <c r="AW1195" s="1089"/>
      <c r="AX1195" s="1146"/>
      <c r="AY1195" s="446"/>
      <c r="AZ1195" s="1146"/>
      <c r="BA1195" s="1919"/>
      <c r="BB1195" s="1790"/>
      <c r="BC1195" s="1146"/>
      <c r="BD1195" s="446"/>
      <c r="BE1195" s="1938"/>
      <c r="BF1195" s="1089"/>
      <c r="BG1195" s="20"/>
      <c r="BH1195" s="23"/>
      <c r="BI1195" s="23"/>
      <c r="BJ1195" s="23"/>
      <c r="BK1195" s="23"/>
      <c r="BL1195" s="23"/>
      <c r="BM1195" s="23"/>
      <c r="BN1195" s="23"/>
      <c r="BO1195" s="23"/>
      <c r="BP1195" s="23"/>
      <c r="BQ1195" s="23"/>
      <c r="BR1195" s="23"/>
      <c r="BS1195" s="23"/>
      <c r="BT1195" s="23"/>
      <c r="BU1195" s="23"/>
      <c r="BV1195" s="23"/>
      <c r="BW1195" s="23"/>
      <c r="BX1195" s="23"/>
      <c r="BY1195" s="23"/>
      <c r="BZ1195" s="23"/>
      <c r="CA1195" s="23"/>
      <c r="CB1195" s="23"/>
      <c r="CC1195" s="23"/>
      <c r="CD1195" s="23"/>
      <c r="CE1195" s="23"/>
      <c r="CF1195" s="23"/>
      <c r="CG1195" s="23"/>
      <c r="CH1195" s="23"/>
      <c r="CI1195" s="23"/>
      <c r="CJ1195" s="23"/>
      <c r="CK1195" s="23"/>
      <c r="CL1195" s="23"/>
      <c r="CM1195" s="23"/>
      <c r="CN1195" s="23"/>
      <c r="CO1195" s="23"/>
      <c r="CP1195" s="23"/>
      <c r="CQ1195" s="23"/>
      <c r="CR1195" s="23"/>
      <c r="CS1195" s="23"/>
      <c r="CT1195" s="23"/>
      <c r="CU1195" s="23"/>
      <c r="CV1195" s="23"/>
      <c r="CW1195" s="23"/>
      <c r="CX1195" s="23"/>
      <c r="CY1195" s="23"/>
      <c r="CZ1195" s="23"/>
      <c r="DA1195" s="23"/>
      <c r="DB1195" s="23"/>
      <c r="DC1195" s="23"/>
      <c r="DD1195" s="23"/>
      <c r="DE1195" s="23"/>
      <c r="DF1195" s="23"/>
      <c r="DG1195" s="23"/>
      <c r="DH1195" s="23"/>
      <c r="DI1195" s="23"/>
      <c r="DJ1195" s="23"/>
      <c r="DK1195" s="23"/>
      <c r="DL1195" s="23"/>
      <c r="DM1195" s="23"/>
      <c r="DN1195" s="23"/>
      <c r="DO1195" s="23"/>
      <c r="DP1195" s="23"/>
      <c r="DQ1195" s="23"/>
      <c r="DR1195" s="23"/>
      <c r="DS1195" s="23"/>
      <c r="DT1195" s="23"/>
      <c r="DU1195" s="23"/>
      <c r="DV1195" s="23"/>
      <c r="DW1195" s="23"/>
      <c r="DX1195" s="23"/>
      <c r="DY1195" s="23"/>
      <c r="DZ1195" s="23"/>
      <c r="EA1195" s="23"/>
      <c r="EB1195" s="23"/>
      <c r="EC1195" s="23"/>
      <c r="ED1195" s="23"/>
      <c r="EE1195" s="23"/>
    </row>
    <row r="1196" spans="1:135" s="22" customFormat="1" x14ac:dyDescent="0.25">
      <c r="A1196" s="20"/>
      <c r="B1196" s="16"/>
      <c r="C1196" s="446"/>
      <c r="D1196" s="446"/>
      <c r="E1196" s="1089"/>
      <c r="F1196" s="446"/>
      <c r="G1196" s="446"/>
      <c r="H1196" s="1089"/>
      <c r="I1196" s="446"/>
      <c r="J1196" s="446"/>
      <c r="K1196" s="1089"/>
      <c r="L1196" s="446"/>
      <c r="M1196" s="446"/>
      <c r="N1196" s="1089"/>
      <c r="O1196" s="446"/>
      <c r="P1196" s="446"/>
      <c r="Q1196" s="1089"/>
      <c r="R1196" s="446"/>
      <c r="S1196" s="446"/>
      <c r="T1196" s="1089"/>
      <c r="U1196" s="1089"/>
      <c r="V1196" s="446"/>
      <c r="W1196" s="446"/>
      <c r="X1196" s="1089"/>
      <c r="Y1196" s="446"/>
      <c r="Z1196" s="446"/>
      <c r="AA1196" s="1089"/>
      <c r="AB1196" s="446"/>
      <c r="AC1196" s="1089"/>
      <c r="AD1196" s="446"/>
      <c r="AE1196" s="1089"/>
      <c r="AF1196" s="446"/>
      <c r="AG1196" s="1089"/>
      <c r="AH1196" s="446"/>
      <c r="AI1196" s="446"/>
      <c r="AJ1196" s="1089"/>
      <c r="AK1196" s="446"/>
      <c r="AL1196" s="446"/>
      <c r="AM1196" s="1089"/>
      <c r="AN1196" s="446"/>
      <c r="AO1196" s="446"/>
      <c r="AP1196" s="1089"/>
      <c r="AQ1196" s="446"/>
      <c r="AR1196" s="446"/>
      <c r="AS1196" s="1146"/>
      <c r="AT1196" s="446"/>
      <c r="AU1196" s="446"/>
      <c r="AV1196" s="1089"/>
      <c r="AW1196" s="1089"/>
      <c r="AX1196" s="1146"/>
      <c r="AY1196" s="446"/>
      <c r="AZ1196" s="1146"/>
      <c r="BA1196" s="1919"/>
      <c r="BB1196" s="1790"/>
      <c r="BC1196" s="1146"/>
      <c r="BD1196" s="446"/>
      <c r="BE1196" s="1938"/>
      <c r="BF1196" s="1089"/>
      <c r="BG1196" s="20"/>
      <c r="BH1196" s="23"/>
      <c r="BI1196" s="23"/>
      <c r="BJ1196" s="23"/>
      <c r="BK1196" s="23"/>
      <c r="BL1196" s="23"/>
      <c r="BM1196" s="23"/>
      <c r="BN1196" s="23"/>
      <c r="BO1196" s="23"/>
      <c r="BP1196" s="23"/>
      <c r="BQ1196" s="23"/>
      <c r="BR1196" s="23"/>
      <c r="BS1196" s="23"/>
      <c r="BT1196" s="23"/>
      <c r="BU1196" s="23"/>
      <c r="BV1196" s="23"/>
      <c r="BW1196" s="23"/>
      <c r="BX1196" s="23"/>
      <c r="BY1196" s="23"/>
      <c r="BZ1196" s="23"/>
      <c r="CA1196" s="23"/>
      <c r="CB1196" s="23"/>
      <c r="CC1196" s="23"/>
      <c r="CD1196" s="23"/>
      <c r="CE1196" s="23"/>
      <c r="CF1196" s="23"/>
      <c r="CG1196" s="23"/>
      <c r="CH1196" s="23"/>
      <c r="CI1196" s="23"/>
      <c r="CJ1196" s="23"/>
      <c r="CK1196" s="23"/>
      <c r="CL1196" s="23"/>
      <c r="CM1196" s="23"/>
      <c r="CN1196" s="23"/>
      <c r="CO1196" s="23"/>
      <c r="CP1196" s="23"/>
      <c r="CQ1196" s="23"/>
      <c r="CR1196" s="23"/>
      <c r="CS1196" s="23"/>
      <c r="CT1196" s="23"/>
      <c r="CU1196" s="23"/>
      <c r="CV1196" s="23"/>
      <c r="CW1196" s="23"/>
      <c r="CX1196" s="23"/>
      <c r="CY1196" s="23"/>
      <c r="CZ1196" s="23"/>
      <c r="DA1196" s="23"/>
      <c r="DB1196" s="23"/>
      <c r="DC1196" s="23"/>
      <c r="DD1196" s="23"/>
      <c r="DE1196" s="23"/>
      <c r="DF1196" s="23"/>
      <c r="DG1196" s="23"/>
      <c r="DH1196" s="23"/>
      <c r="DI1196" s="23"/>
      <c r="DJ1196" s="23"/>
      <c r="DK1196" s="23"/>
      <c r="DL1196" s="23"/>
      <c r="DM1196" s="23"/>
      <c r="DN1196" s="23"/>
      <c r="DO1196" s="23"/>
      <c r="DP1196" s="23"/>
      <c r="DQ1196" s="23"/>
      <c r="DR1196" s="23"/>
      <c r="DS1196" s="23"/>
      <c r="DT1196" s="23"/>
      <c r="DU1196" s="23"/>
      <c r="DV1196" s="23"/>
      <c r="DW1196" s="23"/>
      <c r="DX1196" s="23"/>
      <c r="DY1196" s="23"/>
      <c r="DZ1196" s="23"/>
      <c r="EA1196" s="23"/>
      <c r="EB1196" s="23"/>
      <c r="EC1196" s="23"/>
      <c r="ED1196" s="23"/>
      <c r="EE1196" s="23"/>
    </row>
    <row r="1197" spans="1:135" s="22" customFormat="1" x14ac:dyDescent="0.25">
      <c r="A1197" s="20"/>
      <c r="B1197" s="16"/>
      <c r="C1197" s="446"/>
      <c r="D1197" s="446"/>
      <c r="E1197" s="1089"/>
      <c r="F1197" s="446"/>
      <c r="G1197" s="446"/>
      <c r="H1197" s="1089"/>
      <c r="I1197" s="446"/>
      <c r="J1197" s="446"/>
      <c r="K1197" s="1089"/>
      <c r="L1197" s="446"/>
      <c r="M1197" s="446"/>
      <c r="N1197" s="1089"/>
      <c r="O1197" s="446"/>
      <c r="P1197" s="446"/>
      <c r="Q1197" s="1089"/>
      <c r="R1197" s="446"/>
      <c r="S1197" s="446"/>
      <c r="T1197" s="1089"/>
      <c r="U1197" s="1089"/>
      <c r="V1197" s="446"/>
      <c r="W1197" s="446"/>
      <c r="X1197" s="1089"/>
      <c r="Y1197" s="446"/>
      <c r="Z1197" s="446"/>
      <c r="AA1197" s="1089"/>
      <c r="AB1197" s="446"/>
      <c r="AC1197" s="1089"/>
      <c r="AD1197" s="446"/>
      <c r="AE1197" s="1089"/>
      <c r="AF1197" s="446"/>
      <c r="AG1197" s="1089"/>
      <c r="AH1197" s="446"/>
      <c r="AI1197" s="446"/>
      <c r="AJ1197" s="1089"/>
      <c r="AK1197" s="446"/>
      <c r="AL1197" s="446"/>
      <c r="AM1197" s="1089"/>
      <c r="AN1197" s="446"/>
      <c r="AO1197" s="446"/>
      <c r="AP1197" s="1089"/>
      <c r="AQ1197" s="446"/>
      <c r="AR1197" s="446"/>
      <c r="AS1197" s="1146"/>
      <c r="AT1197" s="446"/>
      <c r="AU1197" s="446"/>
      <c r="AV1197" s="1089"/>
      <c r="AW1197" s="1089"/>
      <c r="AX1197" s="1146"/>
      <c r="AY1197" s="446"/>
      <c r="AZ1197" s="1146"/>
      <c r="BA1197" s="1919"/>
      <c r="BB1197" s="1790"/>
      <c r="BC1197" s="1146"/>
      <c r="BD1197" s="446"/>
      <c r="BE1197" s="1938"/>
      <c r="BF1197" s="1089"/>
      <c r="BG1197" s="20"/>
      <c r="BH1197" s="23"/>
      <c r="BI1197" s="23"/>
      <c r="BJ1197" s="23"/>
      <c r="BK1197" s="23"/>
      <c r="BL1197" s="23"/>
      <c r="BM1197" s="23"/>
      <c r="BN1197" s="23"/>
      <c r="BO1197" s="23"/>
      <c r="BP1197" s="23"/>
      <c r="BQ1197" s="23"/>
      <c r="BR1197" s="23"/>
      <c r="BS1197" s="23"/>
      <c r="BT1197" s="23"/>
      <c r="BU1197" s="23"/>
      <c r="BV1197" s="23"/>
      <c r="BW1197" s="23"/>
      <c r="BX1197" s="23"/>
      <c r="BY1197" s="23"/>
      <c r="BZ1197" s="23"/>
      <c r="CA1197" s="23"/>
      <c r="CB1197" s="23"/>
      <c r="CC1197" s="23"/>
      <c r="CD1197" s="23"/>
      <c r="CE1197" s="23"/>
      <c r="CF1197" s="23"/>
      <c r="CG1197" s="23"/>
      <c r="CH1197" s="23"/>
      <c r="CI1197" s="23"/>
      <c r="CJ1197" s="23"/>
      <c r="CK1197" s="23"/>
      <c r="CL1197" s="23"/>
      <c r="CM1197" s="23"/>
      <c r="CN1197" s="23"/>
      <c r="CO1197" s="23"/>
      <c r="CP1197" s="23"/>
      <c r="CQ1197" s="23"/>
      <c r="CR1197" s="23"/>
      <c r="CS1197" s="23"/>
      <c r="CT1197" s="23"/>
      <c r="CU1197" s="23"/>
      <c r="CV1197" s="23"/>
      <c r="CW1197" s="23"/>
      <c r="CX1197" s="23"/>
      <c r="CY1197" s="23"/>
      <c r="CZ1197" s="23"/>
      <c r="DA1197" s="23"/>
      <c r="DB1197" s="23"/>
      <c r="DC1197" s="23"/>
      <c r="DD1197" s="23"/>
      <c r="DE1197" s="23"/>
      <c r="DF1197" s="23"/>
      <c r="DG1197" s="23"/>
      <c r="DH1197" s="23"/>
      <c r="DI1197" s="23"/>
      <c r="DJ1197" s="23"/>
      <c r="DK1197" s="23"/>
      <c r="DL1197" s="23"/>
      <c r="DM1197" s="23"/>
      <c r="DN1197" s="23"/>
      <c r="DO1197" s="23"/>
      <c r="DP1197" s="23"/>
      <c r="DQ1197" s="23"/>
      <c r="DR1197" s="23"/>
      <c r="DS1197" s="23"/>
      <c r="DT1197" s="23"/>
      <c r="DU1197" s="23"/>
      <c r="DV1197" s="23"/>
      <c r="DW1197" s="23"/>
      <c r="DX1197" s="23"/>
      <c r="DY1197" s="23"/>
      <c r="DZ1197" s="23"/>
      <c r="EA1197" s="23"/>
      <c r="EB1197" s="23"/>
      <c r="EC1197" s="23"/>
      <c r="ED1197" s="23"/>
      <c r="EE1197" s="23"/>
    </row>
    <row r="1198" spans="1:135" s="22" customFormat="1" x14ac:dyDescent="0.25">
      <c r="A1198" s="20"/>
      <c r="B1198" s="16"/>
      <c r="C1198" s="446"/>
      <c r="D1198" s="446"/>
      <c r="E1198" s="1089"/>
      <c r="F1198" s="446"/>
      <c r="G1198" s="446"/>
      <c r="H1198" s="1089"/>
      <c r="I1198" s="446"/>
      <c r="J1198" s="446"/>
      <c r="K1198" s="1089"/>
      <c r="L1198" s="446"/>
      <c r="M1198" s="446"/>
      <c r="N1198" s="1089"/>
      <c r="O1198" s="446"/>
      <c r="P1198" s="446"/>
      <c r="Q1198" s="1089"/>
      <c r="R1198" s="446"/>
      <c r="S1198" s="446"/>
      <c r="T1198" s="1089"/>
      <c r="U1198" s="1089"/>
      <c r="V1198" s="446"/>
      <c r="W1198" s="446"/>
      <c r="X1198" s="1089"/>
      <c r="Y1198" s="446"/>
      <c r="Z1198" s="446"/>
      <c r="AA1198" s="1089"/>
      <c r="AB1198" s="446"/>
      <c r="AC1198" s="1089"/>
      <c r="AD1198" s="446"/>
      <c r="AE1198" s="1089"/>
      <c r="AF1198" s="446"/>
      <c r="AG1198" s="1089"/>
      <c r="AH1198" s="446"/>
      <c r="AI1198" s="446"/>
      <c r="AJ1198" s="1089"/>
      <c r="AK1198" s="446"/>
      <c r="AL1198" s="446"/>
      <c r="AM1198" s="1089"/>
      <c r="AN1198" s="446"/>
      <c r="AO1198" s="446"/>
      <c r="AP1198" s="1089"/>
      <c r="AQ1198" s="446"/>
      <c r="AR1198" s="446"/>
      <c r="AS1198" s="1146"/>
      <c r="AT1198" s="446"/>
      <c r="AU1198" s="446"/>
      <c r="AV1198" s="1089"/>
      <c r="AW1198" s="1089"/>
      <c r="AX1198" s="1146"/>
      <c r="AY1198" s="446"/>
      <c r="AZ1198" s="1146"/>
      <c r="BA1198" s="1919"/>
      <c r="BB1198" s="1790"/>
      <c r="BC1198" s="1146"/>
      <c r="BD1198" s="446"/>
      <c r="BE1198" s="1938"/>
      <c r="BF1198" s="1089"/>
      <c r="BG1198" s="20"/>
      <c r="BH1198" s="23"/>
      <c r="BI1198" s="23"/>
      <c r="BJ1198" s="23"/>
      <c r="BK1198" s="23"/>
      <c r="BL1198" s="23"/>
      <c r="BM1198" s="23"/>
      <c r="BN1198" s="23"/>
      <c r="BO1198" s="23"/>
      <c r="BP1198" s="23"/>
      <c r="BQ1198" s="23"/>
      <c r="BR1198" s="23"/>
      <c r="BS1198" s="23"/>
      <c r="BT1198" s="23"/>
      <c r="BU1198" s="23"/>
      <c r="BV1198" s="23"/>
      <c r="BW1198" s="23"/>
      <c r="BX1198" s="23"/>
      <c r="BY1198" s="23"/>
      <c r="BZ1198" s="23"/>
      <c r="CA1198" s="23"/>
      <c r="CB1198" s="23"/>
      <c r="CC1198" s="23"/>
      <c r="CD1198" s="23"/>
      <c r="CE1198" s="23"/>
      <c r="CF1198" s="23"/>
      <c r="CG1198" s="23"/>
      <c r="CH1198" s="23"/>
      <c r="CI1198" s="23"/>
      <c r="CJ1198" s="23"/>
      <c r="CK1198" s="23"/>
      <c r="CL1198" s="23"/>
      <c r="CM1198" s="23"/>
      <c r="CN1198" s="23"/>
      <c r="CO1198" s="23"/>
      <c r="CP1198" s="23"/>
      <c r="CQ1198" s="23"/>
      <c r="CR1198" s="23"/>
      <c r="CS1198" s="23"/>
      <c r="CT1198" s="23"/>
      <c r="CU1198" s="23"/>
      <c r="CV1198" s="23"/>
      <c r="CW1198" s="23"/>
      <c r="CX1198" s="23"/>
      <c r="CY1198" s="23"/>
      <c r="CZ1198" s="23"/>
      <c r="DA1198" s="23"/>
      <c r="DB1198" s="23"/>
      <c r="DC1198" s="23"/>
      <c r="DD1198" s="23"/>
      <c r="DE1198" s="23"/>
      <c r="DF1198" s="23"/>
      <c r="DG1198" s="23"/>
      <c r="DH1198" s="23"/>
      <c r="DI1198" s="23"/>
      <c r="DJ1198" s="23"/>
      <c r="DK1198" s="23"/>
      <c r="DL1198" s="23"/>
      <c r="DM1198" s="23"/>
      <c r="DN1198" s="23"/>
      <c r="DO1198" s="23"/>
      <c r="DP1198" s="23"/>
      <c r="DQ1198" s="23"/>
      <c r="DR1198" s="23"/>
      <c r="DS1198" s="23"/>
      <c r="DT1198" s="23"/>
      <c r="DU1198" s="23"/>
      <c r="DV1198" s="23"/>
      <c r="DW1198" s="23"/>
      <c r="DX1198" s="23"/>
      <c r="DY1198" s="23"/>
      <c r="DZ1198" s="23"/>
      <c r="EA1198" s="23"/>
      <c r="EB1198" s="23"/>
      <c r="EC1198" s="23"/>
      <c r="ED1198" s="23"/>
      <c r="EE1198" s="23"/>
    </row>
    <row r="1199" spans="1:135" s="22" customFormat="1" x14ac:dyDescent="0.25">
      <c r="A1199" s="20"/>
      <c r="B1199" s="16"/>
      <c r="C1199" s="446"/>
      <c r="D1199" s="446"/>
      <c r="E1199" s="1089"/>
      <c r="F1199" s="446"/>
      <c r="G1199" s="446"/>
      <c r="H1199" s="1089"/>
      <c r="I1199" s="446"/>
      <c r="J1199" s="446"/>
      <c r="K1199" s="1089"/>
      <c r="L1199" s="446"/>
      <c r="M1199" s="446"/>
      <c r="N1199" s="1089"/>
      <c r="O1199" s="446"/>
      <c r="P1199" s="446"/>
      <c r="Q1199" s="1089"/>
      <c r="R1199" s="446"/>
      <c r="S1199" s="446"/>
      <c r="T1199" s="1089"/>
      <c r="U1199" s="1089"/>
      <c r="V1199" s="446"/>
      <c r="W1199" s="446"/>
      <c r="X1199" s="1089"/>
      <c r="Y1199" s="446"/>
      <c r="Z1199" s="446"/>
      <c r="AA1199" s="1089"/>
      <c r="AB1199" s="446"/>
      <c r="AC1199" s="1089"/>
      <c r="AD1199" s="446"/>
      <c r="AE1199" s="1089"/>
      <c r="AF1199" s="446"/>
      <c r="AG1199" s="1089"/>
      <c r="AH1199" s="446"/>
      <c r="AI1199" s="446"/>
      <c r="AJ1199" s="1089"/>
      <c r="AK1199" s="446"/>
      <c r="AL1199" s="446"/>
      <c r="AM1199" s="1089"/>
      <c r="AN1199" s="446"/>
      <c r="AO1199" s="446"/>
      <c r="AP1199" s="1089"/>
      <c r="AQ1199" s="446"/>
      <c r="AR1199" s="446"/>
      <c r="AS1199" s="1146"/>
      <c r="AT1199" s="446"/>
      <c r="AU1199" s="446"/>
      <c r="AV1199" s="1089"/>
      <c r="AW1199" s="1089"/>
      <c r="AX1199" s="1146"/>
      <c r="AY1199" s="446"/>
      <c r="AZ1199" s="1146"/>
      <c r="BA1199" s="1919"/>
      <c r="BB1199" s="1790"/>
      <c r="BC1199" s="1146"/>
      <c r="BD1199" s="446"/>
      <c r="BE1199" s="1938"/>
      <c r="BF1199" s="1089"/>
      <c r="BG1199" s="20"/>
      <c r="BH1199" s="23"/>
      <c r="BI1199" s="23"/>
      <c r="BJ1199" s="23"/>
      <c r="BK1199" s="23"/>
      <c r="BL1199" s="23"/>
      <c r="BM1199" s="23"/>
      <c r="BN1199" s="23"/>
      <c r="BO1199" s="23"/>
      <c r="BP1199" s="23"/>
      <c r="BQ1199" s="23"/>
      <c r="BR1199" s="23"/>
      <c r="BS1199" s="23"/>
      <c r="BT1199" s="23"/>
      <c r="BU1199" s="23"/>
      <c r="BV1199" s="23"/>
      <c r="BW1199" s="23"/>
      <c r="BX1199" s="23"/>
      <c r="BY1199" s="23"/>
      <c r="BZ1199" s="23"/>
      <c r="CA1199" s="23"/>
      <c r="CB1199" s="23"/>
      <c r="CC1199" s="23"/>
      <c r="CD1199" s="23"/>
      <c r="CE1199" s="23"/>
      <c r="CF1199" s="23"/>
      <c r="CG1199" s="23"/>
      <c r="CH1199" s="23"/>
      <c r="CI1199" s="23"/>
      <c r="CJ1199" s="23"/>
      <c r="CK1199" s="23"/>
      <c r="CL1199" s="23"/>
      <c r="CM1199" s="23"/>
      <c r="CN1199" s="23"/>
      <c r="CO1199" s="23"/>
      <c r="CP1199" s="23"/>
      <c r="CQ1199" s="23"/>
      <c r="CR1199" s="23"/>
      <c r="CS1199" s="23"/>
      <c r="CT1199" s="23"/>
      <c r="CU1199" s="23"/>
      <c r="CV1199" s="23"/>
      <c r="CW1199" s="23"/>
      <c r="CX1199" s="23"/>
      <c r="CY1199" s="23"/>
      <c r="CZ1199" s="23"/>
      <c r="DA1199" s="23"/>
      <c r="DB1199" s="23"/>
      <c r="DC1199" s="23"/>
      <c r="DD1199" s="23"/>
      <c r="DE1199" s="23"/>
      <c r="DF1199" s="23"/>
      <c r="DG1199" s="23"/>
      <c r="DH1199" s="23"/>
      <c r="DI1199" s="23"/>
      <c r="DJ1199" s="23"/>
      <c r="DK1199" s="23"/>
      <c r="DL1199" s="23"/>
      <c r="DM1199" s="23"/>
      <c r="DN1199" s="23"/>
      <c r="DO1199" s="23"/>
      <c r="DP1199" s="23"/>
      <c r="DQ1199" s="23"/>
      <c r="DR1199" s="23"/>
      <c r="DS1199" s="23"/>
      <c r="DT1199" s="23"/>
      <c r="DU1199" s="23"/>
      <c r="DV1199" s="23"/>
      <c r="DW1199" s="23"/>
      <c r="DX1199" s="23"/>
      <c r="DY1199" s="23"/>
      <c r="DZ1199" s="23"/>
      <c r="EA1199" s="23"/>
      <c r="EB1199" s="23"/>
      <c r="EC1199" s="23"/>
      <c r="ED1199" s="23"/>
      <c r="EE1199" s="23"/>
    </row>
    <row r="1200" spans="1:135" s="22" customFormat="1" x14ac:dyDescent="0.25">
      <c r="A1200" s="20"/>
      <c r="B1200" s="16"/>
      <c r="C1200" s="446"/>
      <c r="D1200" s="446"/>
      <c r="E1200" s="1089"/>
      <c r="F1200" s="446"/>
      <c r="G1200" s="446"/>
      <c r="H1200" s="1089"/>
      <c r="I1200" s="446"/>
      <c r="J1200" s="446"/>
      <c r="K1200" s="1089"/>
      <c r="L1200" s="446"/>
      <c r="M1200" s="446"/>
      <c r="N1200" s="1089"/>
      <c r="O1200" s="446"/>
      <c r="P1200" s="446"/>
      <c r="Q1200" s="1089"/>
      <c r="R1200" s="446"/>
      <c r="S1200" s="446"/>
      <c r="T1200" s="1089"/>
      <c r="U1200" s="1089"/>
      <c r="V1200" s="446"/>
      <c r="W1200" s="446"/>
      <c r="X1200" s="1089"/>
      <c r="Y1200" s="446"/>
      <c r="Z1200" s="446"/>
      <c r="AA1200" s="1089"/>
      <c r="AB1200" s="446"/>
      <c r="AC1200" s="1089"/>
      <c r="AD1200" s="446"/>
      <c r="AE1200" s="1089"/>
      <c r="AF1200" s="446"/>
      <c r="AG1200" s="1089"/>
      <c r="AH1200" s="446"/>
      <c r="AI1200" s="446"/>
      <c r="AJ1200" s="1089"/>
      <c r="AK1200" s="446"/>
      <c r="AL1200" s="446"/>
      <c r="AM1200" s="1089"/>
      <c r="AN1200" s="446"/>
      <c r="AO1200" s="446"/>
      <c r="AP1200" s="1089"/>
      <c r="AQ1200" s="446"/>
      <c r="AR1200" s="446"/>
      <c r="AS1200" s="1146"/>
      <c r="AT1200" s="446"/>
      <c r="AU1200" s="446"/>
      <c r="AV1200" s="1089"/>
      <c r="AW1200" s="1089"/>
      <c r="AX1200" s="1146"/>
      <c r="AY1200" s="446"/>
      <c r="AZ1200" s="1146"/>
      <c r="BA1200" s="1919"/>
      <c r="BB1200" s="1790"/>
      <c r="BC1200" s="1146"/>
      <c r="BD1200" s="446"/>
      <c r="BE1200" s="1938"/>
      <c r="BF1200" s="1089"/>
      <c r="BG1200" s="20"/>
      <c r="BH1200" s="23"/>
      <c r="BI1200" s="23"/>
      <c r="BJ1200" s="23"/>
      <c r="BK1200" s="23"/>
      <c r="BL1200" s="23"/>
      <c r="BM1200" s="23"/>
      <c r="BN1200" s="23"/>
      <c r="BO1200" s="23"/>
      <c r="BP1200" s="23"/>
      <c r="BQ1200" s="23"/>
      <c r="BR1200" s="23"/>
      <c r="BS1200" s="23"/>
      <c r="BT1200" s="23"/>
      <c r="BU1200" s="23"/>
      <c r="BV1200" s="23"/>
      <c r="BW1200" s="23"/>
      <c r="BX1200" s="23"/>
      <c r="BY1200" s="23"/>
      <c r="BZ1200" s="23"/>
      <c r="CA1200" s="23"/>
      <c r="CB1200" s="23"/>
      <c r="CC1200" s="23"/>
      <c r="CD1200" s="23"/>
      <c r="CE1200" s="23"/>
      <c r="CF1200" s="23"/>
      <c r="CG1200" s="23"/>
      <c r="CH1200" s="23"/>
      <c r="CI1200" s="23"/>
      <c r="CJ1200" s="23"/>
      <c r="CK1200" s="23"/>
      <c r="CL1200" s="23"/>
      <c r="CM1200" s="23"/>
      <c r="CN1200" s="23"/>
      <c r="CO1200" s="23"/>
      <c r="CP1200" s="23"/>
      <c r="CQ1200" s="23"/>
      <c r="CR1200" s="23"/>
      <c r="CS1200" s="23"/>
      <c r="CT1200" s="23"/>
      <c r="CU1200" s="23"/>
      <c r="CV1200" s="23"/>
      <c r="CW1200" s="23"/>
      <c r="CX1200" s="23"/>
      <c r="CY1200" s="23"/>
      <c r="CZ1200" s="23"/>
      <c r="DA1200" s="23"/>
      <c r="DB1200" s="23"/>
      <c r="DC1200" s="23"/>
      <c r="DD1200" s="23"/>
      <c r="DE1200" s="23"/>
      <c r="DF1200" s="23"/>
      <c r="DG1200" s="23"/>
      <c r="DH1200" s="23"/>
      <c r="DI1200" s="23"/>
      <c r="DJ1200" s="23"/>
      <c r="DK1200" s="23"/>
      <c r="DL1200" s="23"/>
      <c r="DM1200" s="23"/>
      <c r="DN1200" s="23"/>
      <c r="DO1200" s="23"/>
      <c r="DP1200" s="23"/>
      <c r="DQ1200" s="23"/>
      <c r="DR1200" s="23"/>
      <c r="DS1200" s="23"/>
      <c r="DT1200" s="23"/>
      <c r="DU1200" s="23"/>
      <c r="DV1200" s="23"/>
      <c r="DW1200" s="23"/>
      <c r="DX1200" s="23"/>
      <c r="DY1200" s="23"/>
      <c r="DZ1200" s="23"/>
      <c r="EA1200" s="23"/>
      <c r="EB1200" s="23"/>
      <c r="EC1200" s="23"/>
      <c r="ED1200" s="23"/>
      <c r="EE1200" s="23"/>
    </row>
    <row r="1201" spans="1:135" s="22" customFormat="1" x14ac:dyDescent="0.25">
      <c r="A1201" s="20"/>
      <c r="B1201" s="16"/>
      <c r="C1201" s="446"/>
      <c r="D1201" s="446"/>
      <c r="E1201" s="1089"/>
      <c r="F1201" s="446"/>
      <c r="G1201" s="446"/>
      <c r="H1201" s="1089"/>
      <c r="I1201" s="446"/>
      <c r="J1201" s="446"/>
      <c r="K1201" s="1089"/>
      <c r="L1201" s="446"/>
      <c r="M1201" s="446"/>
      <c r="N1201" s="1089"/>
      <c r="O1201" s="446"/>
      <c r="P1201" s="446"/>
      <c r="Q1201" s="1089"/>
      <c r="R1201" s="446"/>
      <c r="S1201" s="446"/>
      <c r="T1201" s="1089"/>
      <c r="U1201" s="1089"/>
      <c r="V1201" s="446"/>
      <c r="W1201" s="446"/>
      <c r="X1201" s="1089"/>
      <c r="Y1201" s="446"/>
      <c r="Z1201" s="446"/>
      <c r="AA1201" s="1089"/>
      <c r="AB1201" s="446"/>
      <c r="AC1201" s="1089"/>
      <c r="AD1201" s="446"/>
      <c r="AE1201" s="1089"/>
      <c r="AF1201" s="446"/>
      <c r="AG1201" s="1089"/>
      <c r="AH1201" s="446"/>
      <c r="AI1201" s="446"/>
      <c r="AJ1201" s="1089"/>
      <c r="AK1201" s="446"/>
      <c r="AL1201" s="446"/>
      <c r="AM1201" s="1089"/>
      <c r="AN1201" s="446"/>
      <c r="AO1201" s="446"/>
      <c r="AP1201" s="1089"/>
      <c r="AQ1201" s="446"/>
      <c r="AR1201" s="446"/>
      <c r="AS1201" s="1146"/>
      <c r="AT1201" s="446"/>
      <c r="AU1201" s="446"/>
      <c r="AV1201" s="1089"/>
      <c r="AW1201" s="1089"/>
      <c r="AX1201" s="1146"/>
      <c r="AY1201" s="446"/>
      <c r="AZ1201" s="1146"/>
      <c r="BA1201" s="1919"/>
      <c r="BB1201" s="1790"/>
      <c r="BC1201" s="1146"/>
      <c r="BD1201" s="446"/>
      <c r="BE1201" s="1938"/>
      <c r="BF1201" s="1089"/>
      <c r="BG1201" s="20"/>
      <c r="BH1201" s="23"/>
      <c r="BI1201" s="23"/>
      <c r="BJ1201" s="23"/>
      <c r="BK1201" s="23"/>
      <c r="BL1201" s="23"/>
      <c r="BM1201" s="23"/>
      <c r="BN1201" s="23"/>
      <c r="BO1201" s="23"/>
      <c r="BP1201" s="23"/>
      <c r="BQ1201" s="23"/>
      <c r="BR1201" s="23"/>
      <c r="BS1201" s="23"/>
      <c r="BT1201" s="23"/>
      <c r="BU1201" s="23"/>
      <c r="BV1201" s="23"/>
      <c r="BW1201" s="23"/>
      <c r="BX1201" s="23"/>
      <c r="BY1201" s="23"/>
      <c r="BZ1201" s="23"/>
      <c r="CA1201" s="23"/>
      <c r="CB1201" s="23"/>
      <c r="CC1201" s="23"/>
      <c r="CD1201" s="23"/>
      <c r="CE1201" s="23"/>
      <c r="CF1201" s="23"/>
      <c r="CG1201" s="23"/>
      <c r="CH1201" s="23"/>
      <c r="CI1201" s="23"/>
      <c r="CJ1201" s="23"/>
      <c r="CK1201" s="23"/>
      <c r="CL1201" s="23"/>
      <c r="CM1201" s="23"/>
      <c r="CN1201" s="23"/>
      <c r="CO1201" s="23"/>
      <c r="CP1201" s="23"/>
      <c r="CQ1201" s="23"/>
      <c r="CR1201" s="23"/>
      <c r="CS1201" s="23"/>
      <c r="CT1201" s="23"/>
      <c r="CU1201" s="23"/>
      <c r="CV1201" s="23"/>
      <c r="CW1201" s="23"/>
      <c r="CX1201" s="23"/>
      <c r="CY1201" s="23"/>
      <c r="CZ1201" s="23"/>
      <c r="DA1201" s="23"/>
      <c r="DB1201" s="23"/>
      <c r="DC1201" s="23"/>
      <c r="DD1201" s="23"/>
      <c r="DE1201" s="23"/>
      <c r="DF1201" s="23"/>
      <c r="DG1201" s="23"/>
      <c r="DH1201" s="23"/>
      <c r="DI1201" s="23"/>
      <c r="DJ1201" s="23"/>
      <c r="DK1201" s="23"/>
      <c r="DL1201" s="23"/>
      <c r="DM1201" s="23"/>
      <c r="DN1201" s="23"/>
      <c r="DO1201" s="23"/>
      <c r="DP1201" s="23"/>
      <c r="DQ1201" s="23"/>
      <c r="DR1201" s="23"/>
      <c r="DS1201" s="23"/>
      <c r="DT1201" s="23"/>
      <c r="DU1201" s="23"/>
      <c r="DV1201" s="23"/>
      <c r="DW1201" s="23"/>
      <c r="DX1201" s="23"/>
      <c r="DY1201" s="23"/>
      <c r="DZ1201" s="23"/>
      <c r="EA1201" s="23"/>
      <c r="EB1201" s="23"/>
      <c r="EC1201" s="23"/>
      <c r="ED1201" s="23"/>
      <c r="EE1201" s="23"/>
    </row>
    <row r="1202" spans="1:135" s="22" customFormat="1" x14ac:dyDescent="0.25">
      <c r="A1202" s="20"/>
      <c r="B1202" s="16"/>
      <c r="C1202" s="446"/>
      <c r="D1202" s="446"/>
      <c r="E1202" s="1089"/>
      <c r="F1202" s="446"/>
      <c r="G1202" s="446"/>
      <c r="H1202" s="1089"/>
      <c r="I1202" s="446"/>
      <c r="J1202" s="446"/>
      <c r="K1202" s="1089"/>
      <c r="L1202" s="446"/>
      <c r="M1202" s="446"/>
      <c r="N1202" s="1089"/>
      <c r="O1202" s="446"/>
      <c r="P1202" s="446"/>
      <c r="Q1202" s="1089"/>
      <c r="R1202" s="446"/>
      <c r="S1202" s="446"/>
      <c r="T1202" s="1089"/>
      <c r="U1202" s="1089"/>
      <c r="V1202" s="446"/>
      <c r="W1202" s="446"/>
      <c r="X1202" s="1089"/>
      <c r="Y1202" s="446"/>
      <c r="Z1202" s="446"/>
      <c r="AA1202" s="1089"/>
      <c r="AB1202" s="446"/>
      <c r="AC1202" s="1089"/>
      <c r="AD1202" s="446"/>
      <c r="AE1202" s="1089"/>
      <c r="AF1202" s="446"/>
      <c r="AG1202" s="1089"/>
      <c r="AH1202" s="446"/>
      <c r="AI1202" s="446"/>
      <c r="AJ1202" s="1089"/>
      <c r="AK1202" s="446"/>
      <c r="AL1202" s="446"/>
      <c r="AM1202" s="1089"/>
      <c r="AN1202" s="446"/>
      <c r="AO1202" s="446"/>
      <c r="AP1202" s="1089"/>
      <c r="AQ1202" s="446"/>
      <c r="AR1202" s="446"/>
      <c r="AS1202" s="1146"/>
      <c r="AT1202" s="446"/>
      <c r="AU1202" s="446"/>
      <c r="AV1202" s="1089"/>
      <c r="AW1202" s="1089"/>
      <c r="AX1202" s="1146"/>
      <c r="AY1202" s="446"/>
      <c r="AZ1202" s="1146"/>
      <c r="BA1202" s="1919"/>
      <c r="BB1202" s="1790"/>
      <c r="BC1202" s="1146"/>
      <c r="BD1202" s="446"/>
      <c r="BE1202" s="1938"/>
      <c r="BF1202" s="1089"/>
      <c r="BG1202" s="20"/>
      <c r="BH1202" s="23"/>
      <c r="BI1202" s="23"/>
      <c r="BJ1202" s="23"/>
      <c r="BK1202" s="23"/>
      <c r="BL1202" s="23"/>
      <c r="BM1202" s="23"/>
      <c r="BN1202" s="23"/>
      <c r="BO1202" s="23"/>
      <c r="BP1202" s="23"/>
      <c r="BQ1202" s="23"/>
      <c r="BR1202" s="23"/>
      <c r="BS1202" s="23"/>
      <c r="BT1202" s="23"/>
      <c r="BU1202" s="23"/>
      <c r="BV1202" s="23"/>
      <c r="BW1202" s="23"/>
      <c r="BX1202" s="23"/>
      <c r="BY1202" s="23"/>
      <c r="BZ1202" s="23"/>
      <c r="CA1202" s="23"/>
      <c r="CB1202" s="23"/>
      <c r="CC1202" s="23"/>
      <c r="CD1202" s="23"/>
      <c r="CE1202" s="23"/>
      <c r="CF1202" s="23"/>
      <c r="CG1202" s="23"/>
      <c r="CH1202" s="23"/>
      <c r="CI1202" s="23"/>
      <c r="CJ1202" s="23"/>
      <c r="CK1202" s="23"/>
      <c r="CL1202" s="23"/>
      <c r="CM1202" s="23"/>
      <c r="CN1202" s="23"/>
      <c r="CO1202" s="23"/>
      <c r="CP1202" s="23"/>
      <c r="CQ1202" s="23"/>
      <c r="CR1202" s="23"/>
      <c r="CS1202" s="23"/>
      <c r="CT1202" s="23"/>
      <c r="CU1202" s="23"/>
      <c r="CV1202" s="23"/>
      <c r="CW1202" s="23"/>
      <c r="CX1202" s="23"/>
      <c r="CY1202" s="23"/>
      <c r="CZ1202" s="23"/>
      <c r="DA1202" s="23"/>
      <c r="DB1202" s="23"/>
      <c r="DC1202" s="23"/>
      <c r="DD1202" s="23"/>
      <c r="DE1202" s="23"/>
      <c r="DF1202" s="23"/>
      <c r="DG1202" s="23"/>
      <c r="DH1202" s="23"/>
      <c r="DI1202" s="23"/>
      <c r="DJ1202" s="23"/>
      <c r="DK1202" s="23"/>
      <c r="DL1202" s="23"/>
      <c r="DM1202" s="23"/>
      <c r="DN1202" s="23"/>
      <c r="DO1202" s="23"/>
      <c r="DP1202" s="23"/>
      <c r="DQ1202" s="23"/>
      <c r="DR1202" s="23"/>
      <c r="DS1202" s="23"/>
      <c r="DT1202" s="23"/>
      <c r="DU1202" s="23"/>
      <c r="DV1202" s="23"/>
      <c r="DW1202" s="23"/>
      <c r="DX1202" s="23"/>
      <c r="DY1202" s="23"/>
      <c r="DZ1202" s="23"/>
      <c r="EA1202" s="23"/>
      <c r="EB1202" s="23"/>
      <c r="EC1202" s="23"/>
      <c r="ED1202" s="23"/>
      <c r="EE1202" s="23"/>
    </row>
    <row r="1203" spans="1:135" s="22" customFormat="1" x14ac:dyDescent="0.25">
      <c r="A1203" s="20"/>
      <c r="B1203" s="16"/>
      <c r="C1203" s="446"/>
      <c r="D1203" s="446"/>
      <c r="E1203" s="1089"/>
      <c r="F1203" s="446"/>
      <c r="G1203" s="446"/>
      <c r="H1203" s="1089"/>
      <c r="I1203" s="446"/>
      <c r="J1203" s="446"/>
      <c r="K1203" s="1089"/>
      <c r="L1203" s="446"/>
      <c r="M1203" s="446"/>
      <c r="N1203" s="1089"/>
      <c r="O1203" s="446"/>
      <c r="P1203" s="446"/>
      <c r="Q1203" s="1089"/>
      <c r="R1203" s="446"/>
      <c r="S1203" s="446"/>
      <c r="T1203" s="1089"/>
      <c r="U1203" s="1089"/>
      <c r="V1203" s="446"/>
      <c r="W1203" s="446"/>
      <c r="X1203" s="1089"/>
      <c r="Y1203" s="446"/>
      <c r="Z1203" s="446"/>
      <c r="AA1203" s="1089"/>
      <c r="AB1203" s="446"/>
      <c r="AC1203" s="1089"/>
      <c r="AD1203" s="446"/>
      <c r="AE1203" s="1089"/>
      <c r="AF1203" s="446"/>
      <c r="AG1203" s="1089"/>
      <c r="AH1203" s="446"/>
      <c r="AI1203" s="446"/>
      <c r="AJ1203" s="1089"/>
      <c r="AK1203" s="446"/>
      <c r="AL1203" s="446"/>
      <c r="AM1203" s="1089"/>
      <c r="AN1203" s="446"/>
      <c r="AO1203" s="446"/>
      <c r="AP1203" s="1089"/>
      <c r="AQ1203" s="446"/>
      <c r="AR1203" s="446"/>
      <c r="AS1203" s="1146"/>
      <c r="AT1203" s="446"/>
      <c r="AU1203" s="446"/>
      <c r="AV1203" s="1089"/>
      <c r="AW1203" s="1089"/>
      <c r="AX1203" s="1146"/>
      <c r="AY1203" s="446"/>
      <c r="AZ1203" s="1146"/>
      <c r="BA1203" s="1919"/>
      <c r="BB1203" s="1790"/>
      <c r="BC1203" s="1146"/>
      <c r="BD1203" s="446"/>
      <c r="BE1203" s="1938"/>
      <c r="BF1203" s="1089"/>
      <c r="BG1203" s="20"/>
      <c r="BH1203" s="23"/>
      <c r="BI1203" s="23"/>
      <c r="BJ1203" s="23"/>
      <c r="BK1203" s="23"/>
      <c r="BL1203" s="23"/>
      <c r="BM1203" s="23"/>
      <c r="BN1203" s="23"/>
      <c r="BO1203" s="23"/>
      <c r="BP1203" s="23"/>
      <c r="BQ1203" s="23"/>
      <c r="BR1203" s="23"/>
      <c r="BS1203" s="23"/>
      <c r="BT1203" s="23"/>
      <c r="BU1203" s="23"/>
      <c r="BV1203" s="23"/>
      <c r="BW1203" s="23"/>
      <c r="BX1203" s="23"/>
      <c r="BY1203" s="23"/>
      <c r="BZ1203" s="23"/>
      <c r="CA1203" s="23"/>
      <c r="CB1203" s="23"/>
      <c r="CC1203" s="23"/>
      <c r="CD1203" s="23"/>
      <c r="CE1203" s="23"/>
      <c r="CF1203" s="23"/>
      <c r="CG1203" s="23"/>
      <c r="CH1203" s="23"/>
      <c r="CI1203" s="23"/>
      <c r="CJ1203" s="23"/>
      <c r="CK1203" s="23"/>
      <c r="CL1203" s="23"/>
      <c r="CM1203" s="23"/>
      <c r="CN1203" s="23"/>
      <c r="CO1203" s="23"/>
      <c r="CP1203" s="23"/>
      <c r="CQ1203" s="23"/>
      <c r="CR1203" s="23"/>
      <c r="CS1203" s="23"/>
      <c r="CT1203" s="23"/>
      <c r="CU1203" s="23"/>
      <c r="CV1203" s="23"/>
      <c r="CW1203" s="23"/>
      <c r="CX1203" s="23"/>
      <c r="CY1203" s="23"/>
      <c r="CZ1203" s="23"/>
      <c r="DA1203" s="23"/>
      <c r="DB1203" s="23"/>
      <c r="DC1203" s="23"/>
      <c r="DD1203" s="23"/>
      <c r="DE1203" s="23"/>
      <c r="DF1203" s="23"/>
      <c r="DG1203" s="23"/>
      <c r="DH1203" s="23"/>
      <c r="DI1203" s="23"/>
      <c r="DJ1203" s="23"/>
      <c r="DK1203" s="23"/>
      <c r="DL1203" s="23"/>
      <c r="DM1203" s="23"/>
      <c r="DN1203" s="23"/>
      <c r="DO1203" s="23"/>
      <c r="DP1203" s="23"/>
      <c r="DQ1203" s="23"/>
      <c r="DR1203" s="23"/>
      <c r="DS1203" s="23"/>
      <c r="DT1203" s="23"/>
      <c r="DU1203" s="23"/>
      <c r="DV1203" s="23"/>
      <c r="DW1203" s="23"/>
      <c r="DX1203" s="23"/>
      <c r="DY1203" s="23"/>
      <c r="DZ1203" s="23"/>
      <c r="EA1203" s="23"/>
      <c r="EB1203" s="23"/>
      <c r="EC1203" s="23"/>
      <c r="ED1203" s="23"/>
      <c r="EE1203" s="23"/>
    </row>
    <row r="1204" spans="1:135" s="22" customFormat="1" x14ac:dyDescent="0.25">
      <c r="A1204" s="20"/>
      <c r="B1204" s="16"/>
      <c r="C1204" s="446"/>
      <c r="D1204" s="446"/>
      <c r="E1204" s="1089"/>
      <c r="F1204" s="446"/>
      <c r="G1204" s="446"/>
      <c r="H1204" s="1089"/>
      <c r="I1204" s="446"/>
      <c r="J1204" s="446"/>
      <c r="K1204" s="1089"/>
      <c r="L1204" s="446"/>
      <c r="M1204" s="446"/>
      <c r="N1204" s="1089"/>
      <c r="O1204" s="446"/>
      <c r="P1204" s="446"/>
      <c r="Q1204" s="1089"/>
      <c r="R1204" s="446"/>
      <c r="S1204" s="446"/>
      <c r="T1204" s="1089"/>
      <c r="U1204" s="1089"/>
      <c r="V1204" s="446"/>
      <c r="W1204" s="446"/>
      <c r="X1204" s="1089"/>
      <c r="Y1204" s="446"/>
      <c r="Z1204" s="446"/>
      <c r="AA1204" s="1089"/>
      <c r="AB1204" s="446"/>
      <c r="AC1204" s="1089"/>
      <c r="AD1204" s="446"/>
      <c r="AE1204" s="1089"/>
      <c r="AF1204" s="446"/>
      <c r="AG1204" s="1089"/>
      <c r="AH1204" s="446"/>
      <c r="AI1204" s="446"/>
      <c r="AJ1204" s="1089"/>
      <c r="AK1204" s="446"/>
      <c r="AL1204" s="446"/>
      <c r="AM1204" s="1089"/>
      <c r="AN1204" s="446"/>
      <c r="AO1204" s="446"/>
      <c r="AP1204" s="1089"/>
      <c r="AQ1204" s="446"/>
      <c r="AR1204" s="446"/>
      <c r="AS1204" s="1146"/>
      <c r="AT1204" s="446"/>
      <c r="AU1204" s="446"/>
      <c r="AV1204" s="1089"/>
      <c r="AW1204" s="1089"/>
      <c r="AX1204" s="1146"/>
      <c r="AY1204" s="446"/>
      <c r="AZ1204" s="1146"/>
      <c r="BA1204" s="1919"/>
      <c r="BB1204" s="1790"/>
      <c r="BC1204" s="1146"/>
      <c r="BD1204" s="446"/>
      <c r="BE1204" s="1938"/>
      <c r="BF1204" s="1089"/>
      <c r="BG1204" s="20"/>
      <c r="BH1204" s="23"/>
      <c r="BI1204" s="23"/>
      <c r="BJ1204" s="23"/>
      <c r="BK1204" s="23"/>
      <c r="BL1204" s="23"/>
      <c r="BM1204" s="23"/>
      <c r="BN1204" s="23"/>
      <c r="BO1204" s="23"/>
      <c r="BP1204" s="23"/>
      <c r="BQ1204" s="23"/>
      <c r="BR1204" s="23"/>
      <c r="BS1204" s="23"/>
      <c r="BT1204" s="23"/>
      <c r="BU1204" s="23"/>
      <c r="BV1204" s="23"/>
      <c r="BW1204" s="23"/>
      <c r="BX1204" s="23"/>
      <c r="BY1204" s="23"/>
      <c r="BZ1204" s="23"/>
      <c r="CA1204" s="23"/>
      <c r="CB1204" s="23"/>
      <c r="CC1204" s="23"/>
      <c r="CD1204" s="23"/>
      <c r="CE1204" s="23"/>
      <c r="CF1204" s="23"/>
      <c r="CG1204" s="23"/>
      <c r="CH1204" s="23"/>
      <c r="CI1204" s="23"/>
      <c r="CJ1204" s="23"/>
      <c r="CK1204" s="23"/>
      <c r="CL1204" s="23"/>
      <c r="CM1204" s="23"/>
      <c r="CN1204" s="23"/>
      <c r="CO1204" s="23"/>
      <c r="CP1204" s="23"/>
      <c r="CQ1204" s="23"/>
      <c r="CR1204" s="23"/>
      <c r="CS1204" s="23"/>
      <c r="CT1204" s="23"/>
      <c r="CU1204" s="23"/>
      <c r="CV1204" s="23"/>
      <c r="CW1204" s="23"/>
      <c r="CX1204" s="23"/>
      <c r="CY1204" s="23"/>
      <c r="CZ1204" s="23"/>
      <c r="DA1204" s="23"/>
      <c r="DB1204" s="23"/>
      <c r="DC1204" s="23"/>
      <c r="DD1204" s="23"/>
      <c r="DE1204" s="23"/>
      <c r="DF1204" s="23"/>
      <c r="DG1204" s="23"/>
      <c r="DH1204" s="23"/>
      <c r="DI1204" s="23"/>
      <c r="DJ1204" s="23"/>
      <c r="DK1204" s="23"/>
      <c r="DL1204" s="23"/>
      <c r="DM1204" s="23"/>
      <c r="DN1204" s="23"/>
      <c r="DO1204" s="23"/>
      <c r="DP1204" s="23"/>
      <c r="DQ1204" s="23"/>
      <c r="DR1204" s="23"/>
      <c r="DS1204" s="23"/>
      <c r="DT1204" s="23"/>
      <c r="DU1204" s="23"/>
      <c r="DV1204" s="23"/>
      <c r="DW1204" s="23"/>
      <c r="DX1204" s="23"/>
      <c r="DY1204" s="23"/>
      <c r="DZ1204" s="23"/>
      <c r="EA1204" s="23"/>
      <c r="EB1204" s="23"/>
      <c r="EC1204" s="23"/>
      <c r="ED1204" s="23"/>
      <c r="EE1204" s="23"/>
    </row>
    <row r="1205" spans="1:135" s="22" customFormat="1" x14ac:dyDescent="0.25">
      <c r="A1205" s="20"/>
      <c r="B1205" s="16"/>
      <c r="C1205" s="446"/>
      <c r="D1205" s="446"/>
      <c r="E1205" s="1089"/>
      <c r="F1205" s="446"/>
      <c r="G1205" s="446"/>
      <c r="H1205" s="1089"/>
      <c r="I1205" s="446"/>
      <c r="J1205" s="446"/>
      <c r="K1205" s="1089"/>
      <c r="L1205" s="446"/>
      <c r="M1205" s="446"/>
      <c r="N1205" s="1089"/>
      <c r="O1205" s="446"/>
      <c r="P1205" s="446"/>
      <c r="Q1205" s="1089"/>
      <c r="R1205" s="446"/>
      <c r="S1205" s="446"/>
      <c r="T1205" s="1089"/>
      <c r="U1205" s="1089"/>
      <c r="V1205" s="446"/>
      <c r="W1205" s="446"/>
      <c r="X1205" s="1089"/>
      <c r="Y1205" s="446"/>
      <c r="Z1205" s="446"/>
      <c r="AA1205" s="1089"/>
      <c r="AB1205" s="446"/>
      <c r="AC1205" s="1089"/>
      <c r="AD1205" s="446"/>
      <c r="AE1205" s="1089"/>
      <c r="AF1205" s="446"/>
      <c r="AG1205" s="1089"/>
      <c r="AH1205" s="446"/>
      <c r="AI1205" s="446"/>
      <c r="AJ1205" s="1089"/>
      <c r="AK1205" s="446"/>
      <c r="AL1205" s="446"/>
      <c r="AM1205" s="1089"/>
      <c r="AN1205" s="446"/>
      <c r="AO1205" s="446"/>
      <c r="AP1205" s="1089"/>
      <c r="AQ1205" s="446"/>
      <c r="AR1205" s="446"/>
      <c r="AS1205" s="1146"/>
      <c r="AT1205" s="446"/>
      <c r="AU1205" s="446"/>
      <c r="AV1205" s="1089"/>
      <c r="AW1205" s="1089"/>
      <c r="AX1205" s="1146"/>
      <c r="AY1205" s="446"/>
      <c r="AZ1205" s="1146"/>
      <c r="BA1205" s="1919"/>
      <c r="BB1205" s="1790"/>
      <c r="BC1205" s="1146"/>
      <c r="BD1205" s="446"/>
      <c r="BE1205" s="1938"/>
      <c r="BF1205" s="1089"/>
      <c r="BG1205" s="20"/>
      <c r="BH1205" s="23"/>
      <c r="BI1205" s="23"/>
      <c r="BJ1205" s="23"/>
      <c r="BK1205" s="23"/>
      <c r="BL1205" s="23"/>
      <c r="BM1205" s="23"/>
      <c r="BN1205" s="23"/>
      <c r="BO1205" s="23"/>
      <c r="BP1205" s="23"/>
      <c r="BQ1205" s="23"/>
      <c r="BR1205" s="23"/>
      <c r="BS1205" s="23"/>
      <c r="BT1205" s="23"/>
      <c r="BU1205" s="23"/>
      <c r="BV1205" s="23"/>
      <c r="BW1205" s="23"/>
      <c r="BX1205" s="23"/>
      <c r="BY1205" s="23"/>
      <c r="BZ1205" s="23"/>
      <c r="CA1205" s="23"/>
      <c r="CB1205" s="23"/>
      <c r="CC1205" s="23"/>
      <c r="CD1205" s="23"/>
      <c r="CE1205" s="23"/>
      <c r="CF1205" s="23"/>
      <c r="CG1205" s="23"/>
      <c r="CH1205" s="23"/>
      <c r="CI1205" s="23"/>
      <c r="CJ1205" s="23"/>
      <c r="CK1205" s="23"/>
      <c r="CL1205" s="23"/>
      <c r="CM1205" s="23"/>
      <c r="CN1205" s="23"/>
      <c r="CO1205" s="23"/>
      <c r="CP1205" s="23"/>
      <c r="CQ1205" s="23"/>
      <c r="CR1205" s="23"/>
      <c r="CS1205" s="23"/>
      <c r="CT1205" s="23"/>
      <c r="CU1205" s="23"/>
      <c r="CV1205" s="23"/>
      <c r="CW1205" s="23"/>
      <c r="CX1205" s="23"/>
      <c r="CY1205" s="23"/>
      <c r="CZ1205" s="23"/>
      <c r="DA1205" s="23"/>
      <c r="DB1205" s="23"/>
      <c r="DC1205" s="23"/>
      <c r="DD1205" s="23"/>
      <c r="DE1205" s="23"/>
      <c r="DF1205" s="23"/>
      <c r="DG1205" s="23"/>
      <c r="DH1205" s="23"/>
      <c r="DI1205" s="23"/>
      <c r="DJ1205" s="23"/>
      <c r="DK1205" s="23"/>
      <c r="DL1205" s="23"/>
      <c r="DM1205" s="23"/>
      <c r="DN1205" s="23"/>
      <c r="DO1205" s="23"/>
      <c r="DP1205" s="23"/>
      <c r="DQ1205" s="23"/>
      <c r="DR1205" s="23"/>
      <c r="DS1205" s="23"/>
      <c r="DT1205" s="23"/>
      <c r="DU1205" s="23"/>
      <c r="DV1205" s="23"/>
      <c r="DW1205" s="23"/>
      <c r="DX1205" s="23"/>
      <c r="DY1205" s="23"/>
      <c r="DZ1205" s="23"/>
      <c r="EA1205" s="23"/>
      <c r="EB1205" s="23"/>
      <c r="EC1205" s="23"/>
      <c r="ED1205" s="23"/>
      <c r="EE1205" s="23"/>
    </row>
    <row r="1206" spans="1:135" s="22" customFormat="1" x14ac:dyDescent="0.25">
      <c r="A1206" s="20"/>
      <c r="B1206" s="16"/>
      <c r="C1206" s="446"/>
      <c r="D1206" s="446"/>
      <c r="E1206" s="1089"/>
      <c r="F1206" s="446"/>
      <c r="G1206" s="446"/>
      <c r="H1206" s="1089"/>
      <c r="I1206" s="446"/>
      <c r="J1206" s="446"/>
      <c r="K1206" s="1089"/>
      <c r="L1206" s="446"/>
      <c r="M1206" s="446"/>
      <c r="N1206" s="1089"/>
      <c r="O1206" s="446"/>
      <c r="P1206" s="446"/>
      <c r="Q1206" s="1089"/>
      <c r="R1206" s="446"/>
      <c r="S1206" s="446"/>
      <c r="T1206" s="1089"/>
      <c r="U1206" s="1089"/>
      <c r="V1206" s="446"/>
      <c r="W1206" s="446"/>
      <c r="X1206" s="1089"/>
      <c r="Y1206" s="446"/>
      <c r="Z1206" s="446"/>
      <c r="AA1206" s="1089"/>
      <c r="AB1206" s="446"/>
      <c r="AC1206" s="1089"/>
      <c r="AD1206" s="446"/>
      <c r="AE1206" s="1089"/>
      <c r="AF1206" s="446"/>
      <c r="AG1206" s="1089"/>
      <c r="AH1206" s="446"/>
      <c r="AI1206" s="446"/>
      <c r="AJ1206" s="1089"/>
      <c r="AK1206" s="446"/>
      <c r="AL1206" s="446"/>
      <c r="AM1206" s="1089"/>
      <c r="AN1206" s="446"/>
      <c r="AO1206" s="446"/>
      <c r="AP1206" s="1089"/>
      <c r="AQ1206" s="446"/>
      <c r="AR1206" s="446"/>
      <c r="AS1206" s="1146"/>
      <c r="AT1206" s="446"/>
      <c r="AU1206" s="446"/>
      <c r="AV1206" s="1089"/>
      <c r="AW1206" s="1089"/>
      <c r="AX1206" s="1146"/>
      <c r="AY1206" s="446"/>
      <c r="AZ1206" s="1146"/>
      <c r="BA1206" s="1919"/>
      <c r="BB1206" s="1790"/>
      <c r="BC1206" s="1146"/>
      <c r="BD1206" s="446"/>
      <c r="BE1206" s="1938"/>
      <c r="BF1206" s="1089"/>
      <c r="BG1206" s="20"/>
      <c r="BH1206" s="23"/>
      <c r="BI1206" s="23"/>
      <c r="BJ1206" s="23"/>
      <c r="BK1206" s="23"/>
      <c r="BL1206" s="23"/>
      <c r="BM1206" s="23"/>
      <c r="BN1206" s="23"/>
      <c r="BO1206" s="23"/>
      <c r="BP1206" s="23"/>
      <c r="BQ1206" s="23"/>
      <c r="BR1206" s="23"/>
      <c r="BS1206" s="23"/>
      <c r="BT1206" s="23"/>
      <c r="BU1206" s="23"/>
      <c r="BV1206" s="23"/>
      <c r="BW1206" s="23"/>
      <c r="BX1206" s="23"/>
      <c r="BY1206" s="23"/>
      <c r="BZ1206" s="23"/>
      <c r="CA1206" s="23"/>
      <c r="CB1206" s="23"/>
      <c r="CC1206" s="23"/>
      <c r="CD1206" s="23"/>
      <c r="CE1206" s="23"/>
      <c r="CF1206" s="23"/>
      <c r="CG1206" s="23"/>
      <c r="CH1206" s="23"/>
      <c r="CI1206" s="23"/>
      <c r="CJ1206" s="23"/>
      <c r="CK1206" s="23"/>
      <c r="CL1206" s="23"/>
      <c r="CM1206" s="23"/>
      <c r="CN1206" s="23"/>
      <c r="CO1206" s="23"/>
      <c r="CP1206" s="23"/>
      <c r="CQ1206" s="23"/>
      <c r="CR1206" s="23"/>
      <c r="CS1206" s="23"/>
      <c r="CT1206" s="23"/>
      <c r="CU1206" s="23"/>
      <c r="CV1206" s="23"/>
      <c r="CW1206" s="23"/>
      <c r="CX1206" s="23"/>
      <c r="CY1206" s="23"/>
      <c r="CZ1206" s="23"/>
      <c r="DA1206" s="23"/>
      <c r="DB1206" s="23"/>
      <c r="DC1206" s="23"/>
      <c r="DD1206" s="23"/>
      <c r="DE1206" s="23"/>
      <c r="DF1206" s="23"/>
      <c r="DG1206" s="23"/>
      <c r="DH1206" s="23"/>
      <c r="DI1206" s="23"/>
      <c r="DJ1206" s="23"/>
      <c r="DK1206" s="23"/>
      <c r="DL1206" s="23"/>
      <c r="DM1206" s="23"/>
      <c r="DN1206" s="23"/>
      <c r="DO1206" s="23"/>
      <c r="DP1206" s="23"/>
      <c r="DQ1206" s="23"/>
      <c r="DR1206" s="23"/>
      <c r="DS1206" s="23"/>
      <c r="DT1206" s="23"/>
      <c r="DU1206" s="23"/>
      <c r="DV1206" s="23"/>
      <c r="DW1206" s="23"/>
      <c r="DX1206" s="23"/>
      <c r="DY1206" s="23"/>
      <c r="DZ1206" s="23"/>
      <c r="EA1206" s="23"/>
      <c r="EB1206" s="23"/>
      <c r="EC1206" s="23"/>
      <c r="ED1206" s="23"/>
      <c r="EE1206" s="23"/>
    </row>
    <row r="1207" spans="1:135" s="22" customFormat="1" x14ac:dyDescent="0.25">
      <c r="A1207" s="20"/>
      <c r="B1207" s="16"/>
      <c r="C1207" s="446"/>
      <c r="D1207" s="446"/>
      <c r="E1207" s="1089"/>
      <c r="F1207" s="446"/>
      <c r="G1207" s="446"/>
      <c r="H1207" s="1089"/>
      <c r="I1207" s="446"/>
      <c r="J1207" s="446"/>
      <c r="K1207" s="1089"/>
      <c r="L1207" s="446"/>
      <c r="M1207" s="446"/>
      <c r="N1207" s="1089"/>
      <c r="O1207" s="446"/>
      <c r="P1207" s="446"/>
      <c r="Q1207" s="1089"/>
      <c r="R1207" s="446"/>
      <c r="S1207" s="446"/>
      <c r="T1207" s="1089"/>
      <c r="U1207" s="1089"/>
      <c r="V1207" s="446"/>
      <c r="W1207" s="446"/>
      <c r="X1207" s="1089"/>
      <c r="Y1207" s="446"/>
      <c r="Z1207" s="446"/>
      <c r="AA1207" s="1089"/>
      <c r="AB1207" s="446"/>
      <c r="AC1207" s="1089"/>
      <c r="AD1207" s="446"/>
      <c r="AE1207" s="1089"/>
      <c r="AF1207" s="446"/>
      <c r="AG1207" s="1089"/>
      <c r="AH1207" s="446"/>
      <c r="AI1207" s="446"/>
      <c r="AJ1207" s="1089"/>
      <c r="AK1207" s="446"/>
      <c r="AL1207" s="446"/>
      <c r="AM1207" s="1089"/>
      <c r="AN1207" s="446"/>
      <c r="AO1207" s="446"/>
      <c r="AP1207" s="1089"/>
      <c r="AQ1207" s="446"/>
      <c r="AR1207" s="446"/>
      <c r="AS1207" s="1146"/>
      <c r="AT1207" s="446"/>
      <c r="AU1207" s="446"/>
      <c r="AV1207" s="1089"/>
      <c r="AW1207" s="1089"/>
      <c r="AX1207" s="1146"/>
      <c r="AY1207" s="446"/>
      <c r="AZ1207" s="1146"/>
      <c r="BA1207" s="1919"/>
      <c r="BB1207" s="1790"/>
      <c r="BC1207" s="1146"/>
      <c r="BD1207" s="446"/>
      <c r="BE1207" s="1938"/>
      <c r="BF1207" s="1089"/>
      <c r="BG1207" s="20"/>
      <c r="BH1207" s="23"/>
      <c r="BI1207" s="23"/>
      <c r="BJ1207" s="23"/>
      <c r="BK1207" s="23"/>
      <c r="BL1207" s="23"/>
      <c r="BM1207" s="23"/>
      <c r="BN1207" s="23"/>
      <c r="BO1207" s="23"/>
      <c r="BP1207" s="23"/>
      <c r="BQ1207" s="23"/>
      <c r="BR1207" s="23"/>
      <c r="BS1207" s="23"/>
      <c r="BT1207" s="23"/>
      <c r="BU1207" s="23"/>
      <c r="BV1207" s="23"/>
      <c r="BW1207" s="23"/>
      <c r="BX1207" s="23"/>
      <c r="BY1207" s="23"/>
      <c r="BZ1207" s="23"/>
      <c r="CA1207" s="23"/>
      <c r="CB1207" s="23"/>
      <c r="CC1207" s="23"/>
      <c r="CD1207" s="23"/>
      <c r="CE1207" s="23"/>
      <c r="CF1207" s="23"/>
      <c r="CG1207" s="23"/>
      <c r="CH1207" s="23"/>
      <c r="CI1207" s="23"/>
      <c r="CJ1207" s="23"/>
      <c r="CK1207" s="23"/>
      <c r="CL1207" s="23"/>
      <c r="CM1207" s="23"/>
      <c r="CN1207" s="23"/>
      <c r="CO1207" s="23"/>
      <c r="CP1207" s="23"/>
      <c r="CQ1207" s="23"/>
      <c r="CR1207" s="23"/>
      <c r="CS1207" s="23"/>
      <c r="CT1207" s="23"/>
      <c r="CU1207" s="23"/>
      <c r="CV1207" s="23"/>
      <c r="CW1207" s="23"/>
      <c r="CX1207" s="23"/>
      <c r="CY1207" s="23"/>
      <c r="CZ1207" s="23"/>
      <c r="DA1207" s="23"/>
      <c r="DB1207" s="23"/>
      <c r="DC1207" s="23"/>
      <c r="DD1207" s="23"/>
      <c r="DE1207" s="23"/>
      <c r="DF1207" s="23"/>
      <c r="DG1207" s="23"/>
      <c r="DH1207" s="23"/>
      <c r="DI1207" s="23"/>
      <c r="DJ1207" s="23"/>
      <c r="DK1207" s="23"/>
      <c r="DL1207" s="23"/>
      <c r="DM1207" s="23"/>
      <c r="DN1207" s="23"/>
      <c r="DO1207" s="23"/>
      <c r="DP1207" s="23"/>
      <c r="DQ1207" s="23"/>
      <c r="DR1207" s="23"/>
      <c r="DS1207" s="23"/>
      <c r="DT1207" s="23"/>
      <c r="DU1207" s="23"/>
      <c r="DV1207" s="23"/>
      <c r="DW1207" s="23"/>
      <c r="DX1207" s="23"/>
      <c r="DY1207" s="23"/>
      <c r="DZ1207" s="23"/>
      <c r="EA1207" s="23"/>
      <c r="EB1207" s="23"/>
      <c r="EC1207" s="23"/>
      <c r="ED1207" s="23"/>
      <c r="EE1207" s="23"/>
    </row>
    <row r="1208" spans="1:135" s="22" customFormat="1" x14ac:dyDescent="0.25">
      <c r="A1208" s="20"/>
      <c r="B1208" s="16"/>
      <c r="C1208" s="446"/>
      <c r="D1208" s="446"/>
      <c r="E1208" s="1089"/>
      <c r="F1208" s="446"/>
      <c r="G1208" s="446"/>
      <c r="H1208" s="1089"/>
      <c r="I1208" s="446"/>
      <c r="J1208" s="446"/>
      <c r="K1208" s="1089"/>
      <c r="L1208" s="446"/>
      <c r="M1208" s="446"/>
      <c r="N1208" s="1089"/>
      <c r="O1208" s="446"/>
      <c r="P1208" s="446"/>
      <c r="Q1208" s="1089"/>
      <c r="R1208" s="446"/>
      <c r="S1208" s="446"/>
      <c r="T1208" s="1089"/>
      <c r="U1208" s="1089"/>
      <c r="V1208" s="446"/>
      <c r="W1208" s="446"/>
      <c r="X1208" s="1089"/>
      <c r="Y1208" s="446"/>
      <c r="Z1208" s="446"/>
      <c r="AA1208" s="1089"/>
      <c r="AB1208" s="446"/>
      <c r="AC1208" s="1089"/>
      <c r="AD1208" s="446"/>
      <c r="AE1208" s="1089"/>
      <c r="AF1208" s="446"/>
      <c r="AG1208" s="1089"/>
      <c r="AH1208" s="446"/>
      <c r="AI1208" s="446"/>
      <c r="AJ1208" s="1089"/>
      <c r="AK1208" s="446"/>
      <c r="AL1208" s="446"/>
      <c r="AM1208" s="1089"/>
      <c r="AN1208" s="446"/>
      <c r="AO1208" s="446"/>
      <c r="AP1208" s="1089"/>
      <c r="AQ1208" s="446"/>
      <c r="AR1208" s="446"/>
      <c r="AS1208" s="1146"/>
      <c r="AT1208" s="446"/>
      <c r="AU1208" s="446"/>
      <c r="AV1208" s="1089"/>
      <c r="AW1208" s="1089"/>
      <c r="AX1208" s="1146"/>
      <c r="AY1208" s="446"/>
      <c r="AZ1208" s="1146"/>
      <c r="BA1208" s="1919"/>
      <c r="BB1208" s="1790"/>
      <c r="BC1208" s="1146"/>
      <c r="BD1208" s="446"/>
      <c r="BE1208" s="1938"/>
      <c r="BF1208" s="1089"/>
      <c r="BG1208" s="20"/>
      <c r="BH1208" s="23"/>
      <c r="BI1208" s="23"/>
      <c r="BJ1208" s="23"/>
      <c r="BK1208" s="23"/>
      <c r="BL1208" s="23"/>
      <c r="BM1208" s="23"/>
      <c r="BN1208" s="23"/>
      <c r="BO1208" s="23"/>
      <c r="BP1208" s="23"/>
      <c r="BQ1208" s="23"/>
      <c r="BR1208" s="23"/>
      <c r="BS1208" s="23"/>
      <c r="BT1208" s="23"/>
      <c r="BU1208" s="23"/>
      <c r="BV1208" s="23"/>
      <c r="BW1208" s="23"/>
      <c r="BX1208" s="23"/>
      <c r="BY1208" s="23"/>
      <c r="BZ1208" s="23"/>
      <c r="CA1208" s="23"/>
      <c r="CB1208" s="23"/>
      <c r="CC1208" s="23"/>
      <c r="CD1208" s="23"/>
      <c r="CE1208" s="23"/>
      <c r="CF1208" s="23"/>
      <c r="CG1208" s="23"/>
      <c r="CH1208" s="23"/>
      <c r="CI1208" s="23"/>
      <c r="CJ1208" s="23"/>
      <c r="CK1208" s="23"/>
      <c r="CL1208" s="23"/>
      <c r="CM1208" s="23"/>
      <c r="CN1208" s="23"/>
      <c r="CO1208" s="23"/>
      <c r="CP1208" s="23"/>
      <c r="CQ1208" s="23"/>
      <c r="CR1208" s="23"/>
      <c r="CS1208" s="23"/>
      <c r="CT1208" s="23"/>
      <c r="CU1208" s="23"/>
      <c r="CV1208" s="23"/>
      <c r="CW1208" s="23"/>
      <c r="CX1208" s="23"/>
      <c r="CY1208" s="23"/>
      <c r="CZ1208" s="23"/>
      <c r="DA1208" s="23"/>
      <c r="DB1208" s="23"/>
      <c r="DC1208" s="23"/>
      <c r="DD1208" s="23"/>
      <c r="DE1208" s="23"/>
      <c r="DF1208" s="23"/>
      <c r="DG1208" s="23"/>
      <c r="DH1208" s="23"/>
      <c r="DI1208" s="23"/>
      <c r="DJ1208" s="23"/>
      <c r="DK1208" s="23"/>
      <c r="DL1208" s="23"/>
      <c r="DM1208" s="23"/>
      <c r="DN1208" s="23"/>
      <c r="DO1208" s="23"/>
      <c r="DP1208" s="23"/>
      <c r="DQ1208" s="23"/>
      <c r="DR1208" s="23"/>
      <c r="DS1208" s="23"/>
      <c r="DT1208" s="23"/>
      <c r="DU1208" s="23"/>
      <c r="DV1208" s="23"/>
      <c r="DW1208" s="23"/>
      <c r="DX1208" s="23"/>
      <c r="DY1208" s="23"/>
      <c r="DZ1208" s="23"/>
      <c r="EA1208" s="23"/>
      <c r="EB1208" s="23"/>
      <c r="EC1208" s="23"/>
      <c r="ED1208" s="23"/>
      <c r="EE1208" s="23"/>
    </row>
    <row r="1209" spans="1:135" s="22" customFormat="1" x14ac:dyDescent="0.25">
      <c r="A1209" s="20"/>
      <c r="B1209" s="16"/>
      <c r="C1209" s="446"/>
      <c r="D1209" s="446"/>
      <c r="E1209" s="1089"/>
      <c r="F1209" s="446"/>
      <c r="G1209" s="446"/>
      <c r="H1209" s="1089"/>
      <c r="I1209" s="446"/>
      <c r="J1209" s="446"/>
      <c r="K1209" s="1089"/>
      <c r="L1209" s="446"/>
      <c r="M1209" s="446"/>
      <c r="N1209" s="1089"/>
      <c r="O1209" s="446"/>
      <c r="P1209" s="446"/>
      <c r="Q1209" s="1089"/>
      <c r="R1209" s="446"/>
      <c r="S1209" s="446"/>
      <c r="T1209" s="1089"/>
      <c r="U1209" s="1089"/>
      <c r="V1209" s="446"/>
      <c r="W1209" s="446"/>
      <c r="X1209" s="1089"/>
      <c r="Y1209" s="446"/>
      <c r="Z1209" s="446"/>
      <c r="AA1209" s="1089"/>
      <c r="AB1209" s="446"/>
      <c r="AC1209" s="1089"/>
      <c r="AD1209" s="446"/>
      <c r="AE1209" s="1089"/>
      <c r="AF1209" s="446"/>
      <c r="AG1209" s="1089"/>
      <c r="AH1209" s="446"/>
      <c r="AI1209" s="446"/>
      <c r="AJ1209" s="1089"/>
      <c r="AK1209" s="446"/>
      <c r="AL1209" s="446"/>
      <c r="AM1209" s="1089"/>
      <c r="AN1209" s="446"/>
      <c r="AO1209" s="446"/>
      <c r="AP1209" s="1089"/>
      <c r="AQ1209" s="446"/>
      <c r="AR1209" s="446"/>
      <c r="AS1209" s="1146"/>
      <c r="AT1209" s="446"/>
      <c r="AU1209" s="446"/>
      <c r="AV1209" s="1089"/>
      <c r="AW1209" s="1089"/>
      <c r="AX1209" s="1146"/>
      <c r="AY1209" s="446"/>
      <c r="AZ1209" s="1146"/>
      <c r="BA1209" s="1919"/>
      <c r="BB1209" s="1790"/>
      <c r="BC1209" s="1146"/>
      <c r="BD1209" s="446"/>
      <c r="BE1209" s="1938"/>
      <c r="BF1209" s="1089"/>
      <c r="BG1209" s="20"/>
      <c r="BH1209" s="23"/>
      <c r="BI1209" s="23"/>
      <c r="BJ1209" s="23"/>
      <c r="BK1209" s="23"/>
      <c r="BL1209" s="23"/>
      <c r="BM1209" s="23"/>
      <c r="BN1209" s="23"/>
      <c r="BO1209" s="23"/>
      <c r="BP1209" s="23"/>
      <c r="BQ1209" s="23"/>
      <c r="BR1209" s="23"/>
      <c r="BS1209" s="23"/>
      <c r="BT1209" s="23"/>
      <c r="BU1209" s="23"/>
      <c r="BV1209" s="23"/>
      <c r="BW1209" s="23"/>
      <c r="BX1209" s="23"/>
      <c r="BY1209" s="23"/>
      <c r="BZ1209" s="23"/>
      <c r="CA1209" s="23"/>
      <c r="CB1209" s="23"/>
      <c r="CC1209" s="23"/>
      <c r="CD1209" s="23"/>
      <c r="CE1209" s="23"/>
      <c r="CF1209" s="23"/>
      <c r="CG1209" s="23"/>
      <c r="CH1209" s="23"/>
      <c r="CI1209" s="23"/>
      <c r="CJ1209" s="23"/>
      <c r="CK1209" s="23"/>
      <c r="CL1209" s="23"/>
      <c r="CM1209" s="23"/>
      <c r="CN1209" s="23"/>
      <c r="CO1209" s="23"/>
      <c r="CP1209" s="23"/>
      <c r="CQ1209" s="23"/>
      <c r="CR1209" s="23"/>
      <c r="CS1209" s="23"/>
      <c r="CT1209" s="23"/>
      <c r="CU1209" s="23"/>
      <c r="CV1209" s="23"/>
      <c r="CW1209" s="23"/>
      <c r="CX1209" s="23"/>
      <c r="CY1209" s="23"/>
      <c r="CZ1209" s="23"/>
      <c r="DA1209" s="23"/>
      <c r="DB1209" s="23"/>
      <c r="DC1209" s="23"/>
      <c r="DD1209" s="23"/>
      <c r="DE1209" s="23"/>
      <c r="DF1209" s="23"/>
      <c r="DG1209" s="23"/>
      <c r="DH1209" s="23"/>
      <c r="DI1209" s="23"/>
      <c r="DJ1209" s="23"/>
      <c r="DK1209" s="23"/>
      <c r="DL1209" s="23"/>
      <c r="DM1209" s="23"/>
      <c r="DN1209" s="23"/>
      <c r="DO1209" s="23"/>
      <c r="DP1209" s="23"/>
      <c r="DQ1209" s="23"/>
      <c r="DR1209" s="23"/>
      <c r="DS1209" s="23"/>
      <c r="DT1209" s="23"/>
      <c r="DU1209" s="23"/>
      <c r="DV1209" s="23"/>
      <c r="DW1209" s="23"/>
      <c r="DX1209" s="23"/>
      <c r="DY1209" s="23"/>
      <c r="DZ1209" s="23"/>
      <c r="EA1209" s="23"/>
      <c r="EB1209" s="23"/>
      <c r="EC1209" s="23"/>
      <c r="ED1209" s="23"/>
      <c r="EE1209" s="23"/>
    </row>
    <row r="1210" spans="1:135" s="22" customFormat="1" x14ac:dyDescent="0.25">
      <c r="A1210" s="20"/>
      <c r="B1210" s="16"/>
      <c r="C1210" s="446"/>
      <c r="D1210" s="446"/>
      <c r="E1210" s="1089"/>
      <c r="F1210" s="446"/>
      <c r="G1210" s="446"/>
      <c r="H1210" s="1089"/>
      <c r="I1210" s="446"/>
      <c r="J1210" s="446"/>
      <c r="K1210" s="1089"/>
      <c r="L1210" s="446"/>
      <c r="M1210" s="446"/>
      <c r="N1210" s="1089"/>
      <c r="O1210" s="446"/>
      <c r="P1210" s="446"/>
      <c r="Q1210" s="1089"/>
      <c r="R1210" s="446"/>
      <c r="S1210" s="446"/>
      <c r="T1210" s="1089"/>
      <c r="U1210" s="1089"/>
      <c r="V1210" s="446"/>
      <c r="W1210" s="446"/>
      <c r="X1210" s="1089"/>
      <c r="Y1210" s="446"/>
      <c r="Z1210" s="446"/>
      <c r="AA1210" s="1089"/>
      <c r="AB1210" s="446"/>
      <c r="AC1210" s="1089"/>
      <c r="AD1210" s="446"/>
      <c r="AE1210" s="1089"/>
      <c r="AF1210" s="446"/>
      <c r="AG1210" s="1089"/>
      <c r="AH1210" s="446"/>
      <c r="AI1210" s="446"/>
      <c r="AJ1210" s="1089"/>
      <c r="AK1210" s="446"/>
      <c r="AL1210" s="446"/>
      <c r="AM1210" s="1089"/>
      <c r="AN1210" s="446"/>
      <c r="AO1210" s="446"/>
      <c r="AP1210" s="1089"/>
      <c r="AQ1210" s="446"/>
      <c r="AR1210" s="446"/>
      <c r="AS1210" s="1146"/>
      <c r="AT1210" s="446"/>
      <c r="AU1210" s="446"/>
      <c r="AV1210" s="1089"/>
      <c r="AW1210" s="1089"/>
      <c r="AX1210" s="1146"/>
      <c r="AY1210" s="446"/>
      <c r="AZ1210" s="1146"/>
      <c r="BA1210" s="1919"/>
      <c r="BB1210" s="1790"/>
      <c r="BC1210" s="1146"/>
      <c r="BD1210" s="446"/>
      <c r="BE1210" s="1938"/>
      <c r="BF1210" s="1089"/>
      <c r="BG1210" s="20"/>
      <c r="BH1210" s="23"/>
      <c r="BI1210" s="23"/>
      <c r="BJ1210" s="23"/>
      <c r="BK1210" s="23"/>
      <c r="BL1210" s="23"/>
      <c r="BM1210" s="23"/>
      <c r="BN1210" s="23"/>
      <c r="BO1210" s="23"/>
      <c r="BP1210" s="23"/>
      <c r="BQ1210" s="23"/>
      <c r="BR1210" s="23"/>
      <c r="BS1210" s="23"/>
      <c r="BT1210" s="23"/>
      <c r="BU1210" s="23"/>
      <c r="BV1210" s="23"/>
      <c r="BW1210" s="23"/>
      <c r="BX1210" s="23"/>
      <c r="BY1210" s="23"/>
      <c r="BZ1210" s="23"/>
      <c r="CA1210" s="23"/>
      <c r="CB1210" s="23"/>
      <c r="CC1210" s="23"/>
      <c r="CD1210" s="23"/>
      <c r="CE1210" s="23"/>
      <c r="CF1210" s="23"/>
      <c r="CG1210" s="23"/>
      <c r="CH1210" s="23"/>
      <c r="CI1210" s="23"/>
      <c r="CJ1210" s="23"/>
      <c r="CK1210" s="23"/>
      <c r="CL1210" s="23"/>
      <c r="CM1210" s="23"/>
      <c r="CN1210" s="23"/>
      <c r="CO1210" s="23"/>
      <c r="CP1210" s="23"/>
      <c r="CQ1210" s="23"/>
      <c r="CR1210" s="23"/>
      <c r="CS1210" s="23"/>
      <c r="CT1210" s="23"/>
      <c r="CU1210" s="23"/>
      <c r="CV1210" s="23"/>
      <c r="CW1210" s="23"/>
      <c r="CX1210" s="23"/>
      <c r="CY1210" s="23"/>
      <c r="CZ1210" s="23"/>
      <c r="DA1210" s="23"/>
      <c r="DB1210" s="23"/>
      <c r="DC1210" s="23"/>
      <c r="DD1210" s="23"/>
      <c r="DE1210" s="23"/>
      <c r="DF1210" s="23"/>
      <c r="DG1210" s="23"/>
      <c r="DH1210" s="23"/>
      <c r="DI1210" s="23"/>
      <c r="DJ1210" s="23"/>
      <c r="DK1210" s="23"/>
      <c r="DL1210" s="23"/>
      <c r="DM1210" s="23"/>
      <c r="DN1210" s="23"/>
      <c r="DO1210" s="23"/>
      <c r="DP1210" s="23"/>
      <c r="DQ1210" s="23"/>
      <c r="DR1210" s="23"/>
      <c r="DS1210" s="23"/>
      <c r="DT1210" s="23"/>
      <c r="DU1210" s="23"/>
      <c r="DV1210" s="23"/>
      <c r="DW1210" s="23"/>
      <c r="DX1210" s="23"/>
      <c r="DY1210" s="23"/>
      <c r="DZ1210" s="23"/>
      <c r="EA1210" s="23"/>
      <c r="EB1210" s="23"/>
      <c r="EC1210" s="23"/>
      <c r="ED1210" s="23"/>
      <c r="EE1210" s="23"/>
    </row>
    <row r="1211" spans="1:135" s="22" customFormat="1" x14ac:dyDescent="0.25">
      <c r="A1211" s="20"/>
      <c r="B1211" s="16"/>
      <c r="C1211" s="446"/>
      <c r="D1211" s="446"/>
      <c r="E1211" s="1089"/>
      <c r="F1211" s="446"/>
      <c r="G1211" s="446"/>
      <c r="H1211" s="1089"/>
      <c r="I1211" s="446"/>
      <c r="J1211" s="446"/>
      <c r="K1211" s="1089"/>
      <c r="L1211" s="446"/>
      <c r="M1211" s="446"/>
      <c r="N1211" s="1089"/>
      <c r="O1211" s="446"/>
      <c r="P1211" s="446"/>
      <c r="Q1211" s="1089"/>
      <c r="R1211" s="446"/>
      <c r="S1211" s="446"/>
      <c r="T1211" s="1089"/>
      <c r="U1211" s="1089"/>
      <c r="V1211" s="446"/>
      <c r="W1211" s="446"/>
      <c r="X1211" s="1089"/>
      <c r="Y1211" s="446"/>
      <c r="Z1211" s="446"/>
      <c r="AA1211" s="1089"/>
      <c r="AB1211" s="446"/>
      <c r="AC1211" s="1089"/>
      <c r="AD1211" s="446"/>
      <c r="AE1211" s="1089"/>
      <c r="AF1211" s="446"/>
      <c r="AG1211" s="1089"/>
      <c r="AH1211" s="446"/>
      <c r="AI1211" s="446"/>
      <c r="AJ1211" s="1089"/>
      <c r="AK1211" s="446"/>
      <c r="AL1211" s="446"/>
      <c r="AM1211" s="1089"/>
      <c r="AN1211" s="446"/>
      <c r="AO1211" s="446"/>
      <c r="AP1211" s="1089"/>
      <c r="AQ1211" s="446"/>
      <c r="AR1211" s="446"/>
      <c r="AS1211" s="1146"/>
      <c r="AT1211" s="446"/>
      <c r="AU1211" s="446"/>
      <c r="AV1211" s="1089"/>
      <c r="AW1211" s="1089"/>
      <c r="AX1211" s="1146"/>
      <c r="AY1211" s="446"/>
      <c r="AZ1211" s="1146"/>
      <c r="BA1211" s="1919"/>
      <c r="BB1211" s="1790"/>
      <c r="BC1211" s="1146"/>
      <c r="BD1211" s="446"/>
      <c r="BE1211" s="1938"/>
      <c r="BF1211" s="1089"/>
      <c r="BG1211" s="20"/>
      <c r="BH1211" s="23"/>
      <c r="BI1211" s="23"/>
      <c r="BJ1211" s="23"/>
      <c r="BK1211" s="23"/>
      <c r="BL1211" s="23"/>
      <c r="BM1211" s="23"/>
      <c r="BN1211" s="23"/>
      <c r="BO1211" s="23"/>
      <c r="BP1211" s="23"/>
      <c r="BQ1211" s="23"/>
      <c r="BR1211" s="23"/>
      <c r="BS1211" s="23"/>
      <c r="BT1211" s="23"/>
      <c r="BU1211" s="23"/>
      <c r="BV1211" s="23"/>
      <c r="BW1211" s="23"/>
      <c r="BX1211" s="23"/>
      <c r="BY1211" s="23"/>
      <c r="BZ1211" s="23"/>
      <c r="CA1211" s="23"/>
      <c r="CB1211" s="23"/>
      <c r="CC1211" s="23"/>
      <c r="CD1211" s="23"/>
      <c r="CE1211" s="23"/>
      <c r="CF1211" s="23"/>
      <c r="CG1211" s="23"/>
      <c r="CH1211" s="23"/>
      <c r="CI1211" s="23"/>
      <c r="CJ1211" s="23"/>
      <c r="CK1211" s="23"/>
      <c r="CL1211" s="23"/>
      <c r="CM1211" s="23"/>
      <c r="CN1211" s="23"/>
      <c r="CO1211" s="23"/>
      <c r="CP1211" s="23"/>
      <c r="CQ1211" s="23"/>
      <c r="CR1211" s="23"/>
      <c r="CS1211" s="23"/>
      <c r="CT1211" s="23"/>
      <c r="CU1211" s="23"/>
      <c r="CV1211" s="23"/>
      <c r="CW1211" s="23"/>
      <c r="CX1211" s="23"/>
      <c r="CY1211" s="23"/>
      <c r="CZ1211" s="23"/>
      <c r="DA1211" s="23"/>
      <c r="DB1211" s="23"/>
      <c r="DC1211" s="23"/>
      <c r="DD1211" s="23"/>
      <c r="DE1211" s="23"/>
      <c r="DF1211" s="23"/>
      <c r="DG1211" s="23"/>
      <c r="DH1211" s="23"/>
      <c r="DI1211" s="23"/>
      <c r="DJ1211" s="23"/>
      <c r="DK1211" s="23"/>
      <c r="DL1211" s="23"/>
      <c r="DM1211" s="23"/>
      <c r="DN1211" s="23"/>
      <c r="DO1211" s="23"/>
      <c r="DP1211" s="23"/>
      <c r="DQ1211" s="23"/>
      <c r="DR1211" s="23"/>
      <c r="DS1211" s="23"/>
      <c r="DT1211" s="23"/>
      <c r="DU1211" s="23"/>
      <c r="DV1211" s="23"/>
      <c r="DW1211" s="23"/>
      <c r="DX1211" s="23"/>
      <c r="DY1211" s="23"/>
      <c r="DZ1211" s="23"/>
      <c r="EA1211" s="23"/>
      <c r="EB1211" s="23"/>
      <c r="EC1211" s="23"/>
      <c r="ED1211" s="23"/>
      <c r="EE1211" s="23"/>
    </row>
    <row r="1212" spans="1:135" s="22" customFormat="1" x14ac:dyDescent="0.25">
      <c r="A1212" s="20"/>
      <c r="B1212" s="16"/>
      <c r="C1212" s="446"/>
      <c r="D1212" s="446"/>
      <c r="E1212" s="1089"/>
      <c r="F1212" s="446"/>
      <c r="G1212" s="446"/>
      <c r="H1212" s="1089"/>
      <c r="I1212" s="446"/>
      <c r="J1212" s="446"/>
      <c r="K1212" s="1089"/>
      <c r="L1212" s="446"/>
      <c r="M1212" s="446"/>
      <c r="N1212" s="1089"/>
      <c r="O1212" s="446"/>
      <c r="P1212" s="446"/>
      <c r="Q1212" s="1089"/>
      <c r="R1212" s="446"/>
      <c r="S1212" s="446"/>
      <c r="T1212" s="1089"/>
      <c r="U1212" s="1089"/>
      <c r="V1212" s="446"/>
      <c r="W1212" s="446"/>
      <c r="X1212" s="1089"/>
      <c r="Y1212" s="446"/>
      <c r="Z1212" s="446"/>
      <c r="AA1212" s="1089"/>
      <c r="AB1212" s="446"/>
      <c r="AC1212" s="1089"/>
      <c r="AD1212" s="446"/>
      <c r="AE1212" s="1089"/>
      <c r="AF1212" s="446"/>
      <c r="AG1212" s="1089"/>
      <c r="AH1212" s="446"/>
      <c r="AI1212" s="446"/>
      <c r="AJ1212" s="1089"/>
      <c r="AK1212" s="446"/>
      <c r="AL1212" s="446"/>
      <c r="AM1212" s="1089"/>
      <c r="AN1212" s="446"/>
      <c r="AO1212" s="446"/>
      <c r="AP1212" s="1089"/>
      <c r="AQ1212" s="446"/>
      <c r="AR1212" s="446"/>
      <c r="AS1212" s="1146"/>
      <c r="AT1212" s="446"/>
      <c r="AU1212" s="446"/>
      <c r="AV1212" s="1089"/>
      <c r="AW1212" s="1089"/>
      <c r="AX1212" s="1146"/>
      <c r="AY1212" s="446"/>
      <c r="AZ1212" s="1146"/>
      <c r="BA1212" s="1919"/>
      <c r="BB1212" s="1790"/>
      <c r="BC1212" s="1146"/>
      <c r="BD1212" s="446"/>
      <c r="BE1212" s="1938"/>
      <c r="BF1212" s="1089"/>
      <c r="BG1212" s="20"/>
      <c r="BH1212" s="23"/>
      <c r="BI1212" s="23"/>
      <c r="BJ1212" s="23"/>
      <c r="BK1212" s="23"/>
      <c r="BL1212" s="23"/>
      <c r="BM1212" s="23"/>
      <c r="BN1212" s="23"/>
      <c r="BO1212" s="23"/>
      <c r="BP1212" s="23"/>
      <c r="BQ1212" s="23"/>
      <c r="BR1212" s="23"/>
      <c r="BS1212" s="23"/>
      <c r="BT1212" s="23"/>
      <c r="BU1212" s="23"/>
      <c r="BV1212" s="23"/>
      <c r="BW1212" s="23"/>
      <c r="BX1212" s="23"/>
      <c r="BY1212" s="23"/>
      <c r="BZ1212" s="23"/>
      <c r="CA1212" s="23"/>
      <c r="CB1212" s="23"/>
      <c r="CC1212" s="23"/>
      <c r="CD1212" s="23"/>
      <c r="CE1212" s="23"/>
      <c r="CF1212" s="23"/>
      <c r="CG1212" s="23"/>
      <c r="CH1212" s="23"/>
      <c r="CI1212" s="23"/>
      <c r="CJ1212" s="23"/>
      <c r="CK1212" s="23"/>
      <c r="CL1212" s="23"/>
      <c r="CM1212" s="23"/>
      <c r="CN1212" s="23"/>
      <c r="CO1212" s="23"/>
      <c r="CP1212" s="23"/>
      <c r="CQ1212" s="23"/>
      <c r="CR1212" s="23"/>
      <c r="CS1212" s="23"/>
      <c r="CT1212" s="23"/>
      <c r="CU1212" s="23"/>
      <c r="CV1212" s="23"/>
      <c r="CW1212" s="23"/>
      <c r="CX1212" s="23"/>
      <c r="CY1212" s="23"/>
      <c r="CZ1212" s="23"/>
      <c r="DA1212" s="23"/>
      <c r="DB1212" s="23"/>
      <c r="DC1212" s="23"/>
      <c r="DD1212" s="23"/>
      <c r="DE1212" s="23"/>
      <c r="DF1212" s="23"/>
      <c r="DG1212" s="23"/>
      <c r="DH1212" s="23"/>
      <c r="DI1212" s="23"/>
      <c r="DJ1212" s="23"/>
      <c r="DK1212" s="23"/>
      <c r="DL1212" s="23"/>
      <c r="DM1212" s="23"/>
      <c r="DN1212" s="23"/>
      <c r="DO1212" s="23"/>
      <c r="DP1212" s="23"/>
      <c r="DQ1212" s="23"/>
      <c r="DR1212" s="23"/>
      <c r="DS1212" s="23"/>
      <c r="DT1212" s="23"/>
      <c r="DU1212" s="23"/>
      <c r="DV1212" s="23"/>
      <c r="DW1212" s="23"/>
      <c r="DX1212" s="23"/>
      <c r="DY1212" s="23"/>
      <c r="DZ1212" s="23"/>
      <c r="EA1212" s="23"/>
      <c r="EB1212" s="23"/>
      <c r="EC1212" s="23"/>
      <c r="ED1212" s="23"/>
      <c r="EE1212" s="23"/>
    </row>
    <row r="1213" spans="1:135" s="22" customFormat="1" x14ac:dyDescent="0.25">
      <c r="A1213" s="20"/>
      <c r="B1213" s="16"/>
      <c r="C1213" s="446"/>
      <c r="D1213" s="446"/>
      <c r="E1213" s="1089"/>
      <c r="F1213" s="446"/>
      <c r="G1213" s="446"/>
      <c r="H1213" s="1089"/>
      <c r="I1213" s="446"/>
      <c r="J1213" s="446"/>
      <c r="K1213" s="1089"/>
      <c r="L1213" s="446"/>
      <c r="M1213" s="446"/>
      <c r="N1213" s="1089"/>
      <c r="O1213" s="446"/>
      <c r="P1213" s="446"/>
      <c r="Q1213" s="1089"/>
      <c r="R1213" s="446"/>
      <c r="S1213" s="446"/>
      <c r="T1213" s="1089"/>
      <c r="U1213" s="1089"/>
      <c r="V1213" s="446"/>
      <c r="W1213" s="446"/>
      <c r="X1213" s="1089"/>
      <c r="Y1213" s="446"/>
      <c r="Z1213" s="446"/>
      <c r="AA1213" s="1089"/>
      <c r="AB1213" s="446"/>
      <c r="AC1213" s="1089"/>
      <c r="AD1213" s="446"/>
      <c r="AE1213" s="1089"/>
      <c r="AF1213" s="446"/>
      <c r="AG1213" s="1089"/>
      <c r="AH1213" s="446"/>
      <c r="AI1213" s="446"/>
      <c r="AJ1213" s="1089"/>
      <c r="AK1213" s="446"/>
      <c r="AL1213" s="446"/>
      <c r="AM1213" s="1089"/>
      <c r="AN1213" s="446"/>
      <c r="AO1213" s="446"/>
      <c r="AP1213" s="1089"/>
      <c r="AQ1213" s="446"/>
      <c r="AR1213" s="446"/>
      <c r="AS1213" s="1146"/>
      <c r="AT1213" s="446"/>
      <c r="AU1213" s="446"/>
      <c r="AV1213" s="1089"/>
      <c r="AW1213" s="1089"/>
      <c r="AX1213" s="1146"/>
      <c r="AY1213" s="446"/>
      <c r="AZ1213" s="1146"/>
      <c r="BA1213" s="1919"/>
      <c r="BB1213" s="1790"/>
      <c r="BC1213" s="1146"/>
      <c r="BD1213" s="446"/>
      <c r="BE1213" s="1938"/>
      <c r="BF1213" s="1089"/>
      <c r="BG1213" s="20"/>
      <c r="BH1213" s="23"/>
      <c r="BI1213" s="23"/>
      <c r="BJ1213" s="23"/>
      <c r="BK1213" s="23"/>
      <c r="BL1213" s="23"/>
      <c r="BM1213" s="23"/>
      <c r="BN1213" s="23"/>
      <c r="BO1213" s="23"/>
      <c r="BP1213" s="23"/>
      <c r="BQ1213" s="23"/>
      <c r="BR1213" s="23"/>
      <c r="BS1213" s="23"/>
      <c r="BT1213" s="23"/>
      <c r="BU1213" s="23"/>
      <c r="BV1213" s="23"/>
      <c r="BW1213" s="23"/>
      <c r="BX1213" s="23"/>
      <c r="BY1213" s="23"/>
      <c r="BZ1213" s="23"/>
      <c r="CA1213" s="23"/>
      <c r="CB1213" s="23"/>
      <c r="CC1213" s="23"/>
      <c r="CD1213" s="23"/>
      <c r="CE1213" s="23"/>
      <c r="CF1213" s="23"/>
      <c r="CG1213" s="23"/>
      <c r="CH1213" s="23"/>
      <c r="CI1213" s="23"/>
      <c r="CJ1213" s="23"/>
      <c r="CK1213" s="23"/>
      <c r="CL1213" s="23"/>
      <c r="CM1213" s="23"/>
      <c r="CN1213" s="23"/>
      <c r="CO1213" s="23"/>
      <c r="CP1213" s="23"/>
      <c r="CQ1213" s="23"/>
      <c r="CR1213" s="23"/>
      <c r="CS1213" s="23"/>
      <c r="CT1213" s="23"/>
      <c r="CU1213" s="23"/>
      <c r="CV1213" s="23"/>
      <c r="CW1213" s="23"/>
      <c r="CX1213" s="23"/>
      <c r="CY1213" s="23"/>
      <c r="CZ1213" s="23"/>
      <c r="DA1213" s="23"/>
      <c r="DB1213" s="23"/>
      <c r="DC1213" s="23"/>
      <c r="DD1213" s="23"/>
      <c r="DE1213" s="23"/>
      <c r="DF1213" s="23"/>
      <c r="DG1213" s="23"/>
      <c r="DH1213" s="23"/>
      <c r="DI1213" s="23"/>
      <c r="DJ1213" s="23"/>
      <c r="DK1213" s="23"/>
      <c r="DL1213" s="23"/>
      <c r="DM1213" s="23"/>
      <c r="DN1213" s="23"/>
      <c r="DO1213" s="23"/>
      <c r="DP1213" s="23"/>
      <c r="DQ1213" s="23"/>
      <c r="DR1213" s="23"/>
      <c r="DS1213" s="23"/>
      <c r="DT1213" s="23"/>
      <c r="DU1213" s="23"/>
      <c r="DV1213" s="23"/>
      <c r="DW1213" s="23"/>
      <c r="DX1213" s="23"/>
      <c r="DY1213" s="23"/>
      <c r="DZ1213" s="23"/>
      <c r="EA1213" s="23"/>
      <c r="EB1213" s="23"/>
      <c r="EC1213" s="23"/>
      <c r="ED1213" s="23"/>
      <c r="EE1213" s="23"/>
    </row>
    <row r="1214" spans="1:135" s="22" customFormat="1" x14ac:dyDescent="0.25">
      <c r="A1214" s="20"/>
      <c r="B1214" s="16"/>
      <c r="C1214" s="446"/>
      <c r="D1214" s="446"/>
      <c r="E1214" s="1089"/>
      <c r="F1214" s="446"/>
      <c r="G1214" s="446"/>
      <c r="H1214" s="1089"/>
      <c r="I1214" s="446"/>
      <c r="J1214" s="446"/>
      <c r="K1214" s="1089"/>
      <c r="L1214" s="446"/>
      <c r="M1214" s="446"/>
      <c r="N1214" s="1089"/>
      <c r="O1214" s="446"/>
      <c r="P1214" s="446"/>
      <c r="Q1214" s="1089"/>
      <c r="R1214" s="446"/>
      <c r="S1214" s="446"/>
      <c r="T1214" s="1089"/>
      <c r="U1214" s="1089"/>
      <c r="V1214" s="446"/>
      <c r="W1214" s="446"/>
      <c r="X1214" s="1089"/>
      <c r="Y1214" s="446"/>
      <c r="Z1214" s="446"/>
      <c r="AA1214" s="1089"/>
      <c r="AB1214" s="446"/>
      <c r="AC1214" s="1089"/>
      <c r="AD1214" s="446"/>
      <c r="AE1214" s="1089"/>
      <c r="AF1214" s="446"/>
      <c r="AG1214" s="1089"/>
      <c r="AH1214" s="446"/>
      <c r="AI1214" s="446"/>
      <c r="AJ1214" s="1089"/>
      <c r="AK1214" s="446"/>
      <c r="AL1214" s="446"/>
      <c r="AM1214" s="1089"/>
      <c r="AN1214" s="446"/>
      <c r="AO1214" s="446"/>
      <c r="AP1214" s="1089"/>
      <c r="AQ1214" s="446"/>
      <c r="AR1214" s="446"/>
      <c r="AS1214" s="1146"/>
      <c r="AT1214" s="446"/>
      <c r="AU1214" s="446"/>
      <c r="AV1214" s="1089"/>
      <c r="AW1214" s="1089"/>
      <c r="AX1214" s="1146"/>
      <c r="AY1214" s="446"/>
      <c r="AZ1214" s="1146"/>
      <c r="BA1214" s="1919"/>
      <c r="BB1214" s="1790"/>
      <c r="BC1214" s="1146"/>
      <c r="BD1214" s="446"/>
      <c r="BE1214" s="1938"/>
      <c r="BF1214" s="1089"/>
      <c r="BG1214" s="20"/>
      <c r="BH1214" s="23"/>
      <c r="BI1214" s="23"/>
      <c r="BJ1214" s="23"/>
      <c r="BK1214" s="23"/>
      <c r="BL1214" s="23"/>
      <c r="BM1214" s="23"/>
      <c r="BN1214" s="23"/>
      <c r="BO1214" s="23"/>
      <c r="BP1214" s="23"/>
      <c r="BQ1214" s="23"/>
      <c r="BR1214" s="23"/>
      <c r="BS1214" s="23"/>
      <c r="BT1214" s="23"/>
      <c r="BU1214" s="23"/>
      <c r="BV1214" s="23"/>
      <c r="BW1214" s="23"/>
      <c r="BX1214" s="23"/>
      <c r="BY1214" s="23"/>
      <c r="BZ1214" s="23"/>
      <c r="CA1214" s="23"/>
      <c r="CB1214" s="23"/>
      <c r="CC1214" s="23"/>
      <c r="CD1214" s="23"/>
      <c r="CE1214" s="23"/>
      <c r="CF1214" s="23"/>
      <c r="CG1214" s="23"/>
      <c r="CH1214" s="23"/>
      <c r="CI1214" s="23"/>
      <c r="CJ1214" s="23"/>
      <c r="CK1214" s="23"/>
      <c r="CL1214" s="23"/>
      <c r="CM1214" s="23"/>
      <c r="CN1214" s="23"/>
      <c r="CO1214" s="23"/>
      <c r="CP1214" s="23"/>
      <c r="CQ1214" s="23"/>
      <c r="CR1214" s="23"/>
      <c r="CS1214" s="23"/>
      <c r="CT1214" s="23"/>
      <c r="CU1214" s="23"/>
      <c r="CV1214" s="23"/>
      <c r="CW1214" s="23"/>
      <c r="CX1214" s="23"/>
      <c r="CY1214" s="23"/>
      <c r="CZ1214" s="23"/>
      <c r="DA1214" s="23"/>
      <c r="DB1214" s="23"/>
      <c r="DC1214" s="23"/>
      <c r="DD1214" s="23"/>
      <c r="DE1214" s="23"/>
      <c r="DF1214" s="23"/>
      <c r="DG1214" s="23"/>
      <c r="DH1214" s="23"/>
      <c r="DI1214" s="23"/>
      <c r="DJ1214" s="23"/>
      <c r="DK1214" s="23"/>
      <c r="DL1214" s="23"/>
      <c r="DM1214" s="23"/>
      <c r="DN1214" s="23"/>
      <c r="DO1214" s="23"/>
      <c r="DP1214" s="23"/>
      <c r="DQ1214" s="23"/>
      <c r="DR1214" s="23"/>
      <c r="DS1214" s="23"/>
      <c r="DT1214" s="23"/>
      <c r="DU1214" s="23"/>
      <c r="DV1214" s="23"/>
      <c r="DW1214" s="23"/>
      <c r="DX1214" s="23"/>
      <c r="DY1214" s="23"/>
      <c r="DZ1214" s="23"/>
      <c r="EA1214" s="23"/>
      <c r="EB1214" s="23"/>
      <c r="EC1214" s="23"/>
      <c r="ED1214" s="23"/>
      <c r="EE1214" s="23"/>
    </row>
    <row r="1215" spans="1:135" s="22" customFormat="1" x14ac:dyDescent="0.25">
      <c r="A1215" s="20"/>
      <c r="B1215" s="16"/>
      <c r="C1215" s="446"/>
      <c r="D1215" s="446"/>
      <c r="E1215" s="1089"/>
      <c r="F1215" s="446"/>
      <c r="G1215" s="446"/>
      <c r="H1215" s="1089"/>
      <c r="I1215" s="446"/>
      <c r="J1215" s="446"/>
      <c r="K1215" s="1089"/>
      <c r="L1215" s="446"/>
      <c r="M1215" s="446"/>
      <c r="N1215" s="1089"/>
      <c r="O1215" s="446"/>
      <c r="P1215" s="446"/>
      <c r="Q1215" s="1089"/>
      <c r="R1215" s="446"/>
      <c r="S1215" s="446"/>
      <c r="T1215" s="1089"/>
      <c r="U1215" s="1089"/>
      <c r="V1215" s="446"/>
      <c r="W1215" s="446"/>
      <c r="X1215" s="1089"/>
      <c r="Y1215" s="446"/>
      <c r="Z1215" s="446"/>
      <c r="AA1215" s="1089"/>
      <c r="AB1215" s="446"/>
      <c r="AC1215" s="1089"/>
      <c r="AD1215" s="446"/>
      <c r="AE1215" s="1089"/>
      <c r="AF1215" s="446"/>
      <c r="AG1215" s="1089"/>
      <c r="AH1215" s="446"/>
      <c r="AI1215" s="446"/>
      <c r="AJ1215" s="1089"/>
      <c r="AK1215" s="446"/>
      <c r="AL1215" s="446"/>
      <c r="AM1215" s="1089"/>
      <c r="AN1215" s="446"/>
      <c r="AO1215" s="446"/>
      <c r="AP1215" s="1089"/>
      <c r="AQ1215" s="446"/>
      <c r="AR1215" s="446"/>
      <c r="AS1215" s="1146"/>
      <c r="AT1215" s="446"/>
      <c r="AU1215" s="446"/>
      <c r="AV1215" s="1089"/>
      <c r="AW1215" s="1089"/>
      <c r="AX1215" s="1146"/>
      <c r="AY1215" s="446"/>
      <c r="AZ1215" s="1146"/>
      <c r="BA1215" s="1919"/>
      <c r="BB1215" s="1790"/>
      <c r="BC1215" s="1146"/>
      <c r="BD1215" s="446"/>
      <c r="BE1215" s="1938"/>
      <c r="BF1215" s="1089"/>
      <c r="BG1215" s="20"/>
      <c r="BH1215" s="23"/>
      <c r="BI1215" s="23"/>
      <c r="BJ1215" s="23"/>
      <c r="BK1215" s="23"/>
      <c r="BL1215" s="23"/>
      <c r="BM1215" s="23"/>
      <c r="BN1215" s="23"/>
      <c r="BO1215" s="23"/>
      <c r="BP1215" s="23"/>
      <c r="BQ1215" s="23"/>
      <c r="BR1215" s="23"/>
      <c r="BS1215" s="23"/>
      <c r="BT1215" s="23"/>
      <c r="BU1215" s="23"/>
      <c r="BV1215" s="23"/>
      <c r="BW1215" s="23"/>
      <c r="BX1215" s="23"/>
      <c r="BY1215" s="23"/>
      <c r="BZ1215" s="23"/>
      <c r="CA1215" s="23"/>
      <c r="CB1215" s="23"/>
      <c r="CC1215" s="23"/>
      <c r="CD1215" s="23"/>
      <c r="CE1215" s="23"/>
      <c r="CF1215" s="23"/>
      <c r="CG1215" s="23"/>
      <c r="CH1215" s="23"/>
      <c r="CI1215" s="23"/>
      <c r="CJ1215" s="23"/>
      <c r="CK1215" s="23"/>
      <c r="CL1215" s="23"/>
      <c r="CM1215" s="23"/>
      <c r="CN1215" s="23"/>
      <c r="CO1215" s="23"/>
      <c r="CP1215" s="23"/>
      <c r="CQ1215" s="23"/>
      <c r="CR1215" s="23"/>
      <c r="CS1215" s="23"/>
      <c r="CT1215" s="23"/>
      <c r="CU1215" s="23"/>
      <c r="CV1215" s="23"/>
      <c r="CW1215" s="23"/>
      <c r="CX1215" s="23"/>
      <c r="CY1215" s="23"/>
      <c r="CZ1215" s="23"/>
      <c r="DA1215" s="23"/>
      <c r="DB1215" s="23"/>
      <c r="DC1215" s="23"/>
      <c r="DD1215" s="23"/>
      <c r="DE1215" s="23"/>
      <c r="DF1215" s="23"/>
      <c r="DG1215" s="23"/>
      <c r="DH1215" s="23"/>
      <c r="DI1215" s="23"/>
      <c r="DJ1215" s="23"/>
      <c r="DK1215" s="23"/>
      <c r="DL1215" s="23"/>
      <c r="DM1215" s="23"/>
      <c r="DN1215" s="23"/>
      <c r="DO1215" s="23"/>
      <c r="DP1215" s="23"/>
      <c r="DQ1215" s="23"/>
      <c r="DR1215" s="23"/>
      <c r="DS1215" s="23"/>
      <c r="DT1215" s="23"/>
      <c r="DU1215" s="23"/>
      <c r="DV1215" s="23"/>
      <c r="DW1215" s="23"/>
      <c r="DX1215" s="23"/>
      <c r="DY1215" s="23"/>
      <c r="DZ1215" s="23"/>
      <c r="EA1215" s="23"/>
      <c r="EB1215" s="23"/>
      <c r="EC1215" s="23"/>
      <c r="ED1215" s="23"/>
      <c r="EE1215" s="23"/>
    </row>
    <row r="1216" spans="1:135" s="22" customFormat="1" x14ac:dyDescent="0.25">
      <c r="A1216" s="20"/>
      <c r="B1216" s="16"/>
      <c r="C1216" s="446"/>
      <c r="D1216" s="446"/>
      <c r="E1216" s="1089"/>
      <c r="F1216" s="446"/>
      <c r="G1216" s="446"/>
      <c r="H1216" s="1089"/>
      <c r="I1216" s="446"/>
      <c r="J1216" s="446"/>
      <c r="K1216" s="1089"/>
      <c r="L1216" s="446"/>
      <c r="M1216" s="446"/>
      <c r="N1216" s="1089"/>
      <c r="O1216" s="446"/>
      <c r="P1216" s="446"/>
      <c r="Q1216" s="1089"/>
      <c r="R1216" s="446"/>
      <c r="S1216" s="446"/>
      <c r="T1216" s="1089"/>
      <c r="U1216" s="1089"/>
      <c r="V1216" s="446"/>
      <c r="W1216" s="446"/>
      <c r="X1216" s="1089"/>
      <c r="Y1216" s="446"/>
      <c r="Z1216" s="446"/>
      <c r="AA1216" s="1089"/>
      <c r="AB1216" s="446"/>
      <c r="AC1216" s="1089"/>
      <c r="AD1216" s="446"/>
      <c r="AE1216" s="1089"/>
      <c r="AF1216" s="446"/>
      <c r="AG1216" s="1089"/>
      <c r="AH1216" s="446"/>
      <c r="AI1216" s="446"/>
      <c r="AJ1216" s="1089"/>
      <c r="AK1216" s="446"/>
      <c r="AL1216" s="446"/>
      <c r="AM1216" s="1089"/>
      <c r="AN1216" s="446"/>
      <c r="AO1216" s="446"/>
      <c r="AP1216" s="1089"/>
      <c r="AQ1216" s="446"/>
      <c r="AR1216" s="446"/>
      <c r="AS1216" s="1146"/>
      <c r="AT1216" s="446"/>
      <c r="AU1216" s="446"/>
      <c r="AV1216" s="1089"/>
      <c r="AW1216" s="1089"/>
      <c r="AX1216" s="1146"/>
      <c r="AY1216" s="446"/>
      <c r="AZ1216" s="1146"/>
      <c r="BA1216" s="1919"/>
      <c r="BB1216" s="1790"/>
      <c r="BC1216" s="1146"/>
      <c r="BD1216" s="446"/>
      <c r="BE1216" s="1938"/>
      <c r="BF1216" s="1089"/>
      <c r="BG1216" s="20"/>
      <c r="BH1216" s="23"/>
      <c r="BI1216" s="23"/>
      <c r="BJ1216" s="23"/>
      <c r="BK1216" s="23"/>
      <c r="BL1216" s="23"/>
      <c r="BM1216" s="23"/>
      <c r="BN1216" s="23"/>
      <c r="BO1216" s="23"/>
      <c r="BP1216" s="23"/>
      <c r="BQ1216" s="23"/>
      <c r="BR1216" s="23"/>
      <c r="BS1216" s="23"/>
      <c r="BT1216" s="23"/>
      <c r="BU1216" s="23"/>
      <c r="BV1216" s="23"/>
      <c r="BW1216" s="23"/>
      <c r="BX1216" s="23"/>
      <c r="BY1216" s="23"/>
      <c r="BZ1216" s="23"/>
      <c r="CA1216" s="23"/>
      <c r="CB1216" s="23"/>
      <c r="CC1216" s="23"/>
      <c r="CD1216" s="23"/>
      <c r="CE1216" s="23"/>
      <c r="CF1216" s="23"/>
      <c r="CG1216" s="23"/>
      <c r="CH1216" s="23"/>
      <c r="CI1216" s="23"/>
      <c r="CJ1216" s="23"/>
      <c r="CK1216" s="23"/>
      <c r="CL1216" s="23"/>
      <c r="CM1216" s="23"/>
      <c r="CN1216" s="23"/>
      <c r="CO1216" s="23"/>
      <c r="CP1216" s="23"/>
      <c r="CQ1216" s="23"/>
      <c r="CR1216" s="23"/>
      <c r="CS1216" s="23"/>
      <c r="CT1216" s="23"/>
      <c r="CU1216" s="23"/>
      <c r="CV1216" s="23"/>
      <c r="CW1216" s="23"/>
      <c r="CX1216" s="23"/>
      <c r="CY1216" s="23"/>
      <c r="CZ1216" s="23"/>
      <c r="DA1216" s="23"/>
      <c r="DB1216" s="23"/>
      <c r="DC1216" s="23"/>
      <c r="DD1216" s="23"/>
      <c r="DE1216" s="23"/>
      <c r="DF1216" s="23"/>
      <c r="DG1216" s="23"/>
      <c r="DH1216" s="23"/>
      <c r="DI1216" s="23"/>
      <c r="DJ1216" s="23"/>
      <c r="DK1216" s="23"/>
      <c r="DL1216" s="23"/>
      <c r="DM1216" s="23"/>
      <c r="DN1216" s="23"/>
      <c r="DO1216" s="23"/>
      <c r="DP1216" s="23"/>
      <c r="DQ1216" s="23"/>
      <c r="DR1216" s="23"/>
      <c r="DS1216" s="23"/>
      <c r="DT1216" s="23"/>
      <c r="DU1216" s="23"/>
      <c r="DV1216" s="23"/>
      <c r="DW1216" s="23"/>
      <c r="DX1216" s="23"/>
      <c r="DY1216" s="23"/>
      <c r="DZ1216" s="23"/>
      <c r="EA1216" s="23"/>
      <c r="EB1216" s="23"/>
      <c r="EC1216" s="23"/>
      <c r="ED1216" s="23"/>
      <c r="EE1216" s="23"/>
    </row>
    <row r="1217" spans="1:135" s="22" customFormat="1" x14ac:dyDescent="0.25">
      <c r="A1217" s="20"/>
      <c r="B1217" s="16"/>
      <c r="C1217" s="446"/>
      <c r="D1217" s="446"/>
      <c r="E1217" s="1089"/>
      <c r="F1217" s="446"/>
      <c r="G1217" s="446"/>
      <c r="H1217" s="1089"/>
      <c r="I1217" s="446"/>
      <c r="J1217" s="446"/>
      <c r="K1217" s="1089"/>
      <c r="L1217" s="446"/>
      <c r="M1217" s="446"/>
      <c r="N1217" s="1089"/>
      <c r="O1217" s="446"/>
      <c r="P1217" s="446"/>
      <c r="Q1217" s="1089"/>
      <c r="R1217" s="446"/>
      <c r="S1217" s="446"/>
      <c r="T1217" s="1089"/>
      <c r="U1217" s="1089"/>
      <c r="V1217" s="446"/>
      <c r="W1217" s="446"/>
      <c r="X1217" s="1089"/>
      <c r="Y1217" s="446"/>
      <c r="Z1217" s="446"/>
      <c r="AA1217" s="1089"/>
      <c r="AB1217" s="446"/>
      <c r="AC1217" s="1089"/>
      <c r="AD1217" s="446"/>
      <c r="AE1217" s="1089"/>
      <c r="AF1217" s="446"/>
      <c r="AG1217" s="1089"/>
      <c r="AH1217" s="446"/>
      <c r="AI1217" s="446"/>
      <c r="AJ1217" s="1089"/>
      <c r="AK1217" s="446"/>
      <c r="AL1217" s="446"/>
      <c r="AM1217" s="1089"/>
      <c r="AN1217" s="446"/>
      <c r="AO1217" s="446"/>
      <c r="AP1217" s="1089"/>
      <c r="AQ1217" s="446"/>
      <c r="AR1217" s="446"/>
      <c r="AS1217" s="1146"/>
      <c r="AT1217" s="446"/>
      <c r="AU1217" s="446"/>
      <c r="AV1217" s="1089"/>
      <c r="AW1217" s="1089"/>
      <c r="AX1217" s="1146"/>
      <c r="AY1217" s="446"/>
      <c r="AZ1217" s="1146"/>
      <c r="BA1217" s="1919"/>
      <c r="BB1217" s="1790"/>
      <c r="BC1217" s="1146"/>
      <c r="BD1217" s="446"/>
      <c r="BE1217" s="1938"/>
      <c r="BF1217" s="1089"/>
      <c r="BG1217" s="20"/>
      <c r="BH1217" s="23"/>
      <c r="BI1217" s="23"/>
      <c r="BJ1217" s="23"/>
      <c r="BK1217" s="23"/>
      <c r="BL1217" s="23"/>
      <c r="BM1217" s="23"/>
      <c r="BN1217" s="23"/>
      <c r="BO1217" s="23"/>
      <c r="BP1217" s="23"/>
      <c r="BQ1217" s="23"/>
      <c r="BR1217" s="23"/>
      <c r="BS1217" s="23"/>
      <c r="BT1217" s="23"/>
      <c r="BU1217" s="23"/>
      <c r="BV1217" s="23"/>
      <c r="BW1217" s="23"/>
      <c r="BX1217" s="23"/>
      <c r="BY1217" s="23"/>
      <c r="BZ1217" s="23"/>
      <c r="CA1217" s="23"/>
      <c r="CB1217" s="23"/>
      <c r="CC1217" s="23"/>
      <c r="CD1217" s="23"/>
      <c r="CE1217" s="23"/>
      <c r="CF1217" s="23"/>
      <c r="CG1217" s="23"/>
      <c r="CH1217" s="23"/>
      <c r="CI1217" s="23"/>
      <c r="CJ1217" s="23"/>
      <c r="CK1217" s="23"/>
      <c r="CL1217" s="23"/>
      <c r="CM1217" s="23"/>
      <c r="CN1217" s="23"/>
      <c r="CO1217" s="23"/>
      <c r="CP1217" s="23"/>
      <c r="CQ1217" s="23"/>
      <c r="CR1217" s="23"/>
      <c r="CS1217" s="23"/>
      <c r="CT1217" s="23"/>
      <c r="CU1217" s="23"/>
      <c r="CV1217" s="23"/>
      <c r="CW1217" s="23"/>
      <c r="CX1217" s="23"/>
      <c r="CY1217" s="23"/>
      <c r="CZ1217" s="23"/>
      <c r="DA1217" s="23"/>
      <c r="DB1217" s="23"/>
      <c r="DC1217" s="23"/>
      <c r="DD1217" s="23"/>
      <c r="DE1217" s="23"/>
      <c r="DF1217" s="23"/>
      <c r="DG1217" s="23"/>
      <c r="DH1217" s="23"/>
      <c r="DI1217" s="23"/>
      <c r="DJ1217" s="23"/>
      <c r="DK1217" s="23"/>
      <c r="DL1217" s="23"/>
      <c r="DM1217" s="23"/>
      <c r="DN1217" s="23"/>
      <c r="DO1217" s="23"/>
      <c r="DP1217" s="23"/>
      <c r="DQ1217" s="23"/>
      <c r="DR1217" s="23"/>
      <c r="DS1217" s="23"/>
      <c r="DT1217" s="23"/>
      <c r="DU1217" s="23"/>
      <c r="DV1217" s="23"/>
      <c r="DW1217" s="23"/>
      <c r="DX1217" s="23"/>
      <c r="DY1217" s="23"/>
      <c r="DZ1217" s="23"/>
      <c r="EA1217" s="23"/>
      <c r="EB1217" s="23"/>
      <c r="EC1217" s="23"/>
      <c r="ED1217" s="23"/>
      <c r="EE1217" s="23"/>
    </row>
    <row r="1218" spans="1:135" s="22" customFormat="1" x14ac:dyDescent="0.25">
      <c r="A1218" s="20"/>
      <c r="B1218" s="16"/>
      <c r="C1218" s="446"/>
      <c r="D1218" s="446"/>
      <c r="E1218" s="1089"/>
      <c r="F1218" s="446"/>
      <c r="G1218" s="446"/>
      <c r="H1218" s="1089"/>
      <c r="I1218" s="446"/>
      <c r="J1218" s="446"/>
      <c r="K1218" s="1089"/>
      <c r="L1218" s="446"/>
      <c r="M1218" s="446"/>
      <c r="N1218" s="1089"/>
      <c r="O1218" s="446"/>
      <c r="P1218" s="446"/>
      <c r="Q1218" s="1089"/>
      <c r="R1218" s="446"/>
      <c r="S1218" s="446"/>
      <c r="T1218" s="1089"/>
      <c r="U1218" s="1089"/>
      <c r="V1218" s="446"/>
      <c r="W1218" s="446"/>
      <c r="X1218" s="1089"/>
      <c r="Y1218" s="446"/>
      <c r="Z1218" s="446"/>
      <c r="AA1218" s="1089"/>
      <c r="AB1218" s="446"/>
      <c r="AC1218" s="1089"/>
      <c r="AD1218" s="446"/>
      <c r="AE1218" s="1089"/>
      <c r="AF1218" s="446"/>
      <c r="AG1218" s="1089"/>
      <c r="AH1218" s="446"/>
      <c r="AI1218" s="446"/>
      <c r="AJ1218" s="1089"/>
      <c r="AK1218" s="446"/>
      <c r="AL1218" s="446"/>
      <c r="AM1218" s="1089"/>
      <c r="AN1218" s="446"/>
      <c r="AO1218" s="446"/>
      <c r="AP1218" s="1089"/>
      <c r="AQ1218" s="446"/>
      <c r="AR1218" s="446"/>
      <c r="AS1218" s="1146"/>
      <c r="AT1218" s="446"/>
      <c r="AU1218" s="446"/>
      <c r="AV1218" s="1089"/>
      <c r="AW1218" s="1089"/>
      <c r="AX1218" s="1146"/>
      <c r="AY1218" s="446"/>
      <c r="AZ1218" s="1146"/>
      <c r="BA1218" s="1919"/>
      <c r="BB1218" s="1790"/>
      <c r="BC1218" s="1146"/>
      <c r="BD1218" s="446"/>
      <c r="BE1218" s="1938"/>
      <c r="BF1218" s="1089"/>
      <c r="BG1218" s="20"/>
      <c r="BH1218" s="23"/>
      <c r="BI1218" s="23"/>
      <c r="BJ1218" s="23"/>
      <c r="BK1218" s="23"/>
      <c r="BL1218" s="23"/>
      <c r="BM1218" s="23"/>
      <c r="BN1218" s="23"/>
      <c r="BO1218" s="23"/>
      <c r="BP1218" s="23"/>
      <c r="BQ1218" s="23"/>
      <c r="BR1218" s="23"/>
      <c r="BS1218" s="23"/>
      <c r="BT1218" s="23"/>
      <c r="BU1218" s="23"/>
      <c r="BV1218" s="23"/>
      <c r="BW1218" s="23"/>
      <c r="BX1218" s="23"/>
      <c r="BY1218" s="23"/>
      <c r="BZ1218" s="23"/>
      <c r="CA1218" s="23"/>
      <c r="CB1218" s="23"/>
      <c r="CC1218" s="23"/>
      <c r="CD1218" s="23"/>
      <c r="CE1218" s="23"/>
      <c r="CF1218" s="23"/>
      <c r="CG1218" s="23"/>
      <c r="CH1218" s="23"/>
      <c r="CI1218" s="23"/>
      <c r="CJ1218" s="23"/>
      <c r="CK1218" s="23"/>
      <c r="CL1218" s="23"/>
      <c r="CM1218" s="23"/>
      <c r="CN1218" s="23"/>
      <c r="CO1218" s="23"/>
      <c r="CP1218" s="23"/>
      <c r="CQ1218" s="23"/>
      <c r="CR1218" s="23"/>
      <c r="CS1218" s="23"/>
      <c r="CT1218" s="23"/>
      <c r="CU1218" s="23"/>
      <c r="CV1218" s="23"/>
      <c r="CW1218" s="23"/>
      <c r="CX1218" s="23"/>
      <c r="CY1218" s="23"/>
      <c r="CZ1218" s="23"/>
      <c r="DA1218" s="23"/>
      <c r="DB1218" s="23"/>
      <c r="DC1218" s="23"/>
      <c r="DD1218" s="23"/>
      <c r="DE1218" s="23"/>
      <c r="DF1218" s="23"/>
      <c r="DG1218" s="23"/>
      <c r="DH1218" s="23"/>
      <c r="DI1218" s="23"/>
      <c r="DJ1218" s="23"/>
      <c r="DK1218" s="23"/>
      <c r="DL1218" s="23"/>
      <c r="DM1218" s="23"/>
      <c r="DN1218" s="23"/>
      <c r="DO1218" s="23"/>
      <c r="DP1218" s="23"/>
      <c r="DQ1218" s="23"/>
      <c r="DR1218" s="23"/>
      <c r="DS1218" s="23"/>
      <c r="DT1218" s="23"/>
      <c r="DU1218" s="23"/>
      <c r="DV1218" s="23"/>
      <c r="DW1218" s="23"/>
      <c r="DX1218" s="23"/>
      <c r="DY1218" s="23"/>
      <c r="DZ1218" s="23"/>
      <c r="EA1218" s="23"/>
      <c r="EB1218" s="23"/>
      <c r="EC1218" s="23"/>
      <c r="ED1218" s="23"/>
      <c r="EE1218" s="23"/>
    </row>
    <row r="1219" spans="1:135" s="22" customFormat="1" x14ac:dyDescent="0.25">
      <c r="A1219" s="20"/>
      <c r="B1219" s="16"/>
      <c r="C1219" s="446"/>
      <c r="D1219" s="446"/>
      <c r="E1219" s="1089"/>
      <c r="F1219" s="446"/>
      <c r="G1219" s="446"/>
      <c r="H1219" s="1089"/>
      <c r="I1219" s="446"/>
      <c r="J1219" s="446"/>
      <c r="K1219" s="1089"/>
      <c r="L1219" s="446"/>
      <c r="M1219" s="446"/>
      <c r="N1219" s="1089"/>
      <c r="O1219" s="446"/>
      <c r="P1219" s="446"/>
      <c r="Q1219" s="1089"/>
      <c r="R1219" s="446"/>
      <c r="S1219" s="446"/>
      <c r="T1219" s="1089"/>
      <c r="U1219" s="1089"/>
      <c r="V1219" s="446"/>
      <c r="W1219" s="446"/>
      <c r="X1219" s="1089"/>
      <c r="Y1219" s="446"/>
      <c r="Z1219" s="446"/>
      <c r="AA1219" s="1089"/>
      <c r="AB1219" s="446"/>
      <c r="AC1219" s="1089"/>
      <c r="AD1219" s="446"/>
      <c r="AE1219" s="1089"/>
      <c r="AF1219" s="446"/>
      <c r="AG1219" s="1089"/>
      <c r="AH1219" s="446"/>
      <c r="AI1219" s="446"/>
      <c r="AJ1219" s="1089"/>
      <c r="AK1219" s="446"/>
      <c r="AL1219" s="446"/>
      <c r="AM1219" s="1089"/>
      <c r="AN1219" s="446"/>
      <c r="AO1219" s="446"/>
      <c r="AP1219" s="1089"/>
      <c r="AQ1219" s="446"/>
      <c r="AR1219" s="446"/>
      <c r="AS1219" s="1146"/>
      <c r="AT1219" s="446"/>
      <c r="AU1219" s="446"/>
      <c r="AV1219" s="1089"/>
      <c r="AW1219" s="1089"/>
      <c r="AX1219" s="1146"/>
      <c r="AY1219" s="446"/>
      <c r="AZ1219" s="1146"/>
      <c r="BA1219" s="1919"/>
      <c r="BB1219" s="1790"/>
      <c r="BC1219" s="1146"/>
      <c r="BD1219" s="446"/>
      <c r="BE1219" s="1938"/>
      <c r="BF1219" s="1089"/>
      <c r="BG1219" s="20"/>
      <c r="BH1219" s="23"/>
      <c r="BI1219" s="23"/>
      <c r="BJ1219" s="23"/>
      <c r="BK1219" s="23"/>
      <c r="BL1219" s="23"/>
      <c r="BM1219" s="23"/>
      <c r="BN1219" s="23"/>
      <c r="BO1219" s="23"/>
      <c r="BP1219" s="23"/>
      <c r="BQ1219" s="23"/>
      <c r="BR1219" s="23"/>
      <c r="BS1219" s="23"/>
      <c r="BT1219" s="23"/>
      <c r="BU1219" s="23"/>
      <c r="BV1219" s="23"/>
      <c r="BW1219" s="23"/>
      <c r="BX1219" s="23"/>
      <c r="BY1219" s="23"/>
      <c r="BZ1219" s="23"/>
      <c r="CA1219" s="23"/>
      <c r="CB1219" s="23"/>
      <c r="CC1219" s="23"/>
      <c r="CD1219" s="23"/>
      <c r="CE1219" s="23"/>
      <c r="CF1219" s="23"/>
      <c r="CG1219" s="23"/>
      <c r="CH1219" s="23"/>
      <c r="CI1219" s="23"/>
      <c r="CJ1219" s="23"/>
      <c r="CK1219" s="23"/>
      <c r="CL1219" s="23"/>
      <c r="CM1219" s="23"/>
      <c r="CN1219" s="23"/>
      <c r="CO1219" s="23"/>
      <c r="CP1219" s="23"/>
      <c r="CQ1219" s="23"/>
      <c r="CR1219" s="23"/>
      <c r="CS1219" s="23"/>
      <c r="CT1219" s="23"/>
      <c r="CU1219" s="23"/>
      <c r="CV1219" s="23"/>
      <c r="CW1219" s="23"/>
      <c r="CX1219" s="23"/>
      <c r="CY1219" s="23"/>
      <c r="CZ1219" s="23"/>
      <c r="DA1219" s="23"/>
      <c r="DB1219" s="23"/>
      <c r="DC1219" s="23"/>
      <c r="DD1219" s="23"/>
      <c r="DE1219" s="23"/>
      <c r="DF1219" s="23"/>
      <c r="DG1219" s="23"/>
      <c r="DH1219" s="23"/>
      <c r="DI1219" s="23"/>
      <c r="DJ1219" s="23"/>
      <c r="DK1219" s="23"/>
      <c r="DL1219" s="23"/>
      <c r="DM1219" s="23"/>
      <c r="DN1219" s="23"/>
      <c r="DO1219" s="23"/>
      <c r="DP1219" s="23"/>
      <c r="DQ1219" s="23"/>
      <c r="DR1219" s="23"/>
      <c r="DS1219" s="23"/>
      <c r="DT1219" s="23"/>
      <c r="DU1219" s="23"/>
      <c r="DV1219" s="23"/>
      <c r="DW1219" s="23"/>
      <c r="DX1219" s="23"/>
      <c r="DY1219" s="23"/>
      <c r="DZ1219" s="23"/>
      <c r="EA1219" s="23"/>
      <c r="EB1219" s="23"/>
      <c r="EC1219" s="23"/>
      <c r="ED1219" s="23"/>
      <c r="EE1219" s="23"/>
    </row>
    <row r="1220" spans="1:135" s="22" customFormat="1" x14ac:dyDescent="0.25">
      <c r="A1220" s="20"/>
      <c r="B1220" s="16"/>
      <c r="C1220" s="446"/>
      <c r="D1220" s="446"/>
      <c r="E1220" s="1089"/>
      <c r="F1220" s="446"/>
      <c r="G1220" s="446"/>
      <c r="H1220" s="1089"/>
      <c r="I1220" s="446"/>
      <c r="J1220" s="446"/>
      <c r="K1220" s="1089"/>
      <c r="L1220" s="446"/>
      <c r="M1220" s="446"/>
      <c r="N1220" s="1089"/>
      <c r="O1220" s="446"/>
      <c r="P1220" s="446"/>
      <c r="Q1220" s="1089"/>
      <c r="R1220" s="446"/>
      <c r="S1220" s="446"/>
      <c r="T1220" s="1089"/>
      <c r="U1220" s="1089"/>
      <c r="V1220" s="446"/>
      <c r="W1220" s="446"/>
      <c r="X1220" s="1089"/>
      <c r="Y1220" s="446"/>
      <c r="Z1220" s="446"/>
      <c r="AA1220" s="1089"/>
      <c r="AB1220" s="446"/>
      <c r="AC1220" s="1089"/>
      <c r="AD1220" s="446"/>
      <c r="AE1220" s="1089"/>
      <c r="AF1220" s="446"/>
      <c r="AG1220" s="1089"/>
      <c r="AH1220" s="446"/>
      <c r="AI1220" s="446"/>
      <c r="AJ1220" s="1089"/>
      <c r="AK1220" s="446"/>
      <c r="AL1220" s="446"/>
      <c r="AM1220" s="1089"/>
      <c r="AN1220" s="446"/>
      <c r="AO1220" s="446"/>
      <c r="AP1220" s="1089"/>
      <c r="AQ1220" s="446"/>
      <c r="AR1220" s="446"/>
      <c r="AS1220" s="1146"/>
      <c r="AT1220" s="446"/>
      <c r="AU1220" s="446"/>
      <c r="AV1220" s="1089"/>
      <c r="AW1220" s="1089"/>
      <c r="AX1220" s="1146"/>
      <c r="AY1220" s="446"/>
      <c r="AZ1220" s="1146"/>
      <c r="BA1220" s="1919"/>
      <c r="BB1220" s="1790"/>
      <c r="BC1220" s="1146"/>
      <c r="BD1220" s="446"/>
      <c r="BE1220" s="1938"/>
      <c r="BF1220" s="1089"/>
      <c r="BG1220" s="20"/>
      <c r="BH1220" s="23"/>
      <c r="BI1220" s="23"/>
      <c r="BJ1220" s="23"/>
      <c r="BK1220" s="23"/>
      <c r="BL1220" s="23"/>
      <c r="BM1220" s="23"/>
      <c r="BN1220" s="23"/>
      <c r="BO1220" s="23"/>
      <c r="BP1220" s="23"/>
      <c r="BQ1220" s="23"/>
      <c r="BR1220" s="23"/>
      <c r="BS1220" s="23"/>
      <c r="BT1220" s="23"/>
      <c r="BU1220" s="23"/>
      <c r="BV1220" s="23"/>
      <c r="BW1220" s="23"/>
      <c r="BX1220" s="23"/>
      <c r="BY1220" s="23"/>
      <c r="BZ1220" s="23"/>
      <c r="CA1220" s="23"/>
      <c r="CB1220" s="23"/>
      <c r="CC1220" s="23"/>
      <c r="CD1220" s="23"/>
      <c r="CE1220" s="23"/>
      <c r="CF1220" s="23"/>
      <c r="CG1220" s="23"/>
      <c r="CH1220" s="23"/>
      <c r="CI1220" s="23"/>
      <c r="CJ1220" s="23"/>
      <c r="CK1220" s="23"/>
      <c r="CL1220" s="23"/>
      <c r="CM1220" s="23"/>
      <c r="CN1220" s="23"/>
      <c r="CO1220" s="23"/>
      <c r="CP1220" s="23"/>
      <c r="CQ1220" s="23"/>
      <c r="CR1220" s="23"/>
      <c r="CS1220" s="23"/>
      <c r="CT1220" s="23"/>
      <c r="CU1220" s="23"/>
      <c r="CV1220" s="23"/>
      <c r="CW1220" s="23"/>
      <c r="CX1220" s="23"/>
      <c r="CY1220" s="23"/>
      <c r="CZ1220" s="23"/>
      <c r="DA1220" s="23"/>
      <c r="DB1220" s="23"/>
      <c r="DC1220" s="23"/>
      <c r="DD1220" s="23"/>
      <c r="DE1220" s="23"/>
      <c r="DF1220" s="23"/>
      <c r="DG1220" s="23"/>
      <c r="DH1220" s="23"/>
      <c r="DI1220" s="23"/>
      <c r="DJ1220" s="23"/>
      <c r="DK1220" s="23"/>
      <c r="DL1220" s="23"/>
      <c r="DM1220" s="23"/>
      <c r="DN1220" s="23"/>
      <c r="DO1220" s="23"/>
      <c r="DP1220" s="23"/>
      <c r="DQ1220" s="23"/>
      <c r="DR1220" s="23"/>
      <c r="DS1220" s="23"/>
      <c r="DT1220" s="23"/>
      <c r="DU1220" s="23"/>
      <c r="DV1220" s="23"/>
      <c r="DW1220" s="23"/>
      <c r="DX1220" s="23"/>
      <c r="DY1220" s="23"/>
      <c r="DZ1220" s="23"/>
      <c r="EA1220" s="23"/>
      <c r="EB1220" s="23"/>
      <c r="EC1220" s="23"/>
      <c r="ED1220" s="23"/>
      <c r="EE1220" s="23"/>
    </row>
    <row r="1221" spans="1:135" s="22" customFormat="1" x14ac:dyDescent="0.25">
      <c r="A1221" s="20"/>
      <c r="B1221" s="16"/>
      <c r="C1221" s="446"/>
      <c r="D1221" s="446"/>
      <c r="E1221" s="1089"/>
      <c r="F1221" s="446"/>
      <c r="G1221" s="446"/>
      <c r="H1221" s="1089"/>
      <c r="I1221" s="446"/>
      <c r="J1221" s="446"/>
      <c r="K1221" s="1089"/>
      <c r="L1221" s="446"/>
      <c r="M1221" s="446"/>
      <c r="N1221" s="1089"/>
      <c r="O1221" s="446"/>
      <c r="P1221" s="446"/>
      <c r="Q1221" s="1089"/>
      <c r="R1221" s="446"/>
      <c r="S1221" s="446"/>
      <c r="T1221" s="1089"/>
      <c r="U1221" s="1089"/>
      <c r="V1221" s="446"/>
      <c r="W1221" s="446"/>
      <c r="X1221" s="1089"/>
      <c r="Y1221" s="446"/>
      <c r="Z1221" s="446"/>
      <c r="AA1221" s="1089"/>
      <c r="AB1221" s="446"/>
      <c r="AC1221" s="1089"/>
      <c r="AD1221" s="446"/>
      <c r="AE1221" s="1089"/>
      <c r="AF1221" s="446"/>
      <c r="AG1221" s="1089"/>
      <c r="AH1221" s="446"/>
      <c r="AI1221" s="446"/>
      <c r="AJ1221" s="1089"/>
      <c r="AK1221" s="446"/>
      <c r="AL1221" s="446"/>
      <c r="AM1221" s="1089"/>
      <c r="AN1221" s="446"/>
      <c r="AO1221" s="446"/>
      <c r="AP1221" s="1089"/>
      <c r="AQ1221" s="446"/>
      <c r="AR1221" s="446"/>
      <c r="AS1221" s="1146"/>
      <c r="AT1221" s="446"/>
      <c r="AU1221" s="446"/>
      <c r="AV1221" s="1089"/>
      <c r="AW1221" s="1089"/>
      <c r="AX1221" s="1146"/>
      <c r="AY1221" s="446"/>
      <c r="AZ1221" s="1146"/>
      <c r="BA1221" s="1919"/>
      <c r="BB1221" s="1790"/>
      <c r="BC1221" s="1146"/>
      <c r="BD1221" s="446"/>
      <c r="BE1221" s="1938"/>
      <c r="BF1221" s="1089"/>
      <c r="BG1221" s="20"/>
      <c r="BH1221" s="23"/>
      <c r="BI1221" s="23"/>
      <c r="BJ1221" s="23"/>
      <c r="BK1221" s="23"/>
      <c r="BL1221" s="23"/>
      <c r="BM1221" s="23"/>
      <c r="BN1221" s="23"/>
      <c r="BO1221" s="23"/>
      <c r="BP1221" s="23"/>
      <c r="BQ1221" s="23"/>
      <c r="BR1221" s="23"/>
      <c r="BS1221" s="23"/>
      <c r="BT1221" s="23"/>
      <c r="BU1221" s="23"/>
      <c r="BV1221" s="23"/>
      <c r="BW1221" s="23"/>
      <c r="BX1221" s="23"/>
      <c r="BY1221" s="23"/>
      <c r="BZ1221" s="23"/>
      <c r="CA1221" s="23"/>
      <c r="CB1221" s="23"/>
      <c r="CC1221" s="23"/>
      <c r="CD1221" s="23"/>
      <c r="CE1221" s="23"/>
      <c r="CF1221" s="23"/>
      <c r="CG1221" s="23"/>
      <c r="CH1221" s="23"/>
      <c r="CI1221" s="23"/>
      <c r="CJ1221" s="23"/>
      <c r="CK1221" s="23"/>
      <c r="CL1221" s="23"/>
      <c r="CM1221" s="23"/>
      <c r="CN1221" s="23"/>
      <c r="CO1221" s="23"/>
      <c r="CP1221" s="23"/>
      <c r="CQ1221" s="23"/>
      <c r="CR1221" s="23"/>
      <c r="CS1221" s="23"/>
      <c r="CT1221" s="23"/>
      <c r="CU1221" s="23"/>
      <c r="CV1221" s="23"/>
      <c r="CW1221" s="23"/>
      <c r="CX1221" s="23"/>
      <c r="CY1221" s="23"/>
      <c r="CZ1221" s="23"/>
      <c r="DA1221" s="23"/>
      <c r="DB1221" s="23"/>
      <c r="DC1221" s="23"/>
      <c r="DD1221" s="23"/>
      <c r="DE1221" s="23"/>
      <c r="DF1221" s="23"/>
      <c r="DG1221" s="23"/>
      <c r="DH1221" s="23"/>
      <c r="DI1221" s="23"/>
      <c r="DJ1221" s="23"/>
      <c r="DK1221" s="23"/>
      <c r="DL1221" s="23"/>
      <c r="DM1221" s="23"/>
      <c r="DN1221" s="23"/>
      <c r="DO1221" s="23"/>
      <c r="DP1221" s="23"/>
      <c r="DQ1221" s="23"/>
      <c r="DR1221" s="23"/>
      <c r="DS1221" s="23"/>
      <c r="DT1221" s="23"/>
      <c r="DU1221" s="23"/>
      <c r="DV1221" s="23"/>
      <c r="DW1221" s="23"/>
      <c r="DX1221" s="23"/>
      <c r="DY1221" s="23"/>
      <c r="DZ1221" s="23"/>
      <c r="EA1221" s="23"/>
      <c r="EB1221" s="23"/>
      <c r="EC1221" s="23"/>
      <c r="ED1221" s="23"/>
      <c r="EE1221" s="23"/>
    </row>
    <row r="1222" spans="1:135" s="22" customFormat="1" x14ac:dyDescent="0.25">
      <c r="A1222" s="20"/>
      <c r="B1222" s="16"/>
      <c r="C1222" s="446"/>
      <c r="D1222" s="446"/>
      <c r="E1222" s="1089"/>
      <c r="F1222" s="446"/>
      <c r="G1222" s="446"/>
      <c r="H1222" s="1089"/>
      <c r="I1222" s="446"/>
      <c r="J1222" s="446"/>
      <c r="K1222" s="1089"/>
      <c r="L1222" s="446"/>
      <c r="M1222" s="446"/>
      <c r="N1222" s="1089"/>
      <c r="O1222" s="446"/>
      <c r="P1222" s="446"/>
      <c r="Q1222" s="1089"/>
      <c r="R1222" s="446"/>
      <c r="S1222" s="446"/>
      <c r="T1222" s="1089"/>
      <c r="U1222" s="1089"/>
      <c r="V1222" s="446"/>
      <c r="W1222" s="446"/>
      <c r="X1222" s="1089"/>
      <c r="Y1222" s="446"/>
      <c r="Z1222" s="446"/>
      <c r="AA1222" s="1089"/>
      <c r="AB1222" s="446"/>
      <c r="AC1222" s="1089"/>
      <c r="AD1222" s="446"/>
      <c r="AE1222" s="1089"/>
      <c r="AF1222" s="446"/>
      <c r="AG1222" s="1089"/>
      <c r="AH1222" s="446"/>
      <c r="AI1222" s="446"/>
      <c r="AJ1222" s="1089"/>
      <c r="AK1222" s="446"/>
      <c r="AL1222" s="446"/>
      <c r="AM1222" s="1089"/>
      <c r="AN1222" s="446"/>
      <c r="AO1222" s="446"/>
      <c r="AP1222" s="1089"/>
      <c r="AQ1222" s="446"/>
      <c r="AR1222" s="446"/>
      <c r="AS1222" s="1146"/>
      <c r="AT1222" s="446"/>
      <c r="AU1222" s="446"/>
      <c r="AV1222" s="1089"/>
      <c r="AW1222" s="1089"/>
      <c r="AX1222" s="1146"/>
      <c r="AY1222" s="446"/>
      <c r="AZ1222" s="1146"/>
      <c r="BA1222" s="1919"/>
      <c r="BB1222" s="1790"/>
      <c r="BC1222" s="1146"/>
      <c r="BD1222" s="446"/>
      <c r="BE1222" s="1938"/>
      <c r="BF1222" s="1089"/>
      <c r="BG1222" s="20"/>
      <c r="BH1222" s="23"/>
      <c r="BI1222" s="23"/>
      <c r="BJ1222" s="23"/>
      <c r="BK1222" s="23"/>
      <c r="BL1222" s="23"/>
      <c r="BM1222" s="23"/>
      <c r="BN1222" s="23"/>
      <c r="BO1222" s="23"/>
      <c r="BP1222" s="23"/>
      <c r="BQ1222" s="23"/>
      <c r="BR1222" s="23"/>
      <c r="BS1222" s="23"/>
      <c r="BT1222" s="23"/>
      <c r="BU1222" s="23"/>
      <c r="BV1222" s="23"/>
      <c r="BW1222" s="23"/>
      <c r="BX1222" s="23"/>
      <c r="BY1222" s="23"/>
      <c r="BZ1222" s="23"/>
      <c r="CA1222" s="23"/>
      <c r="CB1222" s="23"/>
      <c r="CC1222" s="23"/>
      <c r="CD1222" s="23"/>
      <c r="CE1222" s="23"/>
      <c r="CF1222" s="23"/>
      <c r="CG1222" s="23"/>
      <c r="CH1222" s="23"/>
      <c r="CI1222" s="23"/>
      <c r="CJ1222" s="23"/>
      <c r="CK1222" s="23"/>
      <c r="CL1222" s="23"/>
      <c r="CM1222" s="23"/>
      <c r="CN1222" s="23"/>
      <c r="CO1222" s="23"/>
      <c r="CP1222" s="23"/>
      <c r="CQ1222" s="23"/>
      <c r="CR1222" s="23"/>
      <c r="CS1222" s="23"/>
      <c r="CT1222" s="23"/>
      <c r="CU1222" s="23"/>
      <c r="CV1222" s="23"/>
      <c r="CW1222" s="23"/>
      <c r="CX1222" s="23"/>
      <c r="CY1222" s="23"/>
      <c r="CZ1222" s="23"/>
      <c r="DA1222" s="23"/>
      <c r="DB1222" s="23"/>
      <c r="DC1222" s="23"/>
      <c r="DD1222" s="23"/>
      <c r="DE1222" s="23"/>
      <c r="DF1222" s="23"/>
      <c r="DG1222" s="23"/>
      <c r="DH1222" s="23"/>
      <c r="DI1222" s="23"/>
      <c r="DJ1222" s="23"/>
      <c r="DK1222" s="23"/>
      <c r="DL1222" s="23"/>
      <c r="DM1222" s="23"/>
      <c r="DN1222" s="23"/>
      <c r="DO1222" s="23"/>
      <c r="DP1222" s="23"/>
      <c r="DQ1222" s="23"/>
      <c r="DR1222" s="23"/>
      <c r="DS1222" s="23"/>
      <c r="DT1222" s="23"/>
      <c r="DU1222" s="23"/>
      <c r="DV1222" s="23"/>
      <c r="DW1222" s="23"/>
      <c r="DX1222" s="23"/>
      <c r="DY1222" s="23"/>
      <c r="DZ1222" s="23"/>
      <c r="EA1222" s="23"/>
      <c r="EB1222" s="23"/>
      <c r="EC1222" s="23"/>
      <c r="ED1222" s="23"/>
      <c r="EE1222" s="23"/>
    </row>
    <row r="1223" spans="1:135" s="22" customFormat="1" x14ac:dyDescent="0.25">
      <c r="A1223" s="20"/>
      <c r="B1223" s="16"/>
      <c r="C1223" s="446"/>
      <c r="D1223" s="446"/>
      <c r="E1223" s="1089"/>
      <c r="F1223" s="446"/>
      <c r="G1223" s="446"/>
      <c r="H1223" s="1089"/>
      <c r="I1223" s="446"/>
      <c r="J1223" s="446"/>
      <c r="K1223" s="1089"/>
      <c r="L1223" s="446"/>
      <c r="M1223" s="446"/>
      <c r="N1223" s="1089"/>
      <c r="O1223" s="446"/>
      <c r="P1223" s="446"/>
      <c r="Q1223" s="1089"/>
      <c r="R1223" s="446"/>
      <c r="S1223" s="446"/>
      <c r="T1223" s="1089"/>
      <c r="U1223" s="1089"/>
      <c r="V1223" s="446"/>
      <c r="W1223" s="446"/>
      <c r="X1223" s="1089"/>
      <c r="Y1223" s="446"/>
      <c r="Z1223" s="446"/>
      <c r="AA1223" s="1089"/>
      <c r="AB1223" s="446"/>
      <c r="AC1223" s="1089"/>
      <c r="AD1223" s="446"/>
      <c r="AE1223" s="1089"/>
      <c r="AF1223" s="446"/>
      <c r="AG1223" s="1089"/>
      <c r="AH1223" s="446"/>
      <c r="AI1223" s="446"/>
      <c r="AJ1223" s="1089"/>
      <c r="AK1223" s="446"/>
      <c r="AL1223" s="446"/>
      <c r="AM1223" s="1089"/>
      <c r="AN1223" s="446"/>
      <c r="AO1223" s="446"/>
      <c r="AP1223" s="1089"/>
      <c r="AQ1223" s="446"/>
      <c r="AR1223" s="446"/>
      <c r="AS1223" s="1146"/>
      <c r="AT1223" s="446"/>
      <c r="AU1223" s="446"/>
      <c r="AV1223" s="1089"/>
      <c r="AW1223" s="1089"/>
      <c r="AX1223" s="1146"/>
      <c r="AY1223" s="446"/>
      <c r="AZ1223" s="1146"/>
      <c r="BA1223" s="1919"/>
      <c r="BB1223" s="1790"/>
      <c r="BC1223" s="1146"/>
      <c r="BD1223" s="446"/>
      <c r="BE1223" s="1938"/>
      <c r="BF1223" s="1089"/>
      <c r="BG1223" s="20"/>
      <c r="BH1223" s="23"/>
      <c r="BI1223" s="23"/>
      <c r="BJ1223" s="23"/>
      <c r="BK1223" s="23"/>
      <c r="BL1223" s="23"/>
      <c r="BM1223" s="23"/>
      <c r="BN1223" s="23"/>
      <c r="BO1223" s="23"/>
      <c r="BP1223" s="23"/>
      <c r="BQ1223" s="23"/>
      <c r="BR1223" s="23"/>
      <c r="BS1223" s="23"/>
      <c r="BT1223" s="23"/>
      <c r="BU1223" s="23"/>
      <c r="BV1223" s="23"/>
      <c r="BW1223" s="23"/>
      <c r="BX1223" s="23"/>
      <c r="BY1223" s="23"/>
      <c r="BZ1223" s="23"/>
      <c r="CA1223" s="23"/>
      <c r="CB1223" s="23"/>
      <c r="CC1223" s="23"/>
      <c r="CD1223" s="23"/>
      <c r="CE1223" s="23"/>
      <c r="CF1223" s="23"/>
      <c r="CG1223" s="23"/>
      <c r="CH1223" s="23"/>
      <c r="CI1223" s="23"/>
      <c r="CJ1223" s="23"/>
      <c r="CK1223" s="23"/>
      <c r="CL1223" s="23"/>
      <c r="CM1223" s="23"/>
      <c r="CN1223" s="23"/>
      <c r="CO1223" s="23"/>
      <c r="CP1223" s="23"/>
      <c r="CQ1223" s="23"/>
      <c r="CR1223" s="23"/>
      <c r="CS1223" s="23"/>
      <c r="CT1223" s="23"/>
      <c r="CU1223" s="23"/>
      <c r="CV1223" s="23"/>
      <c r="CW1223" s="23"/>
      <c r="CX1223" s="23"/>
      <c r="CY1223" s="23"/>
      <c r="CZ1223" s="23"/>
      <c r="DA1223" s="23"/>
      <c r="DB1223" s="23"/>
      <c r="DC1223" s="23"/>
      <c r="DD1223" s="23"/>
      <c r="DE1223" s="23"/>
      <c r="DF1223" s="23"/>
      <c r="DG1223" s="23"/>
      <c r="DH1223" s="23"/>
      <c r="DI1223" s="23"/>
      <c r="DJ1223" s="23"/>
      <c r="DK1223" s="23"/>
      <c r="DL1223" s="23"/>
      <c r="DM1223" s="23"/>
      <c r="DN1223" s="23"/>
      <c r="DO1223" s="23"/>
      <c r="DP1223" s="23"/>
      <c r="DQ1223" s="23"/>
      <c r="DR1223" s="23"/>
      <c r="DS1223" s="23"/>
      <c r="DT1223" s="23"/>
      <c r="DU1223" s="23"/>
      <c r="DV1223" s="23"/>
      <c r="DW1223" s="23"/>
      <c r="DX1223" s="23"/>
      <c r="DY1223" s="23"/>
      <c r="DZ1223" s="23"/>
      <c r="EA1223" s="23"/>
      <c r="EB1223" s="23"/>
      <c r="EC1223" s="23"/>
      <c r="ED1223" s="23"/>
      <c r="EE1223" s="23"/>
    </row>
    <row r="1224" spans="1:135" s="22" customFormat="1" x14ac:dyDescent="0.25">
      <c r="A1224" s="20"/>
      <c r="B1224" s="16"/>
      <c r="C1224" s="446"/>
      <c r="D1224" s="446"/>
      <c r="E1224" s="1089"/>
      <c r="F1224" s="446"/>
      <c r="G1224" s="446"/>
      <c r="H1224" s="1089"/>
      <c r="I1224" s="446"/>
      <c r="J1224" s="446"/>
      <c r="K1224" s="1089"/>
      <c r="L1224" s="446"/>
      <c r="M1224" s="446"/>
      <c r="N1224" s="1089"/>
      <c r="O1224" s="446"/>
      <c r="P1224" s="446"/>
      <c r="Q1224" s="1089"/>
      <c r="R1224" s="446"/>
      <c r="S1224" s="446"/>
      <c r="T1224" s="1089"/>
      <c r="U1224" s="1089"/>
      <c r="V1224" s="446"/>
      <c r="W1224" s="446"/>
      <c r="X1224" s="1089"/>
      <c r="Y1224" s="446"/>
      <c r="Z1224" s="446"/>
      <c r="AA1224" s="1089"/>
      <c r="AB1224" s="446"/>
      <c r="AC1224" s="1089"/>
      <c r="AD1224" s="446"/>
      <c r="AE1224" s="1089"/>
      <c r="AF1224" s="446"/>
      <c r="AG1224" s="1089"/>
      <c r="AH1224" s="446"/>
      <c r="AI1224" s="446"/>
      <c r="AJ1224" s="1089"/>
      <c r="AK1224" s="446"/>
      <c r="AL1224" s="446"/>
      <c r="AM1224" s="1089"/>
      <c r="AN1224" s="446"/>
      <c r="AO1224" s="446"/>
      <c r="AP1224" s="1089"/>
      <c r="AQ1224" s="446"/>
      <c r="AR1224" s="446"/>
      <c r="AS1224" s="1146"/>
      <c r="AT1224" s="446"/>
      <c r="AU1224" s="446"/>
      <c r="AV1224" s="1089"/>
      <c r="AW1224" s="1089"/>
      <c r="AX1224" s="1146"/>
      <c r="AY1224" s="446"/>
      <c r="AZ1224" s="1146"/>
      <c r="BA1224" s="1919"/>
      <c r="BB1224" s="1790"/>
      <c r="BC1224" s="1146"/>
      <c r="BD1224" s="446"/>
      <c r="BE1224" s="1938"/>
      <c r="BF1224" s="1089"/>
      <c r="BG1224" s="20"/>
      <c r="BH1224" s="23"/>
      <c r="BI1224" s="23"/>
      <c r="BJ1224" s="23"/>
      <c r="BK1224" s="23"/>
      <c r="BL1224" s="23"/>
      <c r="BM1224" s="23"/>
      <c r="BN1224" s="23"/>
      <c r="BO1224" s="23"/>
      <c r="BP1224" s="23"/>
      <c r="BQ1224" s="23"/>
      <c r="BR1224" s="23"/>
      <c r="BS1224" s="23"/>
      <c r="BT1224" s="23"/>
      <c r="BU1224" s="23"/>
      <c r="BV1224" s="23"/>
      <c r="BW1224" s="23"/>
      <c r="BX1224" s="23"/>
      <c r="BY1224" s="23"/>
      <c r="BZ1224" s="23"/>
      <c r="CA1224" s="23"/>
      <c r="CB1224" s="23"/>
      <c r="CC1224" s="23"/>
      <c r="CD1224" s="23"/>
      <c r="CE1224" s="23"/>
      <c r="CF1224" s="23"/>
      <c r="CG1224" s="23"/>
      <c r="CH1224" s="23"/>
      <c r="CI1224" s="23"/>
      <c r="CJ1224" s="23"/>
      <c r="CK1224" s="23"/>
      <c r="CL1224" s="23"/>
      <c r="CM1224" s="23"/>
      <c r="CN1224" s="23"/>
      <c r="CO1224" s="23"/>
      <c r="CP1224" s="23"/>
      <c r="CQ1224" s="23"/>
      <c r="CR1224" s="23"/>
      <c r="CS1224" s="23"/>
      <c r="CT1224" s="23"/>
      <c r="CU1224" s="23"/>
      <c r="CV1224" s="23"/>
      <c r="CW1224" s="23"/>
      <c r="CX1224" s="23"/>
      <c r="CY1224" s="23"/>
      <c r="CZ1224" s="23"/>
      <c r="DA1224" s="23"/>
      <c r="DB1224" s="23"/>
      <c r="DC1224" s="23"/>
      <c r="DD1224" s="23"/>
      <c r="DE1224" s="23"/>
      <c r="DF1224" s="23"/>
      <c r="DG1224" s="23"/>
      <c r="DH1224" s="23"/>
      <c r="DI1224" s="23"/>
      <c r="DJ1224" s="23"/>
      <c r="DK1224" s="23"/>
      <c r="DL1224" s="23"/>
      <c r="DM1224" s="23"/>
      <c r="DN1224" s="23"/>
      <c r="DO1224" s="23"/>
      <c r="DP1224" s="23"/>
      <c r="DQ1224" s="23"/>
      <c r="DR1224" s="23"/>
      <c r="DS1224" s="23"/>
      <c r="DT1224" s="23"/>
      <c r="DU1224" s="23"/>
      <c r="DV1224" s="23"/>
      <c r="DW1224" s="23"/>
      <c r="DX1224" s="23"/>
      <c r="DY1224" s="23"/>
      <c r="DZ1224" s="23"/>
      <c r="EA1224" s="23"/>
      <c r="EB1224" s="23"/>
      <c r="EC1224" s="23"/>
      <c r="ED1224" s="23"/>
      <c r="EE1224" s="23"/>
    </row>
    <row r="1225" spans="1:135" s="22" customFormat="1" x14ac:dyDescent="0.25">
      <c r="A1225" s="20"/>
      <c r="B1225" s="16"/>
      <c r="C1225" s="446"/>
      <c r="D1225" s="446"/>
      <c r="E1225" s="1089"/>
      <c r="F1225" s="446"/>
      <c r="G1225" s="446"/>
      <c r="H1225" s="1089"/>
      <c r="I1225" s="446"/>
      <c r="J1225" s="446"/>
      <c r="K1225" s="1089"/>
      <c r="L1225" s="446"/>
      <c r="M1225" s="446"/>
      <c r="N1225" s="1089"/>
      <c r="O1225" s="446"/>
      <c r="P1225" s="446"/>
      <c r="Q1225" s="1089"/>
      <c r="R1225" s="446"/>
      <c r="S1225" s="446"/>
      <c r="T1225" s="1089"/>
      <c r="U1225" s="1089"/>
      <c r="V1225" s="446"/>
      <c r="W1225" s="446"/>
      <c r="X1225" s="1089"/>
      <c r="Y1225" s="446"/>
      <c r="Z1225" s="446"/>
      <c r="AA1225" s="1089"/>
      <c r="AB1225" s="446"/>
      <c r="AC1225" s="1089"/>
      <c r="AD1225" s="446"/>
      <c r="AE1225" s="1089"/>
      <c r="AF1225" s="446"/>
      <c r="AG1225" s="1089"/>
      <c r="AH1225" s="446"/>
      <c r="AI1225" s="446"/>
      <c r="AJ1225" s="1089"/>
      <c r="AK1225" s="446"/>
      <c r="AL1225" s="446"/>
      <c r="AM1225" s="1089"/>
      <c r="AN1225" s="446"/>
      <c r="AO1225" s="446"/>
      <c r="AP1225" s="1089"/>
      <c r="AQ1225" s="446"/>
      <c r="AR1225" s="446"/>
      <c r="AS1225" s="1146"/>
      <c r="AT1225" s="446"/>
      <c r="AU1225" s="446"/>
      <c r="AV1225" s="1089"/>
      <c r="AW1225" s="1089"/>
      <c r="AX1225" s="1146"/>
      <c r="AY1225" s="446"/>
      <c r="AZ1225" s="1146"/>
      <c r="BA1225" s="1919"/>
      <c r="BB1225" s="1790"/>
      <c r="BC1225" s="1146"/>
      <c r="BD1225" s="446"/>
      <c r="BE1225" s="1938"/>
      <c r="BF1225" s="1089"/>
      <c r="BG1225" s="20"/>
      <c r="BH1225" s="23"/>
      <c r="BI1225" s="23"/>
      <c r="BJ1225" s="23"/>
      <c r="BK1225" s="23"/>
      <c r="BL1225" s="23"/>
      <c r="BM1225" s="23"/>
      <c r="BN1225" s="23"/>
      <c r="BO1225" s="23"/>
      <c r="BP1225" s="23"/>
      <c r="BQ1225" s="23"/>
      <c r="BR1225" s="23"/>
      <c r="BS1225" s="23"/>
      <c r="BT1225" s="23"/>
      <c r="BU1225" s="23"/>
      <c r="BV1225" s="23"/>
      <c r="BW1225" s="23"/>
      <c r="BX1225" s="23"/>
      <c r="BY1225" s="23"/>
      <c r="BZ1225" s="23"/>
      <c r="CA1225" s="23"/>
      <c r="CB1225" s="23"/>
      <c r="CC1225" s="23"/>
      <c r="CD1225" s="23"/>
      <c r="CE1225" s="23"/>
      <c r="CF1225" s="23"/>
      <c r="CG1225" s="23"/>
      <c r="CH1225" s="23"/>
      <c r="CI1225" s="23"/>
      <c r="CJ1225" s="23"/>
      <c r="CK1225" s="23"/>
      <c r="CL1225" s="23"/>
      <c r="CM1225" s="23"/>
      <c r="CN1225" s="23"/>
      <c r="CO1225" s="23"/>
      <c r="CP1225" s="23"/>
      <c r="CQ1225" s="23"/>
      <c r="CR1225" s="23"/>
      <c r="CS1225" s="23"/>
      <c r="CT1225" s="23"/>
      <c r="CU1225" s="23"/>
      <c r="CV1225" s="23"/>
      <c r="CW1225" s="23"/>
      <c r="CX1225" s="23"/>
      <c r="CY1225" s="23"/>
      <c r="CZ1225" s="23"/>
      <c r="DA1225" s="23"/>
      <c r="DB1225" s="23"/>
      <c r="DC1225" s="23"/>
      <c r="DD1225" s="23"/>
      <c r="DE1225" s="23"/>
      <c r="DF1225" s="23"/>
      <c r="DG1225" s="23"/>
      <c r="DH1225" s="23"/>
      <c r="DI1225" s="23"/>
      <c r="DJ1225" s="23"/>
      <c r="DK1225" s="23"/>
      <c r="DL1225" s="23"/>
      <c r="DM1225" s="23"/>
      <c r="DN1225" s="23"/>
      <c r="DO1225" s="23"/>
      <c r="DP1225" s="23"/>
      <c r="DQ1225" s="23"/>
      <c r="DR1225" s="23"/>
      <c r="DS1225" s="23"/>
      <c r="DT1225" s="23"/>
      <c r="DU1225" s="23"/>
      <c r="DV1225" s="23"/>
      <c r="DW1225" s="23"/>
      <c r="DX1225" s="23"/>
      <c r="DY1225" s="23"/>
      <c r="DZ1225" s="23"/>
      <c r="EA1225" s="23"/>
      <c r="EB1225" s="23"/>
      <c r="EC1225" s="23"/>
      <c r="ED1225" s="23"/>
      <c r="EE1225" s="23"/>
    </row>
    <row r="1226" spans="1:135" s="22" customFormat="1" x14ac:dyDescent="0.25">
      <c r="A1226" s="20"/>
      <c r="B1226" s="16"/>
      <c r="C1226" s="446"/>
      <c r="D1226" s="446"/>
      <c r="E1226" s="1089"/>
      <c r="F1226" s="446"/>
      <c r="G1226" s="446"/>
      <c r="H1226" s="1089"/>
      <c r="I1226" s="446"/>
      <c r="J1226" s="446"/>
      <c r="K1226" s="1089"/>
      <c r="L1226" s="446"/>
      <c r="M1226" s="446"/>
      <c r="N1226" s="1089"/>
      <c r="O1226" s="446"/>
      <c r="P1226" s="446"/>
      <c r="Q1226" s="1089"/>
      <c r="R1226" s="446"/>
      <c r="S1226" s="446"/>
      <c r="T1226" s="1089"/>
      <c r="U1226" s="1089"/>
      <c r="V1226" s="446"/>
      <c r="W1226" s="446"/>
      <c r="X1226" s="1089"/>
      <c r="Y1226" s="446"/>
      <c r="Z1226" s="446"/>
      <c r="AA1226" s="1089"/>
      <c r="AB1226" s="446"/>
      <c r="AC1226" s="1089"/>
      <c r="AD1226" s="446"/>
      <c r="AE1226" s="1089"/>
      <c r="AF1226" s="446"/>
      <c r="AG1226" s="1089"/>
      <c r="AH1226" s="446"/>
      <c r="AI1226" s="446"/>
      <c r="AJ1226" s="1089"/>
      <c r="AK1226" s="446"/>
      <c r="AL1226" s="446"/>
      <c r="AM1226" s="1089"/>
      <c r="AN1226" s="446"/>
      <c r="AO1226" s="446"/>
      <c r="AP1226" s="1089"/>
      <c r="AQ1226" s="446"/>
      <c r="AR1226" s="446"/>
      <c r="AS1226" s="1146"/>
      <c r="AT1226" s="446"/>
      <c r="AU1226" s="446"/>
      <c r="AV1226" s="1089"/>
      <c r="AW1226" s="1089"/>
      <c r="AX1226" s="1146"/>
      <c r="AY1226" s="446"/>
      <c r="AZ1226" s="1146"/>
      <c r="BA1226" s="1919"/>
      <c r="BB1226" s="1790"/>
      <c r="BC1226" s="1146"/>
      <c r="BD1226" s="446"/>
      <c r="BE1226" s="1938"/>
      <c r="BF1226" s="1089"/>
      <c r="BG1226" s="20"/>
      <c r="BH1226" s="23"/>
      <c r="BI1226" s="23"/>
      <c r="BJ1226" s="23"/>
      <c r="BK1226" s="23"/>
      <c r="BL1226" s="23"/>
      <c r="BM1226" s="23"/>
      <c r="BN1226" s="23"/>
      <c r="BO1226" s="23"/>
      <c r="BP1226" s="23"/>
      <c r="BQ1226" s="23"/>
      <c r="BR1226" s="23"/>
      <c r="BS1226" s="23"/>
      <c r="BT1226" s="23"/>
      <c r="BU1226" s="23"/>
      <c r="BV1226" s="23"/>
      <c r="BW1226" s="23"/>
      <c r="BX1226" s="23"/>
      <c r="BY1226" s="23"/>
      <c r="BZ1226" s="23"/>
      <c r="CA1226" s="23"/>
      <c r="CB1226" s="23"/>
      <c r="CC1226" s="23"/>
      <c r="CD1226" s="23"/>
      <c r="CE1226" s="23"/>
      <c r="CF1226" s="23"/>
      <c r="CG1226" s="23"/>
      <c r="CH1226" s="23"/>
      <c r="CI1226" s="23"/>
      <c r="CJ1226" s="23"/>
      <c r="CK1226" s="23"/>
      <c r="CL1226" s="23"/>
      <c r="CM1226" s="23"/>
      <c r="CN1226" s="23"/>
      <c r="CO1226" s="23"/>
      <c r="CP1226" s="23"/>
      <c r="CQ1226" s="23"/>
      <c r="CR1226" s="23"/>
      <c r="CS1226" s="23"/>
      <c r="CT1226" s="23"/>
      <c r="CU1226" s="23"/>
      <c r="CV1226" s="23"/>
      <c r="CW1226" s="23"/>
      <c r="CX1226" s="23"/>
      <c r="CY1226" s="23"/>
      <c r="CZ1226" s="23"/>
      <c r="DA1226" s="23"/>
      <c r="DB1226" s="23"/>
      <c r="DC1226" s="23"/>
      <c r="DD1226" s="23"/>
      <c r="DE1226" s="23"/>
      <c r="DF1226" s="23"/>
      <c r="DG1226" s="23"/>
      <c r="DH1226" s="23"/>
      <c r="DI1226" s="23"/>
      <c r="DJ1226" s="23"/>
      <c r="DK1226" s="23"/>
      <c r="DL1226" s="23"/>
      <c r="DM1226" s="23"/>
      <c r="DN1226" s="23"/>
      <c r="DO1226" s="23"/>
      <c r="DP1226" s="23"/>
      <c r="DQ1226" s="23"/>
      <c r="DR1226" s="23"/>
      <c r="DS1226" s="23"/>
      <c r="DT1226" s="23"/>
      <c r="DU1226" s="23"/>
      <c r="DV1226" s="23"/>
      <c r="DW1226" s="23"/>
      <c r="DX1226" s="23"/>
      <c r="DY1226" s="23"/>
      <c r="DZ1226" s="23"/>
      <c r="EA1226" s="23"/>
      <c r="EB1226" s="23"/>
      <c r="EC1226" s="23"/>
      <c r="ED1226" s="23"/>
      <c r="EE1226" s="23"/>
    </row>
    <row r="1227" spans="1:135" s="22" customFormat="1" x14ac:dyDescent="0.25">
      <c r="A1227" s="20"/>
      <c r="B1227" s="16"/>
      <c r="C1227" s="446"/>
      <c r="D1227" s="446"/>
      <c r="E1227" s="1089"/>
      <c r="F1227" s="446"/>
      <c r="G1227" s="446"/>
      <c r="H1227" s="1089"/>
      <c r="I1227" s="446"/>
      <c r="J1227" s="446"/>
      <c r="K1227" s="1089"/>
      <c r="L1227" s="446"/>
      <c r="M1227" s="446"/>
      <c r="N1227" s="1089"/>
      <c r="O1227" s="446"/>
      <c r="P1227" s="446"/>
      <c r="Q1227" s="1089"/>
      <c r="R1227" s="446"/>
      <c r="S1227" s="446"/>
      <c r="T1227" s="1089"/>
      <c r="U1227" s="1089"/>
      <c r="V1227" s="446"/>
      <c r="W1227" s="446"/>
      <c r="X1227" s="1089"/>
      <c r="Y1227" s="446"/>
      <c r="Z1227" s="446"/>
      <c r="AA1227" s="1089"/>
      <c r="AB1227" s="446"/>
      <c r="AC1227" s="1089"/>
      <c r="AD1227" s="446"/>
      <c r="AE1227" s="1089"/>
      <c r="AF1227" s="446"/>
      <c r="AG1227" s="1089"/>
      <c r="AH1227" s="446"/>
      <c r="AI1227" s="446"/>
      <c r="AJ1227" s="1089"/>
      <c r="AK1227" s="446"/>
      <c r="AL1227" s="446"/>
      <c r="AM1227" s="1089"/>
      <c r="AN1227" s="446"/>
      <c r="AO1227" s="446"/>
      <c r="AP1227" s="1089"/>
      <c r="AQ1227" s="446"/>
      <c r="AR1227" s="446"/>
      <c r="AS1227" s="1146"/>
      <c r="AT1227" s="446"/>
      <c r="AU1227" s="446"/>
      <c r="AV1227" s="1089"/>
      <c r="AW1227" s="1089"/>
      <c r="AX1227" s="1146"/>
      <c r="AY1227" s="446"/>
      <c r="AZ1227" s="1146"/>
      <c r="BA1227" s="1919"/>
      <c r="BB1227" s="1790"/>
      <c r="BC1227" s="1146"/>
      <c r="BD1227" s="446"/>
      <c r="BE1227" s="1938"/>
      <c r="BF1227" s="1089"/>
      <c r="BG1227" s="20"/>
      <c r="BH1227" s="23"/>
      <c r="BI1227" s="23"/>
      <c r="BJ1227" s="23"/>
      <c r="BK1227" s="23"/>
      <c r="BL1227" s="23"/>
      <c r="BM1227" s="23"/>
      <c r="BN1227" s="23"/>
      <c r="BO1227" s="23"/>
      <c r="BP1227" s="23"/>
      <c r="BQ1227" s="23"/>
      <c r="BR1227" s="23"/>
      <c r="BS1227" s="23"/>
      <c r="BT1227" s="23"/>
      <c r="BU1227" s="23"/>
      <c r="BV1227" s="23"/>
      <c r="BW1227" s="23"/>
      <c r="BX1227" s="23"/>
      <c r="BY1227" s="23"/>
      <c r="BZ1227" s="23"/>
      <c r="CA1227" s="23"/>
      <c r="CB1227" s="23"/>
      <c r="CC1227" s="23"/>
      <c r="CD1227" s="23"/>
      <c r="CE1227" s="23"/>
      <c r="CF1227" s="23"/>
      <c r="CG1227" s="23"/>
      <c r="CH1227" s="23"/>
      <c r="CI1227" s="23"/>
      <c r="CJ1227" s="23"/>
      <c r="CK1227" s="23"/>
      <c r="CL1227" s="23"/>
      <c r="CM1227" s="23"/>
      <c r="CN1227" s="23"/>
      <c r="CO1227" s="23"/>
      <c r="CP1227" s="23"/>
      <c r="CQ1227" s="23"/>
      <c r="CR1227" s="23"/>
      <c r="CS1227" s="23"/>
      <c r="CT1227" s="23"/>
      <c r="CU1227" s="23"/>
      <c r="CV1227" s="23"/>
      <c r="CW1227" s="23"/>
      <c r="CX1227" s="23"/>
      <c r="CY1227" s="23"/>
      <c r="CZ1227" s="23"/>
      <c r="DA1227" s="23"/>
      <c r="DB1227" s="23"/>
      <c r="DC1227" s="23"/>
      <c r="DD1227" s="23"/>
      <c r="DE1227" s="23"/>
      <c r="DF1227" s="23"/>
      <c r="DG1227" s="23"/>
      <c r="DH1227" s="23"/>
      <c r="DI1227" s="23"/>
      <c r="DJ1227" s="23"/>
      <c r="DK1227" s="23"/>
      <c r="DL1227" s="23"/>
      <c r="DM1227" s="23"/>
      <c r="DN1227" s="23"/>
      <c r="DO1227" s="23"/>
      <c r="DP1227" s="23"/>
      <c r="DQ1227" s="23"/>
      <c r="DR1227" s="23"/>
      <c r="DS1227" s="23"/>
      <c r="DT1227" s="23"/>
      <c r="DU1227" s="23"/>
      <c r="DV1227" s="23"/>
      <c r="DW1227" s="23"/>
      <c r="DX1227" s="23"/>
      <c r="DY1227" s="23"/>
      <c r="DZ1227" s="23"/>
      <c r="EA1227" s="23"/>
      <c r="EB1227" s="23"/>
      <c r="EC1227" s="23"/>
      <c r="ED1227" s="23"/>
      <c r="EE1227" s="23"/>
    </row>
    <row r="1228" spans="1:135" s="22" customFormat="1" x14ac:dyDescent="0.25">
      <c r="A1228" s="20"/>
      <c r="B1228" s="16"/>
      <c r="C1228" s="446"/>
      <c r="D1228" s="446"/>
      <c r="E1228" s="1089"/>
      <c r="F1228" s="446"/>
      <c r="G1228" s="446"/>
      <c r="H1228" s="1089"/>
      <c r="I1228" s="446"/>
      <c r="J1228" s="446"/>
      <c r="K1228" s="1089"/>
      <c r="L1228" s="446"/>
      <c r="M1228" s="446"/>
      <c r="N1228" s="1089"/>
      <c r="O1228" s="446"/>
      <c r="P1228" s="446"/>
      <c r="Q1228" s="1089"/>
      <c r="R1228" s="446"/>
      <c r="S1228" s="446"/>
      <c r="T1228" s="1089"/>
      <c r="U1228" s="1089"/>
      <c r="V1228" s="446"/>
      <c r="W1228" s="446"/>
      <c r="X1228" s="1089"/>
      <c r="Y1228" s="446"/>
      <c r="Z1228" s="446"/>
      <c r="AA1228" s="1089"/>
      <c r="AB1228" s="446"/>
      <c r="AC1228" s="1089"/>
      <c r="AD1228" s="446"/>
      <c r="AE1228" s="1089"/>
      <c r="AF1228" s="446"/>
      <c r="AG1228" s="1089"/>
      <c r="AH1228" s="446"/>
      <c r="AI1228" s="446"/>
      <c r="AJ1228" s="1089"/>
      <c r="AK1228" s="446"/>
      <c r="AL1228" s="446"/>
      <c r="AM1228" s="1089"/>
      <c r="AN1228" s="446"/>
      <c r="AO1228" s="446"/>
      <c r="AP1228" s="1089"/>
      <c r="AQ1228" s="446"/>
      <c r="AR1228" s="446"/>
      <c r="AS1228" s="1146"/>
      <c r="AT1228" s="446"/>
      <c r="AU1228" s="446"/>
      <c r="AV1228" s="1089"/>
      <c r="AW1228" s="1089"/>
      <c r="AX1228" s="1146"/>
      <c r="AY1228" s="446"/>
      <c r="AZ1228" s="1146"/>
      <c r="BA1228" s="1919"/>
      <c r="BB1228" s="1790"/>
      <c r="BC1228" s="1146"/>
      <c r="BD1228" s="446"/>
      <c r="BE1228" s="1938"/>
      <c r="BF1228" s="1089"/>
      <c r="BG1228" s="20"/>
      <c r="BH1228" s="23"/>
      <c r="BI1228" s="23"/>
      <c r="BJ1228" s="23"/>
      <c r="BK1228" s="23"/>
      <c r="BL1228" s="23"/>
      <c r="BM1228" s="23"/>
      <c r="BN1228" s="23"/>
      <c r="BO1228" s="23"/>
      <c r="BP1228" s="23"/>
      <c r="BQ1228" s="23"/>
      <c r="BR1228" s="23"/>
      <c r="BS1228" s="23"/>
      <c r="BT1228" s="23"/>
      <c r="BU1228" s="23"/>
      <c r="BV1228" s="23"/>
      <c r="BW1228" s="23"/>
      <c r="BX1228" s="23"/>
      <c r="BY1228" s="23"/>
      <c r="BZ1228" s="23"/>
      <c r="CA1228" s="23"/>
      <c r="CB1228" s="23"/>
      <c r="CC1228" s="23"/>
      <c r="CD1228" s="23"/>
      <c r="CE1228" s="23"/>
      <c r="CF1228" s="23"/>
      <c r="CG1228" s="23"/>
      <c r="CH1228" s="23"/>
      <c r="CI1228" s="23"/>
      <c r="CJ1228" s="23"/>
      <c r="CK1228" s="23"/>
      <c r="CL1228" s="23"/>
      <c r="CM1228" s="23"/>
      <c r="CN1228" s="23"/>
      <c r="CO1228" s="23"/>
      <c r="CP1228" s="23"/>
      <c r="CQ1228" s="23"/>
      <c r="CR1228" s="23"/>
      <c r="CS1228" s="23"/>
      <c r="CT1228" s="23"/>
      <c r="CU1228" s="23"/>
      <c r="CV1228" s="23"/>
      <c r="CW1228" s="23"/>
      <c r="CX1228" s="23"/>
      <c r="CY1228" s="23"/>
      <c r="CZ1228" s="23"/>
      <c r="DA1228" s="23"/>
      <c r="DB1228" s="23"/>
      <c r="DC1228" s="23"/>
      <c r="DD1228" s="23"/>
      <c r="DE1228" s="23"/>
      <c r="DF1228" s="23"/>
      <c r="DG1228" s="23"/>
      <c r="DH1228" s="23"/>
      <c r="DI1228" s="23"/>
      <c r="DJ1228" s="23"/>
      <c r="DK1228" s="23"/>
      <c r="DL1228" s="23"/>
      <c r="DM1228" s="23"/>
      <c r="DN1228" s="23"/>
      <c r="DO1228" s="23"/>
      <c r="DP1228" s="23"/>
      <c r="DQ1228" s="23"/>
      <c r="DR1228" s="23"/>
      <c r="DS1228" s="23"/>
      <c r="DT1228" s="23"/>
      <c r="DU1228" s="23"/>
      <c r="DV1228" s="23"/>
      <c r="DW1228" s="23"/>
      <c r="DX1228" s="23"/>
      <c r="DY1228" s="23"/>
      <c r="DZ1228" s="23"/>
      <c r="EA1228" s="23"/>
      <c r="EB1228" s="23"/>
      <c r="EC1228" s="23"/>
      <c r="ED1228" s="23"/>
      <c r="EE1228" s="23"/>
    </row>
    <row r="1229" spans="1:135" s="22" customFormat="1" x14ac:dyDescent="0.25">
      <c r="A1229" s="20"/>
      <c r="B1229" s="16"/>
      <c r="C1229" s="446"/>
      <c r="D1229" s="446"/>
      <c r="E1229" s="1089"/>
      <c r="F1229" s="446"/>
      <c r="G1229" s="446"/>
      <c r="H1229" s="1089"/>
      <c r="I1229" s="446"/>
      <c r="J1229" s="446"/>
      <c r="K1229" s="1089"/>
      <c r="L1229" s="446"/>
      <c r="M1229" s="446"/>
      <c r="N1229" s="1089"/>
      <c r="O1229" s="446"/>
      <c r="P1229" s="446"/>
      <c r="Q1229" s="1089"/>
      <c r="R1229" s="446"/>
      <c r="S1229" s="446"/>
      <c r="T1229" s="1089"/>
      <c r="U1229" s="1089"/>
      <c r="V1229" s="446"/>
      <c r="W1229" s="446"/>
      <c r="X1229" s="1089"/>
      <c r="Y1229" s="446"/>
      <c r="Z1229" s="446"/>
      <c r="AA1229" s="1089"/>
      <c r="AB1229" s="446"/>
      <c r="AC1229" s="1089"/>
      <c r="AD1229" s="446"/>
      <c r="AE1229" s="1089"/>
      <c r="AF1229" s="446"/>
      <c r="AG1229" s="1089"/>
      <c r="AH1229" s="446"/>
      <c r="AI1229" s="446"/>
      <c r="AJ1229" s="1089"/>
      <c r="AK1229" s="446"/>
      <c r="AL1229" s="446"/>
      <c r="AM1229" s="1089"/>
      <c r="AN1229" s="446"/>
      <c r="AO1229" s="446"/>
      <c r="AP1229" s="1089"/>
      <c r="AQ1229" s="446"/>
      <c r="AR1229" s="446"/>
      <c r="AS1229" s="1146"/>
      <c r="AT1229" s="446"/>
      <c r="AU1229" s="446"/>
      <c r="AV1229" s="1089"/>
      <c r="AW1229" s="1089"/>
      <c r="AX1229" s="1146"/>
      <c r="AY1229" s="446"/>
      <c r="AZ1229" s="1146"/>
      <c r="BA1229" s="1919"/>
      <c r="BB1229" s="1790"/>
      <c r="BC1229" s="1146"/>
      <c r="BD1229" s="446"/>
      <c r="BE1229" s="1938"/>
      <c r="BF1229" s="1089"/>
      <c r="BG1229" s="20"/>
      <c r="BH1229" s="23"/>
      <c r="BI1229" s="23"/>
      <c r="BJ1229" s="23"/>
      <c r="BK1229" s="23"/>
      <c r="BL1229" s="23"/>
      <c r="BM1229" s="23"/>
      <c r="BN1229" s="23"/>
      <c r="BO1229" s="23"/>
      <c r="BP1229" s="23"/>
      <c r="BQ1229" s="23"/>
      <c r="BR1229" s="23"/>
      <c r="BS1229" s="23"/>
      <c r="BT1229" s="23"/>
      <c r="BU1229" s="23"/>
      <c r="BV1229" s="23"/>
      <c r="BW1229" s="23"/>
      <c r="BX1229" s="23"/>
      <c r="BY1229" s="23"/>
      <c r="BZ1229" s="23"/>
      <c r="CA1229" s="23"/>
      <c r="CB1229" s="23"/>
      <c r="CC1229" s="23"/>
      <c r="CD1229" s="23"/>
      <c r="CE1229" s="23"/>
      <c r="CF1229" s="23"/>
      <c r="CG1229" s="23"/>
      <c r="CH1229" s="23"/>
      <c r="CI1229" s="23"/>
      <c r="CJ1229" s="23"/>
      <c r="CK1229" s="23"/>
      <c r="CL1229" s="23"/>
      <c r="CM1229" s="23"/>
      <c r="CN1229" s="23"/>
      <c r="CO1229" s="23"/>
      <c r="CP1229" s="23"/>
      <c r="CQ1229" s="23"/>
      <c r="CR1229" s="23"/>
      <c r="CS1229" s="23"/>
      <c r="CT1229" s="23"/>
      <c r="CU1229" s="23"/>
      <c r="CV1229" s="23"/>
      <c r="CW1229" s="23"/>
      <c r="CX1229" s="23"/>
      <c r="CY1229" s="23"/>
      <c r="CZ1229" s="23"/>
      <c r="DA1229" s="23"/>
      <c r="DB1229" s="23"/>
      <c r="DC1229" s="23"/>
      <c r="DD1229" s="23"/>
      <c r="DE1229" s="23"/>
      <c r="DF1229" s="23"/>
      <c r="DG1229" s="23"/>
      <c r="DH1229" s="23"/>
      <c r="DI1229" s="23"/>
      <c r="DJ1229" s="23"/>
      <c r="DK1229" s="23"/>
      <c r="DL1229" s="23"/>
      <c r="DM1229" s="23"/>
      <c r="DN1229" s="23"/>
      <c r="DO1229" s="23"/>
      <c r="DP1229" s="23"/>
      <c r="DQ1229" s="23"/>
      <c r="DR1229" s="23"/>
      <c r="DS1229" s="23"/>
      <c r="DT1229" s="23"/>
      <c r="DU1229" s="23"/>
      <c r="DV1229" s="23"/>
      <c r="DW1229" s="23"/>
      <c r="DX1229" s="23"/>
      <c r="DY1229" s="23"/>
      <c r="DZ1229" s="23"/>
      <c r="EA1229" s="23"/>
      <c r="EB1229" s="23"/>
      <c r="EC1229" s="23"/>
      <c r="ED1229" s="23"/>
      <c r="EE1229" s="23"/>
    </row>
    <row r="1230" spans="1:135" s="22" customFormat="1" x14ac:dyDescent="0.25">
      <c r="A1230" s="20"/>
      <c r="B1230" s="16"/>
      <c r="C1230" s="446"/>
      <c r="D1230" s="446"/>
      <c r="E1230" s="1089"/>
      <c r="F1230" s="446"/>
      <c r="G1230" s="446"/>
      <c r="H1230" s="1089"/>
      <c r="I1230" s="446"/>
      <c r="J1230" s="446"/>
      <c r="K1230" s="1089"/>
      <c r="L1230" s="446"/>
      <c r="M1230" s="446"/>
      <c r="N1230" s="1089"/>
      <c r="O1230" s="446"/>
      <c r="P1230" s="446"/>
      <c r="Q1230" s="1089"/>
      <c r="R1230" s="446"/>
      <c r="S1230" s="446"/>
      <c r="T1230" s="1089"/>
      <c r="U1230" s="1089"/>
      <c r="V1230" s="446"/>
      <c r="W1230" s="446"/>
      <c r="X1230" s="1089"/>
      <c r="Y1230" s="446"/>
      <c r="Z1230" s="446"/>
      <c r="AA1230" s="1089"/>
      <c r="AB1230" s="446"/>
      <c r="AC1230" s="1089"/>
      <c r="AD1230" s="446"/>
      <c r="AE1230" s="1089"/>
      <c r="AF1230" s="446"/>
      <c r="AG1230" s="1089"/>
      <c r="AH1230" s="446"/>
      <c r="AI1230" s="446"/>
      <c r="AJ1230" s="1089"/>
      <c r="AK1230" s="446"/>
      <c r="AL1230" s="446"/>
      <c r="AM1230" s="1089"/>
      <c r="AN1230" s="446"/>
      <c r="AO1230" s="446"/>
      <c r="AP1230" s="1089"/>
      <c r="AQ1230" s="446"/>
      <c r="AR1230" s="446"/>
      <c r="AS1230" s="1146"/>
      <c r="AT1230" s="446"/>
      <c r="AU1230" s="446"/>
      <c r="AV1230" s="1089"/>
      <c r="AW1230" s="1089"/>
      <c r="AX1230" s="1146"/>
      <c r="AY1230" s="446"/>
      <c r="AZ1230" s="1146"/>
      <c r="BA1230" s="1919"/>
      <c r="BB1230" s="1790"/>
      <c r="BC1230" s="1146"/>
      <c r="BD1230" s="446"/>
      <c r="BE1230" s="1938"/>
      <c r="BF1230" s="1089"/>
      <c r="BG1230" s="20"/>
      <c r="BH1230" s="23"/>
      <c r="BI1230" s="23"/>
      <c r="BJ1230" s="23"/>
      <c r="BK1230" s="23"/>
      <c r="BL1230" s="23"/>
      <c r="BM1230" s="23"/>
      <c r="BN1230" s="23"/>
      <c r="BO1230" s="23"/>
      <c r="BP1230" s="23"/>
      <c r="BQ1230" s="23"/>
      <c r="BR1230" s="23"/>
      <c r="BS1230" s="23"/>
      <c r="BT1230" s="23"/>
      <c r="BU1230" s="23"/>
      <c r="BV1230" s="23"/>
      <c r="BW1230" s="23"/>
      <c r="BX1230" s="23"/>
      <c r="BY1230" s="23"/>
      <c r="BZ1230" s="23"/>
      <c r="CA1230" s="23"/>
      <c r="CB1230" s="23"/>
      <c r="CC1230" s="23"/>
      <c r="CD1230" s="23"/>
      <c r="CE1230" s="23"/>
      <c r="CF1230" s="23"/>
      <c r="CG1230" s="23"/>
      <c r="CH1230" s="23"/>
      <c r="CI1230" s="23"/>
      <c r="CJ1230" s="23"/>
      <c r="CK1230" s="23"/>
      <c r="CL1230" s="23"/>
      <c r="CM1230" s="23"/>
      <c r="CN1230" s="23"/>
      <c r="CO1230" s="23"/>
      <c r="CP1230" s="23"/>
      <c r="CQ1230" s="23"/>
      <c r="CR1230" s="23"/>
      <c r="CS1230" s="23"/>
      <c r="CT1230" s="23"/>
      <c r="CU1230" s="23"/>
      <c r="CV1230" s="23"/>
      <c r="CW1230" s="23"/>
      <c r="CX1230" s="23"/>
      <c r="CY1230" s="23"/>
      <c r="CZ1230" s="23"/>
      <c r="DA1230" s="23"/>
      <c r="DB1230" s="23"/>
      <c r="DC1230" s="23"/>
      <c r="DD1230" s="23"/>
      <c r="DE1230" s="23"/>
      <c r="DF1230" s="23"/>
      <c r="DG1230" s="23"/>
      <c r="DH1230" s="23"/>
      <c r="DI1230" s="23"/>
      <c r="DJ1230" s="23"/>
      <c r="DK1230" s="23"/>
      <c r="DL1230" s="23"/>
      <c r="DM1230" s="23"/>
      <c r="DN1230" s="23"/>
      <c r="DO1230" s="23"/>
      <c r="DP1230" s="23"/>
      <c r="DQ1230" s="23"/>
      <c r="DR1230" s="23"/>
      <c r="DS1230" s="23"/>
      <c r="DT1230" s="23"/>
      <c r="DU1230" s="23"/>
      <c r="DV1230" s="23"/>
      <c r="DW1230" s="23"/>
      <c r="DX1230" s="23"/>
      <c r="DY1230" s="23"/>
      <c r="DZ1230" s="23"/>
      <c r="EA1230" s="23"/>
      <c r="EB1230" s="23"/>
      <c r="EC1230" s="23"/>
      <c r="ED1230" s="23"/>
      <c r="EE1230" s="23"/>
    </row>
    <row r="1231" spans="1:135" s="22" customFormat="1" x14ac:dyDescent="0.25">
      <c r="A1231" s="20"/>
      <c r="B1231" s="16"/>
      <c r="C1231" s="446"/>
      <c r="D1231" s="446"/>
      <c r="E1231" s="1089"/>
      <c r="F1231" s="446"/>
      <c r="G1231" s="446"/>
      <c r="H1231" s="1089"/>
      <c r="I1231" s="446"/>
      <c r="J1231" s="446"/>
      <c r="K1231" s="1089"/>
      <c r="L1231" s="446"/>
      <c r="M1231" s="446"/>
      <c r="N1231" s="1089"/>
      <c r="O1231" s="446"/>
      <c r="P1231" s="446"/>
      <c r="Q1231" s="1089"/>
      <c r="R1231" s="446"/>
      <c r="S1231" s="446"/>
      <c r="T1231" s="1089"/>
      <c r="U1231" s="1089"/>
      <c r="V1231" s="446"/>
      <c r="W1231" s="446"/>
      <c r="X1231" s="1089"/>
      <c r="Y1231" s="446"/>
      <c r="Z1231" s="446"/>
      <c r="AA1231" s="1089"/>
      <c r="AB1231" s="446"/>
      <c r="AC1231" s="1089"/>
      <c r="AD1231" s="446"/>
      <c r="AE1231" s="1089"/>
      <c r="AF1231" s="446"/>
      <c r="AG1231" s="1089"/>
      <c r="AH1231" s="446"/>
      <c r="AI1231" s="446"/>
      <c r="AJ1231" s="1089"/>
      <c r="AK1231" s="446"/>
      <c r="AL1231" s="446"/>
      <c r="AM1231" s="1089"/>
      <c r="AN1231" s="446"/>
      <c r="AO1231" s="446"/>
      <c r="AP1231" s="1089"/>
      <c r="AQ1231" s="446"/>
      <c r="AR1231" s="446"/>
      <c r="AS1231" s="1146"/>
      <c r="AT1231" s="446"/>
      <c r="AU1231" s="446"/>
      <c r="AV1231" s="1089"/>
      <c r="AW1231" s="1089"/>
      <c r="AX1231" s="1146"/>
      <c r="AY1231" s="446"/>
      <c r="AZ1231" s="1146"/>
      <c r="BA1231" s="1919"/>
      <c r="BB1231" s="1790"/>
      <c r="BC1231" s="1146"/>
      <c r="BD1231" s="446"/>
      <c r="BE1231" s="1938"/>
      <c r="BF1231" s="1089"/>
      <c r="BG1231" s="20"/>
      <c r="BH1231" s="23"/>
      <c r="BI1231" s="23"/>
      <c r="BJ1231" s="23"/>
      <c r="BK1231" s="23"/>
      <c r="BL1231" s="23"/>
      <c r="BM1231" s="23"/>
      <c r="BN1231" s="23"/>
      <c r="BO1231" s="23"/>
      <c r="BP1231" s="23"/>
      <c r="BQ1231" s="23"/>
      <c r="BR1231" s="23"/>
      <c r="BS1231" s="23"/>
      <c r="BT1231" s="23"/>
      <c r="BU1231" s="23"/>
      <c r="BV1231" s="23"/>
      <c r="BW1231" s="23"/>
      <c r="BX1231" s="23"/>
      <c r="BY1231" s="23"/>
      <c r="BZ1231" s="23"/>
      <c r="CA1231" s="23"/>
      <c r="CB1231" s="23"/>
      <c r="CC1231" s="23"/>
      <c r="CD1231" s="23"/>
      <c r="CE1231" s="23"/>
      <c r="CF1231" s="23"/>
      <c r="CG1231" s="23"/>
      <c r="CH1231" s="23"/>
      <c r="CI1231" s="23"/>
      <c r="CJ1231" s="23"/>
      <c r="CK1231" s="23"/>
      <c r="CL1231" s="23"/>
      <c r="CM1231" s="23"/>
      <c r="CN1231" s="23"/>
      <c r="CO1231" s="23"/>
      <c r="CP1231" s="23"/>
      <c r="CQ1231" s="23"/>
      <c r="CR1231" s="23"/>
      <c r="CS1231" s="23"/>
      <c r="CT1231" s="23"/>
      <c r="CU1231" s="23"/>
      <c r="CV1231" s="23"/>
      <c r="CW1231" s="23"/>
      <c r="CX1231" s="23"/>
      <c r="CY1231" s="23"/>
      <c r="CZ1231" s="23"/>
      <c r="DA1231" s="23"/>
      <c r="DB1231" s="23"/>
      <c r="DC1231" s="23"/>
      <c r="DD1231" s="23"/>
      <c r="DE1231" s="23"/>
      <c r="DF1231" s="23"/>
      <c r="DG1231" s="23"/>
      <c r="DH1231" s="23"/>
      <c r="DI1231" s="23"/>
      <c r="DJ1231" s="23"/>
      <c r="DK1231" s="23"/>
      <c r="DL1231" s="23"/>
      <c r="DM1231" s="23"/>
      <c r="DN1231" s="23"/>
      <c r="DO1231" s="23"/>
      <c r="DP1231" s="23"/>
      <c r="DQ1231" s="23"/>
      <c r="DR1231" s="23"/>
      <c r="DS1231" s="23"/>
      <c r="DT1231" s="23"/>
      <c r="DU1231" s="23"/>
      <c r="DV1231" s="23"/>
      <c r="DW1231" s="23"/>
      <c r="DX1231" s="23"/>
      <c r="DY1231" s="23"/>
      <c r="DZ1231" s="23"/>
      <c r="EA1231" s="23"/>
      <c r="EB1231" s="23"/>
      <c r="EC1231" s="23"/>
      <c r="ED1231" s="23"/>
      <c r="EE1231" s="23"/>
    </row>
    <row r="1232" spans="1:135" s="22" customFormat="1" x14ac:dyDescent="0.25">
      <c r="A1232" s="20"/>
      <c r="B1232" s="16"/>
      <c r="C1232" s="446"/>
      <c r="D1232" s="446"/>
      <c r="E1232" s="1089"/>
      <c r="F1232" s="446"/>
      <c r="G1232" s="446"/>
      <c r="H1232" s="1089"/>
      <c r="I1232" s="446"/>
      <c r="J1232" s="446"/>
      <c r="K1232" s="1089"/>
      <c r="L1232" s="446"/>
      <c r="M1232" s="446"/>
      <c r="N1232" s="1089"/>
      <c r="O1232" s="446"/>
      <c r="P1232" s="446"/>
      <c r="Q1232" s="1089"/>
      <c r="R1232" s="446"/>
      <c r="S1232" s="446"/>
      <c r="T1232" s="1089"/>
      <c r="U1232" s="1089"/>
      <c r="V1232" s="446"/>
      <c r="W1232" s="446"/>
      <c r="X1232" s="1089"/>
      <c r="Y1232" s="446"/>
      <c r="Z1232" s="446"/>
      <c r="AA1232" s="1089"/>
      <c r="AB1232" s="446"/>
      <c r="AC1232" s="1089"/>
      <c r="AD1232" s="446"/>
      <c r="AE1232" s="1089"/>
      <c r="AF1232" s="446"/>
      <c r="AG1232" s="1089"/>
      <c r="AH1232" s="446"/>
      <c r="AI1232" s="446"/>
      <c r="AJ1232" s="1089"/>
      <c r="AK1232" s="446"/>
      <c r="AL1232" s="446"/>
      <c r="AM1232" s="1089"/>
      <c r="AN1232" s="446"/>
      <c r="AO1232" s="446"/>
      <c r="AP1232" s="1089"/>
      <c r="AQ1232" s="446"/>
      <c r="AR1232" s="446"/>
      <c r="AS1232" s="1146"/>
      <c r="AT1232" s="446"/>
      <c r="AU1232" s="446"/>
      <c r="AV1232" s="1089"/>
      <c r="AW1232" s="1089"/>
      <c r="AX1232" s="1146"/>
      <c r="AY1232" s="446"/>
      <c r="AZ1232" s="1146"/>
      <c r="BA1232" s="1919"/>
      <c r="BB1232" s="1790"/>
      <c r="BC1232" s="1146"/>
      <c r="BD1232" s="446"/>
      <c r="BE1232" s="1938"/>
      <c r="BF1232" s="1089"/>
      <c r="BG1232" s="20"/>
      <c r="BH1232" s="23"/>
      <c r="BI1232" s="23"/>
      <c r="BJ1232" s="23"/>
      <c r="BK1232" s="23"/>
      <c r="BL1232" s="23"/>
      <c r="BM1232" s="23"/>
      <c r="BN1232" s="23"/>
      <c r="BO1232" s="23"/>
      <c r="BP1232" s="23"/>
      <c r="BQ1232" s="23"/>
      <c r="BR1232" s="23"/>
      <c r="BS1232" s="23"/>
      <c r="BT1232" s="23"/>
      <c r="BU1232" s="23"/>
      <c r="BV1232" s="23"/>
      <c r="BW1232" s="23"/>
      <c r="BX1232" s="23"/>
      <c r="BY1232" s="23"/>
      <c r="BZ1232" s="23"/>
      <c r="CA1232" s="23"/>
      <c r="CB1232" s="23"/>
      <c r="CC1232" s="23"/>
      <c r="CD1232" s="23"/>
      <c r="CE1232" s="23"/>
      <c r="CF1232" s="23"/>
      <c r="CG1232" s="23"/>
      <c r="CH1232" s="23"/>
      <c r="CI1232" s="23"/>
      <c r="CJ1232" s="23"/>
      <c r="CK1232" s="23"/>
      <c r="CL1232" s="23"/>
      <c r="CM1232" s="23"/>
      <c r="CN1232" s="23"/>
      <c r="CO1232" s="23"/>
      <c r="CP1232" s="23"/>
      <c r="CQ1232" s="23"/>
      <c r="CR1232" s="23"/>
      <c r="CS1232" s="23"/>
      <c r="CT1232" s="23"/>
      <c r="CU1232" s="23"/>
      <c r="CV1232" s="23"/>
      <c r="CW1232" s="23"/>
      <c r="CX1232" s="23"/>
      <c r="CY1232" s="23"/>
      <c r="CZ1232" s="23"/>
      <c r="DA1232" s="23"/>
      <c r="DB1232" s="23"/>
      <c r="DC1232" s="23"/>
      <c r="DD1232" s="23"/>
      <c r="DE1232" s="23"/>
      <c r="DF1232" s="23"/>
      <c r="DG1232" s="23"/>
      <c r="DH1232" s="23"/>
      <c r="DI1232" s="23"/>
      <c r="DJ1232" s="23"/>
      <c r="DK1232" s="23"/>
      <c r="DL1232" s="23"/>
      <c r="DM1232" s="23"/>
      <c r="DN1232" s="23"/>
      <c r="DO1232" s="23"/>
      <c r="DP1232" s="23"/>
      <c r="DQ1232" s="23"/>
      <c r="DR1232" s="23"/>
      <c r="DS1232" s="23"/>
      <c r="DT1232" s="23"/>
      <c r="DU1232" s="23"/>
      <c r="DV1232" s="23"/>
      <c r="DW1232" s="23"/>
      <c r="DX1232" s="23"/>
      <c r="DY1232" s="23"/>
      <c r="DZ1232" s="23"/>
      <c r="EA1232" s="23"/>
      <c r="EB1232" s="23"/>
      <c r="EC1232" s="23"/>
      <c r="ED1232" s="23"/>
      <c r="EE1232" s="23"/>
    </row>
    <row r="1233" spans="1:135" s="22" customFormat="1" x14ac:dyDescent="0.25">
      <c r="A1233" s="20"/>
      <c r="B1233" s="16"/>
      <c r="C1233" s="446"/>
      <c r="D1233" s="446"/>
      <c r="E1233" s="1089"/>
      <c r="F1233" s="446"/>
      <c r="G1233" s="446"/>
      <c r="H1233" s="1089"/>
      <c r="I1233" s="446"/>
      <c r="J1233" s="446"/>
      <c r="K1233" s="1089"/>
      <c r="L1233" s="446"/>
      <c r="M1233" s="446"/>
      <c r="N1233" s="1089"/>
      <c r="O1233" s="446"/>
      <c r="P1233" s="446"/>
      <c r="Q1233" s="1089"/>
      <c r="R1233" s="446"/>
      <c r="S1233" s="446"/>
      <c r="T1233" s="1089"/>
      <c r="U1233" s="1089"/>
      <c r="V1233" s="446"/>
      <c r="W1233" s="446"/>
      <c r="X1233" s="1089"/>
      <c r="Y1233" s="446"/>
      <c r="Z1233" s="446"/>
      <c r="AA1233" s="1089"/>
      <c r="AB1233" s="446"/>
      <c r="AC1233" s="1089"/>
      <c r="AD1233" s="446"/>
      <c r="AE1233" s="1089"/>
      <c r="AF1233" s="446"/>
      <c r="AG1233" s="1089"/>
      <c r="AH1233" s="446"/>
      <c r="AI1233" s="446"/>
      <c r="AJ1233" s="1089"/>
      <c r="AK1233" s="446"/>
      <c r="AL1233" s="446"/>
      <c r="AM1233" s="1089"/>
      <c r="AN1233" s="446"/>
      <c r="AO1233" s="446"/>
      <c r="AP1233" s="1089"/>
      <c r="AQ1233" s="446"/>
      <c r="AR1233" s="446"/>
      <c r="AS1233" s="1146"/>
      <c r="AT1233" s="446"/>
      <c r="AU1233" s="446"/>
      <c r="AV1233" s="1089"/>
      <c r="AW1233" s="1089"/>
      <c r="AX1233" s="1146"/>
      <c r="AY1233" s="446"/>
      <c r="AZ1233" s="1146"/>
      <c r="BA1233" s="1919"/>
      <c r="BB1233" s="1790"/>
      <c r="BC1233" s="1146"/>
      <c r="BD1233" s="446"/>
      <c r="BE1233" s="1938"/>
      <c r="BF1233" s="1089"/>
      <c r="BG1233" s="20"/>
      <c r="BH1233" s="23"/>
      <c r="BI1233" s="23"/>
      <c r="BJ1233" s="23"/>
      <c r="BK1233" s="23"/>
      <c r="BL1233" s="23"/>
      <c r="BM1233" s="23"/>
      <c r="BN1233" s="23"/>
      <c r="BO1233" s="23"/>
      <c r="BP1233" s="23"/>
      <c r="BQ1233" s="23"/>
      <c r="BR1233" s="23"/>
      <c r="BS1233" s="23"/>
      <c r="BT1233" s="23"/>
      <c r="BU1233" s="23"/>
      <c r="BV1233" s="23"/>
      <c r="BW1233" s="23"/>
      <c r="BX1233" s="23"/>
      <c r="BY1233" s="23"/>
      <c r="BZ1233" s="23"/>
      <c r="CA1233" s="23"/>
      <c r="CB1233" s="23"/>
      <c r="CC1233" s="23"/>
      <c r="CD1233" s="23"/>
      <c r="CE1233" s="23"/>
      <c r="CF1233" s="23"/>
      <c r="CG1233" s="23"/>
      <c r="CH1233" s="23"/>
      <c r="CI1233" s="23"/>
      <c r="CJ1233" s="23"/>
      <c r="CK1233" s="23"/>
      <c r="CL1233" s="23"/>
      <c r="CM1233" s="23"/>
      <c r="CN1233" s="23"/>
      <c r="CO1233" s="23"/>
      <c r="CP1233" s="23"/>
      <c r="CQ1233" s="23"/>
      <c r="CR1233" s="23"/>
      <c r="CS1233" s="23"/>
      <c r="CT1233" s="23"/>
      <c r="CU1233" s="23"/>
      <c r="CV1233" s="23"/>
      <c r="CW1233" s="23"/>
      <c r="CX1233" s="23"/>
      <c r="CY1233" s="23"/>
      <c r="CZ1233" s="23"/>
      <c r="DA1233" s="23"/>
      <c r="DB1233" s="23"/>
      <c r="DC1233" s="23"/>
      <c r="DD1233" s="23"/>
      <c r="DE1233" s="23"/>
      <c r="DF1233" s="23"/>
      <c r="DG1233" s="23"/>
      <c r="DH1233" s="23"/>
      <c r="DI1233" s="23"/>
      <c r="DJ1233" s="23"/>
      <c r="DK1233" s="23"/>
      <c r="DL1233" s="23"/>
      <c r="DM1233" s="23"/>
      <c r="DN1233" s="23"/>
      <c r="DO1233" s="23"/>
      <c r="DP1233" s="23"/>
      <c r="DQ1233" s="23"/>
      <c r="DR1233" s="23"/>
      <c r="DS1233" s="23"/>
      <c r="DT1233" s="23"/>
      <c r="DU1233" s="23"/>
      <c r="DV1233" s="23"/>
      <c r="DW1233" s="23"/>
      <c r="DX1233" s="23"/>
      <c r="DY1233" s="23"/>
      <c r="DZ1233" s="23"/>
      <c r="EA1233" s="23"/>
      <c r="EB1233" s="23"/>
      <c r="EC1233" s="23"/>
      <c r="ED1233" s="23"/>
      <c r="EE1233" s="23"/>
    </row>
    <row r="1234" spans="1:135" s="22" customFormat="1" x14ac:dyDescent="0.25">
      <c r="A1234" s="20"/>
      <c r="B1234" s="16"/>
      <c r="C1234" s="446"/>
      <c r="D1234" s="446"/>
      <c r="E1234" s="1089"/>
      <c r="F1234" s="446"/>
      <c r="G1234" s="446"/>
      <c r="H1234" s="1089"/>
      <c r="I1234" s="446"/>
      <c r="J1234" s="446"/>
      <c r="K1234" s="1089"/>
      <c r="L1234" s="446"/>
      <c r="M1234" s="446"/>
      <c r="N1234" s="1089"/>
      <c r="O1234" s="446"/>
      <c r="P1234" s="446"/>
      <c r="Q1234" s="1089"/>
      <c r="R1234" s="446"/>
      <c r="S1234" s="446"/>
      <c r="T1234" s="1089"/>
      <c r="U1234" s="1089"/>
      <c r="V1234" s="446"/>
      <c r="W1234" s="446"/>
      <c r="X1234" s="1089"/>
      <c r="Y1234" s="446"/>
      <c r="Z1234" s="446"/>
      <c r="AA1234" s="1089"/>
      <c r="AB1234" s="446"/>
      <c r="AC1234" s="1089"/>
      <c r="AD1234" s="446"/>
      <c r="AE1234" s="1089"/>
      <c r="AF1234" s="446"/>
      <c r="AG1234" s="1089"/>
      <c r="AH1234" s="446"/>
      <c r="AI1234" s="446"/>
      <c r="AJ1234" s="1089"/>
      <c r="AK1234" s="446"/>
      <c r="AL1234" s="446"/>
      <c r="AM1234" s="1089"/>
      <c r="AN1234" s="446"/>
      <c r="AO1234" s="446"/>
      <c r="AP1234" s="1089"/>
      <c r="AQ1234" s="446"/>
      <c r="AR1234" s="446"/>
      <c r="AS1234" s="1146"/>
      <c r="AT1234" s="446"/>
      <c r="AU1234" s="446"/>
      <c r="AV1234" s="1089"/>
      <c r="AW1234" s="1089"/>
      <c r="AX1234" s="1146"/>
      <c r="AY1234" s="446"/>
      <c r="AZ1234" s="1146"/>
      <c r="BA1234" s="1919"/>
      <c r="BB1234" s="1790"/>
      <c r="BC1234" s="1146"/>
      <c r="BD1234" s="446"/>
      <c r="BE1234" s="1938"/>
      <c r="BF1234" s="1089"/>
      <c r="BG1234" s="20"/>
      <c r="BH1234" s="23"/>
      <c r="BI1234" s="23"/>
      <c r="BJ1234" s="23"/>
      <c r="BK1234" s="23"/>
      <c r="BL1234" s="23"/>
      <c r="BM1234" s="23"/>
      <c r="BN1234" s="23"/>
      <c r="BO1234" s="23"/>
      <c r="BP1234" s="23"/>
      <c r="BQ1234" s="23"/>
      <c r="BR1234" s="23"/>
      <c r="BS1234" s="23"/>
      <c r="BT1234" s="23"/>
      <c r="BU1234" s="23"/>
      <c r="BV1234" s="23"/>
      <c r="BW1234" s="23"/>
      <c r="BX1234" s="23"/>
      <c r="BY1234" s="23"/>
      <c r="BZ1234" s="23"/>
      <c r="CA1234" s="23"/>
      <c r="CB1234" s="23"/>
      <c r="CC1234" s="23"/>
      <c r="CD1234" s="23"/>
      <c r="CE1234" s="23"/>
      <c r="CF1234" s="23"/>
      <c r="CG1234" s="23"/>
      <c r="CH1234" s="23"/>
      <c r="CI1234" s="23"/>
      <c r="CJ1234" s="23"/>
      <c r="CK1234" s="23"/>
      <c r="CL1234" s="23"/>
      <c r="CM1234" s="23"/>
      <c r="CN1234" s="23"/>
      <c r="CO1234" s="23"/>
      <c r="CP1234" s="23"/>
      <c r="CQ1234" s="23"/>
      <c r="CR1234" s="23"/>
      <c r="CS1234" s="23"/>
      <c r="CT1234" s="23"/>
      <c r="CU1234" s="23"/>
      <c r="CV1234" s="23"/>
      <c r="CW1234" s="23"/>
      <c r="CX1234" s="23"/>
      <c r="CY1234" s="23"/>
      <c r="CZ1234" s="23"/>
      <c r="DA1234" s="23"/>
      <c r="DB1234" s="23"/>
      <c r="DC1234" s="23"/>
      <c r="DD1234" s="23"/>
      <c r="DE1234" s="23"/>
      <c r="DF1234" s="23"/>
      <c r="DG1234" s="23"/>
      <c r="DH1234" s="23"/>
      <c r="DI1234" s="23"/>
      <c r="DJ1234" s="23"/>
      <c r="DK1234" s="23"/>
      <c r="DL1234" s="23"/>
      <c r="DM1234" s="23"/>
      <c r="DN1234" s="23"/>
      <c r="DO1234" s="23"/>
      <c r="DP1234" s="23"/>
      <c r="DQ1234" s="23"/>
      <c r="DR1234" s="23"/>
      <c r="DS1234" s="23"/>
      <c r="DT1234" s="23"/>
      <c r="DU1234" s="23"/>
      <c r="DV1234" s="23"/>
      <c r="DW1234" s="23"/>
      <c r="DX1234" s="23"/>
      <c r="DY1234" s="23"/>
      <c r="DZ1234" s="23"/>
      <c r="EA1234" s="23"/>
      <c r="EB1234" s="23"/>
      <c r="EC1234" s="23"/>
      <c r="ED1234" s="23"/>
      <c r="EE1234" s="23"/>
    </row>
    <row r="1235" spans="1:135" s="22" customFormat="1" x14ac:dyDescent="0.25">
      <c r="A1235" s="20"/>
      <c r="B1235" s="16"/>
      <c r="C1235" s="446"/>
      <c r="D1235" s="446"/>
      <c r="E1235" s="1089"/>
      <c r="F1235" s="446"/>
      <c r="G1235" s="446"/>
      <c r="H1235" s="1089"/>
      <c r="I1235" s="446"/>
      <c r="J1235" s="446"/>
      <c r="K1235" s="1089"/>
      <c r="L1235" s="446"/>
      <c r="M1235" s="446"/>
      <c r="N1235" s="1089"/>
      <c r="O1235" s="446"/>
      <c r="P1235" s="446"/>
      <c r="Q1235" s="1089"/>
      <c r="R1235" s="446"/>
      <c r="S1235" s="446"/>
      <c r="T1235" s="1089"/>
      <c r="U1235" s="1089"/>
      <c r="V1235" s="446"/>
      <c r="W1235" s="446"/>
      <c r="X1235" s="1089"/>
      <c r="Y1235" s="446"/>
      <c r="Z1235" s="446"/>
      <c r="AA1235" s="1089"/>
      <c r="AB1235" s="446"/>
      <c r="AC1235" s="1089"/>
      <c r="AD1235" s="446"/>
      <c r="AE1235" s="1089"/>
      <c r="AF1235" s="446"/>
      <c r="AG1235" s="1089"/>
      <c r="AH1235" s="446"/>
      <c r="AI1235" s="446"/>
      <c r="AJ1235" s="1089"/>
      <c r="AK1235" s="446"/>
      <c r="AL1235" s="446"/>
      <c r="AM1235" s="1089"/>
      <c r="AN1235" s="446"/>
      <c r="AO1235" s="446"/>
      <c r="AP1235" s="1089"/>
      <c r="AQ1235" s="446"/>
      <c r="AR1235" s="446"/>
      <c r="AS1235" s="1146"/>
      <c r="AT1235" s="446"/>
      <c r="AU1235" s="446"/>
      <c r="AV1235" s="1089"/>
      <c r="AW1235" s="1089"/>
      <c r="AX1235" s="1146"/>
      <c r="AY1235" s="446"/>
      <c r="AZ1235" s="1146"/>
      <c r="BA1235" s="1919"/>
      <c r="BB1235" s="1790"/>
      <c r="BC1235" s="1146"/>
      <c r="BD1235" s="446"/>
      <c r="BE1235" s="1938"/>
      <c r="BF1235" s="1089"/>
      <c r="BG1235" s="20"/>
      <c r="BH1235" s="23"/>
      <c r="BI1235" s="23"/>
      <c r="BJ1235" s="23"/>
      <c r="BK1235" s="23"/>
      <c r="BL1235" s="23"/>
      <c r="BM1235" s="23"/>
      <c r="BN1235" s="23"/>
      <c r="BO1235" s="23"/>
      <c r="BP1235" s="23"/>
      <c r="BQ1235" s="23"/>
      <c r="BR1235" s="23"/>
      <c r="BS1235" s="23"/>
      <c r="BT1235" s="23"/>
      <c r="BU1235" s="23"/>
      <c r="BV1235" s="23"/>
      <c r="BW1235" s="23"/>
      <c r="BX1235" s="23"/>
      <c r="BY1235" s="23"/>
      <c r="BZ1235" s="23"/>
      <c r="CA1235" s="23"/>
      <c r="CB1235" s="23"/>
      <c r="CC1235" s="23"/>
      <c r="CD1235" s="23"/>
      <c r="CE1235" s="23"/>
      <c r="CF1235" s="23"/>
      <c r="CG1235" s="23"/>
      <c r="CH1235" s="23"/>
      <c r="CI1235" s="23"/>
      <c r="CJ1235" s="23"/>
      <c r="CK1235" s="23"/>
      <c r="CL1235" s="23"/>
      <c r="CM1235" s="23"/>
      <c r="CN1235" s="23"/>
      <c r="CO1235" s="23"/>
      <c r="CP1235" s="23"/>
      <c r="CQ1235" s="23"/>
      <c r="CR1235" s="23"/>
      <c r="CS1235" s="23"/>
      <c r="CT1235" s="23"/>
      <c r="CU1235" s="23"/>
      <c r="CV1235" s="23"/>
      <c r="CW1235" s="23"/>
      <c r="CX1235" s="23"/>
      <c r="CY1235" s="23"/>
      <c r="CZ1235" s="23"/>
      <c r="DA1235" s="23"/>
      <c r="DB1235" s="23"/>
      <c r="DC1235" s="23"/>
      <c r="DD1235" s="23"/>
      <c r="DE1235" s="23"/>
      <c r="DF1235" s="23"/>
      <c r="DG1235" s="23"/>
      <c r="DH1235" s="23"/>
      <c r="DI1235" s="23"/>
      <c r="DJ1235" s="23"/>
      <c r="DK1235" s="23"/>
      <c r="DL1235" s="23"/>
      <c r="DM1235" s="23"/>
      <c r="DN1235" s="23"/>
      <c r="DO1235" s="23"/>
      <c r="DP1235" s="23"/>
      <c r="DQ1235" s="23"/>
      <c r="DR1235" s="23"/>
      <c r="DS1235" s="23"/>
      <c r="DT1235" s="23"/>
      <c r="DU1235" s="23"/>
      <c r="DV1235" s="23"/>
      <c r="DW1235" s="23"/>
      <c r="DX1235" s="23"/>
      <c r="DY1235" s="23"/>
      <c r="DZ1235" s="23"/>
      <c r="EA1235" s="23"/>
      <c r="EB1235" s="23"/>
      <c r="EC1235" s="23"/>
      <c r="ED1235" s="23"/>
      <c r="EE1235" s="23"/>
    </row>
    <row r="1236" spans="1:135" s="22" customFormat="1" x14ac:dyDescent="0.25">
      <c r="A1236" s="20"/>
      <c r="B1236" s="16"/>
      <c r="C1236" s="446"/>
      <c r="D1236" s="446"/>
      <c r="E1236" s="1089"/>
      <c r="F1236" s="446"/>
      <c r="G1236" s="446"/>
      <c r="H1236" s="1089"/>
      <c r="I1236" s="446"/>
      <c r="J1236" s="446"/>
      <c r="K1236" s="1089"/>
      <c r="L1236" s="446"/>
      <c r="M1236" s="446"/>
      <c r="N1236" s="1089"/>
      <c r="O1236" s="446"/>
      <c r="P1236" s="446"/>
      <c r="Q1236" s="1089"/>
      <c r="R1236" s="446"/>
      <c r="S1236" s="446"/>
      <c r="T1236" s="1089"/>
      <c r="U1236" s="1089"/>
      <c r="V1236" s="446"/>
      <c r="W1236" s="446"/>
      <c r="X1236" s="1089"/>
      <c r="Y1236" s="446"/>
      <c r="Z1236" s="446"/>
      <c r="AA1236" s="1089"/>
      <c r="AB1236" s="446"/>
      <c r="AC1236" s="1089"/>
      <c r="AD1236" s="446"/>
      <c r="AE1236" s="1089"/>
      <c r="AF1236" s="446"/>
      <c r="AG1236" s="1089"/>
      <c r="AH1236" s="446"/>
      <c r="AI1236" s="446"/>
      <c r="AJ1236" s="1089"/>
      <c r="AK1236" s="446"/>
      <c r="AL1236" s="446"/>
      <c r="AM1236" s="1089"/>
      <c r="AN1236" s="446"/>
      <c r="AO1236" s="446"/>
      <c r="AP1236" s="1089"/>
      <c r="AQ1236" s="446"/>
      <c r="AR1236" s="446"/>
      <c r="AS1236" s="1146"/>
      <c r="AT1236" s="446"/>
      <c r="AU1236" s="446"/>
      <c r="AV1236" s="1089"/>
      <c r="AW1236" s="1089"/>
      <c r="AX1236" s="1146"/>
      <c r="AY1236" s="446"/>
      <c r="AZ1236" s="1146"/>
      <c r="BA1236" s="1919"/>
      <c r="BB1236" s="1790"/>
      <c r="BC1236" s="1146"/>
      <c r="BD1236" s="446"/>
      <c r="BE1236" s="1938"/>
      <c r="BF1236" s="1089"/>
      <c r="BG1236" s="20"/>
      <c r="BH1236" s="23"/>
      <c r="BI1236" s="23"/>
      <c r="BJ1236" s="23"/>
      <c r="BK1236" s="23"/>
      <c r="BL1236" s="23"/>
      <c r="BM1236" s="23"/>
      <c r="BN1236" s="23"/>
      <c r="BO1236" s="23"/>
      <c r="BP1236" s="23"/>
      <c r="BQ1236" s="23"/>
      <c r="BR1236" s="23"/>
      <c r="BS1236" s="23"/>
      <c r="BT1236" s="23"/>
      <c r="BU1236" s="23"/>
      <c r="BV1236" s="23"/>
      <c r="BW1236" s="23"/>
      <c r="BX1236" s="23"/>
      <c r="BY1236" s="23"/>
      <c r="BZ1236" s="23"/>
      <c r="CA1236" s="23"/>
      <c r="CB1236" s="23"/>
      <c r="CC1236" s="23"/>
      <c r="CD1236" s="23"/>
      <c r="CE1236" s="23"/>
      <c r="CF1236" s="23"/>
      <c r="CG1236" s="23"/>
      <c r="CH1236" s="23"/>
      <c r="CI1236" s="23"/>
      <c r="CJ1236" s="23"/>
      <c r="CK1236" s="23"/>
      <c r="CL1236" s="23"/>
      <c r="CM1236" s="23"/>
      <c r="CN1236" s="23"/>
      <c r="CO1236" s="23"/>
      <c r="CP1236" s="23"/>
      <c r="CQ1236" s="23"/>
      <c r="CR1236" s="23"/>
      <c r="CS1236" s="23"/>
      <c r="CT1236" s="23"/>
      <c r="CU1236" s="23"/>
      <c r="CV1236" s="23"/>
      <c r="CW1236" s="23"/>
      <c r="CX1236" s="23"/>
      <c r="CY1236" s="23"/>
      <c r="CZ1236" s="23"/>
      <c r="DA1236" s="23"/>
      <c r="DB1236" s="23"/>
      <c r="DC1236" s="23"/>
      <c r="DD1236" s="23"/>
      <c r="DE1236" s="23"/>
      <c r="DF1236" s="23"/>
      <c r="DG1236" s="23"/>
      <c r="DH1236" s="23"/>
      <c r="DI1236" s="23"/>
      <c r="DJ1236" s="23"/>
      <c r="DK1236" s="23"/>
      <c r="DL1236" s="23"/>
      <c r="DM1236" s="23"/>
      <c r="DN1236" s="23"/>
      <c r="DO1236" s="23"/>
      <c r="DP1236" s="23"/>
      <c r="DQ1236" s="23"/>
      <c r="DR1236" s="23"/>
      <c r="DS1236" s="23"/>
      <c r="DT1236" s="23"/>
      <c r="DU1236" s="23"/>
      <c r="DV1236" s="23"/>
      <c r="DW1236" s="23"/>
      <c r="DX1236" s="23"/>
      <c r="DY1236" s="23"/>
      <c r="DZ1236" s="23"/>
      <c r="EA1236" s="23"/>
      <c r="EB1236" s="23"/>
      <c r="EC1236" s="23"/>
      <c r="ED1236" s="23"/>
      <c r="EE1236" s="23"/>
    </row>
    <row r="1237" spans="1:135" s="22" customFormat="1" x14ac:dyDescent="0.25">
      <c r="A1237" s="20"/>
      <c r="B1237" s="16"/>
      <c r="C1237" s="446"/>
      <c r="D1237" s="446"/>
      <c r="E1237" s="1089"/>
      <c r="F1237" s="446"/>
      <c r="G1237" s="446"/>
      <c r="H1237" s="1089"/>
      <c r="I1237" s="446"/>
      <c r="J1237" s="446"/>
      <c r="K1237" s="1089"/>
      <c r="L1237" s="446"/>
      <c r="M1237" s="446"/>
      <c r="N1237" s="1089"/>
      <c r="O1237" s="446"/>
      <c r="P1237" s="446"/>
      <c r="Q1237" s="1089"/>
      <c r="R1237" s="446"/>
      <c r="S1237" s="446"/>
      <c r="T1237" s="1089"/>
      <c r="U1237" s="1089"/>
      <c r="V1237" s="446"/>
      <c r="W1237" s="446"/>
      <c r="X1237" s="1089"/>
      <c r="Y1237" s="446"/>
      <c r="Z1237" s="446"/>
      <c r="AA1237" s="1089"/>
      <c r="AB1237" s="446"/>
      <c r="AC1237" s="1089"/>
      <c r="AD1237" s="446"/>
      <c r="AE1237" s="1089"/>
      <c r="AF1237" s="446"/>
      <c r="AG1237" s="1089"/>
      <c r="AH1237" s="446"/>
      <c r="AI1237" s="446"/>
      <c r="AJ1237" s="1089"/>
      <c r="AK1237" s="446"/>
      <c r="AL1237" s="446"/>
      <c r="AM1237" s="1089"/>
      <c r="AN1237" s="446"/>
      <c r="AO1237" s="446"/>
      <c r="AP1237" s="1089"/>
      <c r="AQ1237" s="446"/>
      <c r="AR1237" s="446"/>
      <c r="AS1237" s="1146"/>
      <c r="AT1237" s="446"/>
      <c r="AU1237" s="446"/>
      <c r="AV1237" s="1089"/>
      <c r="AW1237" s="1089"/>
      <c r="AX1237" s="1146"/>
      <c r="AY1237" s="446"/>
      <c r="AZ1237" s="1146"/>
      <c r="BA1237" s="1919"/>
      <c r="BB1237" s="1790"/>
      <c r="BC1237" s="1146"/>
      <c r="BD1237" s="446"/>
      <c r="BE1237" s="1938"/>
      <c r="BF1237" s="1089"/>
      <c r="BG1237" s="20"/>
      <c r="BH1237" s="23"/>
      <c r="BI1237" s="23"/>
      <c r="BJ1237" s="23"/>
      <c r="BK1237" s="23"/>
      <c r="BL1237" s="23"/>
      <c r="BM1237" s="23"/>
      <c r="BN1237" s="23"/>
      <c r="BO1237" s="23"/>
      <c r="BP1237" s="23"/>
      <c r="BQ1237" s="23"/>
      <c r="BR1237" s="23"/>
      <c r="BS1237" s="23"/>
      <c r="BT1237" s="23"/>
      <c r="BU1237" s="23"/>
      <c r="BV1237" s="23"/>
      <c r="BW1237" s="23"/>
      <c r="BX1237" s="23"/>
      <c r="BY1237" s="23"/>
      <c r="BZ1237" s="23"/>
      <c r="CA1237" s="23"/>
      <c r="CB1237" s="23"/>
      <c r="CC1237" s="23"/>
      <c r="CD1237" s="23"/>
      <c r="CE1237" s="23"/>
      <c r="CF1237" s="23"/>
      <c r="CG1237" s="23"/>
      <c r="CH1237" s="23"/>
      <c r="CI1237" s="23"/>
      <c r="CJ1237" s="23"/>
      <c r="CK1237" s="23"/>
      <c r="CL1237" s="23"/>
      <c r="CM1237" s="23"/>
      <c r="CN1237" s="23"/>
      <c r="CO1237" s="23"/>
      <c r="CP1237" s="23"/>
      <c r="CQ1237" s="23"/>
      <c r="CR1237" s="23"/>
      <c r="CS1237" s="23"/>
      <c r="CT1237" s="23"/>
      <c r="CU1237" s="23"/>
      <c r="CV1237" s="23"/>
      <c r="CW1237" s="23"/>
      <c r="CX1237" s="23"/>
      <c r="CY1237" s="23"/>
      <c r="CZ1237" s="23"/>
      <c r="DA1237" s="23"/>
      <c r="DB1237" s="23"/>
      <c r="DC1237" s="23"/>
      <c r="DD1237" s="23"/>
      <c r="DE1237" s="23"/>
      <c r="DF1237" s="23"/>
      <c r="DG1237" s="23"/>
      <c r="DH1237" s="23"/>
      <c r="DI1237" s="23"/>
      <c r="DJ1237" s="23"/>
      <c r="DK1237" s="23"/>
      <c r="DL1237" s="23"/>
      <c r="DM1237" s="23"/>
      <c r="DN1237" s="23"/>
      <c r="DO1237" s="23"/>
      <c r="DP1237" s="23"/>
      <c r="DQ1237" s="23"/>
      <c r="DR1237" s="23"/>
      <c r="DS1237" s="23"/>
      <c r="DT1237" s="23"/>
      <c r="DU1237" s="23"/>
      <c r="DV1237" s="23"/>
      <c r="DW1237" s="23"/>
      <c r="DX1237" s="23"/>
      <c r="DY1237" s="23"/>
      <c r="DZ1237" s="23"/>
      <c r="EA1237" s="23"/>
      <c r="EB1237" s="23"/>
      <c r="EC1237" s="23"/>
      <c r="ED1237" s="23"/>
      <c r="EE1237" s="23"/>
    </row>
    <row r="1238" spans="1:135" s="22" customFormat="1" x14ac:dyDescent="0.25">
      <c r="A1238" s="20"/>
      <c r="B1238" s="16"/>
      <c r="C1238" s="446"/>
      <c r="D1238" s="446"/>
      <c r="E1238" s="1089"/>
      <c r="F1238" s="446"/>
      <c r="G1238" s="446"/>
      <c r="H1238" s="1089"/>
      <c r="I1238" s="446"/>
      <c r="J1238" s="446"/>
      <c r="K1238" s="1089"/>
      <c r="L1238" s="446"/>
      <c r="M1238" s="446"/>
      <c r="N1238" s="1089"/>
      <c r="O1238" s="446"/>
      <c r="P1238" s="446"/>
      <c r="Q1238" s="1089"/>
      <c r="R1238" s="446"/>
      <c r="S1238" s="446"/>
      <c r="T1238" s="1089"/>
      <c r="U1238" s="1089"/>
      <c r="V1238" s="446"/>
      <c r="W1238" s="446"/>
      <c r="X1238" s="1089"/>
      <c r="Y1238" s="446"/>
      <c r="Z1238" s="446"/>
      <c r="AA1238" s="1089"/>
      <c r="AB1238" s="446"/>
      <c r="AC1238" s="1089"/>
      <c r="AD1238" s="446"/>
      <c r="AE1238" s="1089"/>
      <c r="AF1238" s="446"/>
      <c r="AG1238" s="1089"/>
      <c r="AH1238" s="446"/>
      <c r="AI1238" s="446"/>
      <c r="AJ1238" s="1089"/>
      <c r="AK1238" s="446"/>
      <c r="AL1238" s="446"/>
      <c r="AM1238" s="1089"/>
      <c r="AN1238" s="446"/>
      <c r="AO1238" s="446"/>
      <c r="AP1238" s="1089"/>
      <c r="AQ1238" s="446"/>
      <c r="AR1238" s="446"/>
      <c r="AS1238" s="1146"/>
      <c r="AT1238" s="446"/>
      <c r="AU1238" s="446"/>
      <c r="AV1238" s="1089"/>
      <c r="AW1238" s="1089"/>
      <c r="AX1238" s="1146"/>
      <c r="AY1238" s="446"/>
      <c r="AZ1238" s="1146"/>
      <c r="BA1238" s="1919"/>
      <c r="BB1238" s="1790"/>
      <c r="BC1238" s="1146"/>
      <c r="BD1238" s="446"/>
      <c r="BE1238" s="1938"/>
      <c r="BF1238" s="1089"/>
      <c r="BG1238" s="20"/>
      <c r="BH1238" s="23"/>
      <c r="BI1238" s="23"/>
      <c r="BJ1238" s="23"/>
      <c r="BK1238" s="23"/>
      <c r="BL1238" s="23"/>
      <c r="BM1238" s="23"/>
      <c r="BN1238" s="23"/>
      <c r="BO1238" s="23"/>
      <c r="BP1238" s="23"/>
      <c r="BQ1238" s="23"/>
      <c r="BR1238" s="23"/>
      <c r="BS1238" s="23"/>
      <c r="BT1238" s="23"/>
      <c r="BU1238" s="23"/>
      <c r="BV1238" s="23"/>
      <c r="BW1238" s="23"/>
      <c r="BX1238" s="23"/>
      <c r="BY1238" s="23"/>
      <c r="BZ1238" s="23"/>
      <c r="CA1238" s="23"/>
      <c r="CB1238" s="23"/>
      <c r="CC1238" s="23"/>
      <c r="CD1238" s="23"/>
      <c r="CE1238" s="23"/>
      <c r="CF1238" s="23"/>
      <c r="CG1238" s="23"/>
      <c r="CH1238" s="23"/>
      <c r="CI1238" s="23"/>
      <c r="CJ1238" s="23"/>
      <c r="CK1238" s="23"/>
      <c r="CL1238" s="23"/>
      <c r="CM1238" s="23"/>
      <c r="CN1238" s="23"/>
      <c r="CO1238" s="23"/>
      <c r="CP1238" s="23"/>
      <c r="CQ1238" s="23"/>
      <c r="CR1238" s="23"/>
      <c r="CS1238" s="23"/>
      <c r="CT1238" s="23"/>
      <c r="CU1238" s="23"/>
      <c r="CV1238" s="23"/>
      <c r="CW1238" s="23"/>
      <c r="CX1238" s="23"/>
      <c r="CY1238" s="23"/>
      <c r="CZ1238" s="23"/>
      <c r="DA1238" s="23"/>
      <c r="DB1238" s="23"/>
      <c r="DC1238" s="23"/>
      <c r="DD1238" s="23"/>
      <c r="DE1238" s="23"/>
      <c r="DF1238" s="23"/>
      <c r="DG1238" s="23"/>
      <c r="DH1238" s="23"/>
      <c r="DI1238" s="23"/>
      <c r="DJ1238" s="23"/>
      <c r="DK1238" s="23"/>
      <c r="DL1238" s="23"/>
      <c r="DM1238" s="23"/>
      <c r="DN1238" s="23"/>
      <c r="DO1238" s="23"/>
      <c r="DP1238" s="23"/>
      <c r="DQ1238" s="23"/>
      <c r="DR1238" s="23"/>
      <c r="DS1238" s="23"/>
      <c r="DT1238" s="23"/>
      <c r="DU1238" s="23"/>
      <c r="DV1238" s="23"/>
      <c r="DW1238" s="23"/>
      <c r="DX1238" s="23"/>
      <c r="DY1238" s="23"/>
      <c r="DZ1238" s="23"/>
      <c r="EA1238" s="23"/>
      <c r="EB1238" s="23"/>
      <c r="EC1238" s="23"/>
      <c r="ED1238" s="23"/>
      <c r="EE1238" s="23"/>
    </row>
    <row r="1239" spans="1:135" s="22" customFormat="1" x14ac:dyDescent="0.25">
      <c r="A1239" s="20"/>
      <c r="B1239" s="16"/>
      <c r="C1239" s="446"/>
      <c r="D1239" s="446"/>
      <c r="E1239" s="1089"/>
      <c r="F1239" s="446"/>
      <c r="G1239" s="446"/>
      <c r="H1239" s="1089"/>
      <c r="I1239" s="446"/>
      <c r="J1239" s="446"/>
      <c r="K1239" s="1089"/>
      <c r="L1239" s="446"/>
      <c r="M1239" s="446"/>
      <c r="N1239" s="1089"/>
      <c r="O1239" s="446"/>
      <c r="P1239" s="446"/>
      <c r="Q1239" s="1089"/>
      <c r="R1239" s="446"/>
      <c r="S1239" s="446"/>
      <c r="T1239" s="1089"/>
      <c r="U1239" s="1089"/>
      <c r="V1239" s="446"/>
      <c r="W1239" s="446"/>
      <c r="X1239" s="1089"/>
      <c r="Y1239" s="446"/>
      <c r="Z1239" s="446"/>
      <c r="AA1239" s="1089"/>
      <c r="AB1239" s="446"/>
      <c r="AC1239" s="1089"/>
      <c r="AD1239" s="446"/>
      <c r="AE1239" s="1089"/>
      <c r="AF1239" s="446"/>
      <c r="AG1239" s="1089"/>
      <c r="AH1239" s="446"/>
      <c r="AI1239" s="446"/>
      <c r="AJ1239" s="1089"/>
      <c r="AK1239" s="446"/>
      <c r="AL1239" s="446"/>
      <c r="AM1239" s="1089"/>
      <c r="AN1239" s="446"/>
      <c r="AO1239" s="446"/>
      <c r="AP1239" s="1089"/>
      <c r="AQ1239" s="446"/>
      <c r="AR1239" s="446"/>
      <c r="AS1239" s="1146"/>
      <c r="AT1239" s="446"/>
      <c r="AU1239" s="446"/>
      <c r="AV1239" s="1089"/>
      <c r="AW1239" s="1089"/>
      <c r="AX1239" s="1146"/>
      <c r="AY1239" s="446"/>
      <c r="AZ1239" s="1146"/>
      <c r="BA1239" s="1919"/>
      <c r="BB1239" s="1790"/>
      <c r="BC1239" s="1146"/>
      <c r="BD1239" s="446"/>
      <c r="BE1239" s="1938"/>
      <c r="BF1239" s="1089"/>
      <c r="BG1239" s="20"/>
      <c r="BH1239" s="23"/>
      <c r="BI1239" s="23"/>
      <c r="BJ1239" s="23"/>
      <c r="BK1239" s="23"/>
      <c r="BL1239" s="23"/>
      <c r="BM1239" s="23"/>
      <c r="BN1239" s="23"/>
      <c r="BO1239" s="23"/>
      <c r="BP1239" s="23"/>
      <c r="BQ1239" s="23"/>
      <c r="BR1239" s="23"/>
      <c r="BS1239" s="23"/>
      <c r="BT1239" s="23"/>
      <c r="BU1239" s="23"/>
      <c r="BV1239" s="23"/>
      <c r="BW1239" s="23"/>
      <c r="BX1239" s="23"/>
      <c r="BY1239" s="23"/>
      <c r="BZ1239" s="23"/>
      <c r="CA1239" s="23"/>
      <c r="CB1239" s="23"/>
      <c r="CC1239" s="23"/>
      <c r="CD1239" s="23"/>
      <c r="CE1239" s="23"/>
      <c r="CF1239" s="23"/>
      <c r="CG1239" s="23"/>
      <c r="CH1239" s="23"/>
      <c r="CI1239" s="23"/>
      <c r="CJ1239" s="23"/>
      <c r="CK1239" s="23"/>
      <c r="CL1239" s="23"/>
      <c r="CM1239" s="23"/>
      <c r="CN1239" s="23"/>
      <c r="CO1239" s="23"/>
      <c r="CP1239" s="23"/>
      <c r="CQ1239" s="23"/>
      <c r="CR1239" s="23"/>
      <c r="CS1239" s="23"/>
      <c r="CT1239" s="23"/>
      <c r="CU1239" s="23"/>
      <c r="CV1239" s="23"/>
      <c r="CW1239" s="23"/>
      <c r="CX1239" s="23"/>
      <c r="CY1239" s="23"/>
      <c r="CZ1239" s="23"/>
      <c r="DA1239" s="23"/>
      <c r="DB1239" s="23"/>
      <c r="DC1239" s="23"/>
      <c r="DD1239" s="23"/>
      <c r="DE1239" s="23"/>
      <c r="DF1239" s="23"/>
      <c r="DG1239" s="23"/>
      <c r="DH1239" s="23"/>
      <c r="DI1239" s="23"/>
      <c r="DJ1239" s="23"/>
      <c r="DK1239" s="23"/>
      <c r="DL1239" s="23"/>
      <c r="DM1239" s="23"/>
      <c r="DN1239" s="23"/>
      <c r="DO1239" s="23"/>
      <c r="DP1239" s="23"/>
      <c r="DQ1239" s="23"/>
      <c r="DR1239" s="23"/>
      <c r="DS1239" s="23"/>
      <c r="DT1239" s="23"/>
      <c r="DU1239" s="23"/>
      <c r="DV1239" s="23"/>
      <c r="DW1239" s="23"/>
      <c r="DX1239" s="23"/>
      <c r="DY1239" s="23"/>
      <c r="DZ1239" s="23"/>
      <c r="EA1239" s="23"/>
      <c r="EB1239" s="23"/>
      <c r="EC1239" s="23"/>
      <c r="ED1239" s="23"/>
      <c r="EE1239" s="23"/>
    </row>
    <row r="1240" spans="1:135" s="22" customFormat="1" x14ac:dyDescent="0.25">
      <c r="A1240" s="20"/>
      <c r="B1240" s="16"/>
      <c r="C1240" s="446"/>
      <c r="D1240" s="446"/>
      <c r="E1240" s="1089"/>
      <c r="F1240" s="446"/>
      <c r="G1240" s="446"/>
      <c r="H1240" s="1089"/>
      <c r="I1240" s="446"/>
      <c r="J1240" s="446"/>
      <c r="K1240" s="1089"/>
      <c r="L1240" s="446"/>
      <c r="M1240" s="446"/>
      <c r="N1240" s="1089"/>
      <c r="O1240" s="446"/>
      <c r="P1240" s="446"/>
      <c r="Q1240" s="1089"/>
      <c r="R1240" s="446"/>
      <c r="S1240" s="446"/>
      <c r="T1240" s="1089"/>
      <c r="U1240" s="1089"/>
      <c r="V1240" s="446"/>
      <c r="W1240" s="446"/>
      <c r="X1240" s="1089"/>
      <c r="Y1240" s="446"/>
      <c r="Z1240" s="446"/>
      <c r="AA1240" s="1089"/>
      <c r="AB1240" s="446"/>
      <c r="AC1240" s="1089"/>
      <c r="AD1240" s="446"/>
      <c r="AE1240" s="1089"/>
      <c r="AF1240" s="446"/>
      <c r="AG1240" s="1089"/>
      <c r="AH1240" s="446"/>
      <c r="AI1240" s="446"/>
      <c r="AJ1240" s="1089"/>
      <c r="AK1240" s="446"/>
      <c r="AL1240" s="446"/>
      <c r="AM1240" s="1089"/>
      <c r="AN1240" s="446"/>
      <c r="AO1240" s="446"/>
      <c r="AP1240" s="1089"/>
      <c r="AQ1240" s="446"/>
      <c r="AR1240" s="446"/>
      <c r="AS1240" s="1146"/>
      <c r="AT1240" s="446"/>
      <c r="AU1240" s="446"/>
      <c r="AV1240" s="1089"/>
      <c r="AW1240" s="1089"/>
      <c r="AX1240" s="1146"/>
      <c r="AY1240" s="446"/>
      <c r="AZ1240" s="1146"/>
      <c r="BA1240" s="1919"/>
      <c r="BB1240" s="1790"/>
      <c r="BC1240" s="1146"/>
      <c r="BD1240" s="446"/>
      <c r="BE1240" s="1938"/>
      <c r="BF1240" s="1089"/>
      <c r="BG1240" s="20"/>
      <c r="BH1240" s="23"/>
      <c r="BI1240" s="23"/>
      <c r="BJ1240" s="23"/>
      <c r="BK1240" s="23"/>
      <c r="BL1240" s="23"/>
      <c r="BM1240" s="23"/>
      <c r="BN1240" s="23"/>
      <c r="BO1240" s="23"/>
      <c r="BP1240" s="23"/>
      <c r="BQ1240" s="23"/>
      <c r="BR1240" s="23"/>
      <c r="BS1240" s="23"/>
      <c r="BT1240" s="23"/>
      <c r="BU1240" s="23"/>
      <c r="BV1240" s="23"/>
      <c r="BW1240" s="23"/>
      <c r="BX1240" s="23"/>
      <c r="BY1240" s="23"/>
      <c r="BZ1240" s="23"/>
      <c r="CA1240" s="23"/>
      <c r="CB1240" s="23"/>
      <c r="CC1240" s="23"/>
      <c r="CD1240" s="23"/>
      <c r="CE1240" s="23"/>
      <c r="CF1240" s="23"/>
      <c r="CG1240" s="23"/>
      <c r="CH1240" s="23"/>
      <c r="CI1240" s="23"/>
      <c r="CJ1240" s="23"/>
      <c r="CK1240" s="23"/>
      <c r="CL1240" s="23"/>
      <c r="CM1240" s="23"/>
      <c r="CN1240" s="23"/>
      <c r="CO1240" s="23"/>
      <c r="CP1240" s="23"/>
      <c r="CQ1240" s="23"/>
      <c r="CR1240" s="23"/>
      <c r="CS1240" s="23"/>
      <c r="CT1240" s="23"/>
      <c r="CU1240" s="23"/>
      <c r="CV1240" s="23"/>
      <c r="CW1240" s="23"/>
      <c r="CX1240" s="23"/>
      <c r="CY1240" s="23"/>
      <c r="CZ1240" s="23"/>
      <c r="DA1240" s="23"/>
      <c r="DB1240" s="23"/>
      <c r="DC1240" s="23"/>
      <c r="DD1240" s="23"/>
      <c r="DE1240" s="23"/>
      <c r="DF1240" s="23"/>
      <c r="DG1240" s="23"/>
      <c r="DH1240" s="23"/>
      <c r="DI1240" s="23"/>
      <c r="DJ1240" s="23"/>
      <c r="DK1240" s="23"/>
      <c r="DL1240" s="23"/>
      <c r="DM1240" s="23"/>
      <c r="DN1240" s="23"/>
      <c r="DO1240" s="23"/>
      <c r="DP1240" s="23"/>
      <c r="DQ1240" s="23"/>
      <c r="DR1240" s="23"/>
      <c r="DS1240" s="23"/>
      <c r="DT1240" s="23"/>
      <c r="DU1240" s="23"/>
      <c r="DV1240" s="23"/>
      <c r="DW1240" s="23"/>
      <c r="DX1240" s="23"/>
      <c r="DY1240" s="23"/>
      <c r="DZ1240" s="23"/>
      <c r="EA1240" s="23"/>
      <c r="EB1240" s="23"/>
      <c r="EC1240" s="23"/>
      <c r="ED1240" s="23"/>
      <c r="EE1240" s="23"/>
    </row>
    <row r="1241" spans="1:135" s="22" customFormat="1" x14ac:dyDescent="0.25">
      <c r="A1241" s="20"/>
      <c r="B1241" s="16"/>
      <c r="C1241" s="446"/>
      <c r="D1241" s="446"/>
      <c r="E1241" s="1089"/>
      <c r="F1241" s="446"/>
      <c r="G1241" s="446"/>
      <c r="H1241" s="1089"/>
      <c r="I1241" s="446"/>
      <c r="J1241" s="446"/>
      <c r="K1241" s="1089"/>
      <c r="L1241" s="446"/>
      <c r="M1241" s="446"/>
      <c r="N1241" s="1089"/>
      <c r="O1241" s="446"/>
      <c r="P1241" s="446"/>
      <c r="Q1241" s="1089"/>
      <c r="R1241" s="446"/>
      <c r="S1241" s="446"/>
      <c r="T1241" s="1089"/>
      <c r="U1241" s="1089"/>
      <c r="V1241" s="446"/>
      <c r="W1241" s="446"/>
      <c r="X1241" s="1089"/>
      <c r="Y1241" s="446"/>
      <c r="Z1241" s="446"/>
      <c r="AA1241" s="1089"/>
      <c r="AB1241" s="446"/>
      <c r="AC1241" s="1089"/>
      <c r="AD1241" s="446"/>
      <c r="AE1241" s="1089"/>
      <c r="AF1241" s="446"/>
      <c r="AG1241" s="1089"/>
      <c r="AH1241" s="446"/>
      <c r="AI1241" s="446"/>
      <c r="AJ1241" s="1089"/>
      <c r="AK1241" s="446"/>
      <c r="AL1241" s="446"/>
      <c r="AM1241" s="1089"/>
      <c r="AN1241" s="446"/>
      <c r="AO1241" s="446"/>
      <c r="AP1241" s="1089"/>
      <c r="AQ1241" s="446"/>
      <c r="AR1241" s="446"/>
      <c r="AS1241" s="1146"/>
      <c r="AT1241" s="446"/>
      <c r="AU1241" s="446"/>
      <c r="AV1241" s="1089"/>
      <c r="AW1241" s="1089"/>
      <c r="AX1241" s="1146"/>
      <c r="AY1241" s="446"/>
      <c r="AZ1241" s="1146"/>
      <c r="BA1241" s="1919"/>
      <c r="BB1241" s="1790"/>
      <c r="BC1241" s="1146"/>
      <c r="BD1241" s="446"/>
      <c r="BE1241" s="1938"/>
      <c r="BF1241" s="1089"/>
      <c r="BG1241" s="20"/>
      <c r="BH1241" s="23"/>
      <c r="BI1241" s="23"/>
      <c r="BJ1241" s="23"/>
      <c r="BK1241" s="23"/>
      <c r="BL1241" s="23"/>
      <c r="BM1241" s="23"/>
      <c r="BN1241" s="23"/>
      <c r="BO1241" s="23"/>
      <c r="BP1241" s="23"/>
      <c r="BQ1241" s="23"/>
      <c r="BR1241" s="23"/>
      <c r="BS1241" s="23"/>
      <c r="BT1241" s="23"/>
      <c r="BU1241" s="23"/>
      <c r="BV1241" s="23"/>
      <c r="BW1241" s="23"/>
      <c r="BX1241" s="23"/>
      <c r="BY1241" s="23"/>
      <c r="BZ1241" s="23"/>
      <c r="CA1241" s="23"/>
      <c r="CB1241" s="23"/>
      <c r="CC1241" s="23"/>
      <c r="CD1241" s="23"/>
      <c r="CE1241" s="23"/>
      <c r="CF1241" s="23"/>
      <c r="CG1241" s="23"/>
      <c r="CH1241" s="23"/>
      <c r="CI1241" s="23"/>
      <c r="CJ1241" s="23"/>
      <c r="CK1241" s="23"/>
      <c r="CL1241" s="23"/>
      <c r="CM1241" s="23"/>
      <c r="CN1241" s="23"/>
      <c r="CO1241" s="23"/>
      <c r="CP1241" s="23"/>
      <c r="CQ1241" s="23"/>
      <c r="CR1241" s="23"/>
      <c r="CS1241" s="23"/>
      <c r="CT1241" s="23"/>
      <c r="CU1241" s="23"/>
      <c r="CV1241" s="23"/>
      <c r="CW1241" s="23"/>
      <c r="CX1241" s="23"/>
      <c r="CY1241" s="23"/>
      <c r="CZ1241" s="23"/>
      <c r="DA1241" s="23"/>
      <c r="DB1241" s="23"/>
      <c r="DC1241" s="23"/>
      <c r="DD1241" s="23"/>
      <c r="DE1241" s="23"/>
      <c r="DF1241" s="23"/>
      <c r="DG1241" s="23"/>
      <c r="DH1241" s="23"/>
      <c r="DI1241" s="23"/>
      <c r="DJ1241" s="23"/>
      <c r="DK1241" s="23"/>
      <c r="DL1241" s="23"/>
      <c r="DM1241" s="23"/>
      <c r="DN1241" s="23"/>
      <c r="DO1241" s="23"/>
      <c r="DP1241" s="23"/>
      <c r="DQ1241" s="23"/>
      <c r="DR1241" s="23"/>
      <c r="DS1241" s="23"/>
      <c r="DT1241" s="23"/>
      <c r="DU1241" s="23"/>
      <c r="DV1241" s="23"/>
      <c r="DW1241" s="23"/>
      <c r="DX1241" s="23"/>
      <c r="DY1241" s="23"/>
      <c r="DZ1241" s="23"/>
      <c r="EA1241" s="23"/>
      <c r="EB1241" s="23"/>
      <c r="EC1241" s="23"/>
      <c r="ED1241" s="23"/>
      <c r="EE1241" s="23"/>
    </row>
    <row r="1242" spans="1:135" s="22" customFormat="1" x14ac:dyDescent="0.25">
      <c r="A1242" s="20"/>
      <c r="B1242" s="16"/>
      <c r="C1242" s="446"/>
      <c r="D1242" s="446"/>
      <c r="E1242" s="1089"/>
      <c r="F1242" s="446"/>
      <c r="G1242" s="446"/>
      <c r="H1242" s="1089"/>
      <c r="I1242" s="446"/>
      <c r="J1242" s="446"/>
      <c r="K1242" s="1089"/>
      <c r="L1242" s="446"/>
      <c r="M1242" s="446"/>
      <c r="N1242" s="1089"/>
      <c r="O1242" s="446"/>
      <c r="P1242" s="446"/>
      <c r="Q1242" s="1089"/>
      <c r="R1242" s="446"/>
      <c r="S1242" s="446"/>
      <c r="T1242" s="1089"/>
      <c r="U1242" s="1089"/>
      <c r="V1242" s="446"/>
      <c r="W1242" s="446"/>
      <c r="X1242" s="1089"/>
      <c r="Y1242" s="446"/>
      <c r="Z1242" s="446"/>
      <c r="AA1242" s="1089"/>
      <c r="AB1242" s="446"/>
      <c r="AC1242" s="1089"/>
      <c r="AD1242" s="446"/>
      <c r="AE1242" s="1089"/>
      <c r="AF1242" s="446"/>
      <c r="AG1242" s="1089"/>
      <c r="AH1242" s="446"/>
      <c r="AI1242" s="446"/>
      <c r="AJ1242" s="1089"/>
      <c r="AK1242" s="446"/>
      <c r="AL1242" s="446"/>
      <c r="AM1242" s="1089"/>
      <c r="AN1242" s="446"/>
      <c r="AO1242" s="446"/>
      <c r="AP1242" s="1089"/>
      <c r="AQ1242" s="446"/>
      <c r="AR1242" s="446"/>
      <c r="AS1242" s="1146"/>
      <c r="AT1242" s="446"/>
      <c r="AU1242" s="446"/>
      <c r="AV1242" s="1089"/>
      <c r="AW1242" s="1089"/>
      <c r="AX1242" s="1146"/>
      <c r="AY1242" s="446"/>
      <c r="AZ1242" s="1146"/>
      <c r="BA1242" s="1919"/>
      <c r="BB1242" s="1790"/>
      <c r="BC1242" s="1146"/>
      <c r="BD1242" s="446"/>
      <c r="BE1242" s="1938"/>
      <c r="BF1242" s="1089"/>
      <c r="BG1242" s="20"/>
      <c r="BH1242" s="23"/>
      <c r="BI1242" s="23"/>
      <c r="BJ1242" s="23"/>
      <c r="BK1242" s="23"/>
      <c r="BL1242" s="23"/>
      <c r="BM1242" s="23"/>
      <c r="BN1242" s="23"/>
      <c r="BO1242" s="23"/>
      <c r="BP1242" s="23"/>
      <c r="BQ1242" s="23"/>
      <c r="BR1242" s="23"/>
      <c r="BS1242" s="23"/>
      <c r="BT1242" s="23"/>
      <c r="BU1242" s="23"/>
      <c r="BV1242" s="23"/>
      <c r="BW1242" s="23"/>
      <c r="BX1242" s="23"/>
      <c r="BY1242" s="23"/>
      <c r="BZ1242" s="23"/>
      <c r="CA1242" s="23"/>
      <c r="CB1242" s="23"/>
      <c r="CC1242" s="23"/>
      <c r="CD1242" s="23"/>
      <c r="CE1242" s="23"/>
      <c r="CF1242" s="23"/>
      <c r="CG1242" s="23"/>
      <c r="CH1242" s="23"/>
      <c r="CI1242" s="23"/>
      <c r="CJ1242" s="23"/>
      <c r="CK1242" s="23"/>
      <c r="CL1242" s="23"/>
      <c r="CM1242" s="23"/>
      <c r="CN1242" s="23"/>
      <c r="CO1242" s="23"/>
      <c r="CP1242" s="23"/>
      <c r="CQ1242" s="23"/>
      <c r="CR1242" s="23"/>
      <c r="CS1242" s="23"/>
      <c r="CT1242" s="23"/>
      <c r="CU1242" s="23"/>
      <c r="CV1242" s="23"/>
      <c r="CW1242" s="23"/>
      <c r="CX1242" s="23"/>
      <c r="CY1242" s="23"/>
      <c r="CZ1242" s="23"/>
      <c r="DA1242" s="23"/>
      <c r="DB1242" s="23"/>
      <c r="DC1242" s="23"/>
      <c r="DD1242" s="23"/>
      <c r="DE1242" s="23"/>
      <c r="DF1242" s="23"/>
      <c r="DG1242" s="23"/>
      <c r="DH1242" s="23"/>
      <c r="DI1242" s="23"/>
      <c r="DJ1242" s="23"/>
      <c r="DK1242" s="23"/>
      <c r="DL1242" s="23"/>
      <c r="DM1242" s="23"/>
      <c r="DN1242" s="23"/>
      <c r="DO1242" s="23"/>
      <c r="DP1242" s="23"/>
      <c r="DQ1242" s="23"/>
      <c r="DR1242" s="23"/>
      <c r="DS1242" s="23"/>
      <c r="DT1242" s="23"/>
      <c r="DU1242" s="23"/>
      <c r="DV1242" s="23"/>
      <c r="DW1242" s="23"/>
      <c r="DX1242" s="23"/>
      <c r="DY1242" s="23"/>
      <c r="DZ1242" s="23"/>
      <c r="EA1242" s="23"/>
      <c r="EB1242" s="23"/>
      <c r="EC1242" s="23"/>
      <c r="ED1242" s="23"/>
      <c r="EE1242" s="23"/>
    </row>
    <row r="1243" spans="1:135" s="22" customFormat="1" x14ac:dyDescent="0.25">
      <c r="A1243" s="20"/>
      <c r="B1243" s="16"/>
      <c r="C1243" s="446"/>
      <c r="D1243" s="446"/>
      <c r="E1243" s="1089"/>
      <c r="F1243" s="446"/>
      <c r="G1243" s="446"/>
      <c r="H1243" s="1089"/>
      <c r="I1243" s="446"/>
      <c r="J1243" s="446"/>
      <c r="K1243" s="1089"/>
      <c r="L1243" s="446"/>
      <c r="M1243" s="446"/>
      <c r="N1243" s="1089"/>
      <c r="O1243" s="446"/>
      <c r="P1243" s="446"/>
      <c r="Q1243" s="1089"/>
      <c r="R1243" s="446"/>
      <c r="S1243" s="446"/>
      <c r="T1243" s="1089"/>
      <c r="U1243" s="1089"/>
      <c r="V1243" s="446"/>
      <c r="W1243" s="446"/>
      <c r="X1243" s="1089"/>
      <c r="Y1243" s="446"/>
      <c r="Z1243" s="446"/>
      <c r="AA1243" s="1089"/>
      <c r="AB1243" s="446"/>
      <c r="AC1243" s="1089"/>
      <c r="AD1243" s="446"/>
      <c r="AE1243" s="1089"/>
      <c r="AF1243" s="446"/>
      <c r="AG1243" s="1089"/>
      <c r="AH1243" s="446"/>
      <c r="AI1243" s="446"/>
      <c r="AJ1243" s="1089"/>
      <c r="AK1243" s="446"/>
      <c r="AL1243" s="446"/>
      <c r="AM1243" s="1089"/>
      <c r="AN1243" s="446"/>
      <c r="AO1243" s="446"/>
      <c r="AP1243" s="1089"/>
      <c r="AQ1243" s="446"/>
      <c r="AR1243" s="446"/>
      <c r="AS1243" s="1146"/>
      <c r="AT1243" s="446"/>
      <c r="AU1243" s="446"/>
      <c r="AV1243" s="1089"/>
      <c r="AW1243" s="1089"/>
      <c r="AX1243" s="1146"/>
      <c r="AY1243" s="446"/>
      <c r="AZ1243" s="1146"/>
      <c r="BA1243" s="1919"/>
      <c r="BB1243" s="1790"/>
      <c r="BC1243" s="1146"/>
      <c r="BD1243" s="446"/>
      <c r="BE1243" s="1938"/>
      <c r="BF1243" s="1089"/>
      <c r="BG1243" s="20"/>
      <c r="BH1243" s="23"/>
      <c r="BI1243" s="23"/>
      <c r="BJ1243" s="23"/>
      <c r="BK1243" s="23"/>
      <c r="BL1243" s="23"/>
      <c r="BM1243" s="23"/>
      <c r="BN1243" s="23"/>
      <c r="BO1243" s="23"/>
      <c r="BP1243" s="23"/>
      <c r="BQ1243" s="23"/>
      <c r="BR1243" s="23"/>
      <c r="BS1243" s="23"/>
      <c r="BT1243" s="23"/>
      <c r="BU1243" s="23"/>
      <c r="BV1243" s="23"/>
      <c r="BW1243" s="23"/>
      <c r="BX1243" s="23"/>
      <c r="BY1243" s="23"/>
      <c r="BZ1243" s="23"/>
      <c r="CA1243" s="23"/>
      <c r="CB1243" s="23"/>
      <c r="CC1243" s="23"/>
      <c r="CD1243" s="23"/>
      <c r="CE1243" s="23"/>
      <c r="CF1243" s="23"/>
      <c r="CG1243" s="23"/>
      <c r="CH1243" s="23"/>
      <c r="CI1243" s="23"/>
      <c r="CJ1243" s="23"/>
      <c r="CK1243" s="23"/>
      <c r="CL1243" s="23"/>
      <c r="CM1243" s="23"/>
      <c r="CN1243" s="23"/>
      <c r="CO1243" s="23"/>
      <c r="CP1243" s="23"/>
      <c r="CQ1243" s="23"/>
      <c r="CR1243" s="23"/>
      <c r="CS1243" s="23"/>
      <c r="CT1243" s="23"/>
      <c r="CU1243" s="23"/>
      <c r="CV1243" s="23"/>
      <c r="CW1243" s="23"/>
      <c r="CX1243" s="23"/>
      <c r="CY1243" s="23"/>
      <c r="CZ1243" s="23"/>
      <c r="DA1243" s="23"/>
      <c r="DB1243" s="23"/>
      <c r="DC1243" s="23"/>
      <c r="DD1243" s="23"/>
      <c r="DE1243" s="23"/>
      <c r="DF1243" s="23"/>
      <c r="DG1243" s="23"/>
      <c r="DH1243" s="23"/>
      <c r="DI1243" s="23"/>
      <c r="DJ1243" s="23"/>
      <c r="DK1243" s="23"/>
      <c r="DL1243" s="23"/>
      <c r="DM1243" s="23"/>
      <c r="DN1243" s="23"/>
      <c r="DO1243" s="23"/>
      <c r="DP1243" s="23"/>
      <c r="DQ1243" s="23"/>
      <c r="DR1243" s="23"/>
      <c r="DS1243" s="23"/>
      <c r="DT1243" s="23"/>
      <c r="DU1243" s="23"/>
      <c r="DV1243" s="23"/>
      <c r="DW1243" s="23"/>
      <c r="DX1243" s="23"/>
      <c r="DY1243" s="23"/>
      <c r="DZ1243" s="23"/>
      <c r="EA1243" s="23"/>
      <c r="EB1243" s="23"/>
      <c r="EC1243" s="23"/>
      <c r="ED1243" s="23"/>
      <c r="EE1243" s="23"/>
    </row>
    <row r="1244" spans="1:135" s="22" customFormat="1" x14ac:dyDescent="0.25">
      <c r="A1244" s="20"/>
      <c r="B1244" s="16"/>
      <c r="C1244" s="446"/>
      <c r="D1244" s="446"/>
      <c r="E1244" s="1089"/>
      <c r="F1244" s="446"/>
      <c r="G1244" s="446"/>
      <c r="H1244" s="1089"/>
      <c r="I1244" s="446"/>
      <c r="J1244" s="446"/>
      <c r="K1244" s="1089"/>
      <c r="L1244" s="446"/>
      <c r="M1244" s="446"/>
      <c r="N1244" s="1089"/>
      <c r="O1244" s="446"/>
      <c r="P1244" s="446"/>
      <c r="Q1244" s="1089"/>
      <c r="R1244" s="446"/>
      <c r="S1244" s="446"/>
      <c r="T1244" s="1089"/>
      <c r="U1244" s="1089"/>
      <c r="V1244" s="446"/>
      <c r="W1244" s="446"/>
      <c r="X1244" s="1089"/>
      <c r="Y1244" s="446"/>
      <c r="Z1244" s="446"/>
      <c r="AA1244" s="1089"/>
      <c r="AB1244" s="446"/>
      <c r="AC1244" s="1089"/>
      <c r="AD1244" s="446"/>
      <c r="AE1244" s="1089"/>
      <c r="AF1244" s="446"/>
      <c r="AG1244" s="1089"/>
      <c r="AH1244" s="446"/>
      <c r="AI1244" s="446"/>
      <c r="AJ1244" s="1089"/>
      <c r="AK1244" s="446"/>
      <c r="AL1244" s="446"/>
      <c r="AM1244" s="1089"/>
      <c r="AN1244" s="446"/>
      <c r="AO1244" s="446"/>
      <c r="AP1244" s="1089"/>
      <c r="AQ1244" s="446"/>
      <c r="AR1244" s="446"/>
      <c r="AS1244" s="1146"/>
      <c r="AT1244" s="446"/>
      <c r="AU1244" s="446"/>
      <c r="AV1244" s="1089"/>
      <c r="AW1244" s="1089"/>
      <c r="AX1244" s="1146"/>
      <c r="AY1244" s="446"/>
      <c r="AZ1244" s="1146"/>
      <c r="BA1244" s="1919"/>
      <c r="BB1244" s="1790"/>
      <c r="BC1244" s="1146"/>
      <c r="BD1244" s="446"/>
      <c r="BE1244" s="1938"/>
      <c r="BF1244" s="1089"/>
      <c r="BG1244" s="20"/>
      <c r="BH1244" s="23"/>
      <c r="BI1244" s="23"/>
      <c r="BJ1244" s="23"/>
      <c r="BK1244" s="23"/>
      <c r="BL1244" s="23"/>
      <c r="BM1244" s="23"/>
      <c r="BN1244" s="23"/>
      <c r="BO1244" s="23"/>
      <c r="BP1244" s="23"/>
      <c r="BQ1244" s="23"/>
      <c r="BR1244" s="23"/>
      <c r="BS1244" s="23"/>
      <c r="BT1244" s="23"/>
      <c r="BU1244" s="23"/>
      <c r="BV1244" s="23"/>
      <c r="BW1244" s="23"/>
      <c r="BX1244" s="23"/>
      <c r="BY1244" s="23"/>
      <c r="BZ1244" s="23"/>
      <c r="CA1244" s="23"/>
      <c r="CB1244" s="23"/>
      <c r="CC1244" s="23"/>
      <c r="CD1244" s="23"/>
      <c r="CE1244" s="23"/>
      <c r="CF1244" s="23"/>
      <c r="CG1244" s="23"/>
      <c r="CH1244" s="23"/>
      <c r="CI1244" s="23"/>
      <c r="CJ1244" s="23"/>
      <c r="CK1244" s="23"/>
      <c r="CL1244" s="23"/>
      <c r="CM1244" s="23"/>
      <c r="CN1244" s="23"/>
      <c r="CO1244" s="23"/>
      <c r="CP1244" s="23"/>
      <c r="CQ1244" s="23"/>
      <c r="CR1244" s="23"/>
      <c r="CS1244" s="23"/>
      <c r="CT1244" s="23"/>
      <c r="CU1244" s="23"/>
      <c r="CV1244" s="23"/>
      <c r="CW1244" s="23"/>
      <c r="CX1244" s="23"/>
      <c r="CY1244" s="23"/>
      <c r="CZ1244" s="23"/>
      <c r="DA1244" s="23"/>
      <c r="DB1244" s="23"/>
      <c r="DC1244" s="23"/>
      <c r="DD1244" s="23"/>
      <c r="DE1244" s="23"/>
      <c r="DF1244" s="23"/>
      <c r="DG1244" s="23"/>
      <c r="DH1244" s="23"/>
      <c r="DI1244" s="23"/>
      <c r="DJ1244" s="23"/>
      <c r="DK1244" s="23"/>
      <c r="DL1244" s="23"/>
      <c r="DM1244" s="23"/>
      <c r="DN1244" s="23"/>
      <c r="DO1244" s="23"/>
      <c r="DP1244" s="23"/>
      <c r="DQ1244" s="23"/>
      <c r="DR1244" s="23"/>
      <c r="DS1244" s="23"/>
      <c r="DT1244" s="23"/>
      <c r="DU1244" s="23"/>
      <c r="DV1244" s="23"/>
      <c r="DW1244" s="23"/>
      <c r="DX1244" s="23"/>
      <c r="DY1244" s="23"/>
      <c r="DZ1244" s="23"/>
      <c r="EA1244" s="23"/>
      <c r="EB1244" s="23"/>
      <c r="EC1244" s="23"/>
      <c r="ED1244" s="23"/>
      <c r="EE1244" s="23"/>
    </row>
    <row r="1245" spans="1:135" s="22" customFormat="1" x14ac:dyDescent="0.25">
      <c r="A1245" s="20"/>
      <c r="B1245" s="16"/>
      <c r="C1245" s="446"/>
      <c r="D1245" s="446"/>
      <c r="E1245" s="1089"/>
      <c r="F1245" s="446"/>
      <c r="G1245" s="446"/>
      <c r="H1245" s="1089"/>
      <c r="I1245" s="446"/>
      <c r="J1245" s="446"/>
      <c r="K1245" s="1089"/>
      <c r="L1245" s="446"/>
      <c r="M1245" s="446"/>
      <c r="N1245" s="1089"/>
      <c r="O1245" s="446"/>
      <c r="P1245" s="446"/>
      <c r="Q1245" s="1089"/>
      <c r="R1245" s="446"/>
      <c r="S1245" s="446"/>
      <c r="T1245" s="1089"/>
      <c r="U1245" s="1089"/>
      <c r="V1245" s="446"/>
      <c r="W1245" s="446"/>
      <c r="X1245" s="1089"/>
      <c r="Y1245" s="446"/>
      <c r="Z1245" s="446"/>
      <c r="AA1245" s="1089"/>
      <c r="AB1245" s="446"/>
      <c r="AC1245" s="1089"/>
      <c r="AD1245" s="446"/>
      <c r="AE1245" s="1089"/>
      <c r="AF1245" s="446"/>
      <c r="AG1245" s="1089"/>
      <c r="AH1245" s="446"/>
      <c r="AI1245" s="446"/>
      <c r="AJ1245" s="1089"/>
      <c r="AK1245" s="446"/>
      <c r="AL1245" s="446"/>
      <c r="AM1245" s="1089"/>
      <c r="AN1245" s="446"/>
      <c r="AO1245" s="446"/>
      <c r="AP1245" s="1089"/>
      <c r="AQ1245" s="446"/>
      <c r="AR1245" s="446"/>
      <c r="AS1245" s="1146"/>
      <c r="AT1245" s="446"/>
      <c r="AU1245" s="446"/>
      <c r="AV1245" s="1089"/>
      <c r="AW1245" s="1089"/>
      <c r="AX1245" s="1146"/>
      <c r="AY1245" s="446"/>
      <c r="AZ1245" s="1146"/>
      <c r="BA1245" s="1919"/>
      <c r="BB1245" s="1790"/>
      <c r="BC1245" s="1146"/>
      <c r="BD1245" s="446"/>
      <c r="BE1245" s="1938"/>
      <c r="BF1245" s="1089"/>
      <c r="BG1245" s="20"/>
      <c r="BH1245" s="23"/>
      <c r="BI1245" s="23"/>
      <c r="BJ1245" s="23"/>
      <c r="BK1245" s="23"/>
      <c r="BL1245" s="23"/>
      <c r="BM1245" s="23"/>
      <c r="BN1245" s="23"/>
      <c r="BO1245" s="23"/>
      <c r="BP1245" s="23"/>
      <c r="BQ1245" s="23"/>
      <c r="BR1245" s="23"/>
      <c r="BS1245" s="23"/>
      <c r="BT1245" s="23"/>
      <c r="BU1245" s="23"/>
      <c r="BV1245" s="23"/>
      <c r="BW1245" s="23"/>
      <c r="BX1245" s="23"/>
      <c r="BY1245" s="23"/>
      <c r="BZ1245" s="23"/>
      <c r="CA1245" s="23"/>
      <c r="CB1245" s="23"/>
      <c r="CC1245" s="23"/>
      <c r="CD1245" s="23"/>
      <c r="CE1245" s="23"/>
      <c r="CF1245" s="23"/>
      <c r="CG1245" s="23"/>
      <c r="CH1245" s="23"/>
      <c r="CI1245" s="23"/>
      <c r="CJ1245" s="23"/>
      <c r="CK1245" s="23"/>
      <c r="CL1245" s="23"/>
      <c r="CM1245" s="23"/>
      <c r="CN1245" s="23"/>
      <c r="CO1245" s="23"/>
      <c r="CP1245" s="23"/>
      <c r="CQ1245" s="23"/>
      <c r="CR1245" s="23"/>
      <c r="CS1245" s="23"/>
      <c r="CT1245" s="23"/>
      <c r="CU1245" s="23"/>
      <c r="CV1245" s="23"/>
      <c r="CW1245" s="23"/>
      <c r="CX1245" s="23"/>
      <c r="CY1245" s="23"/>
      <c r="CZ1245" s="23"/>
      <c r="DA1245" s="23"/>
      <c r="DB1245" s="23"/>
      <c r="DC1245" s="23"/>
      <c r="DD1245" s="23"/>
      <c r="DE1245" s="23"/>
      <c r="DF1245" s="23"/>
      <c r="DG1245" s="23"/>
      <c r="DH1245" s="23"/>
      <c r="DI1245" s="23"/>
      <c r="DJ1245" s="23"/>
      <c r="DK1245" s="23"/>
      <c r="DL1245" s="23"/>
      <c r="DM1245" s="23"/>
      <c r="DN1245" s="23"/>
      <c r="DO1245" s="23"/>
      <c r="DP1245" s="23"/>
      <c r="DQ1245" s="23"/>
      <c r="DR1245" s="23"/>
      <c r="DS1245" s="23"/>
      <c r="DT1245" s="23"/>
      <c r="DU1245" s="23"/>
      <c r="DV1245" s="23"/>
      <c r="DW1245" s="23"/>
      <c r="DX1245" s="23"/>
      <c r="DY1245" s="23"/>
      <c r="DZ1245" s="23"/>
      <c r="EA1245" s="23"/>
      <c r="EB1245" s="23"/>
      <c r="EC1245" s="23"/>
      <c r="ED1245" s="23"/>
      <c r="EE1245" s="23"/>
    </row>
    <row r="1246" spans="1:135" s="22" customFormat="1" x14ac:dyDescent="0.25">
      <c r="A1246" s="20"/>
      <c r="B1246" s="16"/>
      <c r="C1246" s="446"/>
      <c r="D1246" s="446"/>
      <c r="E1246" s="1089"/>
      <c r="F1246" s="446"/>
      <c r="G1246" s="446"/>
      <c r="H1246" s="1089"/>
      <c r="I1246" s="446"/>
      <c r="J1246" s="446"/>
      <c r="K1246" s="1089"/>
      <c r="L1246" s="446"/>
      <c r="M1246" s="446"/>
      <c r="N1246" s="1089"/>
      <c r="O1246" s="446"/>
      <c r="P1246" s="446"/>
      <c r="Q1246" s="1089"/>
      <c r="R1246" s="446"/>
      <c r="S1246" s="446"/>
      <c r="T1246" s="1089"/>
      <c r="U1246" s="1089"/>
      <c r="V1246" s="446"/>
      <c r="W1246" s="446"/>
      <c r="X1246" s="1089"/>
      <c r="Y1246" s="446"/>
      <c r="Z1246" s="446"/>
      <c r="AA1246" s="1089"/>
      <c r="AB1246" s="446"/>
      <c r="AC1246" s="1089"/>
      <c r="AD1246" s="446"/>
      <c r="AE1246" s="1089"/>
      <c r="AF1246" s="446"/>
      <c r="AG1246" s="1089"/>
      <c r="AH1246" s="446"/>
      <c r="AI1246" s="446"/>
      <c r="AJ1246" s="1089"/>
      <c r="AK1246" s="446"/>
      <c r="AL1246" s="446"/>
      <c r="AM1246" s="1089"/>
      <c r="AN1246" s="446"/>
      <c r="AO1246" s="446"/>
      <c r="AP1246" s="1089"/>
      <c r="AQ1246" s="446"/>
      <c r="AR1246" s="446"/>
      <c r="AS1246" s="1146"/>
      <c r="AT1246" s="446"/>
      <c r="AU1246" s="446"/>
      <c r="AV1246" s="1089"/>
      <c r="AW1246" s="1089"/>
      <c r="AX1246" s="1146"/>
      <c r="AY1246" s="446"/>
      <c r="AZ1246" s="1146"/>
      <c r="BA1246" s="1919"/>
      <c r="BB1246" s="1790"/>
      <c r="BC1246" s="1146"/>
      <c r="BD1246" s="446"/>
      <c r="BE1246" s="1938"/>
      <c r="BF1246" s="1089"/>
      <c r="BG1246" s="20"/>
      <c r="BH1246" s="23"/>
      <c r="BI1246" s="23"/>
      <c r="BJ1246" s="23"/>
      <c r="BK1246" s="23"/>
      <c r="BL1246" s="23"/>
      <c r="BM1246" s="23"/>
      <c r="BN1246" s="23"/>
      <c r="BO1246" s="23"/>
      <c r="BP1246" s="23"/>
      <c r="BQ1246" s="23"/>
      <c r="BR1246" s="23"/>
      <c r="BS1246" s="23"/>
      <c r="BT1246" s="23"/>
      <c r="BU1246" s="23"/>
      <c r="BV1246" s="23"/>
      <c r="BW1246" s="23"/>
      <c r="BX1246" s="23"/>
      <c r="BY1246" s="23"/>
      <c r="BZ1246" s="23"/>
      <c r="CA1246" s="23"/>
      <c r="CB1246" s="23"/>
      <c r="CC1246" s="23"/>
      <c r="CD1246" s="23"/>
      <c r="CE1246" s="23"/>
      <c r="CF1246" s="23"/>
      <c r="CG1246" s="23"/>
      <c r="CH1246" s="23"/>
      <c r="CI1246" s="23"/>
      <c r="CJ1246" s="23"/>
      <c r="CK1246" s="23"/>
      <c r="CL1246" s="23"/>
      <c r="CM1246" s="23"/>
      <c r="CN1246" s="23"/>
      <c r="CO1246" s="23"/>
      <c r="CP1246" s="23"/>
      <c r="CQ1246" s="23"/>
      <c r="CR1246" s="23"/>
      <c r="CS1246" s="23"/>
      <c r="CT1246" s="23"/>
      <c r="CU1246" s="23"/>
      <c r="CV1246" s="23"/>
      <c r="CW1246" s="23"/>
      <c r="CX1246" s="23"/>
      <c r="CY1246" s="23"/>
      <c r="CZ1246" s="23"/>
      <c r="DA1246" s="23"/>
      <c r="DB1246" s="23"/>
      <c r="DC1246" s="23"/>
      <c r="DD1246" s="23"/>
      <c r="DE1246" s="23"/>
      <c r="DF1246" s="23"/>
      <c r="DG1246" s="23"/>
      <c r="DH1246" s="23"/>
      <c r="DI1246" s="23"/>
      <c r="DJ1246" s="23"/>
      <c r="DK1246" s="23"/>
      <c r="DL1246" s="23"/>
      <c r="DM1246" s="23"/>
      <c r="DN1246" s="23"/>
      <c r="DO1246" s="23"/>
      <c r="DP1246" s="23"/>
      <c r="DQ1246" s="23"/>
      <c r="DR1246" s="23"/>
      <c r="DS1246" s="23"/>
      <c r="DT1246" s="23"/>
      <c r="DU1246" s="23"/>
      <c r="DV1246" s="23"/>
      <c r="DW1246" s="23"/>
      <c r="DX1246" s="23"/>
      <c r="DY1246" s="23"/>
      <c r="DZ1246" s="23"/>
      <c r="EA1246" s="23"/>
      <c r="EB1246" s="23"/>
      <c r="EC1246" s="23"/>
      <c r="ED1246" s="23"/>
      <c r="EE1246" s="23"/>
    </row>
    <row r="1247" spans="1:135" s="22" customFormat="1" x14ac:dyDescent="0.25">
      <c r="A1247" s="20"/>
      <c r="B1247" s="16"/>
      <c r="C1247" s="446"/>
      <c r="D1247" s="446"/>
      <c r="E1247" s="1089"/>
      <c r="F1247" s="446"/>
      <c r="G1247" s="446"/>
      <c r="H1247" s="1089"/>
      <c r="I1247" s="446"/>
      <c r="J1247" s="446"/>
      <c r="K1247" s="1089"/>
      <c r="L1247" s="446"/>
      <c r="M1247" s="446"/>
      <c r="N1247" s="1089"/>
      <c r="O1247" s="446"/>
      <c r="P1247" s="446"/>
      <c r="Q1247" s="1089"/>
      <c r="R1247" s="446"/>
      <c r="S1247" s="446"/>
      <c r="T1247" s="1089"/>
      <c r="U1247" s="1089"/>
      <c r="V1247" s="446"/>
      <c r="W1247" s="446"/>
      <c r="X1247" s="1089"/>
      <c r="Y1247" s="446"/>
      <c r="Z1247" s="446"/>
      <c r="AA1247" s="1089"/>
      <c r="AB1247" s="446"/>
      <c r="AC1247" s="1089"/>
      <c r="AD1247" s="446"/>
      <c r="AE1247" s="1089"/>
      <c r="AF1247" s="446"/>
      <c r="AG1247" s="1089"/>
      <c r="AH1247" s="446"/>
      <c r="AI1247" s="446"/>
      <c r="AJ1247" s="1089"/>
      <c r="AK1247" s="446"/>
      <c r="AL1247" s="446"/>
      <c r="AM1247" s="1089"/>
      <c r="AN1247" s="446"/>
      <c r="AO1247" s="446"/>
      <c r="AP1247" s="1089"/>
      <c r="AQ1247" s="446"/>
      <c r="AR1247" s="446"/>
      <c r="AS1247" s="1146"/>
      <c r="AT1247" s="446"/>
      <c r="AU1247" s="446"/>
      <c r="AV1247" s="1089"/>
      <c r="AW1247" s="1089"/>
      <c r="AX1247" s="1146"/>
      <c r="AY1247" s="446"/>
      <c r="AZ1247" s="1146"/>
      <c r="BA1247" s="1919"/>
      <c r="BB1247" s="1790"/>
      <c r="BC1247" s="1146"/>
      <c r="BD1247" s="446"/>
      <c r="BE1247" s="1938"/>
      <c r="BF1247" s="1089"/>
      <c r="BG1247" s="20"/>
      <c r="BH1247" s="23"/>
      <c r="BI1247" s="23"/>
      <c r="BJ1247" s="23"/>
      <c r="BK1247" s="23"/>
      <c r="BL1247" s="23"/>
      <c r="BM1247" s="23"/>
      <c r="BN1247" s="23"/>
      <c r="BO1247" s="23"/>
      <c r="BP1247" s="23"/>
      <c r="BQ1247" s="23"/>
      <c r="BR1247" s="23"/>
      <c r="BS1247" s="23"/>
      <c r="BT1247" s="23"/>
      <c r="BU1247" s="23"/>
      <c r="BV1247" s="23"/>
      <c r="BW1247" s="23"/>
      <c r="BX1247" s="23"/>
      <c r="BY1247" s="23"/>
      <c r="BZ1247" s="23"/>
      <c r="CA1247" s="23"/>
      <c r="CB1247" s="23"/>
      <c r="CC1247" s="23"/>
      <c r="CD1247" s="23"/>
      <c r="CE1247" s="23"/>
      <c r="CF1247" s="23"/>
      <c r="CG1247" s="23"/>
      <c r="CH1247" s="23"/>
      <c r="CI1247" s="23"/>
      <c r="CJ1247" s="23"/>
      <c r="CK1247" s="23"/>
      <c r="CL1247" s="23"/>
      <c r="CM1247" s="23"/>
      <c r="CN1247" s="23"/>
      <c r="CO1247" s="23"/>
      <c r="CP1247" s="23"/>
      <c r="CQ1247" s="23"/>
      <c r="CR1247" s="23"/>
      <c r="CS1247" s="23"/>
      <c r="CT1247" s="23"/>
      <c r="CU1247" s="23"/>
      <c r="CV1247" s="23"/>
      <c r="CW1247" s="23"/>
      <c r="CX1247" s="23"/>
      <c r="CY1247" s="23"/>
      <c r="CZ1247" s="23"/>
      <c r="DA1247" s="23"/>
      <c r="DB1247" s="23"/>
      <c r="DC1247" s="23"/>
      <c r="DD1247" s="23"/>
      <c r="DE1247" s="23"/>
      <c r="DF1247" s="23"/>
      <c r="DG1247" s="23"/>
      <c r="DH1247" s="23"/>
      <c r="DI1247" s="23"/>
      <c r="DJ1247" s="23"/>
      <c r="DK1247" s="23"/>
      <c r="DL1247" s="23"/>
      <c r="DM1247" s="23"/>
      <c r="DN1247" s="23"/>
      <c r="DO1247" s="23"/>
      <c r="DP1247" s="23"/>
      <c r="DQ1247" s="23"/>
      <c r="DR1247" s="23"/>
      <c r="DS1247" s="23"/>
      <c r="DT1247" s="23"/>
      <c r="DU1247" s="23"/>
      <c r="DV1247" s="23"/>
      <c r="DW1247" s="23"/>
      <c r="DX1247" s="23"/>
      <c r="DY1247" s="23"/>
      <c r="DZ1247" s="23"/>
      <c r="EA1247" s="23"/>
      <c r="EB1247" s="23"/>
      <c r="EC1247" s="23"/>
      <c r="ED1247" s="23"/>
      <c r="EE1247" s="23"/>
    </row>
    <row r="1248" spans="1:135" s="22" customFormat="1" x14ac:dyDescent="0.25">
      <c r="A1248" s="20"/>
      <c r="B1248" s="16"/>
      <c r="C1248" s="446"/>
      <c r="D1248" s="446"/>
      <c r="E1248" s="1089"/>
      <c r="F1248" s="446"/>
      <c r="G1248" s="446"/>
      <c r="H1248" s="1089"/>
      <c r="I1248" s="446"/>
      <c r="J1248" s="446"/>
      <c r="K1248" s="1089"/>
      <c r="L1248" s="446"/>
      <c r="M1248" s="446"/>
      <c r="N1248" s="1089"/>
      <c r="O1248" s="446"/>
      <c r="P1248" s="446"/>
      <c r="Q1248" s="1089"/>
      <c r="R1248" s="446"/>
      <c r="S1248" s="446"/>
      <c r="T1248" s="1089"/>
      <c r="U1248" s="1089"/>
      <c r="V1248" s="446"/>
      <c r="W1248" s="446"/>
      <c r="X1248" s="1089"/>
      <c r="Y1248" s="446"/>
      <c r="Z1248" s="446"/>
      <c r="AA1248" s="1089"/>
      <c r="AB1248" s="446"/>
      <c r="AC1248" s="1089"/>
      <c r="AD1248" s="446"/>
      <c r="AE1248" s="1089"/>
      <c r="AF1248" s="446"/>
      <c r="AG1248" s="1089"/>
      <c r="AH1248" s="446"/>
      <c r="AI1248" s="446"/>
      <c r="AJ1248" s="1089"/>
      <c r="AK1248" s="446"/>
      <c r="AL1248" s="446"/>
      <c r="AM1248" s="1089"/>
      <c r="AN1248" s="446"/>
      <c r="AO1248" s="446"/>
      <c r="AP1248" s="1089"/>
      <c r="AQ1248" s="446"/>
      <c r="AR1248" s="446"/>
      <c r="AS1248" s="1146"/>
      <c r="AT1248" s="446"/>
      <c r="AU1248" s="446"/>
      <c r="AV1248" s="1089"/>
      <c r="AW1248" s="1089"/>
      <c r="AX1248" s="1146"/>
      <c r="AY1248" s="446"/>
      <c r="AZ1248" s="1146"/>
      <c r="BA1248" s="1919"/>
      <c r="BB1248" s="1790"/>
      <c r="BC1248" s="1146"/>
      <c r="BD1248" s="446"/>
      <c r="BE1248" s="1938"/>
      <c r="BF1248" s="1089"/>
      <c r="BG1248" s="20"/>
      <c r="BH1248" s="23"/>
      <c r="BI1248" s="23"/>
      <c r="BJ1248" s="23"/>
      <c r="BK1248" s="23"/>
      <c r="BL1248" s="23"/>
      <c r="BM1248" s="23"/>
      <c r="BN1248" s="23"/>
      <c r="BO1248" s="23"/>
      <c r="BP1248" s="23"/>
      <c r="BQ1248" s="23"/>
      <c r="BR1248" s="23"/>
      <c r="BS1248" s="23"/>
      <c r="BT1248" s="23"/>
      <c r="BU1248" s="23"/>
      <c r="BV1248" s="23"/>
      <c r="BW1248" s="23"/>
      <c r="BX1248" s="23"/>
      <c r="BY1248" s="23"/>
      <c r="BZ1248" s="23"/>
      <c r="CA1248" s="23"/>
      <c r="CB1248" s="23"/>
      <c r="CC1248" s="23"/>
      <c r="CD1248" s="23"/>
      <c r="CE1248" s="23"/>
      <c r="CF1248" s="23"/>
      <c r="CG1248" s="23"/>
      <c r="CH1248" s="23"/>
      <c r="CI1248" s="23"/>
      <c r="CJ1248" s="23"/>
      <c r="CK1248" s="23"/>
      <c r="CL1248" s="23"/>
      <c r="CM1248" s="23"/>
      <c r="CN1248" s="23"/>
      <c r="CO1248" s="23"/>
      <c r="CP1248" s="23"/>
      <c r="CQ1248" s="23"/>
      <c r="CR1248" s="23"/>
      <c r="CS1248" s="23"/>
      <c r="CT1248" s="23"/>
      <c r="CU1248" s="23"/>
      <c r="CV1248" s="23"/>
      <c r="CW1248" s="23"/>
      <c r="CX1248" s="23"/>
      <c r="CY1248" s="23"/>
      <c r="CZ1248" s="23"/>
      <c r="DA1248" s="23"/>
      <c r="DB1248" s="23"/>
      <c r="DC1248" s="23"/>
      <c r="DD1248" s="23"/>
      <c r="DE1248" s="23"/>
      <c r="DF1248" s="23"/>
      <c r="DG1248" s="23"/>
      <c r="DH1248" s="23"/>
      <c r="DI1248" s="23"/>
      <c r="DJ1248" s="23"/>
      <c r="DK1248" s="23"/>
      <c r="DL1248" s="23"/>
      <c r="DM1248" s="23"/>
      <c r="DN1248" s="23"/>
      <c r="DO1248" s="23"/>
      <c r="DP1248" s="23"/>
      <c r="DQ1248" s="23"/>
      <c r="DR1248" s="23"/>
      <c r="DS1248" s="23"/>
      <c r="DT1248" s="23"/>
      <c r="DU1248" s="23"/>
      <c r="DV1248" s="23"/>
      <c r="DW1248" s="23"/>
      <c r="DX1248" s="23"/>
      <c r="DY1248" s="23"/>
      <c r="DZ1248" s="23"/>
      <c r="EA1248" s="23"/>
      <c r="EB1248" s="23"/>
      <c r="EC1248" s="23"/>
      <c r="ED1248" s="23"/>
      <c r="EE1248" s="23"/>
    </row>
    <row r="1249" spans="1:135" s="22" customFormat="1" x14ac:dyDescent="0.25">
      <c r="A1249" s="20"/>
      <c r="B1249" s="16"/>
      <c r="C1249" s="446"/>
      <c r="D1249" s="446"/>
      <c r="E1249" s="1089"/>
      <c r="F1249" s="446"/>
      <c r="G1249" s="446"/>
      <c r="H1249" s="1089"/>
      <c r="I1249" s="446"/>
      <c r="J1249" s="446"/>
      <c r="K1249" s="1089"/>
      <c r="L1249" s="446"/>
      <c r="M1249" s="446"/>
      <c r="N1249" s="1089"/>
      <c r="O1249" s="446"/>
      <c r="P1249" s="446"/>
      <c r="Q1249" s="1089"/>
      <c r="R1249" s="446"/>
      <c r="S1249" s="446"/>
      <c r="T1249" s="1089"/>
      <c r="U1249" s="1089"/>
      <c r="V1249" s="446"/>
      <c r="W1249" s="446"/>
      <c r="X1249" s="1089"/>
      <c r="Y1249" s="446"/>
      <c r="Z1249" s="446"/>
      <c r="AA1249" s="1089"/>
      <c r="AB1249" s="446"/>
      <c r="AC1249" s="1089"/>
      <c r="AD1249" s="446"/>
      <c r="AE1249" s="1089"/>
      <c r="AF1249" s="446"/>
      <c r="AG1249" s="1089"/>
      <c r="AH1249" s="446"/>
      <c r="AI1249" s="446"/>
      <c r="AJ1249" s="1089"/>
      <c r="AK1249" s="446"/>
      <c r="AL1249" s="446"/>
      <c r="AM1249" s="1089"/>
      <c r="AN1249" s="446"/>
      <c r="AO1249" s="446"/>
      <c r="AP1249" s="1089"/>
      <c r="AQ1249" s="446"/>
      <c r="AR1249" s="446"/>
      <c r="AS1249" s="1146"/>
      <c r="AT1249" s="446"/>
      <c r="AU1249" s="446"/>
      <c r="AV1249" s="1089"/>
      <c r="AW1249" s="1089"/>
      <c r="AX1249" s="1146"/>
      <c r="AY1249" s="446"/>
      <c r="AZ1249" s="1146"/>
      <c r="BA1249" s="1919"/>
      <c r="BB1249" s="1790"/>
      <c r="BC1249" s="1146"/>
      <c r="BD1249" s="446"/>
      <c r="BE1249" s="1938"/>
      <c r="BF1249" s="1089"/>
      <c r="BG1249" s="20"/>
      <c r="BH1249" s="23"/>
      <c r="BI1249" s="23"/>
      <c r="BJ1249" s="23"/>
      <c r="BK1249" s="23"/>
      <c r="BL1249" s="23"/>
      <c r="BM1249" s="23"/>
      <c r="BN1249" s="23"/>
      <c r="BO1249" s="23"/>
      <c r="BP1249" s="23"/>
      <c r="BQ1249" s="23"/>
      <c r="BR1249" s="23"/>
      <c r="BS1249" s="23"/>
      <c r="BT1249" s="23"/>
      <c r="BU1249" s="23"/>
      <c r="BV1249" s="23"/>
      <c r="BW1249" s="23"/>
      <c r="BX1249" s="23"/>
      <c r="BY1249" s="23"/>
      <c r="BZ1249" s="23"/>
      <c r="CA1249" s="23"/>
      <c r="CB1249" s="23"/>
      <c r="CC1249" s="23"/>
      <c r="CD1249" s="23"/>
      <c r="CE1249" s="23"/>
      <c r="CF1249" s="23"/>
      <c r="CG1249" s="23"/>
      <c r="CH1249" s="23"/>
      <c r="CI1249" s="23"/>
      <c r="CJ1249" s="23"/>
      <c r="CK1249" s="23"/>
      <c r="CL1249" s="23"/>
      <c r="CM1249" s="23"/>
      <c r="CN1249" s="23"/>
      <c r="CO1249" s="23"/>
      <c r="CP1249" s="23"/>
      <c r="CQ1249" s="23"/>
      <c r="CR1249" s="23"/>
      <c r="CS1249" s="23"/>
      <c r="CT1249" s="23"/>
      <c r="CU1249" s="23"/>
      <c r="CV1249" s="23"/>
      <c r="CW1249" s="23"/>
      <c r="CX1249" s="23"/>
      <c r="CY1249" s="23"/>
      <c r="CZ1249" s="23"/>
      <c r="DA1249" s="23"/>
      <c r="DB1249" s="23"/>
      <c r="DC1249" s="23"/>
      <c r="DD1249" s="23"/>
      <c r="DE1249" s="23"/>
      <c r="DF1249" s="23"/>
      <c r="DG1249" s="23"/>
      <c r="DH1249" s="23"/>
      <c r="DI1249" s="23"/>
      <c r="DJ1249" s="23"/>
      <c r="DK1249" s="23"/>
      <c r="DL1249" s="23"/>
      <c r="DM1249" s="23"/>
      <c r="DN1249" s="23"/>
      <c r="DO1249" s="23"/>
      <c r="DP1249" s="23"/>
      <c r="DQ1249" s="23"/>
      <c r="DR1249" s="23"/>
      <c r="DS1249" s="23"/>
      <c r="DT1249" s="23"/>
      <c r="DU1249" s="23"/>
      <c r="DV1249" s="23"/>
      <c r="DW1249" s="23"/>
      <c r="DX1249" s="23"/>
      <c r="DY1249" s="23"/>
      <c r="DZ1249" s="23"/>
      <c r="EA1249" s="23"/>
      <c r="EB1249" s="23"/>
      <c r="EC1249" s="23"/>
      <c r="ED1249" s="23"/>
      <c r="EE1249" s="23"/>
    </row>
    <row r="1250" spans="1:135" s="22" customFormat="1" x14ac:dyDescent="0.25">
      <c r="A1250" s="20"/>
      <c r="B1250" s="16"/>
      <c r="C1250" s="446"/>
      <c r="D1250" s="446"/>
      <c r="E1250" s="1089"/>
      <c r="F1250" s="446"/>
      <c r="G1250" s="446"/>
      <c r="H1250" s="1089"/>
      <c r="I1250" s="446"/>
      <c r="J1250" s="446"/>
      <c r="K1250" s="1089"/>
      <c r="L1250" s="446"/>
      <c r="M1250" s="446"/>
      <c r="N1250" s="1089"/>
      <c r="O1250" s="446"/>
      <c r="P1250" s="446"/>
      <c r="Q1250" s="1089"/>
      <c r="R1250" s="446"/>
      <c r="S1250" s="446"/>
      <c r="T1250" s="1089"/>
      <c r="U1250" s="1089"/>
      <c r="V1250" s="446"/>
      <c r="W1250" s="446"/>
      <c r="X1250" s="1089"/>
      <c r="Y1250" s="446"/>
      <c r="Z1250" s="446"/>
      <c r="AA1250" s="1089"/>
      <c r="AB1250" s="446"/>
      <c r="AC1250" s="1089"/>
      <c r="AD1250" s="446"/>
      <c r="AE1250" s="1089"/>
      <c r="AF1250" s="446"/>
      <c r="AG1250" s="1089"/>
      <c r="AH1250" s="446"/>
      <c r="AI1250" s="446"/>
      <c r="AJ1250" s="1089"/>
      <c r="AK1250" s="446"/>
      <c r="AL1250" s="446"/>
      <c r="AM1250" s="1089"/>
      <c r="AN1250" s="446"/>
      <c r="AO1250" s="446"/>
      <c r="AP1250" s="1089"/>
      <c r="AQ1250" s="446"/>
      <c r="AR1250" s="446"/>
      <c r="AS1250" s="1146"/>
      <c r="AT1250" s="446"/>
      <c r="AU1250" s="446"/>
      <c r="AV1250" s="1089"/>
      <c r="AW1250" s="1089"/>
      <c r="AX1250" s="1146"/>
      <c r="AY1250" s="446"/>
      <c r="AZ1250" s="1146"/>
      <c r="BA1250" s="1919"/>
      <c r="BB1250" s="1790"/>
      <c r="BC1250" s="1146"/>
      <c r="BD1250" s="446"/>
      <c r="BE1250" s="1938"/>
      <c r="BF1250" s="1089"/>
      <c r="BG1250" s="20"/>
      <c r="BH1250" s="23"/>
      <c r="BI1250" s="23"/>
      <c r="BJ1250" s="23"/>
      <c r="BK1250" s="23"/>
      <c r="BL1250" s="23"/>
      <c r="BM1250" s="23"/>
      <c r="BN1250" s="23"/>
      <c r="BO1250" s="23"/>
      <c r="BP1250" s="23"/>
      <c r="BQ1250" s="23"/>
      <c r="BR1250" s="23"/>
      <c r="BS1250" s="23"/>
      <c r="BT1250" s="23"/>
      <c r="BU1250" s="23"/>
      <c r="BV1250" s="23"/>
      <c r="BW1250" s="23"/>
      <c r="BX1250" s="23"/>
      <c r="BY1250" s="23"/>
      <c r="BZ1250" s="23"/>
      <c r="CA1250" s="23"/>
      <c r="CB1250" s="23"/>
      <c r="CC1250" s="23"/>
      <c r="CD1250" s="23"/>
      <c r="CE1250" s="23"/>
      <c r="CF1250" s="23"/>
      <c r="CG1250" s="23"/>
      <c r="CH1250" s="23"/>
      <c r="CI1250" s="23"/>
      <c r="CJ1250" s="23"/>
      <c r="CK1250" s="23"/>
      <c r="CL1250" s="23"/>
      <c r="CM1250" s="23"/>
      <c r="CN1250" s="23"/>
      <c r="CO1250" s="23"/>
      <c r="CP1250" s="23"/>
      <c r="CQ1250" s="23"/>
      <c r="CR1250" s="23"/>
      <c r="CS1250" s="23"/>
      <c r="CT1250" s="23"/>
      <c r="CU1250" s="23"/>
      <c r="CV1250" s="23"/>
      <c r="CW1250" s="23"/>
      <c r="CX1250" s="23"/>
      <c r="CY1250" s="23"/>
      <c r="CZ1250" s="23"/>
      <c r="DA1250" s="23"/>
      <c r="DB1250" s="23"/>
      <c r="DC1250" s="23"/>
      <c r="DD1250" s="23"/>
      <c r="DE1250" s="23"/>
      <c r="DF1250" s="23"/>
      <c r="DG1250" s="23"/>
      <c r="DH1250" s="23"/>
      <c r="DI1250" s="23"/>
      <c r="DJ1250" s="23"/>
      <c r="DK1250" s="23"/>
      <c r="DL1250" s="23"/>
      <c r="DM1250" s="23"/>
      <c r="DN1250" s="23"/>
      <c r="DO1250" s="23"/>
      <c r="DP1250" s="23"/>
      <c r="DQ1250" s="23"/>
      <c r="DR1250" s="23"/>
      <c r="DS1250" s="23"/>
      <c r="DT1250" s="23"/>
      <c r="DU1250" s="23"/>
      <c r="DV1250" s="23"/>
      <c r="DW1250" s="23"/>
      <c r="DX1250" s="23"/>
      <c r="DY1250" s="23"/>
      <c r="DZ1250" s="23"/>
      <c r="EA1250" s="23"/>
      <c r="EB1250" s="23"/>
      <c r="EC1250" s="23"/>
      <c r="ED1250" s="23"/>
      <c r="EE1250" s="23"/>
    </row>
    <row r="1251" spans="1:135" s="22" customFormat="1" x14ac:dyDescent="0.25">
      <c r="A1251" s="20"/>
      <c r="B1251" s="16"/>
      <c r="C1251" s="446"/>
      <c r="D1251" s="446"/>
      <c r="E1251" s="1089"/>
      <c r="F1251" s="446"/>
      <c r="G1251" s="446"/>
      <c r="H1251" s="1089"/>
      <c r="I1251" s="446"/>
      <c r="J1251" s="446"/>
      <c r="K1251" s="1089"/>
      <c r="L1251" s="446"/>
      <c r="M1251" s="446"/>
      <c r="N1251" s="1089"/>
      <c r="O1251" s="446"/>
      <c r="P1251" s="446"/>
      <c r="Q1251" s="1089"/>
      <c r="R1251" s="446"/>
      <c r="S1251" s="446"/>
      <c r="T1251" s="1089"/>
      <c r="U1251" s="1089"/>
      <c r="V1251" s="446"/>
      <c r="W1251" s="446"/>
      <c r="X1251" s="1089"/>
      <c r="Y1251" s="446"/>
      <c r="Z1251" s="446"/>
      <c r="AA1251" s="1089"/>
      <c r="AB1251" s="446"/>
      <c r="AC1251" s="1089"/>
      <c r="AD1251" s="446"/>
      <c r="AE1251" s="1089"/>
      <c r="AF1251" s="446"/>
      <c r="AG1251" s="1089"/>
      <c r="AH1251" s="446"/>
      <c r="AI1251" s="446"/>
      <c r="AJ1251" s="1089"/>
      <c r="AK1251" s="446"/>
      <c r="AL1251" s="446"/>
      <c r="AM1251" s="1089"/>
      <c r="AN1251" s="446"/>
      <c r="AO1251" s="446"/>
      <c r="AP1251" s="1089"/>
      <c r="AQ1251" s="446"/>
      <c r="AR1251" s="446"/>
      <c r="AS1251" s="1146"/>
      <c r="AT1251" s="446"/>
      <c r="AU1251" s="446"/>
      <c r="AV1251" s="1089"/>
      <c r="AW1251" s="1089"/>
      <c r="AX1251" s="1146"/>
      <c r="AY1251" s="446"/>
      <c r="AZ1251" s="1146"/>
      <c r="BA1251" s="1919"/>
      <c r="BB1251" s="1790"/>
      <c r="BC1251" s="1146"/>
      <c r="BD1251" s="446"/>
      <c r="BE1251" s="1938"/>
      <c r="BF1251" s="1089"/>
      <c r="BG1251" s="20"/>
      <c r="BH1251" s="23"/>
      <c r="BI1251" s="23"/>
      <c r="BJ1251" s="23"/>
      <c r="BK1251" s="23"/>
      <c r="BL1251" s="23"/>
      <c r="BM1251" s="23"/>
      <c r="BN1251" s="23"/>
      <c r="BO1251" s="23"/>
      <c r="BP1251" s="23"/>
      <c r="BQ1251" s="23"/>
      <c r="BR1251" s="23"/>
      <c r="BS1251" s="23"/>
      <c r="BT1251" s="23"/>
      <c r="BU1251" s="23"/>
      <c r="BV1251" s="23"/>
      <c r="BW1251" s="23"/>
      <c r="BX1251" s="23"/>
      <c r="BY1251" s="23"/>
      <c r="BZ1251" s="23"/>
      <c r="CA1251" s="23"/>
      <c r="CB1251" s="23"/>
      <c r="CC1251" s="23"/>
      <c r="CD1251" s="23"/>
      <c r="CE1251" s="23"/>
      <c r="CF1251" s="23"/>
      <c r="CG1251" s="23"/>
      <c r="CH1251" s="23"/>
      <c r="CI1251" s="23"/>
      <c r="CJ1251" s="23"/>
      <c r="CK1251" s="23"/>
      <c r="CL1251" s="23"/>
      <c r="CM1251" s="23"/>
      <c r="CN1251" s="23"/>
      <c r="CO1251" s="23"/>
      <c r="CP1251" s="23"/>
      <c r="CQ1251" s="23"/>
      <c r="CR1251" s="23"/>
      <c r="CS1251" s="23"/>
      <c r="CT1251" s="23"/>
      <c r="CU1251" s="23"/>
      <c r="CV1251" s="23"/>
      <c r="CW1251" s="23"/>
      <c r="CX1251" s="23"/>
      <c r="CY1251" s="23"/>
      <c r="CZ1251" s="23"/>
      <c r="DA1251" s="23"/>
      <c r="DB1251" s="23"/>
      <c r="DC1251" s="23"/>
      <c r="DD1251" s="23"/>
      <c r="DE1251" s="23"/>
      <c r="DF1251" s="23"/>
      <c r="DG1251" s="23"/>
      <c r="DH1251" s="23"/>
      <c r="DI1251" s="23"/>
      <c r="DJ1251" s="23"/>
      <c r="DK1251" s="23"/>
      <c r="DL1251" s="23"/>
      <c r="DM1251" s="23"/>
      <c r="DN1251" s="23"/>
      <c r="DO1251" s="23"/>
      <c r="DP1251" s="23"/>
      <c r="DQ1251" s="23"/>
      <c r="DR1251" s="23"/>
      <c r="DS1251" s="23"/>
      <c r="DT1251" s="23"/>
      <c r="DU1251" s="23"/>
      <c r="DV1251" s="23"/>
      <c r="DW1251" s="23"/>
      <c r="DX1251" s="23"/>
      <c r="DY1251" s="23"/>
      <c r="DZ1251" s="23"/>
      <c r="EA1251" s="23"/>
      <c r="EB1251" s="23"/>
      <c r="EC1251" s="23"/>
      <c r="ED1251" s="23"/>
      <c r="EE1251" s="23"/>
    </row>
    <row r="1252" spans="1:135" s="22" customFormat="1" x14ac:dyDescent="0.25">
      <c r="A1252" s="20"/>
      <c r="B1252" s="16"/>
      <c r="C1252" s="446"/>
      <c r="D1252" s="446"/>
      <c r="E1252" s="1089"/>
      <c r="F1252" s="446"/>
      <c r="G1252" s="446"/>
      <c r="H1252" s="1089"/>
      <c r="I1252" s="446"/>
      <c r="J1252" s="446"/>
      <c r="K1252" s="1089"/>
      <c r="L1252" s="446"/>
      <c r="M1252" s="446"/>
      <c r="N1252" s="1089"/>
      <c r="O1252" s="446"/>
      <c r="P1252" s="446"/>
      <c r="Q1252" s="1089"/>
      <c r="R1252" s="446"/>
      <c r="S1252" s="446"/>
      <c r="T1252" s="1089"/>
      <c r="U1252" s="1089"/>
      <c r="V1252" s="446"/>
      <c r="W1252" s="446"/>
      <c r="X1252" s="1089"/>
      <c r="Y1252" s="446"/>
      <c r="Z1252" s="446"/>
      <c r="AA1252" s="1089"/>
      <c r="AB1252" s="446"/>
      <c r="AC1252" s="1089"/>
      <c r="AD1252" s="446"/>
      <c r="AE1252" s="1089"/>
      <c r="AF1252" s="446"/>
      <c r="AG1252" s="1089"/>
      <c r="AH1252" s="446"/>
      <c r="AI1252" s="446"/>
      <c r="AJ1252" s="1089"/>
      <c r="AK1252" s="446"/>
      <c r="AL1252" s="446"/>
      <c r="AM1252" s="1089"/>
      <c r="AN1252" s="446"/>
      <c r="AO1252" s="446"/>
      <c r="AP1252" s="1089"/>
      <c r="AQ1252" s="446"/>
      <c r="AR1252" s="446"/>
      <c r="AS1252" s="1146"/>
      <c r="AT1252" s="446"/>
      <c r="AU1252" s="446"/>
      <c r="AV1252" s="1089"/>
      <c r="AW1252" s="1089"/>
      <c r="AX1252" s="1146"/>
      <c r="AY1252" s="446"/>
      <c r="AZ1252" s="1146"/>
      <c r="BA1252" s="1919"/>
      <c r="BB1252" s="1790"/>
      <c r="BC1252" s="1146"/>
      <c r="BD1252" s="446"/>
      <c r="BE1252" s="1938"/>
      <c r="BF1252" s="1089"/>
      <c r="BG1252" s="20"/>
      <c r="BH1252" s="23"/>
      <c r="BI1252" s="23"/>
      <c r="BJ1252" s="23"/>
      <c r="BK1252" s="23"/>
      <c r="BL1252" s="23"/>
      <c r="BM1252" s="23"/>
      <c r="BN1252" s="23"/>
      <c r="BO1252" s="23"/>
      <c r="BP1252" s="23"/>
      <c r="BQ1252" s="23"/>
      <c r="BR1252" s="23"/>
      <c r="BS1252" s="23"/>
      <c r="BT1252" s="23"/>
      <c r="BU1252" s="23"/>
      <c r="BV1252" s="23"/>
      <c r="BW1252" s="23"/>
      <c r="BX1252" s="23"/>
      <c r="BY1252" s="23"/>
      <c r="BZ1252" s="23"/>
      <c r="CA1252" s="23"/>
      <c r="CB1252" s="23"/>
      <c r="CC1252" s="23"/>
      <c r="CD1252" s="23"/>
      <c r="CE1252" s="23"/>
      <c r="CF1252" s="23"/>
      <c r="CG1252" s="23"/>
      <c r="CH1252" s="23"/>
      <c r="CI1252" s="23"/>
      <c r="CJ1252" s="23"/>
      <c r="CK1252" s="23"/>
      <c r="CL1252" s="23"/>
      <c r="CM1252" s="23"/>
      <c r="CN1252" s="23"/>
      <c r="CO1252" s="23"/>
      <c r="CP1252" s="23"/>
      <c r="CQ1252" s="23"/>
      <c r="CR1252" s="23"/>
      <c r="CS1252" s="23"/>
      <c r="CT1252" s="23"/>
      <c r="CU1252" s="23"/>
      <c r="CV1252" s="23"/>
      <c r="CW1252" s="23"/>
      <c r="CX1252" s="23"/>
      <c r="CY1252" s="23"/>
      <c r="CZ1252" s="23"/>
      <c r="DA1252" s="23"/>
      <c r="DB1252" s="23"/>
      <c r="DC1252" s="23"/>
      <c r="DD1252" s="23"/>
      <c r="DE1252" s="23"/>
      <c r="DF1252" s="23"/>
      <c r="DG1252" s="23"/>
      <c r="DH1252" s="23"/>
      <c r="DI1252" s="23"/>
      <c r="DJ1252" s="23"/>
      <c r="DK1252" s="23"/>
      <c r="DL1252" s="23"/>
      <c r="DM1252" s="23"/>
      <c r="DN1252" s="23"/>
      <c r="DO1252" s="23"/>
      <c r="DP1252" s="23"/>
      <c r="DQ1252" s="23"/>
      <c r="DR1252" s="23"/>
      <c r="DS1252" s="23"/>
      <c r="DT1252" s="23"/>
      <c r="DU1252" s="23"/>
      <c r="DV1252" s="23"/>
      <c r="DW1252" s="23"/>
      <c r="DX1252" s="23"/>
      <c r="DY1252" s="23"/>
      <c r="DZ1252" s="23"/>
      <c r="EA1252" s="23"/>
      <c r="EB1252" s="23"/>
      <c r="EC1252" s="23"/>
      <c r="ED1252" s="23"/>
      <c r="EE1252" s="23"/>
    </row>
    <row r="1253" spans="1:135" s="22" customFormat="1" x14ac:dyDescent="0.25">
      <c r="A1253" s="20"/>
      <c r="B1253" s="16"/>
      <c r="C1253" s="446"/>
      <c r="D1253" s="446"/>
      <c r="E1253" s="1089"/>
      <c r="F1253" s="446"/>
      <c r="G1253" s="446"/>
      <c r="H1253" s="1089"/>
      <c r="I1253" s="446"/>
      <c r="J1253" s="446"/>
      <c r="K1253" s="1089"/>
      <c r="L1253" s="446"/>
      <c r="M1253" s="446"/>
      <c r="N1253" s="1089"/>
      <c r="O1253" s="446"/>
      <c r="P1253" s="446"/>
      <c r="Q1253" s="1089"/>
      <c r="R1253" s="446"/>
      <c r="S1253" s="446"/>
      <c r="T1253" s="1089"/>
      <c r="U1253" s="1089"/>
      <c r="V1253" s="446"/>
      <c r="W1253" s="446"/>
      <c r="X1253" s="1089"/>
      <c r="Y1253" s="446"/>
      <c r="Z1253" s="446"/>
      <c r="AA1253" s="1089"/>
      <c r="AB1253" s="446"/>
      <c r="AC1253" s="1089"/>
      <c r="AD1253" s="446"/>
      <c r="AE1253" s="1089"/>
      <c r="AF1253" s="446"/>
      <c r="AG1253" s="1089"/>
      <c r="AH1253" s="446"/>
      <c r="AI1253" s="446"/>
      <c r="AJ1253" s="1089"/>
      <c r="AK1253" s="446"/>
      <c r="AL1253" s="446"/>
      <c r="AM1253" s="1089"/>
      <c r="AN1253" s="446"/>
      <c r="AO1253" s="446"/>
      <c r="AP1253" s="1089"/>
      <c r="AQ1253" s="446"/>
      <c r="AR1253" s="446"/>
      <c r="AS1253" s="1146"/>
      <c r="AT1253" s="446"/>
      <c r="AU1253" s="446"/>
      <c r="AV1253" s="1089"/>
      <c r="AW1253" s="1089"/>
      <c r="AX1253" s="1146"/>
      <c r="AY1253" s="446"/>
      <c r="AZ1253" s="1146"/>
      <c r="BA1253" s="1919"/>
      <c r="BB1253" s="1790"/>
      <c r="BC1253" s="1146"/>
      <c r="BD1253" s="446"/>
      <c r="BE1253" s="1938"/>
      <c r="BF1253" s="1089"/>
      <c r="BG1253" s="20"/>
      <c r="BH1253" s="23"/>
      <c r="BI1253" s="23"/>
      <c r="BJ1253" s="23"/>
      <c r="BK1253" s="23"/>
      <c r="BL1253" s="23"/>
      <c r="BM1253" s="23"/>
      <c r="BN1253" s="23"/>
      <c r="BO1253" s="23"/>
      <c r="BP1253" s="23"/>
      <c r="BQ1253" s="23"/>
      <c r="BR1253" s="23"/>
      <c r="BS1253" s="23"/>
      <c r="BT1253" s="23"/>
      <c r="BU1253" s="23"/>
      <c r="BV1253" s="23"/>
      <c r="BW1253" s="23"/>
      <c r="BX1253" s="23"/>
      <c r="BY1253" s="23"/>
      <c r="BZ1253" s="23"/>
      <c r="CA1253" s="23"/>
      <c r="CB1253" s="23"/>
      <c r="CC1253" s="23"/>
      <c r="CD1253" s="23"/>
      <c r="CE1253" s="23"/>
      <c r="CF1253" s="23"/>
      <c r="CG1253" s="23"/>
      <c r="CH1253" s="23"/>
      <c r="CI1253" s="23"/>
      <c r="CJ1253" s="23"/>
      <c r="CK1253" s="23"/>
      <c r="CL1253" s="23"/>
      <c r="CM1253" s="23"/>
      <c r="CN1253" s="23"/>
      <c r="CO1253" s="23"/>
      <c r="CP1253" s="23"/>
      <c r="CQ1253" s="23"/>
      <c r="CR1253" s="23"/>
      <c r="CS1253" s="23"/>
      <c r="CT1253" s="23"/>
      <c r="CU1253" s="23"/>
      <c r="CV1253" s="23"/>
      <c r="CW1253" s="23"/>
      <c r="CX1253" s="23"/>
      <c r="CY1253" s="23"/>
      <c r="CZ1253" s="23"/>
      <c r="DA1253" s="23"/>
      <c r="DB1253" s="23"/>
      <c r="DC1253" s="23"/>
      <c r="DD1253" s="23"/>
      <c r="DE1253" s="23"/>
      <c r="DF1253" s="23"/>
      <c r="DG1253" s="23"/>
      <c r="DH1253" s="23"/>
      <c r="DI1253" s="23"/>
      <c r="DJ1253" s="23"/>
      <c r="DK1253" s="23"/>
      <c r="DL1253" s="23"/>
      <c r="DM1253" s="23"/>
      <c r="DN1253" s="23"/>
      <c r="DO1253" s="23"/>
      <c r="DP1253" s="23"/>
      <c r="DQ1253" s="23"/>
      <c r="DR1253" s="23"/>
      <c r="DS1253" s="23"/>
      <c r="DT1253" s="23"/>
      <c r="DU1253" s="23"/>
      <c r="DV1253" s="23"/>
      <c r="DW1253" s="23"/>
      <c r="DX1253" s="23"/>
      <c r="DY1253" s="23"/>
      <c r="DZ1253" s="23"/>
      <c r="EA1253" s="23"/>
      <c r="EB1253" s="23"/>
      <c r="EC1253" s="23"/>
      <c r="ED1253" s="23"/>
      <c r="EE1253" s="23"/>
    </row>
    <row r="1254" spans="1:135" s="22" customFormat="1" x14ac:dyDescent="0.25">
      <c r="A1254" s="20"/>
      <c r="B1254" s="16"/>
      <c r="C1254" s="446"/>
      <c r="D1254" s="446"/>
      <c r="E1254" s="1089"/>
      <c r="F1254" s="446"/>
      <c r="G1254" s="446"/>
      <c r="H1254" s="1089"/>
      <c r="I1254" s="446"/>
      <c r="J1254" s="446"/>
      <c r="K1254" s="1089"/>
      <c r="L1254" s="446"/>
      <c r="M1254" s="446"/>
      <c r="N1254" s="1089"/>
      <c r="O1254" s="446"/>
      <c r="P1254" s="446"/>
      <c r="Q1254" s="1089"/>
      <c r="R1254" s="446"/>
      <c r="S1254" s="446"/>
      <c r="T1254" s="1089"/>
      <c r="U1254" s="1089"/>
      <c r="V1254" s="446"/>
      <c r="W1254" s="446"/>
      <c r="X1254" s="1089"/>
      <c r="Y1254" s="446"/>
      <c r="Z1254" s="446"/>
      <c r="AA1254" s="1089"/>
      <c r="AB1254" s="446"/>
      <c r="AC1254" s="1089"/>
      <c r="AD1254" s="446"/>
      <c r="AE1254" s="1089"/>
      <c r="AF1254" s="446"/>
      <c r="AG1254" s="1089"/>
      <c r="AH1254" s="446"/>
      <c r="AI1254" s="446"/>
      <c r="AJ1254" s="1089"/>
      <c r="AK1254" s="446"/>
      <c r="AL1254" s="446"/>
      <c r="AM1254" s="1089"/>
      <c r="AN1254" s="446"/>
      <c r="AO1254" s="446"/>
      <c r="AP1254" s="1089"/>
      <c r="AQ1254" s="446"/>
      <c r="AR1254" s="446"/>
      <c r="AS1254" s="1146"/>
      <c r="AT1254" s="446"/>
      <c r="AU1254" s="446"/>
      <c r="AV1254" s="1089"/>
      <c r="AW1254" s="1089"/>
      <c r="AX1254" s="1146"/>
      <c r="AY1254" s="446"/>
      <c r="AZ1254" s="1146"/>
      <c r="BA1254" s="1919"/>
      <c r="BB1254" s="1790"/>
      <c r="BC1254" s="1146"/>
      <c r="BD1254" s="446"/>
      <c r="BE1254" s="1938"/>
      <c r="BF1254" s="1089"/>
      <c r="BG1254" s="20"/>
      <c r="BH1254" s="23"/>
      <c r="BI1254" s="23"/>
      <c r="BJ1254" s="23"/>
      <c r="BK1254" s="23"/>
      <c r="BL1254" s="23"/>
      <c r="BM1254" s="23"/>
      <c r="BN1254" s="23"/>
      <c r="BO1254" s="23"/>
      <c r="BP1254" s="23"/>
      <c r="BQ1254" s="23"/>
      <c r="BR1254" s="23"/>
      <c r="BS1254" s="23"/>
      <c r="BT1254" s="23"/>
      <c r="BU1254" s="23"/>
      <c r="BV1254" s="23"/>
      <c r="BW1254" s="23"/>
      <c r="BX1254" s="23"/>
      <c r="BY1254" s="23"/>
      <c r="BZ1254" s="23"/>
      <c r="CA1254" s="23"/>
      <c r="CB1254" s="23"/>
      <c r="CC1254" s="23"/>
      <c r="CD1254" s="23"/>
      <c r="CE1254" s="23"/>
      <c r="CF1254" s="23"/>
      <c r="CG1254" s="23"/>
      <c r="CH1254" s="23"/>
      <c r="CI1254" s="23"/>
      <c r="CJ1254" s="23"/>
      <c r="CK1254" s="23"/>
      <c r="CL1254" s="23"/>
      <c r="CM1254" s="23"/>
      <c r="CN1254" s="23"/>
      <c r="CO1254" s="23"/>
      <c r="CP1254" s="23"/>
      <c r="CQ1254" s="23"/>
      <c r="CR1254" s="23"/>
      <c r="CS1254" s="23"/>
      <c r="CT1254" s="23"/>
      <c r="CU1254" s="23"/>
      <c r="CV1254" s="23"/>
      <c r="CW1254" s="23"/>
      <c r="CX1254" s="23"/>
      <c r="CY1254" s="23"/>
      <c r="CZ1254" s="23"/>
      <c r="DA1254" s="23"/>
      <c r="DB1254" s="23"/>
      <c r="DC1254" s="23"/>
      <c r="DD1254" s="23"/>
      <c r="DE1254" s="23"/>
      <c r="DF1254" s="23"/>
      <c r="DG1254" s="23"/>
      <c r="DH1254" s="23"/>
      <c r="DI1254" s="23"/>
      <c r="DJ1254" s="23"/>
      <c r="DK1254" s="23"/>
      <c r="DL1254" s="23"/>
      <c r="DM1254" s="23"/>
      <c r="DN1254" s="23"/>
      <c r="DO1254" s="23"/>
      <c r="DP1254" s="23"/>
      <c r="DQ1254" s="23"/>
      <c r="DR1254" s="23"/>
      <c r="DS1254" s="23"/>
      <c r="DT1254" s="23"/>
      <c r="DU1254" s="23"/>
      <c r="DV1254" s="23"/>
      <c r="DW1254" s="23"/>
      <c r="DX1254" s="23"/>
      <c r="DY1254" s="23"/>
      <c r="DZ1254" s="23"/>
      <c r="EA1254" s="23"/>
      <c r="EB1254" s="23"/>
      <c r="EC1254" s="23"/>
      <c r="ED1254" s="23"/>
      <c r="EE1254" s="23"/>
    </row>
    <row r="1255" spans="1:135" s="22" customFormat="1" x14ac:dyDescent="0.25">
      <c r="A1255" s="20"/>
      <c r="B1255" s="16"/>
      <c r="C1255" s="446"/>
      <c r="D1255" s="446"/>
      <c r="E1255" s="1089"/>
      <c r="F1255" s="446"/>
      <c r="G1255" s="446"/>
      <c r="H1255" s="1089"/>
      <c r="I1255" s="446"/>
      <c r="J1255" s="446"/>
      <c r="K1255" s="1089"/>
      <c r="L1255" s="446"/>
      <c r="M1255" s="446"/>
      <c r="N1255" s="1089"/>
      <c r="O1255" s="446"/>
      <c r="P1255" s="446"/>
      <c r="Q1255" s="1089"/>
      <c r="R1255" s="446"/>
      <c r="S1255" s="446"/>
      <c r="T1255" s="1089"/>
      <c r="U1255" s="1089"/>
      <c r="V1255" s="446"/>
      <c r="W1255" s="446"/>
      <c r="X1255" s="1089"/>
      <c r="Y1255" s="446"/>
      <c r="Z1255" s="446"/>
      <c r="AA1255" s="1089"/>
      <c r="AB1255" s="446"/>
      <c r="AC1255" s="1089"/>
      <c r="AD1255" s="446"/>
      <c r="AE1255" s="1089"/>
      <c r="AF1255" s="446"/>
      <c r="AG1255" s="1089"/>
      <c r="AH1255" s="446"/>
      <c r="AI1255" s="446"/>
      <c r="AJ1255" s="1089"/>
      <c r="AK1255" s="446"/>
      <c r="AL1255" s="446"/>
      <c r="AM1255" s="1089"/>
      <c r="AN1255" s="446"/>
      <c r="AO1255" s="446"/>
      <c r="AP1255" s="1089"/>
      <c r="AQ1255" s="446"/>
      <c r="AR1255" s="446"/>
      <c r="AS1255" s="1146"/>
      <c r="AT1255" s="446"/>
      <c r="AU1255" s="446"/>
      <c r="AV1255" s="1089"/>
      <c r="AW1255" s="1089"/>
      <c r="AX1255" s="1146"/>
      <c r="AY1255" s="446"/>
      <c r="AZ1255" s="1146"/>
      <c r="BA1255" s="1919"/>
      <c r="BB1255" s="1790"/>
      <c r="BC1255" s="1146"/>
      <c r="BD1255" s="446"/>
      <c r="BE1255" s="1938"/>
      <c r="BF1255" s="1089"/>
      <c r="BG1255" s="20"/>
      <c r="BH1255" s="23"/>
      <c r="BI1255" s="23"/>
      <c r="BJ1255" s="23"/>
      <c r="BK1255" s="23"/>
      <c r="BL1255" s="23"/>
      <c r="BM1255" s="23"/>
      <c r="BN1255" s="23"/>
      <c r="BO1255" s="23"/>
      <c r="BP1255" s="23"/>
      <c r="BQ1255" s="23"/>
      <c r="BR1255" s="23"/>
      <c r="BS1255" s="23"/>
      <c r="BT1255" s="23"/>
      <c r="BU1255" s="23"/>
      <c r="BV1255" s="23"/>
      <c r="BW1255" s="23"/>
      <c r="BX1255" s="23"/>
      <c r="BY1255" s="23"/>
      <c r="BZ1255" s="23"/>
      <c r="CA1255" s="23"/>
      <c r="CB1255" s="23"/>
      <c r="CC1255" s="23"/>
      <c r="CD1255" s="23"/>
      <c r="CE1255" s="23"/>
      <c r="CF1255" s="23"/>
      <c r="CG1255" s="23"/>
      <c r="CH1255" s="23"/>
      <c r="CI1255" s="23"/>
      <c r="CJ1255" s="23"/>
      <c r="CK1255" s="23"/>
      <c r="CL1255" s="23"/>
      <c r="CM1255" s="23"/>
      <c r="CN1255" s="23"/>
      <c r="CO1255" s="23"/>
      <c r="CP1255" s="23"/>
      <c r="CQ1255" s="23"/>
      <c r="CR1255" s="23"/>
      <c r="CS1255" s="23"/>
      <c r="CT1255" s="23"/>
      <c r="CU1255" s="23"/>
      <c r="CV1255" s="23"/>
      <c r="CW1255" s="23"/>
      <c r="CX1255" s="23"/>
      <c r="CY1255" s="23"/>
      <c r="CZ1255" s="23"/>
      <c r="DA1255" s="23"/>
      <c r="DB1255" s="23"/>
      <c r="DC1255" s="23"/>
      <c r="DD1255" s="23"/>
      <c r="DE1255" s="23"/>
      <c r="DF1255" s="23"/>
      <c r="DG1255" s="23"/>
      <c r="DH1255" s="23"/>
      <c r="DI1255" s="23"/>
      <c r="DJ1255" s="23"/>
      <c r="DK1255" s="23"/>
      <c r="DL1255" s="23"/>
      <c r="DM1255" s="23"/>
      <c r="DN1255" s="23"/>
      <c r="DO1255" s="23"/>
      <c r="DP1255" s="23"/>
      <c r="DQ1255" s="23"/>
      <c r="DR1255" s="23"/>
      <c r="DS1255" s="23"/>
      <c r="DT1255" s="23"/>
      <c r="DU1255" s="23"/>
      <c r="DV1255" s="23"/>
      <c r="DW1255" s="23"/>
      <c r="DX1255" s="23"/>
      <c r="DY1255" s="23"/>
      <c r="DZ1255" s="23"/>
      <c r="EA1255" s="23"/>
      <c r="EB1255" s="23"/>
      <c r="EC1255" s="23"/>
      <c r="ED1255" s="23"/>
      <c r="EE1255" s="23"/>
    </row>
    <row r="1256" spans="1:135" s="22" customFormat="1" x14ac:dyDescent="0.25">
      <c r="A1256" s="20"/>
      <c r="B1256" s="16"/>
      <c r="C1256" s="446"/>
      <c r="D1256" s="446"/>
      <c r="E1256" s="1089"/>
      <c r="F1256" s="446"/>
      <c r="G1256" s="446"/>
      <c r="H1256" s="1089"/>
      <c r="I1256" s="446"/>
      <c r="J1256" s="446"/>
      <c r="K1256" s="1089"/>
      <c r="L1256" s="446"/>
      <c r="M1256" s="446"/>
      <c r="N1256" s="1089"/>
      <c r="O1256" s="446"/>
      <c r="P1256" s="446"/>
      <c r="Q1256" s="1089"/>
      <c r="R1256" s="446"/>
      <c r="S1256" s="446"/>
      <c r="T1256" s="1089"/>
      <c r="U1256" s="1089"/>
      <c r="V1256" s="446"/>
      <c r="W1256" s="446"/>
      <c r="X1256" s="1089"/>
      <c r="Y1256" s="446"/>
      <c r="Z1256" s="446"/>
      <c r="AA1256" s="1089"/>
      <c r="AB1256" s="446"/>
      <c r="AC1256" s="1089"/>
      <c r="AD1256" s="446"/>
      <c r="AE1256" s="1089"/>
      <c r="AF1256" s="446"/>
      <c r="AG1256" s="1089"/>
      <c r="AH1256" s="446"/>
      <c r="AI1256" s="446"/>
      <c r="AJ1256" s="1089"/>
      <c r="AK1256" s="446"/>
      <c r="AL1256" s="446"/>
      <c r="AM1256" s="1089"/>
      <c r="AN1256" s="446"/>
      <c r="AO1256" s="446"/>
      <c r="AP1256" s="1089"/>
      <c r="AQ1256" s="446"/>
      <c r="AR1256" s="446"/>
      <c r="AS1256" s="1146"/>
      <c r="AT1256" s="446"/>
      <c r="AU1256" s="446"/>
      <c r="AV1256" s="1089"/>
      <c r="AW1256" s="1089"/>
      <c r="AX1256" s="1146"/>
      <c r="AY1256" s="446"/>
      <c r="AZ1256" s="1146"/>
      <c r="BA1256" s="1919"/>
      <c r="BB1256" s="1790"/>
      <c r="BC1256" s="1146"/>
      <c r="BD1256" s="446"/>
      <c r="BE1256" s="1938"/>
      <c r="BF1256" s="1089"/>
      <c r="BG1256" s="20"/>
      <c r="BH1256" s="23"/>
      <c r="BI1256" s="23"/>
      <c r="BJ1256" s="23"/>
      <c r="BK1256" s="23"/>
      <c r="BL1256" s="23"/>
      <c r="BM1256" s="23"/>
      <c r="BN1256" s="23"/>
      <c r="BO1256" s="23"/>
      <c r="BP1256" s="23"/>
      <c r="BQ1256" s="23"/>
      <c r="BR1256" s="23"/>
      <c r="BS1256" s="23"/>
      <c r="BT1256" s="23"/>
      <c r="BU1256" s="23"/>
      <c r="BV1256" s="23"/>
      <c r="BW1256" s="23"/>
      <c r="BX1256" s="23"/>
      <c r="BY1256" s="23"/>
      <c r="BZ1256" s="23"/>
      <c r="CA1256" s="23"/>
      <c r="CB1256" s="23"/>
      <c r="CC1256" s="23"/>
      <c r="CD1256" s="23"/>
      <c r="CE1256" s="23"/>
      <c r="CF1256" s="23"/>
      <c r="CG1256" s="23"/>
      <c r="CH1256" s="23"/>
      <c r="CI1256" s="23"/>
      <c r="CJ1256" s="23"/>
      <c r="CK1256" s="23"/>
      <c r="CL1256" s="23"/>
      <c r="CM1256" s="23"/>
      <c r="CN1256" s="23"/>
      <c r="CO1256" s="23"/>
      <c r="CP1256" s="23"/>
      <c r="CQ1256" s="23"/>
      <c r="CR1256" s="23"/>
      <c r="CS1256" s="23"/>
      <c r="CT1256" s="23"/>
      <c r="CU1256" s="23"/>
      <c r="CV1256" s="23"/>
      <c r="CW1256" s="23"/>
      <c r="CX1256" s="23"/>
      <c r="CY1256" s="23"/>
      <c r="CZ1256" s="23"/>
      <c r="DA1256" s="23"/>
      <c r="DB1256" s="23"/>
      <c r="DC1256" s="23"/>
      <c r="DD1256" s="23"/>
      <c r="DE1256" s="23"/>
      <c r="DF1256" s="23"/>
      <c r="DG1256" s="23"/>
      <c r="DH1256" s="23"/>
      <c r="DI1256" s="23"/>
      <c r="DJ1256" s="23"/>
      <c r="DK1256" s="23"/>
      <c r="DL1256" s="23"/>
      <c r="DM1256" s="23"/>
      <c r="DN1256" s="23"/>
      <c r="DO1256" s="23"/>
      <c r="DP1256" s="23"/>
      <c r="DQ1256" s="23"/>
      <c r="DR1256" s="23"/>
      <c r="DS1256" s="23"/>
      <c r="DT1256" s="23"/>
      <c r="DU1256" s="23"/>
      <c r="DV1256" s="23"/>
      <c r="DW1256" s="23"/>
      <c r="DX1256" s="23"/>
      <c r="DY1256" s="23"/>
      <c r="DZ1256" s="23"/>
      <c r="EA1256" s="23"/>
      <c r="EB1256" s="23"/>
      <c r="EC1256" s="23"/>
      <c r="ED1256" s="23"/>
      <c r="EE1256" s="23"/>
    </row>
    <row r="1257" spans="1:135" s="22" customFormat="1" x14ac:dyDescent="0.25">
      <c r="A1257" s="20"/>
      <c r="B1257" s="16"/>
      <c r="C1257" s="446"/>
      <c r="D1257" s="446"/>
      <c r="E1257" s="1089"/>
      <c r="F1257" s="446"/>
      <c r="G1257" s="446"/>
      <c r="H1257" s="1089"/>
      <c r="I1257" s="446"/>
      <c r="J1257" s="446"/>
      <c r="K1257" s="1089"/>
      <c r="L1257" s="446"/>
      <c r="M1257" s="446"/>
      <c r="N1257" s="1089"/>
      <c r="O1257" s="446"/>
      <c r="P1257" s="446"/>
      <c r="Q1257" s="1089"/>
      <c r="R1257" s="446"/>
      <c r="S1257" s="446"/>
      <c r="T1257" s="1089"/>
      <c r="U1257" s="1089"/>
      <c r="V1257" s="446"/>
      <c r="W1257" s="446"/>
      <c r="X1257" s="1089"/>
      <c r="Y1257" s="446"/>
      <c r="Z1257" s="446"/>
      <c r="AA1257" s="1089"/>
      <c r="AB1257" s="446"/>
      <c r="AC1257" s="1089"/>
      <c r="AD1257" s="446"/>
      <c r="AE1257" s="1089"/>
      <c r="AF1257" s="446"/>
      <c r="AG1257" s="1089"/>
      <c r="AH1257" s="446"/>
      <c r="AI1257" s="446"/>
      <c r="AJ1257" s="1089"/>
      <c r="AK1257" s="446"/>
      <c r="AL1257" s="446"/>
      <c r="AM1257" s="1089"/>
      <c r="AN1257" s="446"/>
      <c r="AO1257" s="446"/>
      <c r="AP1257" s="1089"/>
      <c r="AQ1257" s="446"/>
      <c r="AR1257" s="446"/>
      <c r="AS1257" s="1146"/>
      <c r="AT1257" s="446"/>
      <c r="AU1257" s="446"/>
      <c r="AV1257" s="1089"/>
      <c r="AW1257" s="1089"/>
      <c r="AX1257" s="1146"/>
      <c r="AY1257" s="446"/>
      <c r="AZ1257" s="1146"/>
      <c r="BA1257" s="1919"/>
      <c r="BB1257" s="1790"/>
      <c r="BC1257" s="1146"/>
      <c r="BD1257" s="446"/>
      <c r="BE1257" s="1938"/>
      <c r="BF1257" s="1089"/>
      <c r="BG1257" s="20"/>
      <c r="BH1257" s="23"/>
      <c r="BI1257" s="23"/>
      <c r="BJ1257" s="23"/>
      <c r="BK1257" s="23"/>
      <c r="BL1257" s="23"/>
      <c r="BM1257" s="23"/>
      <c r="BN1257" s="23"/>
      <c r="BO1257" s="23"/>
      <c r="BP1257" s="23"/>
      <c r="BQ1257" s="23"/>
      <c r="BR1257" s="23"/>
      <c r="BS1257" s="23"/>
      <c r="BT1257" s="23"/>
      <c r="BU1257" s="23"/>
      <c r="BV1257" s="23"/>
      <c r="BW1257" s="23"/>
      <c r="BX1257" s="23"/>
      <c r="BY1257" s="23"/>
      <c r="BZ1257" s="23"/>
      <c r="CA1257" s="23"/>
      <c r="CB1257" s="23"/>
      <c r="CC1257" s="23"/>
      <c r="CD1257" s="23"/>
      <c r="CE1257" s="23"/>
      <c r="CF1257" s="23"/>
      <c r="CG1257" s="23"/>
      <c r="CH1257" s="23"/>
      <c r="CI1257" s="23"/>
      <c r="CJ1257" s="23"/>
      <c r="CK1257" s="23"/>
      <c r="CL1257" s="23"/>
      <c r="CM1257" s="23"/>
      <c r="CN1257" s="23"/>
      <c r="CO1257" s="23"/>
      <c r="CP1257" s="23"/>
      <c r="CQ1257" s="23"/>
      <c r="CR1257" s="23"/>
      <c r="CS1257" s="23"/>
      <c r="CT1257" s="23"/>
      <c r="CU1257" s="23"/>
      <c r="CV1257" s="23"/>
      <c r="CW1257" s="23"/>
      <c r="CX1257" s="23"/>
      <c r="CY1257" s="23"/>
      <c r="CZ1257" s="23"/>
      <c r="DA1257" s="23"/>
      <c r="DB1257" s="23"/>
      <c r="DC1257" s="23"/>
      <c r="DD1257" s="23"/>
      <c r="DE1257" s="23"/>
      <c r="DF1257" s="23"/>
      <c r="DG1257" s="23"/>
      <c r="DH1257" s="23"/>
      <c r="DI1257" s="23"/>
      <c r="DJ1257" s="23"/>
      <c r="DK1257" s="23"/>
      <c r="DL1257" s="23"/>
      <c r="DM1257" s="23"/>
      <c r="DN1257" s="23"/>
      <c r="DO1257" s="23"/>
      <c r="DP1257" s="23"/>
      <c r="DQ1257" s="23"/>
      <c r="DR1257" s="23"/>
      <c r="DS1257" s="23"/>
      <c r="DT1257" s="23"/>
      <c r="DU1257" s="23"/>
      <c r="DV1257" s="23"/>
      <c r="DW1257" s="23"/>
      <c r="DX1257" s="23"/>
      <c r="DY1257" s="23"/>
      <c r="DZ1257" s="23"/>
      <c r="EA1257" s="23"/>
      <c r="EB1257" s="23"/>
      <c r="EC1257" s="23"/>
      <c r="ED1257" s="23"/>
      <c r="EE1257" s="23"/>
    </row>
    <row r="1258" spans="1:135" s="22" customFormat="1" x14ac:dyDescent="0.25">
      <c r="A1258" s="20"/>
      <c r="B1258" s="16"/>
      <c r="C1258" s="446"/>
      <c r="D1258" s="446"/>
      <c r="E1258" s="1089"/>
      <c r="F1258" s="446"/>
      <c r="G1258" s="446"/>
      <c r="H1258" s="1089"/>
      <c r="I1258" s="446"/>
      <c r="J1258" s="446"/>
      <c r="K1258" s="1089"/>
      <c r="L1258" s="446"/>
      <c r="M1258" s="446"/>
      <c r="N1258" s="1089"/>
      <c r="O1258" s="446"/>
      <c r="P1258" s="446"/>
      <c r="Q1258" s="1089"/>
      <c r="R1258" s="446"/>
      <c r="S1258" s="446"/>
      <c r="T1258" s="1089"/>
      <c r="U1258" s="1089"/>
      <c r="V1258" s="446"/>
      <c r="W1258" s="446"/>
      <c r="X1258" s="1089"/>
      <c r="Y1258" s="446"/>
      <c r="Z1258" s="446"/>
      <c r="AA1258" s="1089"/>
      <c r="AB1258" s="446"/>
      <c r="AC1258" s="1089"/>
      <c r="AD1258" s="446"/>
      <c r="AE1258" s="1089"/>
      <c r="AF1258" s="446"/>
      <c r="AG1258" s="1089"/>
      <c r="AH1258" s="446"/>
      <c r="AI1258" s="446"/>
      <c r="AJ1258" s="1089"/>
      <c r="AK1258" s="446"/>
      <c r="AL1258" s="446"/>
      <c r="AM1258" s="1089"/>
      <c r="AN1258" s="446"/>
      <c r="AO1258" s="446"/>
      <c r="AP1258" s="1089"/>
      <c r="AQ1258" s="446"/>
      <c r="AR1258" s="446"/>
      <c r="AS1258" s="1146"/>
      <c r="AT1258" s="446"/>
      <c r="AU1258" s="446"/>
      <c r="AV1258" s="1089"/>
      <c r="AW1258" s="1089"/>
      <c r="AX1258" s="1146"/>
      <c r="AY1258" s="446"/>
      <c r="AZ1258" s="1146"/>
      <c r="BA1258" s="1919"/>
      <c r="BB1258" s="1790"/>
      <c r="BC1258" s="1146"/>
      <c r="BD1258" s="446"/>
      <c r="BE1258" s="1938"/>
      <c r="BF1258" s="1089"/>
      <c r="BG1258" s="20"/>
      <c r="BH1258" s="23"/>
      <c r="BI1258" s="23"/>
      <c r="BJ1258" s="23"/>
      <c r="BK1258" s="23"/>
      <c r="BL1258" s="23"/>
      <c r="BM1258" s="23"/>
      <c r="BN1258" s="23"/>
      <c r="BO1258" s="23"/>
      <c r="BP1258" s="23"/>
      <c r="BQ1258" s="23"/>
      <c r="BR1258" s="23"/>
      <c r="BS1258" s="23"/>
      <c r="BT1258" s="23"/>
      <c r="BU1258" s="23"/>
      <c r="BV1258" s="23"/>
      <c r="BW1258" s="23"/>
      <c r="BX1258" s="23"/>
      <c r="BY1258" s="23"/>
      <c r="BZ1258" s="23"/>
      <c r="CA1258" s="23"/>
      <c r="CB1258" s="23"/>
      <c r="CC1258" s="23"/>
      <c r="CD1258" s="23"/>
      <c r="CE1258" s="23"/>
      <c r="CF1258" s="23"/>
      <c r="CG1258" s="23"/>
      <c r="CH1258" s="23"/>
      <c r="CI1258" s="23"/>
      <c r="CJ1258" s="23"/>
      <c r="CK1258" s="23"/>
      <c r="CL1258" s="23"/>
      <c r="CM1258" s="23"/>
      <c r="CN1258" s="23"/>
      <c r="CO1258" s="23"/>
      <c r="CP1258" s="23"/>
      <c r="CQ1258" s="23"/>
      <c r="CR1258" s="23"/>
      <c r="CS1258" s="23"/>
      <c r="CT1258" s="23"/>
      <c r="CU1258" s="23"/>
      <c r="CV1258" s="23"/>
      <c r="CW1258" s="23"/>
      <c r="CX1258" s="23"/>
      <c r="CY1258" s="23"/>
      <c r="CZ1258" s="23"/>
      <c r="DA1258" s="23"/>
      <c r="DB1258" s="23"/>
      <c r="DC1258" s="23"/>
      <c r="DD1258" s="23"/>
      <c r="DE1258" s="23"/>
      <c r="DF1258" s="23"/>
      <c r="DG1258" s="23"/>
      <c r="DH1258" s="23"/>
      <c r="DI1258" s="23"/>
      <c r="DJ1258" s="23"/>
      <c r="DK1258" s="23"/>
      <c r="DL1258" s="23"/>
      <c r="DM1258" s="23"/>
      <c r="DN1258" s="23"/>
      <c r="DO1258" s="23"/>
      <c r="DP1258" s="23"/>
      <c r="DQ1258" s="23"/>
      <c r="DR1258" s="23"/>
      <c r="DS1258" s="23"/>
      <c r="DT1258" s="23"/>
      <c r="DU1258" s="23"/>
      <c r="DV1258" s="23"/>
      <c r="DW1258" s="23"/>
      <c r="DX1258" s="23"/>
      <c r="DY1258" s="23"/>
      <c r="DZ1258" s="23"/>
      <c r="EA1258" s="23"/>
      <c r="EB1258" s="23"/>
      <c r="EC1258" s="23"/>
      <c r="ED1258" s="23"/>
      <c r="EE1258" s="23"/>
    </row>
    <row r="1259" spans="1:135" s="22" customFormat="1" x14ac:dyDescent="0.25">
      <c r="A1259" s="20"/>
      <c r="B1259" s="16"/>
      <c r="C1259" s="446"/>
      <c r="D1259" s="446"/>
      <c r="E1259" s="1089"/>
      <c r="F1259" s="446"/>
      <c r="G1259" s="446"/>
      <c r="H1259" s="1089"/>
      <c r="I1259" s="446"/>
      <c r="J1259" s="446"/>
      <c r="K1259" s="1089"/>
      <c r="L1259" s="446"/>
      <c r="M1259" s="446"/>
      <c r="N1259" s="1089"/>
      <c r="O1259" s="446"/>
      <c r="P1259" s="446"/>
      <c r="Q1259" s="1089"/>
      <c r="R1259" s="446"/>
      <c r="S1259" s="446"/>
      <c r="T1259" s="1089"/>
      <c r="U1259" s="1089"/>
      <c r="V1259" s="446"/>
      <c r="W1259" s="446"/>
      <c r="X1259" s="1089"/>
      <c r="Y1259" s="446"/>
      <c r="Z1259" s="446"/>
      <c r="AA1259" s="1089"/>
      <c r="AB1259" s="446"/>
      <c r="AC1259" s="1089"/>
      <c r="AD1259" s="446"/>
      <c r="AE1259" s="1089"/>
      <c r="AF1259" s="446"/>
      <c r="AG1259" s="1089"/>
      <c r="AH1259" s="446"/>
      <c r="AI1259" s="446"/>
      <c r="AJ1259" s="1089"/>
      <c r="AK1259" s="446"/>
      <c r="AL1259" s="446"/>
      <c r="AM1259" s="1089"/>
      <c r="AN1259" s="446"/>
      <c r="AO1259" s="446"/>
      <c r="AP1259" s="1089"/>
      <c r="AQ1259" s="446"/>
      <c r="AR1259" s="446"/>
      <c r="AS1259" s="1146"/>
      <c r="AT1259" s="446"/>
      <c r="AU1259" s="446"/>
      <c r="AV1259" s="1089"/>
      <c r="AW1259" s="1089"/>
      <c r="AX1259" s="1146"/>
      <c r="AY1259" s="446"/>
      <c r="AZ1259" s="1146"/>
      <c r="BA1259" s="1919"/>
      <c r="BB1259" s="1790"/>
      <c r="BC1259" s="1146"/>
      <c r="BD1259" s="446"/>
      <c r="BE1259" s="1938"/>
      <c r="BF1259" s="1089"/>
      <c r="BG1259" s="20"/>
      <c r="BH1259" s="23"/>
      <c r="BI1259" s="23"/>
      <c r="BJ1259" s="23"/>
      <c r="BK1259" s="23"/>
      <c r="BL1259" s="23"/>
      <c r="BM1259" s="23"/>
      <c r="BN1259" s="23"/>
      <c r="BO1259" s="23"/>
      <c r="BP1259" s="23"/>
      <c r="BQ1259" s="23"/>
      <c r="BR1259" s="23"/>
      <c r="BS1259" s="23"/>
      <c r="BT1259" s="23"/>
      <c r="BU1259" s="23"/>
      <c r="BV1259" s="23"/>
      <c r="BW1259" s="23"/>
      <c r="BX1259" s="23"/>
      <c r="BY1259" s="23"/>
      <c r="BZ1259" s="23"/>
      <c r="CA1259" s="23"/>
      <c r="CB1259" s="23"/>
      <c r="CC1259" s="23"/>
      <c r="CD1259" s="23"/>
      <c r="CE1259" s="23"/>
      <c r="CF1259" s="23"/>
      <c r="CG1259" s="23"/>
      <c r="CH1259" s="23"/>
      <c r="CI1259" s="23"/>
      <c r="CJ1259" s="23"/>
      <c r="CK1259" s="23"/>
      <c r="CL1259" s="23"/>
      <c r="CM1259" s="23"/>
      <c r="CN1259" s="23"/>
      <c r="CO1259" s="23"/>
      <c r="CP1259" s="23"/>
      <c r="CQ1259" s="23"/>
      <c r="CR1259" s="23"/>
      <c r="CS1259" s="23"/>
      <c r="CT1259" s="23"/>
      <c r="CU1259" s="23"/>
      <c r="CV1259" s="23"/>
      <c r="CW1259" s="23"/>
      <c r="CX1259" s="23"/>
      <c r="CY1259" s="23"/>
      <c r="CZ1259" s="23"/>
      <c r="DA1259" s="23"/>
      <c r="DB1259" s="23"/>
      <c r="DC1259" s="23"/>
      <c r="DD1259" s="23"/>
      <c r="DE1259" s="23"/>
      <c r="DF1259" s="23"/>
      <c r="DG1259" s="23"/>
      <c r="DH1259" s="23"/>
      <c r="DI1259" s="23"/>
      <c r="DJ1259" s="23"/>
      <c r="DK1259" s="23"/>
      <c r="DL1259" s="23"/>
      <c r="DM1259" s="23"/>
      <c r="DN1259" s="23"/>
      <c r="DO1259" s="23"/>
      <c r="DP1259" s="23"/>
      <c r="DQ1259" s="23"/>
      <c r="DR1259" s="23"/>
      <c r="DS1259" s="23"/>
      <c r="DT1259" s="23"/>
      <c r="DU1259" s="23"/>
      <c r="DV1259" s="23"/>
      <c r="DW1259" s="23"/>
      <c r="DX1259" s="23"/>
      <c r="DY1259" s="23"/>
      <c r="DZ1259" s="23"/>
      <c r="EA1259" s="23"/>
      <c r="EB1259" s="23"/>
      <c r="EC1259" s="23"/>
      <c r="ED1259" s="23"/>
      <c r="EE1259" s="23"/>
    </row>
    <row r="1260" spans="1:135" s="22" customFormat="1" x14ac:dyDescent="0.25">
      <c r="A1260" s="20"/>
      <c r="B1260" s="16"/>
      <c r="C1260" s="446"/>
      <c r="D1260" s="446"/>
      <c r="E1260" s="1089"/>
      <c r="F1260" s="446"/>
      <c r="G1260" s="446"/>
      <c r="H1260" s="1089"/>
      <c r="I1260" s="446"/>
      <c r="J1260" s="446"/>
      <c r="K1260" s="1089"/>
      <c r="L1260" s="446"/>
      <c r="M1260" s="446"/>
      <c r="N1260" s="1089"/>
      <c r="O1260" s="446"/>
      <c r="P1260" s="446"/>
      <c r="Q1260" s="1089"/>
      <c r="R1260" s="446"/>
      <c r="S1260" s="446"/>
      <c r="T1260" s="1089"/>
      <c r="U1260" s="1089"/>
      <c r="V1260" s="446"/>
      <c r="W1260" s="446"/>
      <c r="X1260" s="1089"/>
      <c r="Y1260" s="446"/>
      <c r="Z1260" s="446"/>
      <c r="AA1260" s="1089"/>
      <c r="AB1260" s="446"/>
      <c r="AC1260" s="1089"/>
      <c r="AD1260" s="446"/>
      <c r="AE1260" s="1089"/>
      <c r="AF1260" s="446"/>
      <c r="AG1260" s="1089"/>
      <c r="AH1260" s="446"/>
      <c r="AI1260" s="446"/>
      <c r="AJ1260" s="1089"/>
      <c r="AK1260" s="446"/>
      <c r="AL1260" s="446"/>
      <c r="AM1260" s="1089"/>
      <c r="AN1260" s="446"/>
      <c r="AO1260" s="446"/>
      <c r="AP1260" s="1089"/>
      <c r="AQ1260" s="446"/>
      <c r="AR1260" s="446"/>
      <c r="AS1260" s="1146"/>
      <c r="AT1260" s="446"/>
      <c r="AU1260" s="446"/>
      <c r="AV1260" s="1089"/>
      <c r="AW1260" s="1089"/>
      <c r="AX1260" s="1146"/>
      <c r="AY1260" s="446"/>
      <c r="AZ1260" s="1146"/>
      <c r="BA1260" s="1919"/>
      <c r="BB1260" s="1790"/>
      <c r="BC1260" s="1146"/>
      <c r="BD1260" s="446"/>
      <c r="BE1260" s="1938"/>
      <c r="BF1260" s="1089"/>
      <c r="BG1260" s="20"/>
      <c r="BH1260" s="23"/>
      <c r="BI1260" s="23"/>
      <c r="BJ1260" s="23"/>
      <c r="BK1260" s="23"/>
      <c r="BL1260" s="23"/>
      <c r="BM1260" s="23"/>
      <c r="BN1260" s="23"/>
      <c r="BO1260" s="23"/>
      <c r="BP1260" s="23"/>
      <c r="BQ1260" s="23"/>
      <c r="BR1260" s="23"/>
      <c r="BS1260" s="23"/>
      <c r="BT1260" s="23"/>
      <c r="BU1260" s="23"/>
      <c r="BV1260" s="23"/>
      <c r="BW1260" s="23"/>
      <c r="BX1260" s="23"/>
      <c r="BY1260" s="23"/>
      <c r="BZ1260" s="23"/>
      <c r="CA1260" s="23"/>
      <c r="CB1260" s="23"/>
      <c r="CC1260" s="23"/>
      <c r="CD1260" s="23"/>
      <c r="CE1260" s="23"/>
      <c r="CF1260" s="23"/>
      <c r="CG1260" s="23"/>
      <c r="CH1260" s="23"/>
      <c r="CI1260" s="23"/>
      <c r="CJ1260" s="23"/>
      <c r="CK1260" s="23"/>
      <c r="CL1260" s="23"/>
      <c r="CM1260" s="23"/>
      <c r="CN1260" s="23"/>
      <c r="CO1260" s="23"/>
      <c r="CP1260" s="23"/>
      <c r="CQ1260" s="23"/>
      <c r="CR1260" s="23"/>
      <c r="CS1260" s="23"/>
      <c r="CT1260" s="23"/>
      <c r="CU1260" s="23"/>
      <c r="CV1260" s="23"/>
      <c r="CW1260" s="23"/>
      <c r="CX1260" s="23"/>
      <c r="CY1260" s="23"/>
      <c r="CZ1260" s="23"/>
      <c r="DA1260" s="23"/>
      <c r="DB1260" s="23"/>
      <c r="DC1260" s="23"/>
      <c r="DD1260" s="23"/>
      <c r="DE1260" s="23"/>
      <c r="DF1260" s="23"/>
      <c r="DG1260" s="23"/>
      <c r="DH1260" s="23"/>
      <c r="DI1260" s="23"/>
      <c r="DJ1260" s="23"/>
      <c r="DK1260" s="23"/>
      <c r="DL1260" s="23"/>
      <c r="DM1260" s="23"/>
      <c r="DN1260" s="23"/>
      <c r="DO1260" s="23"/>
      <c r="DP1260" s="23"/>
      <c r="DQ1260" s="23"/>
      <c r="DR1260" s="23"/>
      <c r="DS1260" s="23"/>
      <c r="DT1260" s="23"/>
      <c r="DU1260" s="23"/>
      <c r="DV1260" s="23"/>
      <c r="DW1260" s="23"/>
      <c r="DX1260" s="23"/>
      <c r="DY1260" s="23"/>
      <c r="DZ1260" s="23"/>
      <c r="EA1260" s="23"/>
      <c r="EB1260" s="23"/>
      <c r="EC1260" s="23"/>
      <c r="ED1260" s="23"/>
      <c r="EE1260" s="23"/>
    </row>
    <row r="1261" spans="1:135" s="22" customFormat="1" x14ac:dyDescent="0.25">
      <c r="A1261" s="20"/>
      <c r="B1261" s="16"/>
      <c r="C1261" s="446"/>
      <c r="D1261" s="446"/>
      <c r="E1261" s="1089"/>
      <c r="F1261" s="446"/>
      <c r="G1261" s="446"/>
      <c r="H1261" s="1089"/>
      <c r="I1261" s="446"/>
      <c r="J1261" s="446"/>
      <c r="K1261" s="1089"/>
      <c r="L1261" s="446"/>
      <c r="M1261" s="446"/>
      <c r="N1261" s="1089"/>
      <c r="O1261" s="446"/>
      <c r="P1261" s="446"/>
      <c r="Q1261" s="1089"/>
      <c r="R1261" s="446"/>
      <c r="S1261" s="446"/>
      <c r="T1261" s="1089"/>
      <c r="U1261" s="1089"/>
      <c r="V1261" s="446"/>
      <c r="W1261" s="446"/>
      <c r="X1261" s="1089"/>
      <c r="Y1261" s="446"/>
      <c r="Z1261" s="446"/>
      <c r="AA1261" s="1089"/>
      <c r="AB1261" s="446"/>
      <c r="AC1261" s="1089"/>
      <c r="AD1261" s="446"/>
      <c r="AE1261" s="1089"/>
      <c r="AF1261" s="446"/>
      <c r="AG1261" s="1089"/>
      <c r="AH1261" s="446"/>
      <c r="AI1261" s="446"/>
      <c r="AJ1261" s="1089"/>
      <c r="AK1261" s="446"/>
      <c r="AL1261" s="446"/>
      <c r="AM1261" s="1089"/>
      <c r="AN1261" s="446"/>
      <c r="AO1261" s="446"/>
      <c r="AP1261" s="1089"/>
      <c r="AQ1261" s="446"/>
      <c r="AR1261" s="446"/>
      <c r="AS1261" s="1146"/>
      <c r="AT1261" s="446"/>
      <c r="AU1261" s="446"/>
      <c r="AV1261" s="1089"/>
      <c r="AW1261" s="1089"/>
      <c r="AX1261" s="1146"/>
      <c r="AY1261" s="446"/>
      <c r="AZ1261" s="1146"/>
      <c r="BA1261" s="1919"/>
      <c r="BB1261" s="1790"/>
      <c r="BC1261" s="1146"/>
      <c r="BD1261" s="446"/>
      <c r="BE1261" s="1938"/>
      <c r="BF1261" s="1089"/>
      <c r="BG1261" s="20"/>
      <c r="BH1261" s="23"/>
      <c r="BI1261" s="23"/>
      <c r="BJ1261" s="23"/>
      <c r="BK1261" s="23"/>
      <c r="BL1261" s="23"/>
      <c r="BM1261" s="23"/>
      <c r="BN1261" s="23"/>
      <c r="BO1261" s="23"/>
      <c r="BP1261" s="23"/>
      <c r="BQ1261" s="23"/>
      <c r="BR1261" s="23"/>
      <c r="BS1261" s="23"/>
      <c r="BT1261" s="23"/>
      <c r="BU1261" s="23"/>
      <c r="BV1261" s="23"/>
      <c r="BW1261" s="23"/>
      <c r="BX1261" s="23"/>
      <c r="BY1261" s="23"/>
      <c r="BZ1261" s="23"/>
      <c r="CA1261" s="23"/>
      <c r="CB1261" s="23"/>
      <c r="CC1261" s="23"/>
      <c r="CD1261" s="23"/>
      <c r="CE1261" s="23"/>
      <c r="CF1261" s="23"/>
      <c r="CG1261" s="23"/>
      <c r="CH1261" s="23"/>
      <c r="CI1261" s="23"/>
      <c r="CJ1261" s="23"/>
      <c r="CK1261" s="23"/>
      <c r="CL1261" s="23"/>
      <c r="CM1261" s="23"/>
      <c r="CN1261" s="23"/>
      <c r="CO1261" s="23"/>
      <c r="CP1261" s="23"/>
      <c r="CQ1261" s="23"/>
      <c r="CR1261" s="23"/>
      <c r="CS1261" s="23"/>
      <c r="CT1261" s="23"/>
      <c r="CU1261" s="23"/>
      <c r="CV1261" s="23"/>
      <c r="CW1261" s="23"/>
      <c r="CX1261" s="23"/>
      <c r="CY1261" s="23"/>
      <c r="CZ1261" s="23"/>
      <c r="DA1261" s="23"/>
      <c r="DB1261" s="23"/>
      <c r="DC1261" s="23"/>
      <c r="DD1261" s="23"/>
      <c r="DE1261" s="23"/>
      <c r="DF1261" s="23"/>
      <c r="DG1261" s="23"/>
      <c r="DH1261" s="23"/>
      <c r="DI1261" s="23"/>
      <c r="DJ1261" s="23"/>
      <c r="DK1261" s="23"/>
      <c r="DL1261" s="23"/>
      <c r="DM1261" s="23"/>
      <c r="DN1261" s="23"/>
      <c r="DO1261" s="23"/>
      <c r="DP1261" s="23"/>
      <c r="DQ1261" s="23"/>
      <c r="DR1261" s="23"/>
      <c r="DS1261" s="23"/>
      <c r="DT1261" s="23"/>
      <c r="DU1261" s="23"/>
      <c r="DV1261" s="23"/>
      <c r="DW1261" s="23"/>
      <c r="DX1261" s="23"/>
      <c r="DY1261" s="23"/>
      <c r="DZ1261" s="23"/>
      <c r="EA1261" s="23"/>
      <c r="EB1261" s="23"/>
      <c r="EC1261" s="23"/>
      <c r="ED1261" s="23"/>
      <c r="EE1261" s="23"/>
    </row>
    <row r="1262" spans="1:135" s="22" customFormat="1" x14ac:dyDescent="0.25">
      <c r="A1262" s="20"/>
      <c r="B1262" s="16"/>
      <c r="C1262" s="446"/>
      <c r="D1262" s="446"/>
      <c r="E1262" s="1089"/>
      <c r="F1262" s="446"/>
      <c r="G1262" s="446"/>
      <c r="H1262" s="1089"/>
      <c r="I1262" s="446"/>
      <c r="J1262" s="446"/>
      <c r="K1262" s="1089"/>
      <c r="L1262" s="446"/>
      <c r="M1262" s="446"/>
      <c r="N1262" s="1089"/>
      <c r="O1262" s="446"/>
      <c r="P1262" s="446"/>
      <c r="Q1262" s="1089"/>
      <c r="R1262" s="446"/>
      <c r="S1262" s="446"/>
      <c r="T1262" s="1089"/>
      <c r="U1262" s="1089"/>
      <c r="V1262" s="446"/>
      <c r="W1262" s="446"/>
      <c r="X1262" s="1089"/>
      <c r="Y1262" s="446"/>
      <c r="Z1262" s="446"/>
      <c r="AA1262" s="1089"/>
      <c r="AB1262" s="446"/>
      <c r="AC1262" s="1089"/>
      <c r="AD1262" s="446"/>
      <c r="AE1262" s="1089"/>
      <c r="AF1262" s="446"/>
      <c r="AG1262" s="1089"/>
      <c r="AH1262" s="446"/>
      <c r="AI1262" s="446"/>
      <c r="AJ1262" s="1089"/>
      <c r="AK1262" s="446"/>
      <c r="AL1262" s="446"/>
      <c r="AM1262" s="1089"/>
      <c r="AN1262" s="446"/>
      <c r="AO1262" s="446"/>
      <c r="AP1262" s="1089"/>
      <c r="AQ1262" s="446"/>
      <c r="AR1262" s="446"/>
      <c r="AS1262" s="1146"/>
      <c r="AT1262" s="446"/>
      <c r="AU1262" s="446"/>
      <c r="AV1262" s="1089"/>
      <c r="AW1262" s="1089"/>
      <c r="AX1262" s="1146"/>
      <c r="AY1262" s="446"/>
      <c r="AZ1262" s="1146"/>
      <c r="BA1262" s="1919"/>
      <c r="BB1262" s="1790"/>
      <c r="BC1262" s="1146"/>
      <c r="BD1262" s="446"/>
      <c r="BE1262" s="1938"/>
      <c r="BF1262" s="1089"/>
      <c r="BG1262" s="20"/>
      <c r="BH1262" s="23"/>
      <c r="BI1262" s="23"/>
      <c r="BJ1262" s="23"/>
      <c r="BK1262" s="23"/>
      <c r="BL1262" s="23"/>
      <c r="BM1262" s="23"/>
      <c r="BN1262" s="23"/>
      <c r="BO1262" s="23"/>
      <c r="BP1262" s="23"/>
      <c r="BQ1262" s="23"/>
      <c r="BR1262" s="23"/>
      <c r="BS1262" s="23"/>
      <c r="BT1262" s="23"/>
      <c r="BU1262" s="23"/>
      <c r="BV1262" s="23"/>
      <c r="BW1262" s="23"/>
      <c r="BX1262" s="23"/>
      <c r="BY1262" s="23"/>
      <c r="BZ1262" s="23"/>
      <c r="CA1262" s="23"/>
      <c r="CB1262" s="23"/>
      <c r="CC1262" s="23"/>
      <c r="CD1262" s="23"/>
      <c r="CE1262" s="23"/>
      <c r="CF1262" s="23"/>
      <c r="CG1262" s="23"/>
      <c r="CH1262" s="23"/>
      <c r="CI1262" s="23"/>
      <c r="CJ1262" s="23"/>
      <c r="CK1262" s="23"/>
      <c r="CL1262" s="23"/>
      <c r="CM1262" s="23"/>
      <c r="CN1262" s="23"/>
      <c r="CO1262" s="23"/>
      <c r="CP1262" s="23"/>
      <c r="CQ1262" s="23"/>
      <c r="CR1262" s="23"/>
      <c r="CS1262" s="23"/>
      <c r="CT1262" s="23"/>
      <c r="CU1262" s="23"/>
      <c r="CV1262" s="23"/>
      <c r="CW1262" s="23"/>
      <c r="CX1262" s="23"/>
      <c r="CY1262" s="23"/>
      <c r="CZ1262" s="23"/>
      <c r="DA1262" s="23"/>
      <c r="DB1262" s="23"/>
      <c r="DC1262" s="23"/>
      <c r="DD1262" s="23"/>
      <c r="DE1262" s="23"/>
      <c r="DF1262" s="23"/>
      <c r="DG1262" s="23"/>
      <c r="DH1262" s="23"/>
      <c r="DI1262" s="23"/>
      <c r="DJ1262" s="23"/>
      <c r="DK1262" s="23"/>
      <c r="DL1262" s="23"/>
      <c r="DM1262" s="23"/>
      <c r="DN1262" s="23"/>
      <c r="DO1262" s="23"/>
      <c r="DP1262" s="23"/>
      <c r="DQ1262" s="23"/>
      <c r="DR1262" s="23"/>
      <c r="DS1262" s="23"/>
      <c r="DT1262" s="23"/>
      <c r="DU1262" s="23"/>
      <c r="DV1262" s="23"/>
      <c r="DW1262" s="23"/>
      <c r="DX1262" s="23"/>
      <c r="DY1262" s="23"/>
      <c r="DZ1262" s="23"/>
      <c r="EA1262" s="23"/>
      <c r="EB1262" s="23"/>
      <c r="EC1262" s="23"/>
      <c r="ED1262" s="23"/>
      <c r="EE1262" s="23"/>
    </row>
    <row r="1263" spans="1:135" s="22" customFormat="1" x14ac:dyDescent="0.25">
      <c r="A1263" s="20"/>
      <c r="B1263" s="16"/>
      <c r="C1263" s="446"/>
      <c r="D1263" s="446"/>
      <c r="E1263" s="1089"/>
      <c r="F1263" s="446"/>
      <c r="G1263" s="446"/>
      <c r="H1263" s="1089"/>
      <c r="I1263" s="446"/>
      <c r="J1263" s="446"/>
      <c r="K1263" s="1089"/>
      <c r="L1263" s="446"/>
      <c r="M1263" s="446"/>
      <c r="N1263" s="1089"/>
      <c r="O1263" s="446"/>
      <c r="P1263" s="446"/>
      <c r="Q1263" s="1089"/>
      <c r="R1263" s="446"/>
      <c r="S1263" s="446"/>
      <c r="T1263" s="1089"/>
      <c r="U1263" s="1089"/>
      <c r="V1263" s="446"/>
      <c r="W1263" s="446"/>
      <c r="X1263" s="1089"/>
      <c r="Y1263" s="446"/>
      <c r="Z1263" s="446"/>
      <c r="AA1263" s="1089"/>
      <c r="AB1263" s="446"/>
      <c r="AC1263" s="1089"/>
      <c r="AD1263" s="446"/>
      <c r="AE1263" s="1089"/>
      <c r="AF1263" s="446"/>
      <c r="AG1263" s="1089"/>
      <c r="AH1263" s="446"/>
      <c r="AI1263" s="446"/>
      <c r="AJ1263" s="1089"/>
      <c r="AK1263" s="446"/>
      <c r="AL1263" s="446"/>
      <c r="AM1263" s="1089"/>
      <c r="AN1263" s="446"/>
      <c r="AO1263" s="446"/>
      <c r="AP1263" s="1089"/>
      <c r="AQ1263" s="446"/>
      <c r="AR1263" s="446"/>
      <c r="AS1263" s="1146"/>
      <c r="AT1263" s="446"/>
      <c r="AU1263" s="446"/>
      <c r="AV1263" s="1089"/>
      <c r="AW1263" s="1089"/>
      <c r="AX1263" s="1146"/>
      <c r="AY1263" s="446"/>
      <c r="AZ1263" s="1146"/>
      <c r="BA1263" s="1919"/>
      <c r="BB1263" s="1790"/>
      <c r="BC1263" s="1146"/>
      <c r="BD1263" s="446"/>
      <c r="BE1263" s="1938"/>
      <c r="BF1263" s="1089"/>
      <c r="BG1263" s="20"/>
      <c r="BH1263" s="23"/>
      <c r="BI1263" s="23"/>
      <c r="BJ1263" s="23"/>
      <c r="BK1263" s="23"/>
      <c r="BL1263" s="23"/>
      <c r="BM1263" s="23"/>
      <c r="BN1263" s="23"/>
      <c r="BO1263" s="23"/>
      <c r="BP1263" s="23"/>
      <c r="BQ1263" s="23"/>
      <c r="BR1263" s="23"/>
      <c r="BS1263" s="23"/>
      <c r="BT1263" s="23"/>
      <c r="BU1263" s="23"/>
      <c r="BV1263" s="23"/>
      <c r="BW1263" s="23"/>
      <c r="BX1263" s="23"/>
      <c r="BY1263" s="23"/>
      <c r="BZ1263" s="23"/>
      <c r="CA1263" s="23"/>
      <c r="CB1263" s="23"/>
      <c r="CC1263" s="23"/>
      <c r="CD1263" s="23"/>
      <c r="CE1263" s="23"/>
      <c r="CF1263" s="23"/>
      <c r="CG1263" s="23"/>
      <c r="CH1263" s="23"/>
      <c r="CI1263" s="23"/>
      <c r="CJ1263" s="23"/>
      <c r="CK1263" s="23"/>
      <c r="CL1263" s="23"/>
      <c r="CM1263" s="23"/>
      <c r="CN1263" s="23"/>
      <c r="CO1263" s="23"/>
      <c r="CP1263" s="23"/>
      <c r="CQ1263" s="23"/>
      <c r="CR1263" s="23"/>
      <c r="CS1263" s="23"/>
      <c r="CT1263" s="23"/>
      <c r="CU1263" s="23"/>
      <c r="CV1263" s="23"/>
      <c r="CW1263" s="23"/>
      <c r="CX1263" s="23"/>
      <c r="CY1263" s="23"/>
      <c r="CZ1263" s="23"/>
      <c r="DA1263" s="23"/>
      <c r="DB1263" s="23"/>
      <c r="DC1263" s="23"/>
      <c r="DD1263" s="23"/>
      <c r="DE1263" s="23"/>
      <c r="DF1263" s="23"/>
      <c r="DG1263" s="23"/>
      <c r="DH1263" s="23"/>
      <c r="DI1263" s="23"/>
      <c r="DJ1263" s="23"/>
      <c r="DK1263" s="23"/>
      <c r="DL1263" s="23"/>
      <c r="DM1263" s="23"/>
      <c r="DN1263" s="23"/>
      <c r="DO1263" s="23"/>
      <c r="DP1263" s="23"/>
      <c r="DQ1263" s="23"/>
      <c r="DR1263" s="23"/>
      <c r="DS1263" s="23"/>
      <c r="DT1263" s="23"/>
      <c r="DU1263" s="23"/>
      <c r="DV1263" s="23"/>
      <c r="DW1263" s="23"/>
      <c r="DX1263" s="23"/>
      <c r="DY1263" s="23"/>
      <c r="DZ1263" s="23"/>
      <c r="EA1263" s="23"/>
      <c r="EB1263" s="23"/>
      <c r="EC1263" s="23"/>
      <c r="ED1263" s="23"/>
      <c r="EE1263" s="23"/>
    </row>
    <row r="1264" spans="1:135" s="22" customFormat="1" x14ac:dyDescent="0.25">
      <c r="A1264" s="20"/>
      <c r="B1264" s="16"/>
      <c r="C1264" s="446"/>
      <c r="D1264" s="446"/>
      <c r="E1264" s="1089"/>
      <c r="F1264" s="446"/>
      <c r="G1264" s="446"/>
      <c r="H1264" s="1089"/>
      <c r="I1264" s="446"/>
      <c r="J1264" s="446"/>
      <c r="K1264" s="1089"/>
      <c r="L1264" s="446"/>
      <c r="M1264" s="446"/>
      <c r="N1264" s="1089"/>
      <c r="O1264" s="446"/>
      <c r="P1264" s="446"/>
      <c r="Q1264" s="1089"/>
      <c r="R1264" s="446"/>
      <c r="S1264" s="446"/>
      <c r="T1264" s="1089"/>
      <c r="U1264" s="1089"/>
      <c r="V1264" s="446"/>
      <c r="W1264" s="446"/>
      <c r="X1264" s="1089"/>
      <c r="Y1264" s="446"/>
      <c r="Z1264" s="446"/>
      <c r="AA1264" s="1089"/>
      <c r="AB1264" s="446"/>
      <c r="AC1264" s="1089"/>
      <c r="AD1264" s="446"/>
      <c r="AE1264" s="1089"/>
      <c r="AF1264" s="446"/>
      <c r="AG1264" s="1089"/>
      <c r="AH1264" s="446"/>
      <c r="AI1264" s="446"/>
      <c r="AJ1264" s="1089"/>
      <c r="AK1264" s="446"/>
      <c r="AL1264" s="446"/>
      <c r="AM1264" s="1089"/>
      <c r="AN1264" s="446"/>
      <c r="AO1264" s="446"/>
      <c r="AP1264" s="1089"/>
      <c r="AQ1264" s="446"/>
      <c r="AR1264" s="446"/>
      <c r="AS1264" s="1146"/>
      <c r="AT1264" s="446"/>
      <c r="AU1264" s="446"/>
      <c r="AV1264" s="1089"/>
      <c r="AW1264" s="1089"/>
      <c r="AX1264" s="1146"/>
      <c r="AY1264" s="446"/>
      <c r="AZ1264" s="1146"/>
      <c r="BA1264" s="1919"/>
      <c r="BB1264" s="1790"/>
      <c r="BC1264" s="1146"/>
      <c r="BD1264" s="446"/>
      <c r="BE1264" s="1938"/>
      <c r="BF1264" s="1089"/>
      <c r="BG1264" s="20"/>
      <c r="BH1264" s="23"/>
      <c r="BI1264" s="23"/>
      <c r="BJ1264" s="23"/>
      <c r="BK1264" s="23"/>
      <c r="BL1264" s="23"/>
      <c r="BM1264" s="23"/>
      <c r="BN1264" s="23"/>
      <c r="BO1264" s="23"/>
      <c r="BP1264" s="23"/>
      <c r="BQ1264" s="23"/>
      <c r="BR1264" s="23"/>
      <c r="BS1264" s="23"/>
      <c r="BT1264" s="23"/>
      <c r="BU1264" s="23"/>
      <c r="BV1264" s="23"/>
      <c r="BW1264" s="23"/>
      <c r="BX1264" s="23"/>
      <c r="BY1264" s="23"/>
      <c r="BZ1264" s="23"/>
      <c r="CA1264" s="23"/>
      <c r="CB1264" s="23"/>
      <c r="CC1264" s="23"/>
      <c r="CD1264" s="23"/>
      <c r="CE1264" s="23"/>
      <c r="CF1264" s="23"/>
      <c r="CG1264" s="23"/>
      <c r="CH1264" s="23"/>
      <c r="CI1264" s="23"/>
      <c r="CJ1264" s="23"/>
      <c r="CK1264" s="23"/>
      <c r="CL1264" s="23"/>
      <c r="CM1264" s="23"/>
      <c r="CN1264" s="23"/>
      <c r="CO1264" s="23"/>
      <c r="CP1264" s="23"/>
      <c r="CQ1264" s="23"/>
      <c r="CR1264" s="23"/>
      <c r="CS1264" s="23"/>
      <c r="CT1264" s="23"/>
      <c r="CU1264" s="23"/>
      <c r="CV1264" s="23"/>
      <c r="CW1264" s="23"/>
      <c r="CX1264" s="23"/>
      <c r="CY1264" s="23"/>
      <c r="CZ1264" s="23"/>
      <c r="DA1264" s="23"/>
      <c r="DB1264" s="23"/>
      <c r="DC1264" s="23"/>
      <c r="DD1264" s="23"/>
      <c r="DE1264" s="23"/>
      <c r="DF1264" s="23"/>
      <c r="DG1264" s="23"/>
      <c r="DH1264" s="23"/>
      <c r="DI1264" s="23"/>
      <c r="DJ1264" s="23"/>
      <c r="DK1264" s="23"/>
      <c r="DL1264" s="23"/>
      <c r="DM1264" s="23"/>
      <c r="DN1264" s="23"/>
      <c r="DO1264" s="23"/>
      <c r="DP1264" s="23"/>
      <c r="DQ1264" s="23"/>
      <c r="DR1264" s="23"/>
      <c r="DS1264" s="23"/>
      <c r="DT1264" s="23"/>
      <c r="DU1264" s="23"/>
      <c r="DV1264" s="23"/>
      <c r="DW1264" s="23"/>
      <c r="DX1264" s="23"/>
      <c r="DY1264" s="23"/>
      <c r="DZ1264" s="23"/>
      <c r="EA1264" s="23"/>
      <c r="EB1264" s="23"/>
      <c r="EC1264" s="23"/>
      <c r="ED1264" s="23"/>
      <c r="EE1264" s="23"/>
    </row>
    <row r="1265" spans="1:135" s="22" customFormat="1" x14ac:dyDescent="0.25">
      <c r="A1265" s="20"/>
      <c r="B1265" s="16"/>
      <c r="C1265" s="446"/>
      <c r="D1265" s="446"/>
      <c r="E1265" s="1089"/>
      <c r="F1265" s="446"/>
      <c r="G1265" s="446"/>
      <c r="H1265" s="1089"/>
      <c r="I1265" s="446"/>
      <c r="J1265" s="446"/>
      <c r="K1265" s="1089"/>
      <c r="L1265" s="446"/>
      <c r="M1265" s="446"/>
      <c r="N1265" s="1089"/>
      <c r="O1265" s="446"/>
      <c r="P1265" s="446"/>
      <c r="Q1265" s="1089"/>
      <c r="R1265" s="446"/>
      <c r="S1265" s="446"/>
      <c r="T1265" s="1089"/>
      <c r="U1265" s="1089"/>
      <c r="V1265" s="446"/>
      <c r="W1265" s="446"/>
      <c r="X1265" s="1089"/>
      <c r="Y1265" s="446"/>
      <c r="Z1265" s="446"/>
      <c r="AA1265" s="1089"/>
      <c r="AB1265" s="446"/>
      <c r="AC1265" s="1089"/>
      <c r="AD1265" s="446"/>
      <c r="AE1265" s="1089"/>
      <c r="AF1265" s="446"/>
      <c r="AG1265" s="1089"/>
      <c r="AH1265" s="446"/>
      <c r="AI1265" s="446"/>
      <c r="AJ1265" s="1089"/>
      <c r="AK1265" s="446"/>
      <c r="AL1265" s="446"/>
      <c r="AM1265" s="1089"/>
      <c r="AN1265" s="446"/>
      <c r="AO1265" s="446"/>
      <c r="AP1265" s="1089"/>
      <c r="AQ1265" s="446"/>
      <c r="AR1265" s="446"/>
      <c r="AS1265" s="1146"/>
      <c r="AT1265" s="446"/>
      <c r="AU1265" s="446"/>
      <c r="AV1265" s="1089"/>
      <c r="AW1265" s="1089"/>
      <c r="AX1265" s="1146"/>
      <c r="AY1265" s="446"/>
      <c r="AZ1265" s="1146"/>
      <c r="BA1265" s="1919"/>
      <c r="BB1265" s="1790"/>
      <c r="BC1265" s="1146"/>
      <c r="BD1265" s="446"/>
      <c r="BE1265" s="1938"/>
      <c r="BF1265" s="1089"/>
      <c r="BG1265" s="20"/>
      <c r="BH1265" s="23"/>
      <c r="BI1265" s="23"/>
      <c r="BJ1265" s="23"/>
      <c r="BK1265" s="23"/>
      <c r="BL1265" s="23"/>
      <c r="BM1265" s="23"/>
      <c r="BN1265" s="23"/>
      <c r="BO1265" s="23"/>
      <c r="BP1265" s="23"/>
      <c r="BQ1265" s="23"/>
      <c r="BR1265" s="23"/>
      <c r="BS1265" s="23"/>
      <c r="BT1265" s="23"/>
      <c r="BU1265" s="23"/>
      <c r="BV1265" s="23"/>
      <c r="BW1265" s="23"/>
      <c r="BX1265" s="23"/>
      <c r="BY1265" s="23"/>
      <c r="BZ1265" s="23"/>
      <c r="CA1265" s="23"/>
      <c r="CB1265" s="23"/>
      <c r="CC1265" s="23"/>
      <c r="CD1265" s="23"/>
      <c r="CE1265" s="23"/>
      <c r="CF1265" s="23"/>
      <c r="CG1265" s="23"/>
      <c r="CH1265" s="23"/>
      <c r="CI1265" s="23"/>
      <c r="CJ1265" s="23"/>
      <c r="CK1265" s="23"/>
      <c r="CL1265" s="23"/>
      <c r="CM1265" s="23"/>
      <c r="CN1265" s="23"/>
      <c r="CO1265" s="23"/>
      <c r="CP1265" s="23"/>
      <c r="CQ1265" s="23"/>
      <c r="CR1265" s="23"/>
      <c r="CS1265" s="23"/>
      <c r="CT1265" s="23"/>
      <c r="CU1265" s="23"/>
      <c r="CV1265" s="23"/>
      <c r="CW1265" s="23"/>
      <c r="CX1265" s="23"/>
      <c r="CY1265" s="23"/>
      <c r="CZ1265" s="23"/>
      <c r="DA1265" s="23"/>
      <c r="DB1265" s="23"/>
      <c r="DC1265" s="23"/>
      <c r="DD1265" s="23"/>
      <c r="DE1265" s="23"/>
      <c r="DF1265" s="23"/>
      <c r="DG1265" s="23"/>
      <c r="DH1265" s="23"/>
      <c r="DI1265" s="23"/>
      <c r="DJ1265" s="23"/>
      <c r="DK1265" s="23"/>
      <c r="DL1265" s="23"/>
      <c r="DM1265" s="23"/>
      <c r="DN1265" s="23"/>
      <c r="DO1265" s="23"/>
      <c r="DP1265" s="23"/>
      <c r="DQ1265" s="23"/>
      <c r="DR1265" s="23"/>
      <c r="DS1265" s="23"/>
      <c r="DT1265" s="23"/>
      <c r="DU1265" s="23"/>
      <c r="DV1265" s="23"/>
      <c r="DW1265" s="23"/>
      <c r="DX1265" s="23"/>
      <c r="DY1265" s="23"/>
      <c r="DZ1265" s="23"/>
      <c r="EA1265" s="23"/>
      <c r="EB1265" s="23"/>
      <c r="EC1265" s="23"/>
      <c r="ED1265" s="23"/>
      <c r="EE1265" s="23"/>
    </row>
    <row r="1266" spans="1:135" s="22" customFormat="1" x14ac:dyDescent="0.25">
      <c r="A1266" s="20"/>
      <c r="B1266" s="16"/>
      <c r="C1266" s="446"/>
      <c r="D1266" s="446"/>
      <c r="E1266" s="1089"/>
      <c r="F1266" s="446"/>
      <c r="G1266" s="446"/>
      <c r="H1266" s="1089"/>
      <c r="I1266" s="446"/>
      <c r="J1266" s="446"/>
      <c r="K1266" s="1089"/>
      <c r="L1266" s="446"/>
      <c r="M1266" s="446"/>
      <c r="N1266" s="1089"/>
      <c r="O1266" s="446"/>
      <c r="P1266" s="446"/>
      <c r="Q1266" s="1089"/>
      <c r="R1266" s="446"/>
      <c r="S1266" s="446"/>
      <c r="T1266" s="1089"/>
      <c r="U1266" s="1089"/>
      <c r="V1266" s="446"/>
      <c r="W1266" s="446"/>
      <c r="X1266" s="1089"/>
      <c r="Y1266" s="446"/>
      <c r="Z1266" s="446"/>
      <c r="AA1266" s="1089"/>
      <c r="AB1266" s="446"/>
      <c r="AC1266" s="1089"/>
      <c r="AD1266" s="446"/>
      <c r="AE1266" s="1089"/>
      <c r="AF1266" s="446"/>
      <c r="AG1266" s="1089"/>
      <c r="AH1266" s="446"/>
      <c r="AI1266" s="446"/>
      <c r="AJ1266" s="1089"/>
      <c r="AK1266" s="446"/>
      <c r="AL1266" s="446"/>
      <c r="AM1266" s="1089"/>
      <c r="AN1266" s="446"/>
      <c r="AO1266" s="446"/>
      <c r="AP1266" s="1089"/>
      <c r="AQ1266" s="446"/>
      <c r="AR1266" s="446"/>
      <c r="AS1266" s="1146"/>
      <c r="AT1266" s="446"/>
      <c r="AU1266" s="446"/>
      <c r="AV1266" s="1089"/>
      <c r="AW1266" s="1089"/>
      <c r="AX1266" s="1146"/>
      <c r="AY1266" s="446"/>
      <c r="AZ1266" s="1146"/>
      <c r="BA1266" s="1919"/>
      <c r="BB1266" s="1790"/>
      <c r="BC1266" s="1146"/>
      <c r="BD1266" s="446"/>
      <c r="BE1266" s="1938"/>
      <c r="BF1266" s="1089"/>
      <c r="BG1266" s="20"/>
      <c r="BH1266" s="23"/>
      <c r="BI1266" s="23"/>
      <c r="BJ1266" s="23"/>
      <c r="BK1266" s="23"/>
      <c r="BL1266" s="23"/>
      <c r="BM1266" s="23"/>
      <c r="BN1266" s="23"/>
      <c r="BO1266" s="23"/>
      <c r="BP1266" s="23"/>
      <c r="BQ1266" s="23"/>
      <c r="BR1266" s="23"/>
      <c r="BS1266" s="23"/>
      <c r="BT1266" s="23"/>
      <c r="BU1266" s="23"/>
      <c r="BV1266" s="23"/>
      <c r="BW1266" s="23"/>
      <c r="BX1266" s="23"/>
      <c r="BY1266" s="23"/>
      <c r="BZ1266" s="23"/>
      <c r="CA1266" s="23"/>
      <c r="CB1266" s="23"/>
      <c r="CC1266" s="23"/>
      <c r="CD1266" s="23"/>
      <c r="CE1266" s="23"/>
      <c r="CF1266" s="23"/>
      <c r="CG1266" s="23"/>
      <c r="CH1266" s="23"/>
      <c r="CI1266" s="23"/>
      <c r="CJ1266" s="23"/>
      <c r="CK1266" s="23"/>
      <c r="CL1266" s="23"/>
      <c r="CM1266" s="23"/>
      <c r="CN1266" s="23"/>
      <c r="CO1266" s="23"/>
      <c r="CP1266" s="23"/>
      <c r="CQ1266" s="23"/>
      <c r="CR1266" s="23"/>
      <c r="CS1266" s="23"/>
      <c r="CT1266" s="23"/>
      <c r="CU1266" s="23"/>
      <c r="CV1266" s="23"/>
      <c r="CW1266" s="23"/>
      <c r="CX1266" s="23"/>
      <c r="CY1266" s="23"/>
      <c r="CZ1266" s="23"/>
      <c r="DA1266" s="23"/>
      <c r="DB1266" s="23"/>
      <c r="DC1266" s="23"/>
      <c r="DD1266" s="23"/>
      <c r="DE1266" s="23"/>
      <c r="DF1266" s="23"/>
      <c r="DG1266" s="23"/>
      <c r="DH1266" s="23"/>
      <c r="DI1266" s="23"/>
      <c r="DJ1266" s="23"/>
      <c r="DK1266" s="23"/>
      <c r="DL1266" s="23"/>
      <c r="DM1266" s="23"/>
      <c r="DN1266" s="23"/>
      <c r="DO1266" s="23"/>
      <c r="DP1266" s="23"/>
      <c r="DQ1266" s="23"/>
      <c r="DR1266" s="23"/>
      <c r="DS1266" s="23"/>
      <c r="DT1266" s="23"/>
      <c r="DU1266" s="23"/>
      <c r="DV1266" s="23"/>
      <c r="DW1266" s="23"/>
      <c r="DX1266" s="23"/>
      <c r="DY1266" s="23"/>
      <c r="DZ1266" s="23"/>
      <c r="EA1266" s="23"/>
      <c r="EB1266" s="23"/>
      <c r="EC1266" s="23"/>
      <c r="ED1266" s="23"/>
      <c r="EE1266" s="23"/>
    </row>
    <row r="1267" spans="1:135" s="22" customFormat="1" x14ac:dyDescent="0.25">
      <c r="A1267" s="20"/>
      <c r="B1267" s="16"/>
      <c r="C1267" s="446"/>
      <c r="D1267" s="446"/>
      <c r="E1267" s="1089"/>
      <c r="F1267" s="446"/>
      <c r="G1267" s="446"/>
      <c r="H1267" s="1089"/>
      <c r="I1267" s="446"/>
      <c r="J1267" s="446"/>
      <c r="K1267" s="1089"/>
      <c r="L1267" s="446"/>
      <c r="M1267" s="446"/>
      <c r="N1267" s="1089"/>
      <c r="O1267" s="446"/>
      <c r="P1267" s="446"/>
      <c r="Q1267" s="1089"/>
      <c r="R1267" s="446"/>
      <c r="S1267" s="446"/>
      <c r="T1267" s="1089"/>
      <c r="U1267" s="1089"/>
      <c r="V1267" s="446"/>
      <c r="W1267" s="446"/>
      <c r="X1267" s="1089"/>
      <c r="Y1267" s="446"/>
      <c r="Z1267" s="446"/>
      <c r="AA1267" s="1089"/>
      <c r="AB1267" s="446"/>
      <c r="AC1267" s="1089"/>
      <c r="AD1267" s="446"/>
      <c r="AE1267" s="1089"/>
      <c r="AF1267" s="446"/>
      <c r="AG1267" s="1089"/>
      <c r="AH1267" s="446"/>
      <c r="AI1267" s="446"/>
      <c r="AJ1267" s="1089"/>
      <c r="AK1267" s="446"/>
      <c r="AL1267" s="446"/>
      <c r="AM1267" s="1089"/>
      <c r="AN1267" s="446"/>
      <c r="AO1267" s="446"/>
      <c r="AP1267" s="1089"/>
      <c r="AQ1267" s="446"/>
      <c r="AR1267" s="446"/>
      <c r="AS1267" s="1146"/>
      <c r="AT1267" s="446"/>
      <c r="AU1267" s="446"/>
      <c r="AV1267" s="1089"/>
      <c r="AW1267" s="1089"/>
      <c r="AX1267" s="1146"/>
      <c r="AY1267" s="446"/>
      <c r="AZ1267" s="1146"/>
      <c r="BA1267" s="1919"/>
      <c r="BB1267" s="1790"/>
      <c r="BC1267" s="1146"/>
      <c r="BD1267" s="446"/>
      <c r="BE1267" s="1938"/>
      <c r="BF1267" s="1089"/>
      <c r="BG1267" s="20"/>
      <c r="BH1267" s="23"/>
      <c r="BI1267" s="23"/>
      <c r="BJ1267" s="23"/>
      <c r="BK1267" s="23"/>
      <c r="BL1267" s="23"/>
      <c r="BM1267" s="23"/>
      <c r="BN1267" s="23"/>
      <c r="BO1267" s="23"/>
      <c r="BP1267" s="23"/>
      <c r="BQ1267" s="23"/>
      <c r="BR1267" s="23"/>
      <c r="BS1267" s="23"/>
      <c r="BT1267" s="23"/>
      <c r="BU1267" s="23"/>
      <c r="BV1267" s="23"/>
      <c r="BW1267" s="23"/>
      <c r="BX1267" s="23"/>
      <c r="BY1267" s="23"/>
      <c r="BZ1267" s="23"/>
      <c r="CA1267" s="23"/>
      <c r="CB1267" s="23"/>
      <c r="CC1267" s="23"/>
      <c r="CD1267" s="23"/>
      <c r="CE1267" s="23"/>
      <c r="CF1267" s="23"/>
      <c r="CG1267" s="23"/>
      <c r="CH1267" s="23"/>
      <c r="CI1267" s="23"/>
      <c r="CJ1267" s="23"/>
      <c r="CK1267" s="23"/>
      <c r="CL1267" s="23"/>
      <c r="CM1267" s="23"/>
      <c r="CN1267" s="23"/>
      <c r="CO1267" s="23"/>
      <c r="CP1267" s="23"/>
      <c r="CQ1267" s="23"/>
      <c r="CR1267" s="23"/>
      <c r="CS1267" s="23"/>
      <c r="CT1267" s="23"/>
      <c r="CU1267" s="23"/>
      <c r="CV1267" s="23"/>
      <c r="CW1267" s="23"/>
      <c r="CX1267" s="23"/>
      <c r="CY1267" s="23"/>
      <c r="CZ1267" s="23"/>
      <c r="DA1267" s="23"/>
      <c r="DB1267" s="23"/>
      <c r="DC1267" s="23"/>
      <c r="DD1267" s="23"/>
      <c r="DE1267" s="23"/>
      <c r="DF1267" s="23"/>
      <c r="DG1267" s="23"/>
      <c r="DH1267" s="23"/>
      <c r="DI1267" s="23"/>
      <c r="DJ1267" s="23"/>
      <c r="DK1267" s="23"/>
      <c r="DL1267" s="23"/>
      <c r="DM1267" s="23"/>
      <c r="DN1267" s="23"/>
      <c r="DO1267" s="23"/>
      <c r="DP1267" s="23"/>
      <c r="DQ1267" s="23"/>
      <c r="DR1267" s="23"/>
      <c r="DS1267" s="23"/>
      <c r="DT1267" s="23"/>
      <c r="DU1267" s="23"/>
      <c r="DV1267" s="23"/>
      <c r="DW1267" s="23"/>
      <c r="DX1267" s="23"/>
      <c r="DY1267" s="23"/>
      <c r="DZ1267" s="23"/>
      <c r="EA1267" s="23"/>
      <c r="EB1267" s="23"/>
      <c r="EC1267" s="23"/>
      <c r="ED1267" s="23"/>
      <c r="EE1267" s="23"/>
    </row>
    <row r="1268" spans="1:135" s="22" customFormat="1" x14ac:dyDescent="0.25">
      <c r="A1268" s="20"/>
      <c r="B1268" s="16"/>
      <c r="C1268" s="446"/>
      <c r="D1268" s="446"/>
      <c r="E1268" s="1089"/>
      <c r="F1268" s="446"/>
      <c r="G1268" s="446"/>
      <c r="H1268" s="1089"/>
      <c r="I1268" s="446"/>
      <c r="J1268" s="446"/>
      <c r="K1268" s="1089"/>
      <c r="L1268" s="446"/>
      <c r="M1268" s="446"/>
      <c r="N1268" s="1089"/>
      <c r="O1268" s="446"/>
      <c r="P1268" s="446"/>
      <c r="Q1268" s="1089"/>
      <c r="R1268" s="446"/>
      <c r="S1268" s="446"/>
      <c r="T1268" s="1089"/>
      <c r="U1268" s="1089"/>
      <c r="V1268" s="446"/>
      <c r="W1268" s="446"/>
      <c r="X1268" s="1089"/>
      <c r="Y1268" s="446"/>
      <c r="Z1268" s="446"/>
      <c r="AA1268" s="1089"/>
      <c r="AB1268" s="446"/>
      <c r="AC1268" s="1089"/>
      <c r="AD1268" s="446"/>
      <c r="AE1268" s="1089"/>
      <c r="AF1268" s="446"/>
      <c r="AG1268" s="1089"/>
      <c r="AH1268" s="446"/>
      <c r="AI1268" s="446"/>
      <c r="AJ1268" s="1089"/>
      <c r="AK1268" s="446"/>
      <c r="AL1268" s="446"/>
      <c r="AM1268" s="1089"/>
      <c r="AN1268" s="446"/>
      <c r="AO1268" s="446"/>
      <c r="AP1268" s="1089"/>
      <c r="AQ1268" s="446"/>
      <c r="AR1268" s="446"/>
      <c r="AS1268" s="1146"/>
      <c r="AT1268" s="446"/>
      <c r="AU1268" s="446"/>
      <c r="AV1268" s="1089"/>
      <c r="AW1268" s="1089"/>
      <c r="AX1268" s="1146"/>
      <c r="AY1268" s="446"/>
      <c r="AZ1268" s="1146"/>
      <c r="BA1268" s="1919"/>
      <c r="BB1268" s="1790"/>
      <c r="BC1268" s="1146"/>
      <c r="BD1268" s="446"/>
      <c r="BE1268" s="1938"/>
      <c r="BF1268" s="1089"/>
      <c r="BG1268" s="20"/>
      <c r="BH1268" s="23"/>
      <c r="BI1268" s="23"/>
      <c r="BJ1268" s="23"/>
      <c r="BK1268" s="23"/>
      <c r="BL1268" s="23"/>
      <c r="BM1268" s="23"/>
      <c r="BN1268" s="23"/>
      <c r="BO1268" s="23"/>
      <c r="BP1268" s="23"/>
      <c r="BQ1268" s="23"/>
      <c r="BR1268" s="23"/>
      <c r="BS1268" s="23"/>
      <c r="BT1268" s="23"/>
      <c r="BU1268" s="23"/>
      <c r="BV1268" s="23"/>
      <c r="BW1268" s="23"/>
      <c r="BX1268" s="23"/>
      <c r="BY1268" s="23"/>
      <c r="BZ1268" s="23"/>
      <c r="CA1268" s="23"/>
      <c r="CB1268" s="23"/>
      <c r="CC1268" s="23"/>
      <c r="CD1268" s="23"/>
      <c r="CE1268" s="23"/>
      <c r="CF1268" s="23"/>
      <c r="CG1268" s="23"/>
      <c r="CH1268" s="23"/>
      <c r="CI1268" s="23"/>
      <c r="CJ1268" s="23"/>
      <c r="CK1268" s="23"/>
      <c r="CL1268" s="23"/>
      <c r="CM1268" s="23"/>
      <c r="CN1268" s="23"/>
      <c r="CO1268" s="23"/>
      <c r="CP1268" s="23"/>
      <c r="CQ1268" s="23"/>
      <c r="CR1268" s="23"/>
      <c r="CS1268" s="23"/>
      <c r="CT1268" s="23"/>
      <c r="CU1268" s="23"/>
      <c r="CV1268" s="23"/>
      <c r="CW1268" s="23"/>
      <c r="CX1268" s="23"/>
      <c r="CY1268" s="23"/>
      <c r="CZ1268" s="23"/>
      <c r="DA1268" s="23"/>
      <c r="DB1268" s="23"/>
      <c r="DC1268" s="23"/>
      <c r="DD1268" s="23"/>
      <c r="DE1268" s="23"/>
      <c r="DF1268" s="23"/>
      <c r="DG1268" s="23"/>
      <c r="DH1268" s="23"/>
      <c r="DI1268" s="23"/>
      <c r="DJ1268" s="23"/>
      <c r="DK1268" s="23"/>
      <c r="DL1268" s="23"/>
      <c r="DM1268" s="23"/>
      <c r="DN1268" s="23"/>
      <c r="DO1268" s="23"/>
      <c r="DP1268" s="23"/>
      <c r="DQ1268" s="23"/>
      <c r="DR1268" s="23"/>
      <c r="DS1268" s="23"/>
      <c r="DT1268" s="23"/>
      <c r="DU1268" s="23"/>
      <c r="DV1268" s="23"/>
      <c r="DW1268" s="23"/>
      <c r="DX1268" s="23"/>
      <c r="DY1268" s="23"/>
      <c r="DZ1268" s="23"/>
      <c r="EA1268" s="23"/>
      <c r="EB1268" s="23"/>
      <c r="EC1268" s="23"/>
      <c r="ED1268" s="23"/>
      <c r="EE1268" s="23"/>
    </row>
    <row r="1269" spans="1:135" s="22" customFormat="1" x14ac:dyDescent="0.25">
      <c r="A1269" s="20"/>
      <c r="B1269" s="16"/>
      <c r="C1269" s="446"/>
      <c r="D1269" s="446"/>
      <c r="E1269" s="1089"/>
      <c r="F1269" s="446"/>
      <c r="G1269" s="446"/>
      <c r="H1269" s="1089"/>
      <c r="I1269" s="446"/>
      <c r="J1269" s="446"/>
      <c r="K1269" s="1089"/>
      <c r="L1269" s="446"/>
      <c r="M1269" s="446"/>
      <c r="N1269" s="1089"/>
      <c r="O1269" s="446"/>
      <c r="P1269" s="446"/>
      <c r="Q1269" s="1089"/>
      <c r="R1269" s="446"/>
      <c r="S1269" s="446"/>
      <c r="T1269" s="1089"/>
      <c r="U1269" s="1089"/>
      <c r="V1269" s="446"/>
      <c r="W1269" s="446"/>
      <c r="X1269" s="1089"/>
      <c r="Y1269" s="446"/>
      <c r="Z1269" s="446"/>
      <c r="AA1269" s="1089"/>
      <c r="AB1269" s="446"/>
      <c r="AC1269" s="1089"/>
      <c r="AD1269" s="446"/>
      <c r="AE1269" s="1089"/>
      <c r="AF1269" s="446"/>
      <c r="AG1269" s="1089"/>
      <c r="AH1269" s="446"/>
      <c r="AI1269" s="446"/>
      <c r="AJ1269" s="1089"/>
      <c r="AK1269" s="446"/>
      <c r="AL1269" s="446"/>
      <c r="AM1269" s="1089"/>
      <c r="AN1269" s="446"/>
      <c r="AO1269" s="446"/>
      <c r="AP1269" s="1089"/>
      <c r="AQ1269" s="446"/>
      <c r="AR1269" s="446"/>
      <c r="AS1269" s="1146"/>
      <c r="AT1269" s="446"/>
      <c r="AU1269" s="446"/>
      <c r="AV1269" s="1089"/>
      <c r="AW1269" s="1089"/>
      <c r="AX1269" s="1146"/>
      <c r="AY1269" s="446"/>
      <c r="AZ1269" s="1146"/>
      <c r="BA1269" s="1919"/>
      <c r="BB1269" s="1790"/>
      <c r="BC1269" s="1146"/>
      <c r="BD1269" s="446"/>
      <c r="BE1269" s="1938"/>
      <c r="BF1269" s="1089"/>
      <c r="BG1269" s="20"/>
      <c r="BH1269" s="23"/>
      <c r="BI1269" s="23"/>
      <c r="BJ1269" s="23"/>
      <c r="BK1269" s="23"/>
      <c r="BL1269" s="23"/>
      <c r="BM1269" s="23"/>
      <c r="BN1269" s="23"/>
      <c r="BO1269" s="23"/>
      <c r="BP1269" s="23"/>
      <c r="BQ1269" s="23"/>
      <c r="BR1269" s="23"/>
      <c r="BS1269" s="23"/>
      <c r="BT1269" s="23"/>
      <c r="BU1269" s="23"/>
      <c r="BV1269" s="23"/>
      <c r="BW1269" s="23"/>
      <c r="BX1269" s="23"/>
      <c r="BY1269" s="23"/>
      <c r="BZ1269" s="23"/>
      <c r="CA1269" s="23"/>
      <c r="CB1269" s="23"/>
      <c r="CC1269" s="23"/>
      <c r="CD1269" s="23"/>
      <c r="CE1269" s="23"/>
      <c r="CF1269" s="23"/>
      <c r="CG1269" s="23"/>
      <c r="CH1269" s="23"/>
      <c r="CI1269" s="23"/>
      <c r="CJ1269" s="23"/>
      <c r="CK1269" s="23"/>
      <c r="CL1269" s="23"/>
      <c r="CM1269" s="23"/>
      <c r="CN1269" s="23"/>
      <c r="CO1269" s="23"/>
      <c r="CP1269" s="23"/>
      <c r="CQ1269" s="23"/>
      <c r="CR1269" s="23"/>
      <c r="CS1269" s="23"/>
      <c r="CT1269" s="23"/>
      <c r="CU1269" s="23"/>
      <c r="CV1269" s="23"/>
      <c r="CW1269" s="23"/>
      <c r="CX1269" s="23"/>
      <c r="CY1269" s="23"/>
      <c r="CZ1269" s="23"/>
      <c r="DA1269" s="23"/>
      <c r="DB1269" s="23"/>
      <c r="DC1269" s="23"/>
      <c r="DD1269" s="23"/>
      <c r="DE1269" s="23"/>
      <c r="DF1269" s="23"/>
      <c r="DG1269" s="23"/>
      <c r="DH1269" s="23"/>
      <c r="DI1269" s="23"/>
      <c r="DJ1269" s="23"/>
      <c r="DK1269" s="23"/>
      <c r="DL1269" s="23"/>
      <c r="DM1269" s="23"/>
      <c r="DN1269" s="23"/>
      <c r="DO1269" s="23"/>
      <c r="DP1269" s="23"/>
      <c r="DQ1269" s="23"/>
      <c r="DR1269" s="23"/>
      <c r="DS1269" s="23"/>
      <c r="DT1269" s="23"/>
      <c r="DU1269" s="23"/>
      <c r="DV1269" s="23"/>
      <c r="DW1269" s="23"/>
      <c r="DX1269" s="23"/>
      <c r="DY1269" s="23"/>
      <c r="DZ1269" s="23"/>
      <c r="EA1269" s="23"/>
      <c r="EB1269" s="23"/>
      <c r="EC1269" s="23"/>
      <c r="ED1269" s="23"/>
      <c r="EE1269" s="23"/>
    </row>
    <row r="1270" spans="1:135" s="22" customFormat="1" x14ac:dyDescent="0.25">
      <c r="A1270" s="20"/>
      <c r="B1270" s="16"/>
      <c r="C1270" s="446"/>
      <c r="D1270" s="446"/>
      <c r="E1270" s="1089"/>
      <c r="F1270" s="446"/>
      <c r="G1270" s="446"/>
      <c r="H1270" s="1089"/>
      <c r="I1270" s="446"/>
      <c r="J1270" s="446"/>
      <c r="K1270" s="1089"/>
      <c r="L1270" s="446"/>
      <c r="M1270" s="446"/>
      <c r="N1270" s="1089"/>
      <c r="O1270" s="446"/>
      <c r="P1270" s="446"/>
      <c r="Q1270" s="1089"/>
      <c r="R1270" s="446"/>
      <c r="S1270" s="446"/>
      <c r="T1270" s="1089"/>
      <c r="U1270" s="1089"/>
      <c r="V1270" s="446"/>
      <c r="W1270" s="446"/>
      <c r="X1270" s="1089"/>
      <c r="Y1270" s="446"/>
      <c r="Z1270" s="446"/>
      <c r="AA1270" s="1089"/>
      <c r="AB1270" s="446"/>
      <c r="AC1270" s="1089"/>
      <c r="AD1270" s="446"/>
      <c r="AE1270" s="1089"/>
      <c r="AF1270" s="446"/>
      <c r="AG1270" s="1089"/>
      <c r="AH1270" s="446"/>
      <c r="AI1270" s="446"/>
      <c r="AJ1270" s="1089"/>
      <c r="AK1270" s="446"/>
      <c r="AL1270" s="446"/>
      <c r="AM1270" s="1089"/>
      <c r="AN1270" s="446"/>
      <c r="AO1270" s="446"/>
      <c r="AP1270" s="1089"/>
      <c r="AQ1270" s="446"/>
      <c r="AR1270" s="446"/>
      <c r="AS1270" s="1146"/>
      <c r="AT1270" s="446"/>
      <c r="AU1270" s="446"/>
      <c r="AV1270" s="1089"/>
      <c r="AW1270" s="1089"/>
      <c r="AX1270" s="1146"/>
      <c r="AY1270" s="446"/>
      <c r="AZ1270" s="1146"/>
      <c r="BA1270" s="1919"/>
      <c r="BB1270" s="1790"/>
      <c r="BC1270" s="1146"/>
      <c r="BD1270" s="446"/>
      <c r="BE1270" s="1938"/>
      <c r="BF1270" s="1089"/>
      <c r="BG1270" s="20"/>
      <c r="BH1270" s="23"/>
      <c r="BI1270" s="23"/>
      <c r="BJ1270" s="23"/>
      <c r="BK1270" s="23"/>
      <c r="BL1270" s="23"/>
      <c r="BM1270" s="23"/>
      <c r="BN1270" s="23"/>
      <c r="BO1270" s="23"/>
      <c r="BP1270" s="23"/>
      <c r="BQ1270" s="23"/>
      <c r="BR1270" s="23"/>
      <c r="BS1270" s="23"/>
      <c r="BT1270" s="23"/>
      <c r="BU1270" s="23"/>
      <c r="BV1270" s="23"/>
      <c r="BW1270" s="23"/>
      <c r="BX1270" s="23"/>
      <c r="BY1270" s="23"/>
      <c r="BZ1270" s="23"/>
      <c r="CA1270" s="23"/>
      <c r="CB1270" s="23"/>
      <c r="CC1270" s="23"/>
      <c r="CD1270" s="23"/>
      <c r="CE1270" s="23"/>
      <c r="CF1270" s="23"/>
      <c r="CG1270" s="23"/>
      <c r="CH1270" s="23"/>
      <c r="CI1270" s="23"/>
      <c r="CJ1270" s="23"/>
      <c r="CK1270" s="23"/>
      <c r="CL1270" s="23"/>
      <c r="CM1270" s="23"/>
      <c r="CN1270" s="23"/>
      <c r="CO1270" s="23"/>
      <c r="CP1270" s="23"/>
      <c r="CQ1270" s="23"/>
      <c r="CR1270" s="23"/>
      <c r="CS1270" s="23"/>
      <c r="CT1270" s="23"/>
      <c r="CU1270" s="23"/>
      <c r="CV1270" s="23"/>
      <c r="CW1270" s="23"/>
      <c r="CX1270" s="23"/>
      <c r="CY1270" s="23"/>
      <c r="CZ1270" s="23"/>
      <c r="DA1270" s="23"/>
      <c r="DB1270" s="23"/>
      <c r="DC1270" s="23"/>
      <c r="DD1270" s="23"/>
      <c r="DE1270" s="23"/>
      <c r="DF1270" s="23"/>
      <c r="DG1270" s="23"/>
      <c r="DH1270" s="23"/>
      <c r="DI1270" s="23"/>
      <c r="DJ1270" s="23"/>
      <c r="DK1270" s="23"/>
      <c r="DL1270" s="23"/>
      <c r="DM1270" s="23"/>
      <c r="DN1270" s="23"/>
      <c r="DO1270" s="23"/>
      <c r="DP1270" s="23"/>
      <c r="DQ1270" s="23"/>
      <c r="DR1270" s="23"/>
      <c r="DS1270" s="23"/>
      <c r="DT1270" s="23"/>
      <c r="DU1270" s="23"/>
      <c r="DV1270" s="23"/>
      <c r="DW1270" s="23"/>
      <c r="DX1270" s="23"/>
      <c r="DY1270" s="23"/>
      <c r="DZ1270" s="23"/>
      <c r="EA1270" s="23"/>
      <c r="EB1270" s="23"/>
      <c r="EC1270" s="23"/>
      <c r="ED1270" s="23"/>
      <c r="EE1270" s="23"/>
    </row>
    <row r="1271" spans="1:135" s="22" customFormat="1" x14ac:dyDescent="0.25">
      <c r="A1271" s="20"/>
      <c r="B1271" s="16"/>
      <c r="C1271" s="446"/>
      <c r="D1271" s="446"/>
      <c r="E1271" s="1089"/>
      <c r="F1271" s="446"/>
      <c r="G1271" s="446"/>
      <c r="H1271" s="1089"/>
      <c r="I1271" s="446"/>
      <c r="J1271" s="446"/>
      <c r="K1271" s="1089"/>
      <c r="L1271" s="446"/>
      <c r="M1271" s="446"/>
      <c r="N1271" s="1089"/>
      <c r="O1271" s="446"/>
      <c r="P1271" s="446"/>
      <c r="Q1271" s="1089"/>
      <c r="R1271" s="446"/>
      <c r="S1271" s="446"/>
      <c r="T1271" s="1089"/>
      <c r="U1271" s="1089"/>
      <c r="V1271" s="446"/>
      <c r="W1271" s="446"/>
      <c r="X1271" s="1089"/>
      <c r="Y1271" s="446"/>
      <c r="Z1271" s="446"/>
      <c r="AA1271" s="1089"/>
      <c r="AB1271" s="446"/>
      <c r="AC1271" s="1089"/>
      <c r="AD1271" s="446"/>
      <c r="AE1271" s="1089"/>
      <c r="AF1271" s="446"/>
      <c r="AG1271" s="1089"/>
      <c r="AH1271" s="446"/>
      <c r="AI1271" s="446"/>
      <c r="AJ1271" s="1089"/>
      <c r="AK1271" s="446"/>
      <c r="AL1271" s="446"/>
      <c r="AM1271" s="1089"/>
      <c r="AN1271" s="446"/>
      <c r="AO1271" s="446"/>
      <c r="AP1271" s="1089"/>
      <c r="AQ1271" s="446"/>
      <c r="AR1271" s="446"/>
      <c r="AS1271" s="1146"/>
      <c r="AT1271" s="446"/>
      <c r="AU1271" s="446"/>
      <c r="AV1271" s="1089"/>
      <c r="AW1271" s="1089"/>
      <c r="AX1271" s="1146"/>
      <c r="AY1271" s="446"/>
      <c r="AZ1271" s="1146"/>
      <c r="BA1271" s="1919"/>
      <c r="BB1271" s="1790"/>
      <c r="BC1271" s="1146"/>
      <c r="BD1271" s="446"/>
      <c r="BE1271" s="1938"/>
      <c r="BF1271" s="1089"/>
      <c r="BG1271" s="20"/>
      <c r="BH1271" s="23"/>
      <c r="BI1271" s="23"/>
      <c r="BJ1271" s="23"/>
      <c r="BK1271" s="23"/>
      <c r="BL1271" s="23"/>
      <c r="BM1271" s="23"/>
      <c r="BN1271" s="23"/>
      <c r="BO1271" s="23"/>
      <c r="BP1271" s="23"/>
      <c r="BQ1271" s="23"/>
      <c r="BR1271" s="23"/>
      <c r="BS1271" s="23"/>
      <c r="BT1271" s="23"/>
      <c r="BU1271" s="23"/>
      <c r="BV1271" s="23"/>
      <c r="BW1271" s="23"/>
      <c r="BX1271" s="23"/>
      <c r="BY1271" s="23"/>
      <c r="BZ1271" s="23"/>
      <c r="CA1271" s="23"/>
      <c r="CB1271" s="23"/>
      <c r="CC1271" s="23"/>
      <c r="CD1271" s="23"/>
      <c r="CE1271" s="23"/>
      <c r="CF1271" s="23"/>
      <c r="CG1271" s="23"/>
      <c r="CH1271" s="23"/>
      <c r="CI1271" s="23"/>
      <c r="CJ1271" s="23"/>
      <c r="CK1271" s="23"/>
      <c r="CL1271" s="23"/>
      <c r="CM1271" s="23"/>
      <c r="CN1271" s="23"/>
      <c r="CO1271" s="23"/>
      <c r="CP1271" s="23"/>
      <c r="CQ1271" s="23"/>
      <c r="CR1271" s="23"/>
      <c r="CS1271" s="23"/>
      <c r="CT1271" s="23"/>
      <c r="CU1271" s="23"/>
      <c r="CV1271" s="23"/>
      <c r="CW1271" s="23"/>
      <c r="CX1271" s="23"/>
      <c r="CY1271" s="23"/>
      <c r="CZ1271" s="23"/>
      <c r="DA1271" s="23"/>
      <c r="DB1271" s="23"/>
      <c r="DC1271" s="23"/>
      <c r="DD1271" s="23"/>
      <c r="DE1271" s="23"/>
      <c r="DF1271" s="23"/>
      <c r="DG1271" s="23"/>
      <c r="DH1271" s="23"/>
      <c r="DI1271" s="23"/>
      <c r="DJ1271" s="23"/>
      <c r="DK1271" s="23"/>
      <c r="DL1271" s="23"/>
      <c r="DM1271" s="23"/>
      <c r="DN1271" s="23"/>
      <c r="DO1271" s="23"/>
      <c r="DP1271" s="23"/>
      <c r="DQ1271" s="23"/>
      <c r="DR1271" s="23"/>
      <c r="DS1271" s="23"/>
      <c r="DT1271" s="23"/>
      <c r="DU1271" s="23"/>
      <c r="DV1271" s="23"/>
      <c r="DW1271" s="23"/>
      <c r="DX1271" s="23"/>
      <c r="DY1271" s="23"/>
      <c r="DZ1271" s="23"/>
      <c r="EA1271" s="23"/>
      <c r="EB1271" s="23"/>
      <c r="EC1271" s="23"/>
      <c r="ED1271" s="23"/>
      <c r="EE1271" s="23"/>
    </row>
    <row r="1272" spans="1:135" s="22" customFormat="1" x14ac:dyDescent="0.25">
      <c r="A1272" s="20"/>
      <c r="B1272" s="16"/>
      <c r="C1272" s="446"/>
      <c r="D1272" s="446"/>
      <c r="E1272" s="1089"/>
      <c r="F1272" s="446"/>
      <c r="G1272" s="446"/>
      <c r="H1272" s="1089"/>
      <c r="I1272" s="446"/>
      <c r="J1272" s="446"/>
      <c r="K1272" s="1089"/>
      <c r="L1272" s="446"/>
      <c r="M1272" s="446"/>
      <c r="N1272" s="1089"/>
      <c r="O1272" s="446"/>
      <c r="P1272" s="446"/>
      <c r="Q1272" s="1089"/>
      <c r="R1272" s="446"/>
      <c r="S1272" s="446"/>
      <c r="T1272" s="1089"/>
      <c r="U1272" s="1089"/>
      <c r="V1272" s="446"/>
      <c r="W1272" s="446"/>
      <c r="X1272" s="1089"/>
      <c r="Y1272" s="446"/>
      <c r="Z1272" s="446"/>
      <c r="AA1272" s="1089"/>
      <c r="AB1272" s="446"/>
      <c r="AC1272" s="1089"/>
      <c r="AD1272" s="446"/>
      <c r="AE1272" s="1089"/>
      <c r="AF1272" s="446"/>
      <c r="AG1272" s="1089"/>
      <c r="AH1272" s="446"/>
      <c r="AI1272" s="446"/>
      <c r="AJ1272" s="1089"/>
      <c r="AK1272" s="446"/>
      <c r="AL1272" s="446"/>
      <c r="AM1272" s="1089"/>
      <c r="AN1272" s="446"/>
      <c r="AO1272" s="446"/>
      <c r="AP1272" s="1089"/>
      <c r="AQ1272" s="446"/>
      <c r="AR1272" s="446"/>
      <c r="AS1272" s="1146"/>
      <c r="AT1272" s="446"/>
      <c r="AU1272" s="446"/>
      <c r="AV1272" s="1089"/>
      <c r="AW1272" s="1089"/>
      <c r="AX1272" s="1146"/>
      <c r="AY1272" s="446"/>
      <c r="AZ1272" s="1146"/>
      <c r="BA1272" s="1919"/>
      <c r="BB1272" s="1790"/>
      <c r="BC1272" s="1146"/>
      <c r="BD1272" s="446"/>
      <c r="BE1272" s="1938"/>
      <c r="BF1272" s="1089"/>
      <c r="BG1272" s="20"/>
      <c r="BH1272" s="23"/>
      <c r="BI1272" s="23"/>
      <c r="BJ1272" s="23"/>
      <c r="BK1272" s="23"/>
      <c r="BL1272" s="23"/>
      <c r="BM1272" s="23"/>
      <c r="BN1272" s="23"/>
      <c r="BO1272" s="23"/>
      <c r="BP1272" s="23"/>
      <c r="BQ1272" s="23"/>
      <c r="BR1272" s="23"/>
      <c r="BS1272" s="23"/>
      <c r="BT1272" s="23"/>
      <c r="BU1272" s="23"/>
      <c r="BV1272" s="23"/>
      <c r="BW1272" s="23"/>
      <c r="BX1272" s="23"/>
      <c r="BY1272" s="23"/>
      <c r="BZ1272" s="23"/>
      <c r="CA1272" s="23"/>
      <c r="CB1272" s="23"/>
      <c r="CC1272" s="23"/>
      <c r="CD1272" s="23"/>
      <c r="CE1272" s="23"/>
      <c r="CF1272" s="23"/>
      <c r="CG1272" s="23"/>
      <c r="CH1272" s="23"/>
      <c r="CI1272" s="23"/>
      <c r="CJ1272" s="23"/>
      <c r="CK1272" s="23"/>
      <c r="CL1272" s="23"/>
      <c r="CM1272" s="23"/>
      <c r="CN1272" s="23"/>
      <c r="CO1272" s="23"/>
      <c r="CP1272" s="23"/>
      <c r="CQ1272" s="23"/>
      <c r="CR1272" s="23"/>
      <c r="CS1272" s="23"/>
      <c r="CT1272" s="23"/>
      <c r="CU1272" s="23"/>
      <c r="CV1272" s="23"/>
      <c r="CW1272" s="23"/>
      <c r="CX1272" s="23"/>
      <c r="CY1272" s="23"/>
      <c r="CZ1272" s="23"/>
      <c r="DA1272" s="23"/>
      <c r="DB1272" s="23"/>
      <c r="DC1272" s="23"/>
      <c r="DD1272" s="23"/>
      <c r="DE1272" s="23"/>
      <c r="DF1272" s="23"/>
      <c r="DG1272" s="23"/>
      <c r="DH1272" s="23"/>
      <c r="DI1272" s="23"/>
      <c r="DJ1272" s="23"/>
      <c r="DK1272" s="23"/>
      <c r="DL1272" s="23"/>
      <c r="DM1272" s="23"/>
      <c r="DN1272" s="23"/>
      <c r="DO1272" s="23"/>
      <c r="DP1272" s="23"/>
      <c r="DQ1272" s="23"/>
      <c r="DR1272" s="23"/>
      <c r="DS1272" s="23"/>
      <c r="DT1272" s="23"/>
      <c r="DU1272" s="23"/>
      <c r="DV1272" s="23"/>
      <c r="DW1272" s="23"/>
      <c r="DX1272" s="23"/>
      <c r="DY1272" s="23"/>
      <c r="DZ1272" s="23"/>
      <c r="EA1272" s="23"/>
      <c r="EB1272" s="23"/>
      <c r="EC1272" s="23"/>
      <c r="ED1272" s="23"/>
      <c r="EE1272" s="23"/>
    </row>
    <row r="1273" spans="1:135" s="22" customFormat="1" x14ac:dyDescent="0.25">
      <c r="A1273" s="20"/>
      <c r="B1273" s="16"/>
      <c r="C1273" s="446"/>
      <c r="D1273" s="446"/>
      <c r="E1273" s="1089"/>
      <c r="F1273" s="446"/>
      <c r="G1273" s="446"/>
      <c r="H1273" s="1089"/>
      <c r="I1273" s="446"/>
      <c r="J1273" s="446"/>
      <c r="K1273" s="1089"/>
      <c r="L1273" s="446"/>
      <c r="M1273" s="446"/>
      <c r="N1273" s="1089"/>
      <c r="O1273" s="446"/>
      <c r="P1273" s="446"/>
      <c r="Q1273" s="1089"/>
      <c r="R1273" s="446"/>
      <c r="S1273" s="446"/>
      <c r="T1273" s="1089"/>
      <c r="U1273" s="1089"/>
      <c r="V1273" s="446"/>
      <c r="W1273" s="446"/>
      <c r="X1273" s="1089"/>
      <c r="Y1273" s="446"/>
      <c r="Z1273" s="446"/>
      <c r="AA1273" s="1089"/>
      <c r="AB1273" s="446"/>
      <c r="AC1273" s="1089"/>
      <c r="AD1273" s="446"/>
      <c r="AE1273" s="1089"/>
      <c r="AF1273" s="446"/>
      <c r="AG1273" s="1089"/>
      <c r="AH1273" s="446"/>
      <c r="AI1273" s="446"/>
      <c r="AJ1273" s="1089"/>
      <c r="AK1273" s="446"/>
      <c r="AL1273" s="446"/>
      <c r="AM1273" s="1089"/>
      <c r="AN1273" s="446"/>
      <c r="AO1273" s="446"/>
      <c r="AP1273" s="1089"/>
      <c r="AQ1273" s="446"/>
      <c r="AR1273" s="446"/>
      <c r="AS1273" s="1146"/>
      <c r="AT1273" s="446"/>
      <c r="AU1273" s="446"/>
      <c r="AV1273" s="1089"/>
      <c r="AW1273" s="1089"/>
      <c r="AX1273" s="1146"/>
      <c r="AY1273" s="446"/>
      <c r="AZ1273" s="1146"/>
      <c r="BA1273" s="1919"/>
      <c r="BB1273" s="1790"/>
      <c r="BC1273" s="1146"/>
      <c r="BD1273" s="446"/>
      <c r="BE1273" s="1938"/>
      <c r="BF1273" s="1089"/>
      <c r="BG1273" s="20"/>
      <c r="BH1273" s="23"/>
      <c r="BI1273" s="23"/>
      <c r="BJ1273" s="23"/>
      <c r="BK1273" s="23"/>
      <c r="BL1273" s="23"/>
      <c r="BM1273" s="23"/>
      <c r="BN1273" s="23"/>
      <c r="BO1273" s="23"/>
      <c r="BP1273" s="23"/>
      <c r="BQ1273" s="23"/>
      <c r="BR1273" s="23"/>
      <c r="BS1273" s="23"/>
      <c r="BT1273" s="23"/>
      <c r="BU1273" s="23"/>
      <c r="BV1273" s="23"/>
      <c r="BW1273" s="23"/>
      <c r="BX1273" s="23"/>
      <c r="BY1273" s="23"/>
      <c r="BZ1273" s="23"/>
      <c r="CA1273" s="23"/>
      <c r="CB1273" s="23"/>
      <c r="CC1273" s="23"/>
      <c r="CD1273" s="23"/>
      <c r="CE1273" s="23"/>
      <c r="CF1273" s="23"/>
      <c r="CG1273" s="23"/>
      <c r="CH1273" s="23"/>
      <c r="CI1273" s="23"/>
      <c r="CJ1273" s="23"/>
      <c r="CK1273" s="23"/>
      <c r="CL1273" s="23"/>
      <c r="CM1273" s="23"/>
      <c r="CN1273" s="23"/>
      <c r="CO1273" s="23"/>
      <c r="CP1273" s="23"/>
      <c r="CQ1273" s="23"/>
      <c r="CR1273" s="23"/>
      <c r="CS1273" s="23"/>
      <c r="CT1273" s="23"/>
      <c r="CU1273" s="23"/>
      <c r="CV1273" s="23"/>
      <c r="CW1273" s="23"/>
      <c r="CX1273" s="23"/>
      <c r="CY1273" s="23"/>
      <c r="CZ1273" s="23"/>
      <c r="DA1273" s="23"/>
      <c r="DB1273" s="23"/>
      <c r="DC1273" s="23"/>
      <c r="DD1273" s="23"/>
      <c r="DE1273" s="23"/>
      <c r="DF1273" s="23"/>
      <c r="DG1273" s="23"/>
      <c r="DH1273" s="23"/>
      <c r="DI1273" s="23"/>
      <c r="DJ1273" s="23"/>
      <c r="DK1273" s="23"/>
      <c r="DL1273" s="23"/>
      <c r="DM1273" s="23"/>
      <c r="DN1273" s="23"/>
      <c r="DO1273" s="23"/>
      <c r="DP1273" s="23"/>
      <c r="DQ1273" s="23"/>
      <c r="DR1273" s="23"/>
      <c r="DS1273" s="23"/>
      <c r="DT1273" s="23"/>
      <c r="DU1273" s="23"/>
      <c r="DV1273" s="23"/>
      <c r="DW1273" s="23"/>
      <c r="DX1273" s="23"/>
      <c r="DY1273" s="23"/>
      <c r="DZ1273" s="23"/>
      <c r="EA1273" s="23"/>
      <c r="EB1273" s="23"/>
      <c r="EC1273" s="23"/>
      <c r="ED1273" s="23"/>
      <c r="EE1273" s="23"/>
    </row>
    <row r="1274" spans="1:135" s="22" customFormat="1" x14ac:dyDescent="0.25">
      <c r="A1274" s="20"/>
      <c r="B1274" s="16"/>
      <c r="C1274" s="446"/>
      <c r="D1274" s="446"/>
      <c r="E1274" s="1089"/>
      <c r="F1274" s="446"/>
      <c r="G1274" s="446"/>
      <c r="H1274" s="1089"/>
      <c r="I1274" s="446"/>
      <c r="J1274" s="446"/>
      <c r="K1274" s="1089"/>
      <c r="L1274" s="446"/>
      <c r="M1274" s="446"/>
      <c r="N1274" s="1089"/>
      <c r="O1274" s="446"/>
      <c r="P1274" s="446"/>
      <c r="Q1274" s="1089"/>
      <c r="R1274" s="446"/>
      <c r="S1274" s="446"/>
      <c r="T1274" s="1089"/>
      <c r="U1274" s="1089"/>
      <c r="V1274" s="446"/>
      <c r="W1274" s="446"/>
      <c r="X1274" s="1089"/>
      <c r="Y1274" s="446"/>
      <c r="Z1274" s="446"/>
      <c r="AA1274" s="1089"/>
      <c r="AB1274" s="446"/>
      <c r="AC1274" s="1089"/>
      <c r="AD1274" s="446"/>
      <c r="AE1274" s="1089"/>
      <c r="AF1274" s="446"/>
      <c r="AG1274" s="1089"/>
      <c r="AH1274" s="446"/>
      <c r="AI1274" s="446"/>
      <c r="AJ1274" s="1089"/>
      <c r="AK1274" s="446"/>
      <c r="AL1274" s="446"/>
      <c r="AM1274" s="1089"/>
      <c r="AN1274" s="446"/>
      <c r="AO1274" s="446"/>
      <c r="AP1274" s="1089"/>
      <c r="AQ1274" s="446"/>
      <c r="AR1274" s="446"/>
      <c r="AS1274" s="1146"/>
      <c r="AT1274" s="446"/>
      <c r="AU1274" s="446"/>
      <c r="AV1274" s="1089"/>
      <c r="AW1274" s="1089"/>
      <c r="AX1274" s="1146"/>
      <c r="AY1274" s="446"/>
      <c r="AZ1274" s="1146"/>
      <c r="BA1274" s="1919"/>
      <c r="BB1274" s="1790"/>
      <c r="BC1274" s="1146"/>
      <c r="BD1274" s="446"/>
      <c r="BE1274" s="1938"/>
      <c r="BF1274" s="1089"/>
      <c r="BG1274" s="20"/>
      <c r="BH1274" s="23"/>
      <c r="BI1274" s="23"/>
      <c r="BJ1274" s="23"/>
      <c r="BK1274" s="23"/>
      <c r="BL1274" s="23"/>
      <c r="BM1274" s="23"/>
      <c r="BN1274" s="23"/>
      <c r="BO1274" s="23"/>
      <c r="BP1274" s="23"/>
      <c r="BQ1274" s="23"/>
      <c r="BR1274" s="23"/>
      <c r="BS1274" s="23"/>
      <c r="BT1274" s="23"/>
      <c r="BU1274" s="23"/>
      <c r="BV1274" s="23"/>
      <c r="BW1274" s="23"/>
      <c r="BX1274" s="23"/>
      <c r="BY1274" s="23"/>
      <c r="BZ1274" s="23"/>
      <c r="CA1274" s="23"/>
      <c r="CB1274" s="23"/>
      <c r="CC1274" s="23"/>
      <c r="CD1274" s="23"/>
      <c r="CE1274" s="23"/>
      <c r="CF1274" s="23"/>
      <c r="CG1274" s="23"/>
      <c r="CH1274" s="23"/>
      <c r="CI1274" s="23"/>
      <c r="CJ1274" s="23"/>
      <c r="CK1274" s="23"/>
      <c r="CL1274" s="23"/>
      <c r="CM1274" s="23"/>
      <c r="CN1274" s="23"/>
      <c r="CO1274" s="23"/>
      <c r="CP1274" s="23"/>
      <c r="CQ1274" s="23"/>
      <c r="CR1274" s="23"/>
      <c r="CS1274" s="23"/>
      <c r="CT1274" s="23"/>
      <c r="CU1274" s="23"/>
      <c r="CV1274" s="23"/>
      <c r="CW1274" s="23"/>
      <c r="CX1274" s="23"/>
      <c r="CY1274" s="23"/>
      <c r="CZ1274" s="23"/>
      <c r="DA1274" s="23"/>
      <c r="DB1274" s="23"/>
      <c r="DC1274" s="23"/>
      <c r="DD1274" s="23"/>
      <c r="DE1274" s="23"/>
      <c r="DF1274" s="23"/>
      <c r="DG1274" s="23"/>
      <c r="DH1274" s="23"/>
      <c r="DI1274" s="23"/>
      <c r="DJ1274" s="23"/>
      <c r="DK1274" s="23"/>
      <c r="DL1274" s="23"/>
      <c r="DM1274" s="23"/>
      <c r="DN1274" s="23"/>
      <c r="DO1274" s="23"/>
      <c r="DP1274" s="23"/>
      <c r="DQ1274" s="23"/>
      <c r="DR1274" s="23"/>
      <c r="DS1274" s="23"/>
      <c r="DT1274" s="23"/>
      <c r="DU1274" s="23"/>
      <c r="DV1274" s="23"/>
      <c r="DW1274" s="23"/>
      <c r="DX1274" s="23"/>
      <c r="DY1274" s="23"/>
      <c r="DZ1274" s="23"/>
      <c r="EA1274" s="23"/>
      <c r="EB1274" s="23"/>
      <c r="EC1274" s="23"/>
      <c r="ED1274" s="23"/>
      <c r="EE1274" s="23"/>
    </row>
    <row r="1275" spans="1:135" s="22" customFormat="1" x14ac:dyDescent="0.25">
      <c r="A1275" s="20"/>
      <c r="B1275" s="16"/>
      <c r="C1275" s="446"/>
      <c r="D1275" s="446"/>
      <c r="E1275" s="1089"/>
      <c r="F1275" s="446"/>
      <c r="G1275" s="446"/>
      <c r="H1275" s="1089"/>
      <c r="I1275" s="446"/>
      <c r="J1275" s="446"/>
      <c r="K1275" s="1089"/>
      <c r="L1275" s="446"/>
      <c r="M1275" s="446"/>
      <c r="N1275" s="1089"/>
      <c r="O1275" s="446"/>
      <c r="P1275" s="446"/>
      <c r="Q1275" s="1089"/>
      <c r="R1275" s="446"/>
      <c r="S1275" s="446"/>
      <c r="T1275" s="1089"/>
      <c r="U1275" s="1089"/>
      <c r="V1275" s="446"/>
      <c r="W1275" s="446"/>
      <c r="X1275" s="1089"/>
      <c r="Y1275" s="446"/>
      <c r="Z1275" s="446"/>
      <c r="AA1275" s="1089"/>
      <c r="AB1275" s="446"/>
      <c r="AC1275" s="1089"/>
      <c r="AD1275" s="446"/>
      <c r="AE1275" s="1089"/>
      <c r="AF1275" s="446"/>
      <c r="AG1275" s="1089"/>
      <c r="AH1275" s="446"/>
      <c r="AI1275" s="446"/>
      <c r="AJ1275" s="1089"/>
      <c r="AK1275" s="446"/>
      <c r="AL1275" s="446"/>
      <c r="AM1275" s="1089"/>
      <c r="AN1275" s="446"/>
      <c r="AO1275" s="446"/>
      <c r="AP1275" s="1089"/>
      <c r="AQ1275" s="446"/>
      <c r="AR1275" s="446"/>
      <c r="AS1275" s="1146"/>
      <c r="AT1275" s="446"/>
      <c r="AU1275" s="446"/>
      <c r="AV1275" s="1089"/>
      <c r="AW1275" s="1089"/>
      <c r="AX1275" s="1146"/>
      <c r="AY1275" s="446"/>
      <c r="AZ1275" s="1146"/>
      <c r="BA1275" s="1919"/>
      <c r="BB1275" s="1790"/>
      <c r="BC1275" s="1146"/>
      <c r="BD1275" s="446"/>
      <c r="BE1275" s="1938"/>
      <c r="BF1275" s="1089"/>
      <c r="BG1275" s="20"/>
      <c r="BH1275" s="23"/>
      <c r="BI1275" s="23"/>
      <c r="BJ1275" s="23"/>
      <c r="BK1275" s="23"/>
      <c r="BL1275" s="23"/>
      <c r="BM1275" s="23"/>
      <c r="BN1275" s="23"/>
      <c r="BO1275" s="23"/>
      <c r="BP1275" s="23"/>
      <c r="BQ1275" s="23"/>
      <c r="BR1275" s="23"/>
      <c r="BS1275" s="23"/>
      <c r="BT1275" s="23"/>
      <c r="BU1275" s="23"/>
      <c r="BV1275" s="23"/>
      <c r="BW1275" s="23"/>
      <c r="BX1275" s="23"/>
      <c r="BY1275" s="23"/>
      <c r="BZ1275" s="23"/>
      <c r="CA1275" s="23"/>
      <c r="CB1275" s="23"/>
      <c r="CC1275" s="23"/>
      <c r="CD1275" s="23"/>
      <c r="CE1275" s="23"/>
      <c r="CF1275" s="23"/>
      <c r="CG1275" s="23"/>
      <c r="CH1275" s="23"/>
      <c r="CI1275" s="23"/>
      <c r="CJ1275" s="23"/>
      <c r="CK1275" s="23"/>
      <c r="CL1275" s="23"/>
      <c r="CM1275" s="23"/>
      <c r="CN1275" s="23"/>
      <c r="CO1275" s="23"/>
      <c r="CP1275" s="23"/>
      <c r="CQ1275" s="23"/>
      <c r="CR1275" s="23"/>
      <c r="CS1275" s="23"/>
      <c r="CT1275" s="23"/>
      <c r="CU1275" s="23"/>
      <c r="CV1275" s="23"/>
      <c r="CW1275" s="23"/>
      <c r="CX1275" s="23"/>
      <c r="CY1275" s="23"/>
      <c r="CZ1275" s="23"/>
      <c r="DA1275" s="23"/>
      <c r="DB1275" s="23"/>
      <c r="DC1275" s="23"/>
      <c r="DD1275" s="23"/>
      <c r="DE1275" s="23"/>
      <c r="DF1275" s="23"/>
      <c r="DG1275" s="23"/>
      <c r="DH1275" s="23"/>
      <c r="DI1275" s="23"/>
      <c r="DJ1275" s="23"/>
      <c r="DK1275" s="23"/>
      <c r="DL1275" s="23"/>
      <c r="DM1275" s="23"/>
      <c r="DN1275" s="23"/>
      <c r="DO1275" s="23"/>
      <c r="DP1275" s="23"/>
      <c r="DQ1275" s="23"/>
      <c r="DR1275" s="23"/>
      <c r="DS1275" s="23"/>
      <c r="DT1275" s="23"/>
      <c r="DU1275" s="23"/>
      <c r="DV1275" s="23"/>
      <c r="DW1275" s="23"/>
      <c r="DX1275" s="23"/>
      <c r="DY1275" s="23"/>
      <c r="DZ1275" s="23"/>
      <c r="EA1275" s="23"/>
      <c r="EB1275" s="23"/>
      <c r="EC1275" s="23"/>
      <c r="ED1275" s="23"/>
      <c r="EE1275" s="23"/>
    </row>
    <row r="1276" spans="1:135" s="22" customFormat="1" x14ac:dyDescent="0.25">
      <c r="A1276" s="20"/>
      <c r="B1276" s="16"/>
      <c r="C1276" s="446"/>
      <c r="D1276" s="446"/>
      <c r="E1276" s="1089"/>
      <c r="F1276" s="446"/>
      <c r="G1276" s="446"/>
      <c r="H1276" s="1089"/>
      <c r="I1276" s="446"/>
      <c r="J1276" s="446"/>
      <c r="K1276" s="1089"/>
      <c r="L1276" s="446"/>
      <c r="M1276" s="446"/>
      <c r="N1276" s="1089"/>
      <c r="O1276" s="446"/>
      <c r="P1276" s="446"/>
      <c r="Q1276" s="1089"/>
      <c r="R1276" s="446"/>
      <c r="S1276" s="446"/>
      <c r="T1276" s="1089"/>
      <c r="U1276" s="1089"/>
      <c r="V1276" s="446"/>
      <c r="W1276" s="446"/>
      <c r="X1276" s="1089"/>
      <c r="Y1276" s="446"/>
      <c r="Z1276" s="446"/>
      <c r="AA1276" s="1089"/>
      <c r="AB1276" s="446"/>
      <c r="AC1276" s="1089"/>
      <c r="AD1276" s="446"/>
      <c r="AE1276" s="1089"/>
      <c r="AF1276" s="446"/>
      <c r="AG1276" s="1089"/>
      <c r="AH1276" s="446"/>
      <c r="AI1276" s="446"/>
      <c r="AJ1276" s="1089"/>
      <c r="AK1276" s="446"/>
      <c r="AL1276" s="446"/>
      <c r="AM1276" s="1089"/>
      <c r="AN1276" s="446"/>
      <c r="AO1276" s="446"/>
      <c r="AP1276" s="1089"/>
      <c r="AQ1276" s="446"/>
      <c r="AR1276" s="446"/>
      <c r="AS1276" s="1146"/>
      <c r="AT1276" s="446"/>
      <c r="AU1276" s="446"/>
      <c r="AV1276" s="1089"/>
      <c r="AW1276" s="1089"/>
      <c r="AX1276" s="1146"/>
      <c r="AY1276" s="446"/>
      <c r="AZ1276" s="1146"/>
      <c r="BA1276" s="1919"/>
      <c r="BB1276" s="1790"/>
      <c r="BC1276" s="1146"/>
      <c r="BD1276" s="446"/>
      <c r="BE1276" s="1938"/>
      <c r="BF1276" s="1089"/>
      <c r="BG1276" s="20"/>
      <c r="BH1276" s="23"/>
      <c r="BI1276" s="23"/>
      <c r="BJ1276" s="23"/>
      <c r="BK1276" s="23"/>
      <c r="BL1276" s="23"/>
      <c r="BM1276" s="23"/>
      <c r="BN1276" s="23"/>
      <c r="BO1276" s="23"/>
      <c r="BP1276" s="23"/>
      <c r="BQ1276" s="23"/>
      <c r="BR1276" s="23"/>
      <c r="BS1276" s="23"/>
      <c r="BT1276" s="23"/>
      <c r="BU1276" s="23"/>
      <c r="BV1276" s="23"/>
      <c r="BW1276" s="23"/>
      <c r="BX1276" s="23"/>
      <c r="BY1276" s="23"/>
      <c r="BZ1276" s="23"/>
      <c r="CA1276" s="23"/>
      <c r="CB1276" s="23"/>
      <c r="CC1276" s="23"/>
      <c r="CD1276" s="23"/>
      <c r="CE1276" s="23"/>
      <c r="CF1276" s="23"/>
      <c r="CG1276" s="23"/>
      <c r="CH1276" s="23"/>
      <c r="CI1276" s="23"/>
      <c r="CJ1276" s="23"/>
      <c r="CK1276" s="23"/>
      <c r="CL1276" s="23"/>
      <c r="CM1276" s="23"/>
      <c r="CN1276" s="23"/>
      <c r="CO1276" s="23"/>
      <c r="CP1276" s="23"/>
      <c r="CQ1276" s="23"/>
      <c r="CR1276" s="23"/>
      <c r="CS1276" s="23"/>
      <c r="CT1276" s="23"/>
      <c r="CU1276" s="23"/>
      <c r="CV1276" s="23"/>
      <c r="CW1276" s="23"/>
      <c r="CX1276" s="23"/>
      <c r="CY1276" s="23"/>
      <c r="CZ1276" s="23"/>
      <c r="DA1276" s="23"/>
      <c r="DB1276" s="23"/>
      <c r="DC1276" s="23"/>
      <c r="DD1276" s="23"/>
      <c r="DE1276" s="23"/>
      <c r="DF1276" s="23"/>
      <c r="DG1276" s="23"/>
      <c r="DH1276" s="23"/>
      <c r="DI1276" s="23"/>
      <c r="DJ1276" s="23"/>
      <c r="DK1276" s="23"/>
      <c r="DL1276" s="23"/>
      <c r="DM1276" s="23"/>
      <c r="DN1276" s="23"/>
      <c r="DO1276" s="23"/>
      <c r="DP1276" s="23"/>
      <c r="DQ1276" s="23"/>
      <c r="DR1276" s="23"/>
      <c r="DS1276" s="23"/>
      <c r="DT1276" s="23"/>
      <c r="DU1276" s="23"/>
      <c r="DV1276" s="23"/>
      <c r="DW1276" s="23"/>
      <c r="DX1276" s="23"/>
      <c r="DY1276" s="23"/>
      <c r="DZ1276" s="23"/>
      <c r="EA1276" s="23"/>
      <c r="EB1276" s="23"/>
      <c r="EC1276" s="23"/>
      <c r="ED1276" s="23"/>
      <c r="EE1276" s="23"/>
    </row>
    <row r="1277" spans="1:135" s="22" customFormat="1" x14ac:dyDescent="0.25">
      <c r="A1277" s="20"/>
      <c r="B1277" s="16"/>
      <c r="C1277" s="446"/>
      <c r="D1277" s="446"/>
      <c r="E1277" s="1089"/>
      <c r="F1277" s="446"/>
      <c r="G1277" s="446"/>
      <c r="H1277" s="1089"/>
      <c r="I1277" s="446"/>
      <c r="J1277" s="446"/>
      <c r="K1277" s="1089"/>
      <c r="L1277" s="446"/>
      <c r="M1277" s="446"/>
      <c r="N1277" s="1089"/>
      <c r="O1277" s="446"/>
      <c r="P1277" s="446"/>
      <c r="Q1277" s="1089"/>
      <c r="R1277" s="446"/>
      <c r="S1277" s="446"/>
      <c r="T1277" s="1089"/>
      <c r="U1277" s="1089"/>
      <c r="V1277" s="446"/>
      <c r="W1277" s="446"/>
      <c r="X1277" s="1089"/>
      <c r="Y1277" s="446"/>
      <c r="Z1277" s="446"/>
      <c r="AA1277" s="1089"/>
      <c r="AB1277" s="446"/>
      <c r="AC1277" s="1089"/>
      <c r="AD1277" s="446"/>
      <c r="AE1277" s="1089"/>
      <c r="AF1277" s="446"/>
      <c r="AG1277" s="1089"/>
      <c r="AH1277" s="446"/>
      <c r="AI1277" s="446"/>
      <c r="AJ1277" s="1089"/>
      <c r="AK1277" s="446"/>
      <c r="AL1277" s="446"/>
      <c r="AM1277" s="1089"/>
      <c r="AN1277" s="446"/>
      <c r="AO1277" s="446"/>
      <c r="AP1277" s="1089"/>
      <c r="AQ1277" s="446"/>
      <c r="AR1277" s="446"/>
      <c r="AS1277" s="1146"/>
      <c r="AT1277" s="446"/>
      <c r="AU1277" s="446"/>
      <c r="AV1277" s="1089"/>
      <c r="AW1277" s="1089"/>
      <c r="AX1277" s="1146"/>
      <c r="AY1277" s="446"/>
      <c r="AZ1277" s="1146"/>
      <c r="BA1277" s="1919"/>
      <c r="BB1277" s="1790"/>
      <c r="BC1277" s="1146"/>
      <c r="BD1277" s="446"/>
      <c r="BE1277" s="1938"/>
      <c r="BF1277" s="1089"/>
      <c r="BG1277" s="20"/>
      <c r="BH1277" s="23"/>
      <c r="BI1277" s="23"/>
      <c r="BJ1277" s="23"/>
      <c r="BK1277" s="23"/>
      <c r="BL1277" s="23"/>
      <c r="BM1277" s="23"/>
      <c r="BN1277" s="23"/>
      <c r="BO1277" s="23"/>
      <c r="BP1277" s="23"/>
      <c r="BQ1277" s="23"/>
      <c r="BR1277" s="23"/>
      <c r="BS1277" s="23"/>
      <c r="BT1277" s="23"/>
      <c r="BU1277" s="23"/>
      <c r="BV1277" s="23"/>
      <c r="BW1277" s="23"/>
      <c r="BX1277" s="23"/>
      <c r="BY1277" s="23"/>
      <c r="BZ1277" s="23"/>
      <c r="CA1277" s="23"/>
      <c r="CB1277" s="23"/>
      <c r="CC1277" s="23"/>
      <c r="CD1277" s="23"/>
      <c r="CE1277" s="23"/>
      <c r="CF1277" s="23"/>
      <c r="CG1277" s="23"/>
      <c r="CH1277" s="23"/>
      <c r="CI1277" s="23"/>
      <c r="CJ1277" s="23"/>
      <c r="CK1277" s="23"/>
      <c r="CL1277" s="23"/>
      <c r="CM1277" s="23"/>
      <c r="CN1277" s="23"/>
      <c r="CO1277" s="23"/>
      <c r="CP1277" s="23"/>
      <c r="CQ1277" s="23"/>
      <c r="CR1277" s="23"/>
      <c r="CS1277" s="23"/>
      <c r="CT1277" s="23"/>
      <c r="CU1277" s="23"/>
      <c r="CV1277" s="23"/>
      <c r="CW1277" s="23"/>
      <c r="CX1277" s="23"/>
      <c r="CY1277" s="23"/>
      <c r="CZ1277" s="23"/>
      <c r="DA1277" s="23"/>
      <c r="DB1277" s="23"/>
      <c r="DC1277" s="23"/>
      <c r="DD1277" s="23"/>
      <c r="DE1277" s="23"/>
      <c r="DF1277" s="23"/>
      <c r="DG1277" s="23"/>
      <c r="DH1277" s="23"/>
      <c r="DI1277" s="23"/>
      <c r="DJ1277" s="23"/>
      <c r="DK1277" s="23"/>
      <c r="DL1277" s="23"/>
      <c r="DM1277" s="23"/>
      <c r="DN1277" s="23"/>
      <c r="DO1277" s="23"/>
      <c r="DP1277" s="23"/>
      <c r="DQ1277" s="23"/>
      <c r="DR1277" s="23"/>
      <c r="DS1277" s="23"/>
      <c r="DT1277" s="23"/>
      <c r="DU1277" s="23"/>
      <c r="DV1277" s="23"/>
      <c r="DW1277" s="23"/>
      <c r="DX1277" s="23"/>
      <c r="DY1277" s="23"/>
      <c r="DZ1277" s="23"/>
      <c r="EA1277" s="23"/>
      <c r="EB1277" s="23"/>
      <c r="EC1277" s="23"/>
      <c r="ED1277" s="23"/>
      <c r="EE1277" s="23"/>
    </row>
    <row r="1278" spans="1:135" s="22" customFormat="1" x14ac:dyDescent="0.25">
      <c r="A1278" s="20"/>
      <c r="B1278" s="16"/>
      <c r="C1278" s="446"/>
      <c r="D1278" s="446"/>
      <c r="E1278" s="1089"/>
      <c r="F1278" s="446"/>
      <c r="G1278" s="446"/>
      <c r="H1278" s="1089"/>
      <c r="I1278" s="446"/>
      <c r="J1278" s="446"/>
      <c r="K1278" s="1089"/>
      <c r="L1278" s="446"/>
      <c r="M1278" s="446"/>
      <c r="N1278" s="1089"/>
      <c r="O1278" s="446"/>
      <c r="P1278" s="446"/>
      <c r="Q1278" s="1089"/>
      <c r="R1278" s="446"/>
      <c r="S1278" s="446"/>
      <c r="T1278" s="1089"/>
      <c r="U1278" s="1089"/>
      <c r="V1278" s="446"/>
      <c r="W1278" s="446"/>
      <c r="X1278" s="1089"/>
      <c r="Y1278" s="446"/>
      <c r="Z1278" s="446"/>
      <c r="AA1278" s="1089"/>
      <c r="AB1278" s="446"/>
      <c r="AC1278" s="1089"/>
      <c r="AD1278" s="446"/>
      <c r="AE1278" s="1089"/>
      <c r="AF1278" s="446"/>
      <c r="AG1278" s="1089"/>
      <c r="AH1278" s="446"/>
      <c r="AI1278" s="446"/>
      <c r="AJ1278" s="1089"/>
      <c r="AK1278" s="446"/>
      <c r="AL1278" s="446"/>
      <c r="AM1278" s="1089"/>
      <c r="AN1278" s="446"/>
      <c r="AO1278" s="446"/>
      <c r="AP1278" s="1089"/>
      <c r="AQ1278" s="446"/>
      <c r="AR1278" s="446"/>
      <c r="AS1278" s="1146"/>
      <c r="AT1278" s="446"/>
      <c r="AU1278" s="446"/>
      <c r="AV1278" s="1089"/>
      <c r="AW1278" s="1089"/>
      <c r="AX1278" s="1146"/>
      <c r="AY1278" s="446"/>
      <c r="AZ1278" s="1146"/>
      <c r="BA1278" s="1919"/>
      <c r="BB1278" s="1790"/>
      <c r="BC1278" s="1146"/>
      <c r="BD1278" s="446"/>
      <c r="BE1278" s="1938"/>
      <c r="BF1278" s="1089"/>
      <c r="BG1278" s="20"/>
      <c r="BH1278" s="23"/>
      <c r="BI1278" s="23"/>
      <c r="BJ1278" s="23"/>
      <c r="BK1278" s="23"/>
      <c r="BL1278" s="23"/>
      <c r="BM1278" s="23"/>
      <c r="BN1278" s="23"/>
      <c r="BO1278" s="23"/>
      <c r="BP1278" s="23"/>
      <c r="BQ1278" s="23"/>
      <c r="BR1278" s="23"/>
      <c r="BS1278" s="23"/>
      <c r="BT1278" s="23"/>
      <c r="BU1278" s="23"/>
      <c r="BV1278" s="23"/>
      <c r="BW1278" s="23"/>
      <c r="BX1278" s="23"/>
      <c r="BY1278" s="23"/>
      <c r="BZ1278" s="23"/>
      <c r="CA1278" s="23"/>
      <c r="CB1278" s="23"/>
      <c r="CC1278" s="23"/>
      <c r="CD1278" s="23"/>
      <c r="CE1278" s="23"/>
      <c r="CF1278" s="23"/>
      <c r="CG1278" s="23"/>
      <c r="CH1278" s="23"/>
      <c r="CI1278" s="23"/>
      <c r="CJ1278" s="23"/>
      <c r="CK1278" s="23"/>
      <c r="CL1278" s="23"/>
      <c r="CM1278" s="23"/>
      <c r="CN1278" s="23"/>
      <c r="CO1278" s="23"/>
      <c r="CP1278" s="23"/>
      <c r="CQ1278" s="23"/>
      <c r="CR1278" s="23"/>
      <c r="CS1278" s="23"/>
      <c r="CT1278" s="23"/>
      <c r="CU1278" s="23"/>
      <c r="CV1278" s="23"/>
      <c r="CW1278" s="23"/>
      <c r="CX1278" s="23"/>
      <c r="CY1278" s="23"/>
      <c r="CZ1278" s="23"/>
      <c r="DA1278" s="23"/>
      <c r="DB1278" s="23"/>
      <c r="DC1278" s="23"/>
      <c r="DD1278" s="23"/>
      <c r="DE1278" s="23"/>
      <c r="DF1278" s="23"/>
      <c r="DG1278" s="23"/>
      <c r="DH1278" s="23"/>
      <c r="DI1278" s="23"/>
      <c r="DJ1278" s="23"/>
      <c r="DK1278" s="23"/>
      <c r="DL1278" s="23"/>
      <c r="DM1278" s="23"/>
      <c r="DN1278" s="23"/>
      <c r="DO1278" s="23"/>
      <c r="DP1278" s="23"/>
      <c r="DQ1278" s="23"/>
      <c r="DR1278" s="23"/>
      <c r="DS1278" s="23"/>
      <c r="DT1278" s="23"/>
      <c r="DU1278" s="23"/>
      <c r="DV1278" s="23"/>
      <c r="DW1278" s="23"/>
      <c r="DX1278" s="23"/>
      <c r="DY1278" s="23"/>
      <c r="DZ1278" s="23"/>
      <c r="EA1278" s="23"/>
      <c r="EB1278" s="23"/>
      <c r="EC1278" s="23"/>
      <c r="ED1278" s="23"/>
      <c r="EE1278" s="23"/>
    </row>
    <row r="1279" spans="1:135" s="22" customFormat="1" x14ac:dyDescent="0.25">
      <c r="A1279" s="20"/>
      <c r="B1279" s="16"/>
      <c r="C1279" s="446"/>
      <c r="D1279" s="446"/>
      <c r="E1279" s="1089"/>
      <c r="F1279" s="446"/>
      <c r="G1279" s="446"/>
      <c r="H1279" s="1089"/>
      <c r="I1279" s="446"/>
      <c r="J1279" s="446"/>
      <c r="K1279" s="1089"/>
      <c r="L1279" s="446"/>
      <c r="M1279" s="446"/>
      <c r="N1279" s="1089"/>
      <c r="O1279" s="446"/>
      <c r="P1279" s="446"/>
      <c r="Q1279" s="1089"/>
      <c r="R1279" s="446"/>
      <c r="S1279" s="446"/>
      <c r="T1279" s="1089"/>
      <c r="U1279" s="1089"/>
      <c r="V1279" s="446"/>
      <c r="W1279" s="446"/>
      <c r="X1279" s="1089"/>
      <c r="Y1279" s="446"/>
      <c r="Z1279" s="446"/>
      <c r="AA1279" s="1089"/>
      <c r="AB1279" s="446"/>
      <c r="AC1279" s="1089"/>
      <c r="AD1279" s="446"/>
      <c r="AE1279" s="1089"/>
      <c r="AF1279" s="446"/>
      <c r="AG1279" s="1089"/>
      <c r="AH1279" s="446"/>
      <c r="AI1279" s="446"/>
      <c r="AJ1279" s="1089"/>
      <c r="AK1279" s="446"/>
      <c r="AL1279" s="446"/>
      <c r="AM1279" s="1089"/>
      <c r="AN1279" s="446"/>
      <c r="AO1279" s="446"/>
      <c r="AP1279" s="1089"/>
      <c r="AQ1279" s="446"/>
      <c r="AR1279" s="446"/>
      <c r="AS1279" s="1146"/>
      <c r="AT1279" s="446"/>
      <c r="AU1279" s="446"/>
      <c r="AV1279" s="1089"/>
      <c r="AW1279" s="1089"/>
      <c r="AX1279" s="1146"/>
      <c r="AY1279" s="446"/>
      <c r="AZ1279" s="1146"/>
      <c r="BA1279" s="1919"/>
      <c r="BB1279" s="1790"/>
      <c r="BC1279" s="1146"/>
      <c r="BD1279" s="446"/>
      <c r="BE1279" s="1938"/>
      <c r="BF1279" s="1089"/>
      <c r="BG1279" s="20"/>
      <c r="BH1279" s="23"/>
      <c r="BI1279" s="23"/>
      <c r="BJ1279" s="23"/>
      <c r="BK1279" s="23"/>
      <c r="BL1279" s="23"/>
      <c r="BM1279" s="23"/>
      <c r="BN1279" s="23"/>
      <c r="BO1279" s="23"/>
      <c r="BP1279" s="23"/>
      <c r="BQ1279" s="23"/>
      <c r="BR1279" s="23"/>
      <c r="BS1279" s="23"/>
      <c r="BT1279" s="23"/>
      <c r="BU1279" s="23"/>
      <c r="BV1279" s="23"/>
      <c r="BW1279" s="23"/>
      <c r="BX1279" s="23"/>
      <c r="BY1279" s="23"/>
      <c r="BZ1279" s="23"/>
      <c r="CA1279" s="23"/>
      <c r="CB1279" s="23"/>
      <c r="CC1279" s="23"/>
      <c r="CD1279" s="23"/>
      <c r="CE1279" s="23"/>
      <c r="CF1279" s="23"/>
      <c r="CG1279" s="23"/>
      <c r="CH1279" s="23"/>
      <c r="CI1279" s="23"/>
      <c r="CJ1279" s="23"/>
      <c r="CK1279" s="23"/>
      <c r="CL1279" s="23"/>
      <c r="CM1279" s="23"/>
      <c r="CN1279" s="23"/>
      <c r="CO1279" s="23"/>
      <c r="CP1279" s="23"/>
      <c r="CQ1279" s="23"/>
      <c r="CR1279" s="23"/>
      <c r="CS1279" s="23"/>
      <c r="CT1279" s="23"/>
      <c r="CU1279" s="23"/>
      <c r="CV1279" s="23"/>
      <c r="CW1279" s="23"/>
      <c r="CX1279" s="23"/>
      <c r="CY1279" s="23"/>
      <c r="CZ1279" s="23"/>
      <c r="DA1279" s="23"/>
      <c r="DB1279" s="23"/>
      <c r="DC1279" s="23"/>
      <c r="DD1279" s="23"/>
      <c r="DE1279" s="23"/>
      <c r="DF1279" s="23"/>
      <c r="DG1279" s="23"/>
      <c r="DH1279" s="23"/>
      <c r="DI1279" s="23"/>
      <c r="DJ1279" s="23"/>
      <c r="DK1279" s="23"/>
      <c r="DL1279" s="23"/>
      <c r="DM1279" s="23"/>
      <c r="DN1279" s="23"/>
      <c r="DO1279" s="23"/>
      <c r="DP1279" s="23"/>
      <c r="DQ1279" s="23"/>
      <c r="DR1279" s="23"/>
      <c r="DS1279" s="23"/>
      <c r="DT1279" s="23"/>
      <c r="DU1279" s="23"/>
      <c r="DV1279" s="23"/>
      <c r="DW1279" s="23"/>
      <c r="DX1279" s="23"/>
      <c r="DY1279" s="23"/>
      <c r="DZ1279" s="23"/>
      <c r="EA1279" s="23"/>
      <c r="EB1279" s="23"/>
      <c r="EC1279" s="23"/>
      <c r="ED1279" s="23"/>
      <c r="EE1279" s="23"/>
    </row>
    <row r="1280" spans="1:135" s="22" customFormat="1" x14ac:dyDescent="0.25">
      <c r="A1280" s="20"/>
      <c r="B1280" s="16"/>
      <c r="C1280" s="446"/>
      <c r="D1280" s="446"/>
      <c r="E1280" s="1089"/>
      <c r="F1280" s="446"/>
      <c r="G1280" s="446"/>
      <c r="H1280" s="1089"/>
      <c r="I1280" s="446"/>
      <c r="J1280" s="446"/>
      <c r="K1280" s="1089"/>
      <c r="L1280" s="446"/>
      <c r="M1280" s="446"/>
      <c r="N1280" s="1089"/>
      <c r="O1280" s="446"/>
      <c r="P1280" s="446"/>
      <c r="Q1280" s="1089"/>
      <c r="R1280" s="446"/>
      <c r="S1280" s="446"/>
      <c r="T1280" s="1089"/>
      <c r="U1280" s="1089"/>
      <c r="V1280" s="446"/>
      <c r="W1280" s="446"/>
      <c r="X1280" s="1089"/>
      <c r="Y1280" s="446"/>
      <c r="Z1280" s="446"/>
      <c r="AA1280" s="1089"/>
      <c r="AB1280" s="446"/>
      <c r="AC1280" s="1089"/>
      <c r="AD1280" s="446"/>
      <c r="AE1280" s="1089"/>
      <c r="AF1280" s="446"/>
      <c r="AG1280" s="1089"/>
      <c r="AH1280" s="446"/>
      <c r="AI1280" s="446"/>
      <c r="AJ1280" s="1089"/>
      <c r="AK1280" s="446"/>
      <c r="AL1280" s="446"/>
      <c r="AM1280" s="1089"/>
      <c r="AN1280" s="446"/>
      <c r="AO1280" s="446"/>
      <c r="AP1280" s="1089"/>
      <c r="AQ1280" s="446"/>
      <c r="AR1280" s="446"/>
      <c r="AS1280" s="1146"/>
      <c r="AT1280" s="446"/>
      <c r="AU1280" s="446"/>
      <c r="AV1280" s="1089"/>
      <c r="AW1280" s="1089"/>
      <c r="AX1280" s="1146"/>
      <c r="AY1280" s="446"/>
      <c r="AZ1280" s="1146"/>
      <c r="BA1280" s="1919"/>
      <c r="BB1280" s="1790"/>
      <c r="BC1280" s="1146"/>
      <c r="BD1280" s="446"/>
      <c r="BE1280" s="1938"/>
      <c r="BF1280" s="1089"/>
      <c r="BG1280" s="20"/>
      <c r="BH1280" s="23"/>
      <c r="BI1280" s="23"/>
      <c r="BJ1280" s="23"/>
      <c r="BK1280" s="23"/>
      <c r="BL1280" s="23"/>
      <c r="BM1280" s="23"/>
      <c r="BN1280" s="23"/>
      <c r="BO1280" s="23"/>
      <c r="BP1280" s="23"/>
      <c r="BQ1280" s="23"/>
      <c r="BR1280" s="23"/>
      <c r="BS1280" s="23"/>
      <c r="BT1280" s="23"/>
      <c r="BU1280" s="23"/>
      <c r="BV1280" s="23"/>
      <c r="BW1280" s="23"/>
      <c r="BX1280" s="23"/>
      <c r="BY1280" s="23"/>
      <c r="BZ1280" s="23"/>
      <c r="CA1280" s="23"/>
      <c r="CB1280" s="23"/>
      <c r="CC1280" s="23"/>
      <c r="CD1280" s="23"/>
      <c r="CE1280" s="23"/>
      <c r="CF1280" s="23"/>
      <c r="CG1280" s="23"/>
      <c r="CH1280" s="23"/>
      <c r="CI1280" s="23"/>
      <c r="CJ1280" s="23"/>
      <c r="CK1280" s="23"/>
      <c r="CL1280" s="23"/>
      <c r="CM1280" s="23"/>
      <c r="CN1280" s="23"/>
      <c r="CO1280" s="23"/>
      <c r="CP1280" s="23"/>
      <c r="CQ1280" s="23"/>
      <c r="CR1280" s="23"/>
      <c r="CS1280" s="23"/>
      <c r="CT1280" s="23"/>
      <c r="CU1280" s="23"/>
      <c r="CV1280" s="23"/>
      <c r="CW1280" s="23"/>
      <c r="CX1280" s="23"/>
      <c r="CY1280" s="23"/>
      <c r="CZ1280" s="23"/>
      <c r="DA1280" s="23"/>
      <c r="DB1280" s="23"/>
      <c r="DC1280" s="23"/>
      <c r="DD1280" s="23"/>
      <c r="DE1280" s="23"/>
      <c r="DF1280" s="23"/>
      <c r="DG1280" s="23"/>
      <c r="DH1280" s="23"/>
      <c r="DI1280" s="23"/>
      <c r="DJ1280" s="23"/>
      <c r="DK1280" s="23"/>
      <c r="DL1280" s="23"/>
      <c r="DM1280" s="23"/>
      <c r="DN1280" s="23"/>
      <c r="DO1280" s="23"/>
      <c r="DP1280" s="23"/>
      <c r="DQ1280" s="23"/>
      <c r="DR1280" s="23"/>
      <c r="DS1280" s="23"/>
      <c r="DT1280" s="23"/>
      <c r="DU1280" s="23"/>
      <c r="DV1280" s="23"/>
      <c r="DW1280" s="23"/>
      <c r="DX1280" s="23"/>
      <c r="DY1280" s="23"/>
      <c r="DZ1280" s="23"/>
      <c r="EA1280" s="23"/>
      <c r="EB1280" s="23"/>
      <c r="EC1280" s="23"/>
      <c r="ED1280" s="23"/>
      <c r="EE1280" s="23"/>
    </row>
    <row r="1281" spans="1:135" s="22" customFormat="1" x14ac:dyDescent="0.25">
      <c r="A1281" s="20"/>
      <c r="B1281" s="16"/>
      <c r="C1281" s="446"/>
      <c r="D1281" s="446"/>
      <c r="E1281" s="1089"/>
      <c r="F1281" s="446"/>
      <c r="G1281" s="446"/>
      <c r="H1281" s="1089"/>
      <c r="I1281" s="446"/>
      <c r="J1281" s="446"/>
      <c r="K1281" s="1089"/>
      <c r="L1281" s="446"/>
      <c r="M1281" s="446"/>
      <c r="N1281" s="1089"/>
      <c r="O1281" s="446"/>
      <c r="P1281" s="446"/>
      <c r="Q1281" s="1089"/>
      <c r="R1281" s="446"/>
      <c r="S1281" s="446"/>
      <c r="T1281" s="1089"/>
      <c r="U1281" s="1089"/>
      <c r="V1281" s="446"/>
      <c r="W1281" s="446"/>
      <c r="X1281" s="1089"/>
      <c r="Y1281" s="446"/>
      <c r="Z1281" s="446"/>
      <c r="AA1281" s="1089"/>
      <c r="AB1281" s="446"/>
      <c r="AC1281" s="1089"/>
      <c r="AD1281" s="446"/>
      <c r="AE1281" s="1089"/>
      <c r="AF1281" s="446"/>
      <c r="AG1281" s="1089"/>
      <c r="AH1281" s="446"/>
      <c r="AI1281" s="446"/>
      <c r="AJ1281" s="1089"/>
      <c r="AK1281" s="446"/>
      <c r="AL1281" s="446"/>
      <c r="AM1281" s="1089"/>
      <c r="AN1281" s="446"/>
      <c r="AO1281" s="446"/>
      <c r="AP1281" s="1089"/>
      <c r="AQ1281" s="446"/>
      <c r="AR1281" s="446"/>
      <c r="AS1281" s="1146"/>
      <c r="AT1281" s="446"/>
      <c r="AU1281" s="446"/>
      <c r="AV1281" s="1089"/>
      <c r="AW1281" s="1089"/>
      <c r="AX1281" s="1146"/>
      <c r="AY1281" s="446"/>
      <c r="AZ1281" s="1146"/>
      <c r="BA1281" s="1919"/>
      <c r="BB1281" s="1790"/>
      <c r="BC1281" s="1146"/>
      <c r="BD1281" s="446"/>
      <c r="BE1281" s="1938"/>
      <c r="BF1281" s="1089"/>
      <c r="BG1281" s="20"/>
      <c r="BH1281" s="23"/>
      <c r="BI1281" s="23"/>
      <c r="BJ1281" s="23"/>
      <c r="BK1281" s="23"/>
      <c r="BL1281" s="23"/>
      <c r="BM1281" s="23"/>
      <c r="BN1281" s="23"/>
      <c r="BO1281" s="23"/>
      <c r="BP1281" s="23"/>
      <c r="BQ1281" s="23"/>
      <c r="BR1281" s="23"/>
      <c r="BS1281" s="23"/>
      <c r="BT1281" s="23"/>
      <c r="BU1281" s="23"/>
      <c r="BV1281" s="23"/>
      <c r="BW1281" s="23"/>
      <c r="BX1281" s="23"/>
      <c r="BY1281" s="23"/>
      <c r="BZ1281" s="23"/>
      <c r="CA1281" s="23"/>
      <c r="CB1281" s="23"/>
      <c r="CC1281" s="23"/>
      <c r="CD1281" s="23"/>
      <c r="CE1281" s="23"/>
      <c r="CF1281" s="23"/>
      <c r="CG1281" s="23"/>
      <c r="CH1281" s="23"/>
      <c r="CI1281" s="23"/>
      <c r="CJ1281" s="23"/>
      <c r="CK1281" s="23"/>
      <c r="CL1281" s="23"/>
      <c r="CM1281" s="23"/>
      <c r="CN1281" s="23"/>
      <c r="CO1281" s="23"/>
      <c r="CP1281" s="23"/>
      <c r="CQ1281" s="23"/>
      <c r="CR1281" s="23"/>
      <c r="CS1281" s="23"/>
      <c r="CT1281" s="23"/>
      <c r="CU1281" s="23"/>
      <c r="CV1281" s="23"/>
      <c r="CW1281" s="23"/>
      <c r="CX1281" s="23"/>
      <c r="CY1281" s="23"/>
      <c r="CZ1281" s="23"/>
      <c r="DA1281" s="23"/>
      <c r="DB1281" s="23"/>
      <c r="DC1281" s="23"/>
      <c r="DD1281" s="23"/>
      <c r="DE1281" s="23"/>
      <c r="DF1281" s="23"/>
      <c r="DG1281" s="23"/>
      <c r="DH1281" s="23"/>
      <c r="DI1281" s="23"/>
      <c r="DJ1281" s="23"/>
      <c r="DK1281" s="23"/>
      <c r="DL1281" s="23"/>
      <c r="DM1281" s="23"/>
      <c r="DN1281" s="23"/>
      <c r="DO1281" s="23"/>
      <c r="DP1281" s="23"/>
      <c r="DQ1281" s="23"/>
      <c r="DR1281" s="23"/>
      <c r="DS1281" s="23"/>
      <c r="DT1281" s="23"/>
      <c r="DU1281" s="23"/>
      <c r="DV1281" s="23"/>
      <c r="DW1281" s="23"/>
      <c r="DX1281" s="23"/>
      <c r="DY1281" s="23"/>
      <c r="DZ1281" s="23"/>
      <c r="EA1281" s="23"/>
      <c r="EB1281" s="23"/>
      <c r="EC1281" s="23"/>
      <c r="ED1281" s="23"/>
      <c r="EE1281" s="23"/>
    </row>
    <row r="1282" spans="1:135" s="22" customFormat="1" x14ac:dyDescent="0.25">
      <c r="A1282" s="20"/>
      <c r="B1282" s="16"/>
      <c r="C1282" s="446"/>
      <c r="D1282" s="446"/>
      <c r="E1282" s="1089"/>
      <c r="F1282" s="446"/>
      <c r="G1282" s="446"/>
      <c r="H1282" s="1089"/>
      <c r="I1282" s="446"/>
      <c r="J1282" s="446"/>
      <c r="K1282" s="1089"/>
      <c r="L1282" s="446"/>
      <c r="M1282" s="446"/>
      <c r="N1282" s="1089"/>
      <c r="O1282" s="446"/>
      <c r="P1282" s="446"/>
      <c r="Q1282" s="1089"/>
      <c r="R1282" s="446"/>
      <c r="S1282" s="446"/>
      <c r="T1282" s="1089"/>
      <c r="U1282" s="1089"/>
      <c r="V1282" s="446"/>
      <c r="W1282" s="446"/>
      <c r="X1282" s="1089"/>
      <c r="Y1282" s="446"/>
      <c r="Z1282" s="446"/>
      <c r="AA1282" s="1089"/>
      <c r="AB1282" s="446"/>
      <c r="AC1282" s="1089"/>
      <c r="AD1282" s="446"/>
      <c r="AE1282" s="1089"/>
      <c r="AF1282" s="446"/>
      <c r="AG1282" s="1089"/>
      <c r="AH1282" s="446"/>
      <c r="AI1282" s="446"/>
      <c r="AJ1282" s="1089"/>
      <c r="AK1282" s="446"/>
      <c r="AL1282" s="446"/>
      <c r="AM1282" s="1089"/>
      <c r="AN1282" s="446"/>
      <c r="AO1282" s="446"/>
      <c r="AP1282" s="1089"/>
      <c r="AQ1282" s="446"/>
      <c r="AR1282" s="446"/>
      <c r="AS1282" s="1146"/>
      <c r="AT1282" s="446"/>
      <c r="AU1282" s="446"/>
      <c r="AV1282" s="1089"/>
      <c r="AW1282" s="1089"/>
      <c r="AX1282" s="1146"/>
      <c r="AY1282" s="446"/>
      <c r="AZ1282" s="1146"/>
      <c r="BA1282" s="1919"/>
      <c r="BB1282" s="1790"/>
      <c r="BC1282" s="1146"/>
      <c r="BD1282" s="446"/>
      <c r="BE1282" s="1938"/>
      <c r="BF1282" s="1089"/>
      <c r="BG1282" s="20"/>
      <c r="BH1282" s="23"/>
      <c r="BI1282" s="23"/>
      <c r="BJ1282" s="23"/>
      <c r="BK1282" s="23"/>
      <c r="BL1282" s="23"/>
      <c r="BM1282" s="23"/>
      <c r="BN1282" s="23"/>
      <c r="BO1282" s="23"/>
      <c r="BP1282" s="23"/>
      <c r="BQ1282" s="23"/>
      <c r="BR1282" s="23"/>
      <c r="BS1282" s="23"/>
      <c r="BT1282" s="23"/>
      <c r="BU1282" s="23"/>
      <c r="BV1282" s="23"/>
      <c r="BW1282" s="23"/>
      <c r="BX1282" s="23"/>
      <c r="BY1282" s="23"/>
      <c r="BZ1282" s="23"/>
      <c r="CA1282" s="23"/>
      <c r="CB1282" s="23"/>
      <c r="CC1282" s="23"/>
      <c r="CD1282" s="23"/>
      <c r="CE1282" s="23"/>
      <c r="CF1282" s="23"/>
      <c r="CG1282" s="23"/>
      <c r="CH1282" s="23"/>
      <c r="CI1282" s="23"/>
      <c r="CJ1282" s="23"/>
      <c r="CK1282" s="23"/>
      <c r="CL1282" s="23"/>
      <c r="CM1282" s="23"/>
      <c r="CN1282" s="23"/>
      <c r="CO1282" s="23"/>
      <c r="CP1282" s="23"/>
      <c r="CQ1282" s="23"/>
      <c r="CR1282" s="23"/>
      <c r="CS1282" s="23"/>
      <c r="CT1282" s="23"/>
      <c r="CU1282" s="23"/>
      <c r="CV1282" s="23"/>
      <c r="CW1282" s="23"/>
      <c r="CX1282" s="23"/>
      <c r="CY1282" s="23"/>
      <c r="CZ1282" s="23"/>
      <c r="DA1282" s="23"/>
      <c r="DB1282" s="23"/>
      <c r="DC1282" s="23"/>
      <c r="DD1282" s="23"/>
      <c r="DE1282" s="23"/>
      <c r="DF1282" s="23"/>
      <c r="DG1282" s="23"/>
      <c r="DH1282" s="23"/>
      <c r="DI1282" s="23"/>
      <c r="DJ1282" s="23"/>
      <c r="DK1282" s="23"/>
      <c r="DL1282" s="23"/>
      <c r="DM1282" s="23"/>
      <c r="DN1282" s="23"/>
      <c r="DO1282" s="23"/>
      <c r="DP1282" s="23"/>
      <c r="DQ1282" s="23"/>
      <c r="DR1282" s="23"/>
      <c r="DS1282" s="23"/>
      <c r="DT1282" s="23"/>
      <c r="DU1282" s="23"/>
      <c r="DV1282" s="23"/>
      <c r="DW1282" s="23"/>
      <c r="DX1282" s="23"/>
      <c r="DY1282" s="23"/>
      <c r="DZ1282" s="23"/>
      <c r="EA1282" s="23"/>
      <c r="EB1282" s="23"/>
      <c r="EC1282" s="23"/>
      <c r="ED1282" s="23"/>
      <c r="EE1282" s="23"/>
    </row>
    <row r="1283" spans="1:135" s="22" customFormat="1" x14ac:dyDescent="0.25">
      <c r="A1283" s="20"/>
      <c r="B1283" s="16"/>
      <c r="C1283" s="446"/>
      <c r="D1283" s="446"/>
      <c r="E1283" s="1089"/>
      <c r="F1283" s="446"/>
      <c r="G1283" s="446"/>
      <c r="H1283" s="1089"/>
      <c r="I1283" s="446"/>
      <c r="J1283" s="446"/>
      <c r="K1283" s="1089"/>
      <c r="L1283" s="446"/>
      <c r="M1283" s="446"/>
      <c r="N1283" s="1089"/>
      <c r="O1283" s="446"/>
      <c r="P1283" s="446"/>
      <c r="Q1283" s="1089"/>
      <c r="R1283" s="446"/>
      <c r="S1283" s="446"/>
      <c r="T1283" s="1089"/>
      <c r="U1283" s="1089"/>
      <c r="V1283" s="446"/>
      <c r="W1283" s="446"/>
      <c r="X1283" s="1089"/>
      <c r="Y1283" s="446"/>
      <c r="Z1283" s="446"/>
      <c r="AA1283" s="1089"/>
      <c r="AB1283" s="446"/>
      <c r="AC1283" s="1089"/>
      <c r="AD1283" s="446"/>
      <c r="AE1283" s="1089"/>
      <c r="AF1283" s="446"/>
      <c r="AG1283" s="1089"/>
      <c r="AH1283" s="446"/>
      <c r="AI1283" s="446"/>
      <c r="AJ1283" s="1089"/>
      <c r="AK1283" s="446"/>
      <c r="AL1283" s="446"/>
      <c r="AM1283" s="1089"/>
      <c r="AN1283" s="446"/>
      <c r="AO1283" s="446"/>
      <c r="AP1283" s="1089"/>
      <c r="AQ1283" s="446"/>
      <c r="AR1283" s="446"/>
      <c r="AS1283" s="1146"/>
      <c r="AT1283" s="446"/>
      <c r="AU1283" s="446"/>
      <c r="AV1283" s="1089"/>
      <c r="AW1283" s="1089"/>
      <c r="AX1283" s="1146"/>
      <c r="AY1283" s="446"/>
      <c r="AZ1283" s="1146"/>
      <c r="BA1283" s="1919"/>
      <c r="BB1283" s="1790"/>
      <c r="BC1283" s="1146"/>
      <c r="BD1283" s="446"/>
      <c r="BE1283" s="1938"/>
      <c r="BF1283" s="1089"/>
      <c r="BG1283" s="20"/>
      <c r="BH1283" s="23"/>
      <c r="BI1283" s="23"/>
      <c r="BJ1283" s="23"/>
      <c r="BK1283" s="23"/>
      <c r="BL1283" s="23"/>
      <c r="BM1283" s="23"/>
      <c r="BN1283" s="23"/>
      <c r="BO1283" s="23"/>
      <c r="BP1283" s="23"/>
      <c r="BQ1283" s="23"/>
      <c r="BR1283" s="23"/>
      <c r="BS1283" s="23"/>
      <c r="BT1283" s="23"/>
      <c r="BU1283" s="23"/>
      <c r="BV1283" s="23"/>
      <c r="BW1283" s="23"/>
      <c r="BX1283" s="23"/>
      <c r="BY1283" s="23"/>
      <c r="BZ1283" s="23"/>
      <c r="CA1283" s="23"/>
      <c r="CB1283" s="23"/>
      <c r="CC1283" s="23"/>
      <c r="CD1283" s="23"/>
      <c r="CE1283" s="23"/>
      <c r="CF1283" s="23"/>
      <c r="CG1283" s="23"/>
      <c r="CH1283" s="23"/>
      <c r="CI1283" s="23"/>
      <c r="CJ1283" s="23"/>
      <c r="CK1283" s="23"/>
      <c r="CL1283" s="23"/>
      <c r="CM1283" s="23"/>
      <c r="CN1283" s="23"/>
      <c r="CO1283" s="23"/>
      <c r="CP1283" s="23"/>
      <c r="CQ1283" s="23"/>
      <c r="CR1283" s="23"/>
      <c r="CS1283" s="23"/>
      <c r="CT1283" s="23"/>
      <c r="CU1283" s="23"/>
      <c r="CV1283" s="23"/>
      <c r="CW1283" s="23"/>
      <c r="CX1283" s="23"/>
      <c r="CY1283" s="23"/>
      <c r="CZ1283" s="23"/>
      <c r="DA1283" s="23"/>
      <c r="DB1283" s="23"/>
      <c r="DC1283" s="23"/>
      <c r="DD1283" s="23"/>
      <c r="DE1283" s="23"/>
      <c r="DF1283" s="23"/>
      <c r="DG1283" s="23"/>
      <c r="DH1283" s="23"/>
      <c r="DI1283" s="23"/>
      <c r="DJ1283" s="23"/>
      <c r="DK1283" s="23"/>
      <c r="DL1283" s="23"/>
      <c r="DM1283" s="23"/>
      <c r="DN1283" s="23"/>
      <c r="DO1283" s="23"/>
      <c r="DP1283" s="23"/>
      <c r="DQ1283" s="23"/>
      <c r="DR1283" s="23"/>
      <c r="DS1283" s="23"/>
      <c r="DT1283" s="23"/>
      <c r="DU1283" s="23"/>
      <c r="DV1283" s="23"/>
      <c r="DW1283" s="23"/>
      <c r="DX1283" s="23"/>
      <c r="DY1283" s="23"/>
      <c r="DZ1283" s="23"/>
      <c r="EA1283" s="23"/>
      <c r="EB1283" s="23"/>
      <c r="EC1283" s="23"/>
      <c r="ED1283" s="23"/>
      <c r="EE1283" s="23"/>
    </row>
    <row r="1284" spans="1:135" s="22" customFormat="1" x14ac:dyDescent="0.25">
      <c r="A1284" s="20"/>
      <c r="B1284" s="16"/>
      <c r="C1284" s="446"/>
      <c r="D1284" s="446"/>
      <c r="E1284" s="1089"/>
      <c r="F1284" s="446"/>
      <c r="G1284" s="446"/>
      <c r="H1284" s="1089"/>
      <c r="I1284" s="446"/>
      <c r="J1284" s="446"/>
      <c r="K1284" s="1089"/>
      <c r="L1284" s="446"/>
      <c r="M1284" s="446"/>
      <c r="N1284" s="1089"/>
      <c r="O1284" s="446"/>
      <c r="P1284" s="446"/>
      <c r="Q1284" s="1089"/>
      <c r="R1284" s="446"/>
      <c r="S1284" s="446"/>
      <c r="T1284" s="1089"/>
      <c r="U1284" s="1089"/>
      <c r="V1284" s="446"/>
      <c r="W1284" s="446"/>
      <c r="X1284" s="1089"/>
      <c r="Y1284" s="446"/>
      <c r="Z1284" s="446"/>
      <c r="AA1284" s="1089"/>
      <c r="AB1284" s="446"/>
      <c r="AC1284" s="1089"/>
      <c r="AD1284" s="446"/>
      <c r="AE1284" s="1089"/>
      <c r="AF1284" s="446"/>
      <c r="AG1284" s="1089"/>
      <c r="AH1284" s="446"/>
      <c r="AI1284" s="446"/>
      <c r="AJ1284" s="1089"/>
      <c r="AK1284" s="446"/>
      <c r="AL1284" s="446"/>
      <c r="AM1284" s="1089"/>
      <c r="AN1284" s="446"/>
      <c r="AO1284" s="446"/>
      <c r="AP1284" s="1089"/>
      <c r="AQ1284" s="446"/>
      <c r="AR1284" s="446"/>
      <c r="AS1284" s="1146"/>
      <c r="AT1284" s="446"/>
      <c r="AU1284" s="446"/>
      <c r="AV1284" s="1089"/>
      <c r="AW1284" s="1089"/>
      <c r="AX1284" s="1146"/>
      <c r="AY1284" s="446"/>
      <c r="AZ1284" s="1146"/>
      <c r="BA1284" s="1919"/>
      <c r="BB1284" s="1790"/>
      <c r="BC1284" s="1146"/>
      <c r="BD1284" s="446"/>
      <c r="BE1284" s="1938"/>
      <c r="BF1284" s="1089"/>
      <c r="BG1284" s="20"/>
      <c r="BH1284" s="23"/>
      <c r="BI1284" s="23"/>
      <c r="BJ1284" s="23"/>
      <c r="BK1284" s="23"/>
      <c r="BL1284" s="23"/>
      <c r="BM1284" s="23"/>
      <c r="BN1284" s="23"/>
      <c r="BO1284" s="23"/>
      <c r="BP1284" s="23"/>
      <c r="BQ1284" s="23"/>
      <c r="BR1284" s="23"/>
      <c r="BS1284" s="23"/>
      <c r="BT1284" s="23"/>
      <c r="BU1284" s="23"/>
      <c r="BV1284" s="23"/>
      <c r="BW1284" s="23"/>
      <c r="BX1284" s="23"/>
      <c r="BY1284" s="23"/>
      <c r="BZ1284" s="23"/>
      <c r="CA1284" s="23"/>
      <c r="CB1284" s="23"/>
      <c r="CC1284" s="23"/>
      <c r="CD1284" s="23"/>
      <c r="CE1284" s="23"/>
      <c r="CF1284" s="23"/>
      <c r="CG1284" s="23"/>
      <c r="CH1284" s="23"/>
      <c r="CI1284" s="23"/>
      <c r="CJ1284" s="23"/>
      <c r="CK1284" s="23"/>
      <c r="CL1284" s="23"/>
      <c r="CM1284" s="23"/>
      <c r="CN1284" s="23"/>
      <c r="CO1284" s="23"/>
      <c r="CP1284" s="23"/>
      <c r="CQ1284" s="23"/>
      <c r="CR1284" s="23"/>
      <c r="CS1284" s="23"/>
      <c r="CT1284" s="23"/>
      <c r="CU1284" s="23"/>
      <c r="CV1284" s="23"/>
      <c r="CW1284" s="23"/>
      <c r="CX1284" s="23"/>
      <c r="CY1284" s="23"/>
      <c r="CZ1284" s="23"/>
      <c r="DA1284" s="23"/>
      <c r="DB1284" s="23"/>
      <c r="DC1284" s="23"/>
      <c r="DD1284" s="23"/>
      <c r="DE1284" s="23"/>
      <c r="DF1284" s="23"/>
      <c r="DG1284" s="23"/>
      <c r="DH1284" s="23"/>
      <c r="DI1284" s="23"/>
      <c r="DJ1284" s="23"/>
      <c r="DK1284" s="23"/>
      <c r="DL1284" s="23"/>
      <c r="DM1284" s="23"/>
      <c r="DN1284" s="23"/>
      <c r="DO1284" s="23"/>
      <c r="DP1284" s="23"/>
      <c r="DQ1284" s="23"/>
      <c r="DR1284" s="23"/>
      <c r="DS1284" s="23"/>
      <c r="DT1284" s="23"/>
      <c r="DU1284" s="23"/>
      <c r="DV1284" s="23"/>
      <c r="DW1284" s="23"/>
      <c r="DX1284" s="23"/>
      <c r="DY1284" s="23"/>
      <c r="DZ1284" s="23"/>
      <c r="EA1284" s="23"/>
      <c r="EB1284" s="23"/>
      <c r="EC1284" s="23"/>
      <c r="ED1284" s="23"/>
      <c r="EE1284" s="23"/>
    </row>
    <row r="1285" spans="1:135" s="22" customFormat="1" x14ac:dyDescent="0.25">
      <c r="A1285" s="20"/>
      <c r="B1285" s="16"/>
      <c r="C1285" s="446"/>
      <c r="D1285" s="446"/>
      <c r="E1285" s="1089"/>
      <c r="F1285" s="446"/>
      <c r="G1285" s="446"/>
      <c r="H1285" s="1089"/>
      <c r="I1285" s="446"/>
      <c r="J1285" s="446"/>
      <c r="K1285" s="1089"/>
      <c r="L1285" s="446"/>
      <c r="M1285" s="446"/>
      <c r="N1285" s="1089"/>
      <c r="O1285" s="446"/>
      <c r="P1285" s="446"/>
      <c r="Q1285" s="1089"/>
      <c r="R1285" s="446"/>
      <c r="S1285" s="446"/>
      <c r="T1285" s="1089"/>
      <c r="U1285" s="1089"/>
      <c r="V1285" s="446"/>
      <c r="W1285" s="446"/>
      <c r="X1285" s="1089"/>
      <c r="Y1285" s="446"/>
      <c r="Z1285" s="446"/>
      <c r="AA1285" s="1089"/>
      <c r="AB1285" s="446"/>
      <c r="AC1285" s="1089"/>
      <c r="AD1285" s="446"/>
      <c r="AE1285" s="1089"/>
      <c r="AF1285" s="446"/>
      <c r="AG1285" s="1089"/>
      <c r="AH1285" s="446"/>
      <c r="AI1285" s="446"/>
      <c r="AJ1285" s="1089"/>
      <c r="AK1285" s="446"/>
      <c r="AL1285" s="446"/>
      <c r="AM1285" s="1089"/>
      <c r="AN1285" s="446"/>
      <c r="AO1285" s="446"/>
      <c r="AP1285" s="1089"/>
      <c r="AQ1285" s="446"/>
      <c r="AR1285" s="446"/>
      <c r="AS1285" s="1146"/>
      <c r="AT1285" s="446"/>
      <c r="AU1285" s="446"/>
      <c r="AV1285" s="1089"/>
      <c r="AW1285" s="1089"/>
      <c r="AX1285" s="1146"/>
      <c r="AY1285" s="446"/>
      <c r="AZ1285" s="1146"/>
      <c r="BA1285" s="1919"/>
      <c r="BB1285" s="1790"/>
      <c r="BC1285" s="1146"/>
      <c r="BD1285" s="446"/>
      <c r="BE1285" s="1938"/>
      <c r="BF1285" s="1089"/>
      <c r="BG1285" s="20"/>
      <c r="BH1285" s="23"/>
      <c r="BI1285" s="23"/>
      <c r="BJ1285" s="23"/>
      <c r="BK1285" s="23"/>
      <c r="BL1285" s="23"/>
      <c r="BM1285" s="23"/>
      <c r="BN1285" s="23"/>
      <c r="BO1285" s="23"/>
      <c r="BP1285" s="23"/>
      <c r="BQ1285" s="23"/>
      <c r="BR1285" s="23"/>
      <c r="BS1285" s="23"/>
      <c r="BT1285" s="23"/>
      <c r="BU1285" s="23"/>
      <c r="BV1285" s="23"/>
      <c r="BW1285" s="23"/>
      <c r="BX1285" s="23"/>
      <c r="BY1285" s="23"/>
      <c r="BZ1285" s="23"/>
      <c r="CA1285" s="23"/>
      <c r="CB1285" s="23"/>
      <c r="CC1285" s="23"/>
      <c r="CD1285" s="23"/>
      <c r="CE1285" s="23"/>
      <c r="CF1285" s="23"/>
      <c r="CG1285" s="23"/>
      <c r="CH1285" s="23"/>
      <c r="CI1285" s="23"/>
      <c r="CJ1285" s="23"/>
      <c r="CK1285" s="23"/>
      <c r="CL1285" s="23"/>
      <c r="CM1285" s="23"/>
      <c r="CN1285" s="23"/>
      <c r="CO1285" s="23"/>
      <c r="CP1285" s="23"/>
      <c r="CQ1285" s="23"/>
      <c r="CR1285" s="23"/>
      <c r="CS1285" s="23"/>
      <c r="CT1285" s="23"/>
      <c r="CU1285" s="23"/>
      <c r="CV1285" s="23"/>
      <c r="CW1285" s="23"/>
      <c r="CX1285" s="23"/>
      <c r="CY1285" s="23"/>
      <c r="CZ1285" s="23"/>
      <c r="DA1285" s="23"/>
      <c r="DB1285" s="23"/>
      <c r="DC1285" s="23"/>
      <c r="DD1285" s="23"/>
      <c r="DE1285" s="23"/>
      <c r="DF1285" s="23"/>
      <c r="DG1285" s="23"/>
      <c r="DH1285" s="23"/>
      <c r="DI1285" s="23"/>
      <c r="DJ1285" s="23"/>
      <c r="DK1285" s="23"/>
      <c r="DL1285" s="23"/>
      <c r="DM1285" s="23"/>
      <c r="DN1285" s="23"/>
      <c r="DO1285" s="23"/>
      <c r="DP1285" s="23"/>
      <c r="DQ1285" s="23"/>
      <c r="DR1285" s="23"/>
      <c r="DS1285" s="23"/>
      <c r="DT1285" s="23"/>
      <c r="DU1285" s="23"/>
      <c r="DV1285" s="23"/>
      <c r="DW1285" s="23"/>
      <c r="DX1285" s="23"/>
      <c r="DY1285" s="23"/>
      <c r="DZ1285" s="23"/>
      <c r="EA1285" s="23"/>
      <c r="EB1285" s="23"/>
      <c r="EC1285" s="23"/>
      <c r="ED1285" s="23"/>
      <c r="EE1285" s="23"/>
    </row>
    <row r="1286" spans="1:135" s="22" customFormat="1" x14ac:dyDescent="0.25">
      <c r="A1286" s="20"/>
      <c r="B1286" s="16"/>
      <c r="C1286" s="446"/>
      <c r="D1286" s="446"/>
      <c r="E1286" s="1089"/>
      <c r="F1286" s="446"/>
      <c r="G1286" s="446"/>
      <c r="H1286" s="1089"/>
      <c r="I1286" s="446"/>
      <c r="J1286" s="446"/>
      <c r="K1286" s="1089"/>
      <c r="L1286" s="446"/>
      <c r="M1286" s="446"/>
      <c r="N1286" s="1089"/>
      <c r="O1286" s="446"/>
      <c r="P1286" s="446"/>
      <c r="Q1286" s="1089"/>
      <c r="R1286" s="446"/>
      <c r="S1286" s="446"/>
      <c r="T1286" s="1089"/>
      <c r="U1286" s="1089"/>
      <c r="V1286" s="446"/>
      <c r="W1286" s="446"/>
      <c r="X1286" s="1089"/>
      <c r="Y1286" s="446"/>
      <c r="Z1286" s="446"/>
      <c r="AA1286" s="1089"/>
      <c r="AB1286" s="446"/>
      <c r="AC1286" s="1089"/>
      <c r="AD1286" s="446"/>
      <c r="AE1286" s="1089"/>
      <c r="AF1286" s="446"/>
      <c r="AG1286" s="1089"/>
      <c r="AH1286" s="446"/>
      <c r="AI1286" s="446"/>
      <c r="AJ1286" s="1089"/>
      <c r="AK1286" s="446"/>
      <c r="AL1286" s="446"/>
      <c r="AM1286" s="1089"/>
      <c r="AN1286" s="446"/>
      <c r="AO1286" s="446"/>
      <c r="AP1286" s="1089"/>
      <c r="AQ1286" s="446"/>
      <c r="AR1286" s="446"/>
      <c r="AS1286" s="1146"/>
      <c r="AT1286" s="446"/>
      <c r="AU1286" s="446"/>
      <c r="AV1286" s="1089"/>
      <c r="AW1286" s="1089"/>
      <c r="AX1286" s="1146"/>
      <c r="AY1286" s="446"/>
      <c r="AZ1286" s="1146"/>
      <c r="BA1286" s="1919"/>
      <c r="BB1286" s="1790"/>
      <c r="BC1286" s="1146"/>
      <c r="BD1286" s="446"/>
      <c r="BE1286" s="1938"/>
      <c r="BF1286" s="1089"/>
      <c r="BG1286" s="20"/>
      <c r="BH1286" s="23"/>
      <c r="BI1286" s="23"/>
      <c r="BJ1286" s="23"/>
      <c r="BK1286" s="23"/>
      <c r="BL1286" s="23"/>
      <c r="BM1286" s="23"/>
      <c r="BN1286" s="23"/>
      <c r="BO1286" s="23"/>
      <c r="BP1286" s="23"/>
      <c r="BQ1286" s="23"/>
      <c r="BR1286" s="23"/>
      <c r="BS1286" s="23"/>
      <c r="BT1286" s="23"/>
      <c r="BU1286" s="23"/>
      <c r="BV1286" s="23"/>
      <c r="BW1286" s="23"/>
      <c r="BX1286" s="23"/>
      <c r="BY1286" s="23"/>
      <c r="BZ1286" s="23"/>
      <c r="CA1286" s="23"/>
      <c r="CB1286" s="23"/>
      <c r="CC1286" s="23"/>
      <c r="CD1286" s="23"/>
      <c r="CE1286" s="23"/>
      <c r="CF1286" s="23"/>
      <c r="CG1286" s="23"/>
      <c r="CH1286" s="23"/>
      <c r="CI1286" s="23"/>
      <c r="CJ1286" s="23"/>
      <c r="CK1286" s="23"/>
      <c r="CL1286" s="23"/>
      <c r="CM1286" s="23"/>
      <c r="CN1286" s="23"/>
      <c r="CO1286" s="23"/>
      <c r="CP1286" s="23"/>
      <c r="CQ1286" s="23"/>
      <c r="CR1286" s="23"/>
      <c r="CS1286" s="23"/>
      <c r="CT1286" s="23"/>
      <c r="CU1286" s="23"/>
      <c r="CV1286" s="23"/>
      <c r="CW1286" s="23"/>
      <c r="CX1286" s="23"/>
      <c r="CY1286" s="23"/>
      <c r="CZ1286" s="23"/>
      <c r="DA1286" s="23"/>
      <c r="DB1286" s="23"/>
      <c r="DC1286" s="23"/>
      <c r="DD1286" s="23"/>
      <c r="DE1286" s="23"/>
      <c r="DF1286" s="23"/>
      <c r="DG1286" s="23"/>
      <c r="DH1286" s="23"/>
      <c r="DI1286" s="23"/>
      <c r="DJ1286" s="23"/>
      <c r="DK1286" s="23"/>
      <c r="DL1286" s="23"/>
      <c r="DM1286" s="23"/>
      <c r="DN1286" s="23"/>
      <c r="DO1286" s="23"/>
      <c r="DP1286" s="23"/>
      <c r="DQ1286" s="23"/>
      <c r="DR1286" s="23"/>
      <c r="DS1286" s="23"/>
      <c r="DT1286" s="23"/>
      <c r="DU1286" s="23"/>
      <c r="DV1286" s="23"/>
      <c r="DW1286" s="23"/>
      <c r="DX1286" s="23"/>
      <c r="DY1286" s="23"/>
      <c r="DZ1286" s="23"/>
      <c r="EA1286" s="23"/>
      <c r="EB1286" s="23"/>
      <c r="EC1286" s="23"/>
      <c r="ED1286" s="23"/>
      <c r="EE1286" s="23"/>
    </row>
    <row r="1287" spans="1:135" s="22" customFormat="1" x14ac:dyDescent="0.25">
      <c r="A1287" s="20"/>
      <c r="B1287" s="16"/>
      <c r="C1287" s="446"/>
      <c r="D1287" s="446"/>
      <c r="E1287" s="1089"/>
      <c r="F1287" s="446"/>
      <c r="G1287" s="446"/>
      <c r="H1287" s="1089"/>
      <c r="I1287" s="446"/>
      <c r="J1287" s="446"/>
      <c r="K1287" s="1089"/>
      <c r="L1287" s="446"/>
      <c r="M1287" s="446"/>
      <c r="N1287" s="1089"/>
      <c r="O1287" s="446"/>
      <c r="P1287" s="446"/>
      <c r="Q1287" s="1089"/>
      <c r="R1287" s="446"/>
      <c r="S1287" s="446"/>
      <c r="T1287" s="1089"/>
      <c r="U1287" s="1089"/>
      <c r="V1287" s="446"/>
      <c r="W1287" s="446"/>
      <c r="X1287" s="1089"/>
      <c r="Y1287" s="446"/>
      <c r="Z1287" s="446"/>
      <c r="AA1287" s="1089"/>
      <c r="AB1287" s="446"/>
      <c r="AC1287" s="1089"/>
      <c r="AD1287" s="446"/>
      <c r="AE1287" s="1089"/>
      <c r="AF1287" s="446"/>
      <c r="AG1287" s="1089"/>
      <c r="AH1287" s="446"/>
      <c r="AI1287" s="446"/>
      <c r="AJ1287" s="1089"/>
      <c r="AK1287" s="446"/>
      <c r="AL1287" s="446"/>
      <c r="AM1287" s="1089"/>
      <c r="AN1287" s="446"/>
      <c r="AO1287" s="446"/>
      <c r="AP1287" s="1089"/>
      <c r="AQ1287" s="446"/>
      <c r="AR1287" s="446"/>
      <c r="AS1287" s="1146"/>
      <c r="AT1287" s="446"/>
      <c r="AU1287" s="446"/>
      <c r="AV1287" s="1089"/>
      <c r="AW1287" s="1089"/>
      <c r="AX1287" s="1146"/>
      <c r="AY1287" s="446"/>
      <c r="AZ1287" s="1146"/>
      <c r="BA1287" s="1919"/>
      <c r="BB1287" s="1790"/>
      <c r="BC1287" s="1146"/>
      <c r="BD1287" s="446"/>
      <c r="BE1287" s="1938"/>
      <c r="BF1287" s="1089"/>
      <c r="BG1287" s="20"/>
      <c r="BH1287" s="23"/>
      <c r="BI1287" s="23"/>
      <c r="BJ1287" s="23"/>
      <c r="BK1287" s="23"/>
      <c r="BL1287" s="23"/>
      <c r="BM1287" s="23"/>
      <c r="BN1287" s="23"/>
      <c r="BO1287" s="23"/>
      <c r="BP1287" s="23"/>
      <c r="BQ1287" s="23"/>
      <c r="BR1287" s="23"/>
      <c r="BS1287" s="23"/>
      <c r="BT1287" s="23"/>
      <c r="BU1287" s="23"/>
      <c r="BV1287" s="23"/>
      <c r="BW1287" s="23"/>
      <c r="BX1287" s="23"/>
      <c r="BY1287" s="23"/>
      <c r="BZ1287" s="23"/>
      <c r="CA1287" s="23"/>
      <c r="CB1287" s="23"/>
      <c r="CC1287" s="23"/>
      <c r="CD1287" s="23"/>
      <c r="CE1287" s="23"/>
      <c r="CF1287" s="23"/>
      <c r="CG1287" s="23"/>
      <c r="CH1287" s="23"/>
      <c r="CI1287" s="23"/>
      <c r="CJ1287" s="23"/>
      <c r="CK1287" s="23"/>
      <c r="CL1287" s="23"/>
      <c r="CM1287" s="23"/>
      <c r="CN1287" s="23"/>
      <c r="CO1287" s="23"/>
      <c r="CP1287" s="23"/>
      <c r="CQ1287" s="23"/>
      <c r="CR1287" s="23"/>
      <c r="CS1287" s="23"/>
      <c r="CT1287" s="23"/>
      <c r="CU1287" s="23"/>
      <c r="CV1287" s="23"/>
      <c r="CW1287" s="23"/>
      <c r="CX1287" s="23"/>
      <c r="CY1287" s="23"/>
      <c r="CZ1287" s="23"/>
      <c r="DA1287" s="23"/>
      <c r="DB1287" s="23"/>
      <c r="DC1287" s="23"/>
      <c r="DD1287" s="23"/>
      <c r="DE1287" s="23"/>
      <c r="DF1287" s="23"/>
      <c r="DG1287" s="23"/>
      <c r="DH1287" s="23"/>
      <c r="DI1287" s="23"/>
      <c r="DJ1287" s="23"/>
      <c r="DK1287" s="23"/>
      <c r="DL1287" s="23"/>
      <c r="DM1287" s="23"/>
      <c r="DN1287" s="23"/>
      <c r="DO1287" s="23"/>
      <c r="DP1287" s="23"/>
      <c r="DQ1287" s="23"/>
      <c r="DR1287" s="23"/>
      <c r="DS1287" s="23"/>
      <c r="DT1287" s="23"/>
      <c r="DU1287" s="23"/>
      <c r="DV1287" s="23"/>
      <c r="DW1287" s="23"/>
      <c r="DX1287" s="23"/>
      <c r="DY1287" s="23"/>
      <c r="DZ1287" s="23"/>
      <c r="EA1287" s="23"/>
      <c r="EB1287" s="23"/>
      <c r="EC1287" s="23"/>
      <c r="ED1287" s="23"/>
      <c r="EE1287" s="23"/>
    </row>
    <row r="1288" spans="1:135" s="22" customFormat="1" x14ac:dyDescent="0.25">
      <c r="A1288" s="20"/>
      <c r="B1288" s="16"/>
      <c r="C1288" s="446"/>
      <c r="D1288" s="446"/>
      <c r="E1288" s="1089"/>
      <c r="F1288" s="446"/>
      <c r="G1288" s="446"/>
      <c r="H1288" s="1089"/>
      <c r="I1288" s="446"/>
      <c r="J1288" s="446"/>
      <c r="K1288" s="1089"/>
      <c r="L1288" s="446"/>
      <c r="M1288" s="446"/>
      <c r="N1288" s="1089"/>
      <c r="O1288" s="446"/>
      <c r="P1288" s="446"/>
      <c r="Q1288" s="1089"/>
      <c r="R1288" s="446"/>
      <c r="S1288" s="446"/>
      <c r="T1288" s="1089"/>
      <c r="U1288" s="1089"/>
      <c r="V1288" s="446"/>
      <c r="W1288" s="446"/>
      <c r="X1288" s="1089"/>
      <c r="Y1288" s="446"/>
      <c r="Z1288" s="446"/>
      <c r="AA1288" s="1089"/>
      <c r="AB1288" s="446"/>
      <c r="AC1288" s="1089"/>
      <c r="AD1288" s="446"/>
      <c r="AE1288" s="1089"/>
      <c r="AF1288" s="446"/>
      <c r="AG1288" s="1089"/>
      <c r="AH1288" s="446"/>
      <c r="AI1288" s="446"/>
      <c r="AJ1288" s="1089"/>
      <c r="AK1288" s="446"/>
      <c r="AL1288" s="446"/>
      <c r="AM1288" s="1089"/>
      <c r="AN1288" s="446"/>
      <c r="AO1288" s="446"/>
      <c r="AP1288" s="1089"/>
      <c r="AQ1288" s="446"/>
      <c r="AR1288" s="446"/>
      <c r="AS1288" s="1146"/>
      <c r="AT1288" s="446"/>
      <c r="AU1288" s="446"/>
      <c r="AV1288" s="1089"/>
      <c r="AW1288" s="1089"/>
      <c r="AX1288" s="1146"/>
      <c r="AY1288" s="446"/>
      <c r="AZ1288" s="1146"/>
      <c r="BA1288" s="1919"/>
      <c r="BB1288" s="1790"/>
      <c r="BC1288" s="1146"/>
      <c r="BD1288" s="446"/>
      <c r="BE1288" s="1938"/>
      <c r="BF1288" s="1089"/>
      <c r="BG1288" s="20"/>
      <c r="BH1288" s="23"/>
      <c r="BI1288" s="23"/>
      <c r="BJ1288" s="23"/>
      <c r="BK1288" s="23"/>
      <c r="BL1288" s="23"/>
      <c r="BM1288" s="23"/>
      <c r="BN1288" s="23"/>
      <c r="BO1288" s="23"/>
      <c r="BP1288" s="23"/>
      <c r="BQ1288" s="23"/>
      <c r="BR1288" s="23"/>
      <c r="BS1288" s="23"/>
      <c r="BT1288" s="23"/>
      <c r="BU1288" s="23"/>
      <c r="BV1288" s="23"/>
      <c r="BW1288" s="23"/>
      <c r="BX1288" s="23"/>
      <c r="BY1288" s="23"/>
      <c r="BZ1288" s="23"/>
      <c r="CA1288" s="23"/>
      <c r="CB1288" s="23"/>
      <c r="CC1288" s="23"/>
      <c r="CD1288" s="23"/>
      <c r="CE1288" s="23"/>
      <c r="CF1288" s="23"/>
      <c r="CG1288" s="23"/>
      <c r="CH1288" s="23"/>
      <c r="CI1288" s="23"/>
      <c r="CJ1288" s="23"/>
      <c r="CK1288" s="23"/>
      <c r="CL1288" s="23"/>
      <c r="CM1288" s="23"/>
      <c r="CN1288" s="23"/>
      <c r="CO1288" s="23"/>
      <c r="CP1288" s="23"/>
      <c r="CQ1288" s="23"/>
      <c r="CR1288" s="23"/>
      <c r="CS1288" s="23"/>
      <c r="CT1288" s="23"/>
      <c r="CU1288" s="23"/>
      <c r="CV1288" s="23"/>
      <c r="CW1288" s="23"/>
      <c r="CX1288" s="23"/>
      <c r="CY1288" s="23"/>
      <c r="CZ1288" s="23"/>
      <c r="DA1288" s="23"/>
      <c r="DB1288" s="23"/>
      <c r="DC1288" s="23"/>
      <c r="DD1288" s="23"/>
      <c r="DE1288" s="23"/>
      <c r="DF1288" s="23"/>
      <c r="DG1288" s="23"/>
      <c r="DH1288" s="23"/>
      <c r="DI1288" s="23"/>
      <c r="DJ1288" s="23"/>
      <c r="DK1288" s="23"/>
      <c r="DL1288" s="23"/>
      <c r="DM1288" s="23"/>
      <c r="DN1288" s="23"/>
      <c r="DO1288" s="23"/>
      <c r="DP1288" s="23"/>
      <c r="DQ1288" s="23"/>
      <c r="DR1288" s="23"/>
      <c r="DS1288" s="23"/>
      <c r="DT1288" s="23"/>
      <c r="DU1288" s="23"/>
      <c r="DV1288" s="23"/>
      <c r="DW1288" s="23"/>
      <c r="DX1288" s="23"/>
      <c r="DY1288" s="23"/>
      <c r="DZ1288" s="23"/>
      <c r="EA1288" s="23"/>
      <c r="EB1288" s="23"/>
      <c r="EC1288" s="23"/>
      <c r="ED1288" s="23"/>
      <c r="EE1288" s="23"/>
    </row>
    <row r="1289" spans="1:135" s="22" customFormat="1" x14ac:dyDescent="0.25">
      <c r="A1289" s="20"/>
      <c r="B1289" s="16"/>
      <c r="C1289" s="446"/>
      <c r="D1289" s="446"/>
      <c r="E1289" s="1089"/>
      <c r="F1289" s="446"/>
      <c r="G1289" s="446"/>
      <c r="H1289" s="1089"/>
      <c r="I1289" s="446"/>
      <c r="J1289" s="446"/>
      <c r="K1289" s="1089"/>
      <c r="L1289" s="446"/>
      <c r="M1289" s="446"/>
      <c r="N1289" s="1089"/>
      <c r="O1289" s="446"/>
      <c r="P1289" s="446"/>
      <c r="Q1289" s="1089"/>
      <c r="R1289" s="446"/>
      <c r="S1289" s="446"/>
      <c r="T1289" s="1089"/>
      <c r="U1289" s="1089"/>
      <c r="V1289" s="446"/>
      <c r="W1289" s="446"/>
      <c r="X1289" s="1089"/>
      <c r="Y1289" s="446"/>
      <c r="Z1289" s="446"/>
      <c r="AA1289" s="1089"/>
      <c r="AB1289" s="446"/>
      <c r="AC1289" s="1089"/>
      <c r="AD1289" s="446"/>
      <c r="AE1289" s="1089"/>
      <c r="AF1289" s="446"/>
      <c r="AG1289" s="1089"/>
      <c r="AH1289" s="446"/>
      <c r="AI1289" s="446"/>
      <c r="AJ1289" s="1089"/>
      <c r="AK1289" s="446"/>
      <c r="AL1289" s="446"/>
      <c r="AM1289" s="1089"/>
      <c r="AN1289" s="446"/>
      <c r="AO1289" s="446"/>
      <c r="AP1289" s="1089"/>
      <c r="AQ1289" s="446"/>
      <c r="AR1289" s="446"/>
      <c r="AS1289" s="1146"/>
      <c r="AT1289" s="446"/>
      <c r="AU1289" s="446"/>
      <c r="AV1289" s="1089"/>
      <c r="AW1289" s="1089"/>
      <c r="AX1289" s="1146"/>
      <c r="AY1289" s="446"/>
      <c r="AZ1289" s="1146"/>
      <c r="BA1289" s="1919"/>
      <c r="BB1289" s="1790"/>
      <c r="BC1289" s="1146"/>
      <c r="BD1289" s="446"/>
      <c r="BE1289" s="1938"/>
      <c r="BF1289" s="1089"/>
      <c r="BG1289" s="20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</row>
    <row r="1290" spans="1:135" s="22" customFormat="1" x14ac:dyDescent="0.25">
      <c r="A1290" s="20"/>
      <c r="B1290" s="16"/>
      <c r="C1290" s="446"/>
      <c r="D1290" s="446"/>
      <c r="E1290" s="1089"/>
      <c r="F1290" s="446"/>
      <c r="G1290" s="446"/>
      <c r="H1290" s="1089"/>
      <c r="I1290" s="446"/>
      <c r="J1290" s="446"/>
      <c r="K1290" s="1089"/>
      <c r="L1290" s="446"/>
      <c r="M1290" s="446"/>
      <c r="N1290" s="1089"/>
      <c r="O1290" s="446"/>
      <c r="P1290" s="446"/>
      <c r="Q1290" s="1089"/>
      <c r="R1290" s="446"/>
      <c r="S1290" s="446"/>
      <c r="T1290" s="1089"/>
      <c r="U1290" s="1089"/>
      <c r="V1290" s="446"/>
      <c r="W1290" s="446"/>
      <c r="X1290" s="1089"/>
      <c r="Y1290" s="446"/>
      <c r="Z1290" s="446"/>
      <c r="AA1290" s="1089"/>
      <c r="AB1290" s="446"/>
      <c r="AC1290" s="1089"/>
      <c r="AD1290" s="446"/>
      <c r="AE1290" s="1089"/>
      <c r="AF1290" s="446"/>
      <c r="AG1290" s="1089"/>
      <c r="AH1290" s="446"/>
      <c r="AI1290" s="446"/>
      <c r="AJ1290" s="1089"/>
      <c r="AK1290" s="446"/>
      <c r="AL1290" s="446"/>
      <c r="AM1290" s="1089"/>
      <c r="AN1290" s="446"/>
      <c r="AO1290" s="446"/>
      <c r="AP1290" s="1089"/>
      <c r="AQ1290" s="446"/>
      <c r="AR1290" s="446"/>
      <c r="AS1290" s="1146"/>
      <c r="AT1290" s="446"/>
      <c r="AU1290" s="446"/>
      <c r="AV1290" s="1089"/>
      <c r="AW1290" s="1089"/>
      <c r="AX1290" s="1146"/>
      <c r="AY1290" s="446"/>
      <c r="AZ1290" s="1146"/>
      <c r="BA1290" s="1919"/>
      <c r="BB1290" s="1790"/>
      <c r="BC1290" s="1146"/>
      <c r="BD1290" s="446"/>
      <c r="BE1290" s="1938"/>
      <c r="BF1290" s="1089"/>
      <c r="BG1290" s="20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</row>
    <row r="1291" spans="1:135" s="22" customFormat="1" x14ac:dyDescent="0.25">
      <c r="A1291" s="20"/>
      <c r="B1291" s="16"/>
      <c r="C1291" s="446"/>
      <c r="D1291" s="446"/>
      <c r="E1291" s="1089"/>
      <c r="F1291" s="446"/>
      <c r="G1291" s="446"/>
      <c r="H1291" s="1089"/>
      <c r="I1291" s="446"/>
      <c r="J1291" s="446"/>
      <c r="K1291" s="1089"/>
      <c r="L1291" s="446"/>
      <c r="M1291" s="446"/>
      <c r="N1291" s="1089"/>
      <c r="O1291" s="446"/>
      <c r="P1291" s="446"/>
      <c r="Q1291" s="1089"/>
      <c r="R1291" s="446"/>
      <c r="S1291" s="446"/>
      <c r="T1291" s="1089"/>
      <c r="U1291" s="1089"/>
      <c r="V1291" s="446"/>
      <c r="W1291" s="446"/>
      <c r="X1291" s="1089"/>
      <c r="Y1291" s="446"/>
      <c r="Z1291" s="446"/>
      <c r="AA1291" s="1089"/>
      <c r="AB1291" s="446"/>
      <c r="AC1291" s="1089"/>
      <c r="AD1291" s="446"/>
      <c r="AE1291" s="1089"/>
      <c r="AF1291" s="446"/>
      <c r="AG1291" s="1089"/>
      <c r="AH1291" s="446"/>
      <c r="AI1291" s="446"/>
      <c r="AJ1291" s="1089"/>
      <c r="AK1291" s="446"/>
      <c r="AL1291" s="446"/>
      <c r="AM1291" s="1089"/>
      <c r="AN1291" s="446"/>
      <c r="AO1291" s="446"/>
      <c r="AP1291" s="1089"/>
      <c r="AQ1291" s="446"/>
      <c r="AR1291" s="446"/>
      <c r="AS1291" s="1146"/>
      <c r="AT1291" s="446"/>
      <c r="AU1291" s="446"/>
      <c r="AV1291" s="1089"/>
      <c r="AW1291" s="1089"/>
      <c r="AX1291" s="1146"/>
      <c r="AY1291" s="446"/>
      <c r="AZ1291" s="1146"/>
      <c r="BA1291" s="1919"/>
      <c r="BB1291" s="1790"/>
      <c r="BC1291" s="1146"/>
      <c r="BD1291" s="446"/>
      <c r="BE1291" s="1938"/>
      <c r="BF1291" s="1089"/>
      <c r="BG1291" s="20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</row>
    <row r="1292" spans="1:135" s="22" customFormat="1" x14ac:dyDescent="0.25">
      <c r="A1292" s="20"/>
      <c r="B1292" s="16"/>
      <c r="C1292" s="446"/>
      <c r="D1292" s="446"/>
      <c r="E1292" s="1089"/>
      <c r="F1292" s="446"/>
      <c r="G1292" s="446"/>
      <c r="H1292" s="1089"/>
      <c r="I1292" s="446"/>
      <c r="J1292" s="446"/>
      <c r="K1292" s="1089"/>
      <c r="L1292" s="446"/>
      <c r="M1292" s="446"/>
      <c r="N1292" s="1089"/>
      <c r="O1292" s="446"/>
      <c r="P1292" s="446"/>
      <c r="Q1292" s="1089"/>
      <c r="R1292" s="446"/>
      <c r="S1292" s="446"/>
      <c r="T1292" s="1089"/>
      <c r="U1292" s="1089"/>
      <c r="V1292" s="446"/>
      <c r="W1292" s="446"/>
      <c r="X1292" s="1089"/>
      <c r="Y1292" s="446"/>
      <c r="Z1292" s="446"/>
      <c r="AA1292" s="1089"/>
      <c r="AB1292" s="446"/>
      <c r="AC1292" s="1089"/>
      <c r="AD1292" s="446"/>
      <c r="AE1292" s="1089"/>
      <c r="AF1292" s="446"/>
      <c r="AG1292" s="1089"/>
      <c r="AH1292" s="446"/>
      <c r="AI1292" s="446"/>
      <c r="AJ1292" s="1089"/>
      <c r="AK1292" s="446"/>
      <c r="AL1292" s="446"/>
      <c r="AM1292" s="1089"/>
      <c r="AN1292" s="446"/>
      <c r="AO1292" s="446"/>
      <c r="AP1292" s="1089"/>
      <c r="AQ1292" s="446"/>
      <c r="AR1292" s="446"/>
      <c r="AS1292" s="1146"/>
      <c r="AT1292" s="446"/>
      <c r="AU1292" s="446"/>
      <c r="AV1292" s="1089"/>
      <c r="AW1292" s="1089"/>
      <c r="AX1292" s="1146"/>
      <c r="AY1292" s="446"/>
      <c r="AZ1292" s="1146"/>
      <c r="BA1292" s="1919"/>
      <c r="BB1292" s="1790"/>
      <c r="BC1292" s="1146"/>
      <c r="BD1292" s="446"/>
      <c r="BE1292" s="1938"/>
      <c r="BF1292" s="1089"/>
      <c r="BG1292" s="20"/>
      <c r="BH1292" s="23"/>
      <c r="BI1292" s="23"/>
      <c r="BJ1292" s="23"/>
      <c r="BK1292" s="23"/>
      <c r="BL1292" s="23"/>
      <c r="BM1292" s="23"/>
      <c r="BN1292" s="23"/>
      <c r="BO1292" s="23"/>
      <c r="BP1292" s="23"/>
      <c r="BQ1292" s="23"/>
      <c r="BR1292" s="23"/>
      <c r="BS1292" s="23"/>
      <c r="BT1292" s="23"/>
      <c r="BU1292" s="23"/>
      <c r="BV1292" s="23"/>
      <c r="BW1292" s="23"/>
      <c r="BX1292" s="23"/>
      <c r="BY1292" s="23"/>
      <c r="BZ1292" s="23"/>
      <c r="CA1292" s="23"/>
      <c r="CB1292" s="23"/>
      <c r="CC1292" s="23"/>
      <c r="CD1292" s="23"/>
      <c r="CE1292" s="23"/>
      <c r="CF1292" s="23"/>
      <c r="CG1292" s="23"/>
      <c r="CH1292" s="23"/>
      <c r="CI1292" s="23"/>
      <c r="CJ1292" s="23"/>
      <c r="CK1292" s="23"/>
      <c r="CL1292" s="23"/>
      <c r="CM1292" s="23"/>
      <c r="CN1292" s="23"/>
      <c r="CO1292" s="23"/>
      <c r="CP1292" s="23"/>
      <c r="CQ1292" s="23"/>
      <c r="CR1292" s="23"/>
      <c r="CS1292" s="23"/>
      <c r="CT1292" s="23"/>
      <c r="CU1292" s="23"/>
      <c r="CV1292" s="23"/>
      <c r="CW1292" s="23"/>
      <c r="CX1292" s="23"/>
      <c r="CY1292" s="23"/>
      <c r="CZ1292" s="23"/>
      <c r="DA1292" s="23"/>
      <c r="DB1292" s="23"/>
      <c r="DC1292" s="23"/>
      <c r="DD1292" s="23"/>
      <c r="DE1292" s="23"/>
      <c r="DF1292" s="23"/>
      <c r="DG1292" s="23"/>
      <c r="DH1292" s="23"/>
      <c r="DI1292" s="23"/>
      <c r="DJ1292" s="23"/>
      <c r="DK1292" s="23"/>
      <c r="DL1292" s="23"/>
      <c r="DM1292" s="23"/>
      <c r="DN1292" s="23"/>
      <c r="DO1292" s="23"/>
      <c r="DP1292" s="23"/>
      <c r="DQ1292" s="23"/>
      <c r="DR1292" s="23"/>
      <c r="DS1292" s="23"/>
      <c r="DT1292" s="23"/>
      <c r="DU1292" s="23"/>
      <c r="DV1292" s="23"/>
      <c r="DW1292" s="23"/>
      <c r="DX1292" s="23"/>
      <c r="DY1292" s="23"/>
      <c r="DZ1292" s="23"/>
      <c r="EA1292" s="23"/>
      <c r="EB1292" s="23"/>
      <c r="EC1292" s="23"/>
      <c r="ED1292" s="23"/>
      <c r="EE1292" s="23"/>
    </row>
    <row r="1293" spans="1:135" s="22" customFormat="1" x14ac:dyDescent="0.25">
      <c r="A1293" s="20"/>
      <c r="B1293" s="16"/>
      <c r="C1293" s="446"/>
      <c r="D1293" s="446"/>
      <c r="E1293" s="1089"/>
      <c r="F1293" s="446"/>
      <c r="G1293" s="446"/>
      <c r="H1293" s="1089"/>
      <c r="I1293" s="446"/>
      <c r="J1293" s="446"/>
      <c r="K1293" s="1089"/>
      <c r="L1293" s="446"/>
      <c r="M1293" s="446"/>
      <c r="N1293" s="1089"/>
      <c r="O1293" s="446"/>
      <c r="P1293" s="446"/>
      <c r="Q1293" s="1089"/>
      <c r="R1293" s="446"/>
      <c r="S1293" s="446"/>
      <c r="T1293" s="1089"/>
      <c r="U1293" s="1089"/>
      <c r="V1293" s="446"/>
      <c r="W1293" s="446"/>
      <c r="X1293" s="1089"/>
      <c r="Y1293" s="446"/>
      <c r="Z1293" s="446"/>
      <c r="AA1293" s="1089"/>
      <c r="AB1293" s="446"/>
      <c r="AC1293" s="1089"/>
      <c r="AD1293" s="446"/>
      <c r="AE1293" s="1089"/>
      <c r="AF1293" s="446"/>
      <c r="AG1293" s="1089"/>
      <c r="AH1293" s="446"/>
      <c r="AI1293" s="446"/>
      <c r="AJ1293" s="1089"/>
      <c r="AK1293" s="446"/>
      <c r="AL1293" s="446"/>
      <c r="AM1293" s="1089"/>
      <c r="AN1293" s="446"/>
      <c r="AO1293" s="446"/>
      <c r="AP1293" s="1089"/>
      <c r="AQ1293" s="446"/>
      <c r="AR1293" s="446"/>
      <c r="AS1293" s="1146"/>
      <c r="AT1293" s="446"/>
      <c r="AU1293" s="446"/>
      <c r="AV1293" s="1089"/>
      <c r="AW1293" s="1089"/>
      <c r="AX1293" s="1146"/>
      <c r="AY1293" s="446"/>
      <c r="AZ1293" s="1146"/>
      <c r="BA1293" s="1919"/>
      <c r="BB1293" s="1790"/>
      <c r="BC1293" s="1146"/>
      <c r="BD1293" s="446"/>
      <c r="BE1293" s="1938"/>
      <c r="BF1293" s="1089"/>
      <c r="BG1293" s="20"/>
      <c r="BH1293" s="23"/>
      <c r="BI1293" s="23"/>
      <c r="BJ1293" s="23"/>
      <c r="BK1293" s="23"/>
      <c r="BL1293" s="23"/>
      <c r="BM1293" s="23"/>
      <c r="BN1293" s="23"/>
      <c r="BO1293" s="23"/>
      <c r="BP1293" s="23"/>
      <c r="BQ1293" s="23"/>
      <c r="BR1293" s="23"/>
      <c r="BS1293" s="23"/>
      <c r="BT1293" s="23"/>
      <c r="BU1293" s="23"/>
      <c r="BV1293" s="23"/>
      <c r="BW1293" s="23"/>
      <c r="BX1293" s="23"/>
      <c r="BY1293" s="23"/>
      <c r="BZ1293" s="23"/>
      <c r="CA1293" s="23"/>
      <c r="CB1293" s="23"/>
      <c r="CC1293" s="23"/>
      <c r="CD1293" s="23"/>
      <c r="CE1293" s="23"/>
      <c r="CF1293" s="23"/>
      <c r="CG1293" s="23"/>
      <c r="CH1293" s="23"/>
      <c r="CI1293" s="23"/>
      <c r="CJ1293" s="23"/>
      <c r="CK1293" s="23"/>
      <c r="CL1293" s="23"/>
      <c r="CM1293" s="23"/>
      <c r="CN1293" s="23"/>
      <c r="CO1293" s="23"/>
      <c r="CP1293" s="23"/>
      <c r="CQ1293" s="23"/>
      <c r="CR1293" s="23"/>
      <c r="CS1293" s="23"/>
      <c r="CT1293" s="23"/>
      <c r="CU1293" s="23"/>
      <c r="CV1293" s="23"/>
      <c r="CW1293" s="23"/>
      <c r="CX1293" s="23"/>
      <c r="CY1293" s="23"/>
      <c r="CZ1293" s="23"/>
      <c r="DA1293" s="23"/>
      <c r="DB1293" s="23"/>
      <c r="DC1293" s="23"/>
      <c r="DD1293" s="23"/>
      <c r="DE1293" s="23"/>
      <c r="DF1293" s="23"/>
      <c r="DG1293" s="23"/>
      <c r="DH1293" s="23"/>
      <c r="DI1293" s="23"/>
      <c r="DJ1293" s="23"/>
      <c r="DK1293" s="23"/>
      <c r="DL1293" s="23"/>
      <c r="DM1293" s="23"/>
      <c r="DN1293" s="23"/>
      <c r="DO1293" s="23"/>
      <c r="DP1293" s="23"/>
      <c r="DQ1293" s="23"/>
      <c r="DR1293" s="23"/>
      <c r="DS1293" s="23"/>
      <c r="DT1293" s="23"/>
      <c r="DU1293" s="23"/>
      <c r="DV1293" s="23"/>
      <c r="DW1293" s="23"/>
      <c r="DX1293" s="23"/>
      <c r="DY1293" s="23"/>
      <c r="DZ1293" s="23"/>
      <c r="EA1293" s="23"/>
      <c r="EB1293" s="23"/>
      <c r="EC1293" s="23"/>
      <c r="ED1293" s="23"/>
      <c r="EE1293" s="23"/>
    </row>
    <row r="1294" spans="1:135" s="22" customFormat="1" x14ac:dyDescent="0.25">
      <c r="A1294" s="20"/>
      <c r="B1294" s="16"/>
      <c r="C1294" s="446"/>
      <c r="D1294" s="446"/>
      <c r="E1294" s="1089"/>
      <c r="F1294" s="446"/>
      <c r="G1294" s="446"/>
      <c r="H1294" s="1089"/>
      <c r="I1294" s="446"/>
      <c r="J1294" s="446"/>
      <c r="K1294" s="1089"/>
      <c r="L1294" s="446"/>
      <c r="M1294" s="446"/>
      <c r="N1294" s="1089"/>
      <c r="O1294" s="446"/>
      <c r="P1294" s="446"/>
      <c r="Q1294" s="1089"/>
      <c r="R1294" s="446"/>
      <c r="S1294" s="446"/>
      <c r="T1294" s="1089"/>
      <c r="U1294" s="1089"/>
      <c r="V1294" s="446"/>
      <c r="W1294" s="446"/>
      <c r="X1294" s="1089"/>
      <c r="Y1294" s="446"/>
      <c r="Z1294" s="446"/>
      <c r="AA1294" s="1089"/>
      <c r="AB1294" s="446"/>
      <c r="AC1294" s="1089"/>
      <c r="AD1294" s="446"/>
      <c r="AE1294" s="1089"/>
      <c r="AF1294" s="446"/>
      <c r="AG1294" s="1089"/>
      <c r="AH1294" s="446"/>
      <c r="AI1294" s="446"/>
      <c r="AJ1294" s="1089"/>
      <c r="AK1294" s="446"/>
      <c r="AL1294" s="446"/>
      <c r="AM1294" s="1089"/>
      <c r="AN1294" s="446"/>
      <c r="AO1294" s="446"/>
      <c r="AP1294" s="1089"/>
      <c r="AQ1294" s="446"/>
      <c r="AR1294" s="446"/>
      <c r="AS1294" s="1146"/>
      <c r="AT1294" s="446"/>
      <c r="AU1294" s="446"/>
      <c r="AV1294" s="1089"/>
      <c r="AW1294" s="1089"/>
      <c r="AX1294" s="1146"/>
      <c r="AY1294" s="446"/>
      <c r="AZ1294" s="1146"/>
      <c r="BA1294" s="1919"/>
      <c r="BB1294" s="1790"/>
      <c r="BC1294" s="1146"/>
      <c r="BD1294" s="446"/>
      <c r="BE1294" s="1938"/>
      <c r="BF1294" s="1089"/>
      <c r="BG1294" s="20"/>
      <c r="BH1294" s="23"/>
      <c r="BI1294" s="23"/>
      <c r="BJ1294" s="23"/>
      <c r="BK1294" s="23"/>
      <c r="BL1294" s="23"/>
      <c r="BM1294" s="23"/>
      <c r="BN1294" s="23"/>
      <c r="BO1294" s="23"/>
      <c r="BP1294" s="23"/>
      <c r="BQ1294" s="23"/>
      <c r="BR1294" s="23"/>
      <c r="BS1294" s="23"/>
      <c r="BT1294" s="23"/>
      <c r="BU1294" s="23"/>
      <c r="BV1294" s="23"/>
      <c r="BW1294" s="23"/>
      <c r="BX1294" s="23"/>
      <c r="BY1294" s="23"/>
      <c r="BZ1294" s="23"/>
      <c r="CA1294" s="23"/>
      <c r="CB1294" s="23"/>
      <c r="CC1294" s="23"/>
      <c r="CD1294" s="23"/>
      <c r="CE1294" s="23"/>
      <c r="CF1294" s="23"/>
      <c r="CG1294" s="23"/>
      <c r="CH1294" s="23"/>
      <c r="CI1294" s="23"/>
      <c r="CJ1294" s="23"/>
      <c r="CK1294" s="23"/>
      <c r="CL1294" s="23"/>
      <c r="CM1294" s="23"/>
      <c r="CN1294" s="23"/>
      <c r="CO1294" s="23"/>
      <c r="CP1294" s="23"/>
      <c r="CQ1294" s="23"/>
      <c r="CR1294" s="23"/>
      <c r="CS1294" s="23"/>
      <c r="CT1294" s="23"/>
      <c r="CU1294" s="23"/>
      <c r="CV1294" s="23"/>
      <c r="CW1294" s="23"/>
      <c r="CX1294" s="23"/>
      <c r="CY1294" s="23"/>
      <c r="CZ1294" s="23"/>
      <c r="DA1294" s="23"/>
      <c r="DB1294" s="23"/>
      <c r="DC1294" s="23"/>
      <c r="DD1294" s="23"/>
      <c r="DE1294" s="23"/>
      <c r="DF1294" s="23"/>
      <c r="DG1294" s="23"/>
      <c r="DH1294" s="23"/>
      <c r="DI1294" s="23"/>
      <c r="DJ1294" s="23"/>
      <c r="DK1294" s="23"/>
      <c r="DL1294" s="23"/>
      <c r="DM1294" s="23"/>
      <c r="DN1294" s="23"/>
      <c r="DO1294" s="23"/>
      <c r="DP1294" s="23"/>
      <c r="DQ1294" s="23"/>
      <c r="DR1294" s="23"/>
      <c r="DS1294" s="23"/>
      <c r="DT1294" s="23"/>
      <c r="DU1294" s="23"/>
      <c r="DV1294" s="23"/>
      <c r="DW1294" s="23"/>
      <c r="DX1294" s="23"/>
      <c r="DY1294" s="23"/>
      <c r="DZ1294" s="23"/>
      <c r="EA1294" s="23"/>
      <c r="EB1294" s="23"/>
      <c r="EC1294" s="23"/>
      <c r="ED1294" s="23"/>
      <c r="EE1294" s="23"/>
    </row>
    <row r="1295" spans="1:135" s="22" customFormat="1" x14ac:dyDescent="0.25">
      <c r="A1295" s="20"/>
      <c r="B1295" s="16"/>
      <c r="C1295" s="446"/>
      <c r="D1295" s="446"/>
      <c r="E1295" s="1089"/>
      <c r="F1295" s="446"/>
      <c r="G1295" s="446"/>
      <c r="H1295" s="1089"/>
      <c r="I1295" s="446"/>
      <c r="J1295" s="446"/>
      <c r="K1295" s="1089"/>
      <c r="L1295" s="446"/>
      <c r="M1295" s="446"/>
      <c r="N1295" s="1089"/>
      <c r="O1295" s="446"/>
      <c r="P1295" s="446"/>
      <c r="Q1295" s="1089"/>
      <c r="R1295" s="446"/>
      <c r="S1295" s="446"/>
      <c r="T1295" s="1089"/>
      <c r="U1295" s="1089"/>
      <c r="V1295" s="446"/>
      <c r="W1295" s="446"/>
      <c r="X1295" s="1089"/>
      <c r="Y1295" s="446"/>
      <c r="Z1295" s="446"/>
      <c r="AA1295" s="1089"/>
      <c r="AB1295" s="446"/>
      <c r="AC1295" s="1089"/>
      <c r="AD1295" s="446"/>
      <c r="AE1295" s="1089"/>
      <c r="AF1295" s="446"/>
      <c r="AG1295" s="1089"/>
      <c r="AH1295" s="446"/>
      <c r="AI1295" s="446"/>
      <c r="AJ1295" s="1089"/>
      <c r="AK1295" s="446"/>
      <c r="AL1295" s="446"/>
      <c r="AM1295" s="1089"/>
      <c r="AN1295" s="446"/>
      <c r="AO1295" s="446"/>
      <c r="AP1295" s="1089"/>
      <c r="AQ1295" s="446"/>
      <c r="AR1295" s="446"/>
      <c r="AS1295" s="1146"/>
      <c r="AT1295" s="446"/>
      <c r="AU1295" s="446"/>
      <c r="AV1295" s="1089"/>
      <c r="AW1295" s="1089"/>
      <c r="AX1295" s="1146"/>
      <c r="AY1295" s="446"/>
      <c r="AZ1295" s="1146"/>
      <c r="BA1295" s="1919"/>
      <c r="BB1295" s="1790"/>
      <c r="BC1295" s="1146"/>
      <c r="BD1295" s="446"/>
      <c r="BE1295" s="1938"/>
      <c r="BF1295" s="1089"/>
      <c r="BG1295" s="20"/>
      <c r="BH1295" s="23"/>
      <c r="BI1295" s="23"/>
      <c r="BJ1295" s="23"/>
      <c r="BK1295" s="23"/>
      <c r="BL1295" s="23"/>
      <c r="BM1295" s="23"/>
      <c r="BN1295" s="23"/>
      <c r="BO1295" s="23"/>
      <c r="BP1295" s="23"/>
      <c r="BQ1295" s="23"/>
      <c r="BR1295" s="23"/>
      <c r="BS1295" s="23"/>
      <c r="BT1295" s="23"/>
      <c r="BU1295" s="23"/>
      <c r="BV1295" s="23"/>
      <c r="BW1295" s="23"/>
      <c r="BX1295" s="23"/>
      <c r="BY1295" s="23"/>
      <c r="BZ1295" s="23"/>
      <c r="CA1295" s="23"/>
      <c r="CB1295" s="23"/>
      <c r="CC1295" s="23"/>
      <c r="CD1295" s="23"/>
      <c r="CE1295" s="23"/>
      <c r="CF1295" s="23"/>
      <c r="CG1295" s="23"/>
      <c r="CH1295" s="23"/>
      <c r="CI1295" s="23"/>
      <c r="CJ1295" s="23"/>
      <c r="CK1295" s="23"/>
      <c r="CL1295" s="23"/>
      <c r="CM1295" s="23"/>
      <c r="CN1295" s="23"/>
      <c r="CO1295" s="23"/>
      <c r="CP1295" s="23"/>
      <c r="CQ1295" s="23"/>
      <c r="CR1295" s="23"/>
      <c r="CS1295" s="23"/>
      <c r="CT1295" s="23"/>
      <c r="CU1295" s="23"/>
      <c r="CV1295" s="23"/>
      <c r="CW1295" s="23"/>
      <c r="CX1295" s="23"/>
      <c r="CY1295" s="23"/>
      <c r="CZ1295" s="23"/>
      <c r="DA1295" s="23"/>
      <c r="DB1295" s="23"/>
      <c r="DC1295" s="23"/>
      <c r="DD1295" s="23"/>
      <c r="DE1295" s="23"/>
      <c r="DF1295" s="23"/>
      <c r="DG1295" s="23"/>
      <c r="DH1295" s="23"/>
      <c r="DI1295" s="23"/>
      <c r="DJ1295" s="23"/>
      <c r="DK1295" s="23"/>
      <c r="DL1295" s="23"/>
      <c r="DM1295" s="23"/>
      <c r="DN1295" s="23"/>
      <c r="DO1295" s="23"/>
      <c r="DP1295" s="23"/>
      <c r="DQ1295" s="23"/>
      <c r="DR1295" s="23"/>
      <c r="DS1295" s="23"/>
      <c r="DT1295" s="23"/>
      <c r="DU1295" s="23"/>
      <c r="DV1295" s="23"/>
      <c r="DW1295" s="23"/>
      <c r="DX1295" s="23"/>
      <c r="DY1295" s="23"/>
      <c r="DZ1295" s="23"/>
      <c r="EA1295" s="23"/>
      <c r="EB1295" s="23"/>
      <c r="EC1295" s="23"/>
      <c r="ED1295" s="23"/>
      <c r="EE1295" s="23"/>
    </row>
    <row r="1296" spans="1:135" s="22" customFormat="1" x14ac:dyDescent="0.25">
      <c r="A1296" s="20"/>
      <c r="B1296" s="16"/>
      <c r="C1296" s="446"/>
      <c r="D1296" s="446"/>
      <c r="E1296" s="1089"/>
      <c r="F1296" s="446"/>
      <c r="G1296" s="446"/>
      <c r="H1296" s="1089"/>
      <c r="I1296" s="446"/>
      <c r="J1296" s="446"/>
      <c r="K1296" s="1089"/>
      <c r="L1296" s="446"/>
      <c r="M1296" s="446"/>
      <c r="N1296" s="1089"/>
      <c r="O1296" s="446"/>
      <c r="P1296" s="446"/>
      <c r="Q1296" s="1089"/>
      <c r="R1296" s="446"/>
      <c r="S1296" s="446"/>
      <c r="T1296" s="1089"/>
      <c r="U1296" s="1089"/>
      <c r="V1296" s="446"/>
      <c r="W1296" s="446"/>
      <c r="X1296" s="1089"/>
      <c r="Y1296" s="446"/>
      <c r="Z1296" s="446"/>
      <c r="AA1296" s="1089"/>
      <c r="AB1296" s="446"/>
      <c r="AC1296" s="1089"/>
      <c r="AD1296" s="446"/>
      <c r="AE1296" s="1089"/>
      <c r="AF1296" s="446"/>
      <c r="AG1296" s="1089"/>
      <c r="AH1296" s="446"/>
      <c r="AI1296" s="446"/>
      <c r="AJ1296" s="1089"/>
      <c r="AK1296" s="446"/>
      <c r="AL1296" s="446"/>
      <c r="AM1296" s="1089"/>
      <c r="AN1296" s="446"/>
      <c r="AO1296" s="446"/>
      <c r="AP1296" s="1089"/>
      <c r="AQ1296" s="446"/>
      <c r="AR1296" s="446"/>
      <c r="AS1296" s="1146"/>
      <c r="AT1296" s="446"/>
      <c r="AU1296" s="446"/>
      <c r="AV1296" s="1089"/>
      <c r="AW1296" s="1089"/>
      <c r="AX1296" s="1146"/>
      <c r="AY1296" s="446"/>
      <c r="AZ1296" s="1146"/>
      <c r="BA1296" s="1919"/>
      <c r="BB1296" s="1790"/>
      <c r="BC1296" s="1146"/>
      <c r="BD1296" s="446"/>
      <c r="BE1296" s="1938"/>
      <c r="BF1296" s="1089"/>
      <c r="BG1296" s="20"/>
      <c r="BH1296" s="23"/>
      <c r="BI1296" s="23"/>
      <c r="BJ1296" s="23"/>
      <c r="BK1296" s="23"/>
      <c r="BL1296" s="23"/>
      <c r="BM1296" s="23"/>
      <c r="BN1296" s="23"/>
      <c r="BO1296" s="23"/>
      <c r="BP1296" s="23"/>
      <c r="BQ1296" s="23"/>
      <c r="BR1296" s="23"/>
      <c r="BS1296" s="23"/>
      <c r="BT1296" s="23"/>
      <c r="BU1296" s="23"/>
      <c r="BV1296" s="23"/>
      <c r="BW1296" s="23"/>
      <c r="BX1296" s="23"/>
      <c r="BY1296" s="23"/>
      <c r="BZ1296" s="23"/>
      <c r="CA1296" s="23"/>
      <c r="CB1296" s="23"/>
      <c r="CC1296" s="23"/>
      <c r="CD1296" s="23"/>
      <c r="CE1296" s="23"/>
      <c r="CF1296" s="23"/>
      <c r="CG1296" s="23"/>
      <c r="CH1296" s="23"/>
      <c r="CI1296" s="23"/>
      <c r="CJ1296" s="23"/>
      <c r="CK1296" s="23"/>
      <c r="CL1296" s="23"/>
      <c r="CM1296" s="23"/>
      <c r="CN1296" s="23"/>
      <c r="CO1296" s="23"/>
      <c r="CP1296" s="23"/>
      <c r="CQ1296" s="23"/>
      <c r="CR1296" s="23"/>
      <c r="CS1296" s="23"/>
      <c r="CT1296" s="23"/>
      <c r="CU1296" s="23"/>
      <c r="CV1296" s="23"/>
      <c r="CW1296" s="23"/>
      <c r="CX1296" s="23"/>
      <c r="CY1296" s="23"/>
      <c r="CZ1296" s="23"/>
      <c r="DA1296" s="23"/>
      <c r="DB1296" s="23"/>
      <c r="DC1296" s="23"/>
      <c r="DD1296" s="23"/>
      <c r="DE1296" s="23"/>
      <c r="DF1296" s="23"/>
      <c r="DG1296" s="23"/>
      <c r="DH1296" s="23"/>
      <c r="DI1296" s="23"/>
      <c r="DJ1296" s="23"/>
      <c r="DK1296" s="23"/>
      <c r="DL1296" s="23"/>
      <c r="DM1296" s="23"/>
      <c r="DN1296" s="23"/>
      <c r="DO1296" s="23"/>
      <c r="DP1296" s="23"/>
      <c r="DQ1296" s="23"/>
      <c r="DR1296" s="23"/>
      <c r="DS1296" s="23"/>
      <c r="DT1296" s="23"/>
      <c r="DU1296" s="23"/>
      <c r="DV1296" s="23"/>
      <c r="DW1296" s="23"/>
      <c r="DX1296" s="23"/>
      <c r="DY1296" s="23"/>
      <c r="DZ1296" s="23"/>
      <c r="EA1296" s="23"/>
      <c r="EB1296" s="23"/>
      <c r="EC1296" s="23"/>
      <c r="ED1296" s="23"/>
      <c r="EE1296" s="23"/>
    </row>
    <row r="1297" spans="1:135" s="22" customFormat="1" x14ac:dyDescent="0.25">
      <c r="A1297" s="20"/>
      <c r="B1297" s="16"/>
      <c r="C1297" s="446"/>
      <c r="D1297" s="446"/>
      <c r="E1297" s="1089"/>
      <c r="F1297" s="446"/>
      <c r="G1297" s="446"/>
      <c r="H1297" s="1089"/>
      <c r="I1297" s="446"/>
      <c r="J1297" s="446"/>
      <c r="K1297" s="1089"/>
      <c r="L1297" s="446"/>
      <c r="M1297" s="446"/>
      <c r="N1297" s="1089"/>
      <c r="O1297" s="446"/>
      <c r="P1297" s="446"/>
      <c r="Q1297" s="1089"/>
      <c r="R1297" s="446"/>
      <c r="S1297" s="446"/>
      <c r="T1297" s="1089"/>
      <c r="U1297" s="1089"/>
      <c r="V1297" s="446"/>
      <c r="W1297" s="446"/>
      <c r="X1297" s="1089"/>
      <c r="Y1297" s="446"/>
      <c r="Z1297" s="446"/>
      <c r="AA1297" s="1089"/>
      <c r="AB1297" s="446"/>
      <c r="AC1297" s="1089"/>
      <c r="AD1297" s="446"/>
      <c r="AE1297" s="1089"/>
      <c r="AF1297" s="446"/>
      <c r="AG1297" s="1089"/>
      <c r="AH1297" s="446"/>
      <c r="AI1297" s="446"/>
      <c r="AJ1297" s="1089"/>
      <c r="AK1297" s="446"/>
      <c r="AL1297" s="446"/>
      <c r="AM1297" s="1089"/>
      <c r="AN1297" s="446"/>
      <c r="AO1297" s="446"/>
      <c r="AP1297" s="1089"/>
      <c r="AQ1297" s="446"/>
      <c r="AR1297" s="446"/>
      <c r="AS1297" s="1146"/>
      <c r="AT1297" s="446"/>
      <c r="AU1297" s="446"/>
      <c r="AV1297" s="1089"/>
      <c r="AW1297" s="1089"/>
      <c r="AX1297" s="1146"/>
      <c r="AY1297" s="446"/>
      <c r="AZ1297" s="1146"/>
      <c r="BA1297" s="1919"/>
      <c r="BB1297" s="1790"/>
      <c r="BC1297" s="1146"/>
      <c r="BD1297" s="446"/>
      <c r="BE1297" s="1938"/>
      <c r="BF1297" s="1089"/>
      <c r="BG1297" s="20"/>
      <c r="BH1297" s="23"/>
      <c r="BI1297" s="23"/>
      <c r="BJ1297" s="23"/>
      <c r="BK1297" s="23"/>
      <c r="BL1297" s="23"/>
      <c r="BM1297" s="23"/>
      <c r="BN1297" s="23"/>
      <c r="BO1297" s="23"/>
      <c r="BP1297" s="23"/>
      <c r="BQ1297" s="23"/>
      <c r="BR1297" s="23"/>
      <c r="BS1297" s="23"/>
      <c r="BT1297" s="23"/>
      <c r="BU1297" s="23"/>
      <c r="BV1297" s="23"/>
      <c r="BW1297" s="23"/>
      <c r="BX1297" s="23"/>
      <c r="BY1297" s="23"/>
      <c r="BZ1297" s="23"/>
      <c r="CA1297" s="23"/>
      <c r="CB1297" s="23"/>
      <c r="CC1297" s="23"/>
      <c r="CD1297" s="23"/>
      <c r="CE1297" s="23"/>
      <c r="CF1297" s="23"/>
      <c r="CG1297" s="23"/>
      <c r="CH1297" s="23"/>
      <c r="CI1297" s="23"/>
      <c r="CJ1297" s="23"/>
      <c r="CK1297" s="23"/>
      <c r="CL1297" s="23"/>
      <c r="CM1297" s="23"/>
      <c r="CN1297" s="23"/>
      <c r="CO1297" s="23"/>
      <c r="CP1297" s="23"/>
      <c r="CQ1297" s="23"/>
      <c r="CR1297" s="23"/>
      <c r="CS1297" s="23"/>
      <c r="CT1297" s="23"/>
      <c r="CU1297" s="23"/>
      <c r="CV1297" s="23"/>
      <c r="CW1297" s="23"/>
      <c r="CX1297" s="23"/>
      <c r="CY1297" s="23"/>
      <c r="CZ1297" s="23"/>
      <c r="DA1297" s="23"/>
      <c r="DB1297" s="23"/>
      <c r="DC1297" s="23"/>
      <c r="DD1297" s="23"/>
      <c r="DE1297" s="23"/>
      <c r="DF1297" s="23"/>
      <c r="DG1297" s="23"/>
      <c r="DH1297" s="23"/>
      <c r="DI1297" s="23"/>
      <c r="DJ1297" s="23"/>
      <c r="DK1297" s="23"/>
      <c r="DL1297" s="23"/>
      <c r="DM1297" s="23"/>
      <c r="DN1297" s="23"/>
      <c r="DO1297" s="23"/>
      <c r="DP1297" s="23"/>
      <c r="DQ1297" s="23"/>
      <c r="DR1297" s="23"/>
      <c r="DS1297" s="23"/>
      <c r="DT1297" s="23"/>
      <c r="DU1297" s="23"/>
      <c r="DV1297" s="23"/>
      <c r="DW1297" s="23"/>
      <c r="DX1297" s="23"/>
      <c r="DY1297" s="23"/>
      <c r="DZ1297" s="23"/>
      <c r="EA1297" s="23"/>
      <c r="EB1297" s="23"/>
      <c r="EC1297" s="23"/>
      <c r="ED1297" s="23"/>
      <c r="EE1297" s="23"/>
    </row>
    <row r="1298" spans="1:135" s="22" customFormat="1" x14ac:dyDescent="0.25">
      <c r="A1298" s="20"/>
      <c r="B1298" s="16"/>
      <c r="C1298" s="446"/>
      <c r="D1298" s="446"/>
      <c r="E1298" s="1089"/>
      <c r="F1298" s="446"/>
      <c r="G1298" s="446"/>
      <c r="H1298" s="1089"/>
      <c r="I1298" s="446"/>
      <c r="J1298" s="446"/>
      <c r="K1298" s="1089"/>
      <c r="L1298" s="446"/>
      <c r="M1298" s="446"/>
      <c r="N1298" s="1089"/>
      <c r="O1298" s="446"/>
      <c r="P1298" s="446"/>
      <c r="Q1298" s="1089"/>
      <c r="R1298" s="446"/>
      <c r="S1298" s="446"/>
      <c r="T1298" s="1089"/>
      <c r="U1298" s="1089"/>
      <c r="V1298" s="446"/>
      <c r="W1298" s="446"/>
      <c r="X1298" s="1089"/>
      <c r="Y1298" s="446"/>
      <c r="Z1298" s="446"/>
      <c r="AA1298" s="1089"/>
      <c r="AB1298" s="446"/>
      <c r="AC1298" s="1089"/>
      <c r="AD1298" s="446"/>
      <c r="AE1298" s="1089"/>
      <c r="AF1298" s="446"/>
      <c r="AG1298" s="1089"/>
      <c r="AH1298" s="446"/>
      <c r="AI1298" s="446"/>
      <c r="AJ1298" s="1089"/>
      <c r="AK1298" s="446"/>
      <c r="AL1298" s="446"/>
      <c r="AM1298" s="1089"/>
      <c r="AN1298" s="446"/>
      <c r="AO1298" s="446"/>
      <c r="AP1298" s="1089"/>
      <c r="AQ1298" s="446"/>
      <c r="AR1298" s="446"/>
      <c r="AS1298" s="1146"/>
      <c r="AT1298" s="446"/>
      <c r="AU1298" s="446"/>
      <c r="AV1298" s="1089"/>
      <c r="AW1298" s="1089"/>
      <c r="AX1298" s="1146"/>
      <c r="AY1298" s="446"/>
      <c r="AZ1298" s="1146"/>
      <c r="BA1298" s="1919"/>
      <c r="BB1298" s="1790"/>
      <c r="BC1298" s="1146"/>
      <c r="BD1298" s="446"/>
      <c r="BE1298" s="1938"/>
      <c r="BF1298" s="1089"/>
      <c r="BG1298" s="20"/>
      <c r="BH1298" s="23"/>
      <c r="BI1298" s="23"/>
      <c r="BJ1298" s="23"/>
      <c r="BK1298" s="23"/>
      <c r="BL1298" s="23"/>
      <c r="BM1298" s="23"/>
      <c r="BN1298" s="23"/>
      <c r="BO1298" s="23"/>
      <c r="BP1298" s="23"/>
      <c r="BQ1298" s="23"/>
      <c r="BR1298" s="23"/>
      <c r="BS1298" s="23"/>
      <c r="BT1298" s="23"/>
      <c r="BU1298" s="23"/>
      <c r="BV1298" s="23"/>
      <c r="BW1298" s="23"/>
      <c r="BX1298" s="23"/>
      <c r="BY1298" s="23"/>
      <c r="BZ1298" s="23"/>
      <c r="CA1298" s="23"/>
      <c r="CB1298" s="23"/>
      <c r="CC1298" s="23"/>
      <c r="CD1298" s="23"/>
      <c r="CE1298" s="23"/>
      <c r="CF1298" s="23"/>
      <c r="CG1298" s="23"/>
      <c r="CH1298" s="23"/>
      <c r="CI1298" s="23"/>
      <c r="CJ1298" s="23"/>
      <c r="CK1298" s="23"/>
      <c r="CL1298" s="23"/>
      <c r="CM1298" s="23"/>
      <c r="CN1298" s="23"/>
      <c r="CO1298" s="23"/>
      <c r="CP1298" s="23"/>
      <c r="CQ1298" s="23"/>
      <c r="CR1298" s="23"/>
      <c r="CS1298" s="23"/>
      <c r="CT1298" s="23"/>
      <c r="CU1298" s="23"/>
      <c r="CV1298" s="23"/>
      <c r="CW1298" s="23"/>
      <c r="CX1298" s="23"/>
      <c r="CY1298" s="23"/>
      <c r="CZ1298" s="23"/>
      <c r="DA1298" s="23"/>
      <c r="DB1298" s="23"/>
      <c r="DC1298" s="23"/>
      <c r="DD1298" s="23"/>
      <c r="DE1298" s="23"/>
      <c r="DF1298" s="23"/>
      <c r="DG1298" s="23"/>
      <c r="DH1298" s="23"/>
      <c r="DI1298" s="23"/>
      <c r="DJ1298" s="23"/>
      <c r="DK1298" s="23"/>
      <c r="DL1298" s="23"/>
      <c r="DM1298" s="23"/>
      <c r="DN1298" s="23"/>
      <c r="DO1298" s="23"/>
      <c r="DP1298" s="23"/>
      <c r="DQ1298" s="23"/>
      <c r="DR1298" s="23"/>
      <c r="DS1298" s="23"/>
      <c r="DT1298" s="23"/>
      <c r="DU1298" s="23"/>
      <c r="DV1298" s="23"/>
      <c r="DW1298" s="23"/>
      <c r="DX1298" s="23"/>
      <c r="DY1298" s="23"/>
      <c r="DZ1298" s="23"/>
      <c r="EA1298" s="23"/>
      <c r="EB1298" s="23"/>
      <c r="EC1298" s="23"/>
      <c r="ED1298" s="23"/>
      <c r="EE1298" s="23"/>
    </row>
    <row r="1299" spans="1:135" s="22" customFormat="1" x14ac:dyDescent="0.25">
      <c r="A1299" s="20"/>
      <c r="B1299" s="16"/>
      <c r="C1299" s="446"/>
      <c r="D1299" s="446"/>
      <c r="E1299" s="1089"/>
      <c r="F1299" s="446"/>
      <c r="G1299" s="446"/>
      <c r="H1299" s="1089"/>
      <c r="I1299" s="446"/>
      <c r="J1299" s="446"/>
      <c r="K1299" s="1089"/>
      <c r="L1299" s="446"/>
      <c r="M1299" s="446"/>
      <c r="N1299" s="1089"/>
      <c r="O1299" s="446"/>
      <c r="P1299" s="446"/>
      <c r="Q1299" s="1089"/>
      <c r="R1299" s="446"/>
      <c r="S1299" s="446"/>
      <c r="T1299" s="1089"/>
      <c r="U1299" s="1089"/>
      <c r="V1299" s="446"/>
      <c r="W1299" s="446"/>
      <c r="X1299" s="1089"/>
      <c r="Y1299" s="446"/>
      <c r="Z1299" s="446"/>
      <c r="AA1299" s="1089"/>
      <c r="AB1299" s="446"/>
      <c r="AC1299" s="1089"/>
      <c r="AD1299" s="446"/>
      <c r="AE1299" s="1089"/>
      <c r="AF1299" s="446"/>
      <c r="AG1299" s="1089"/>
      <c r="AH1299" s="446"/>
      <c r="AI1299" s="446"/>
      <c r="AJ1299" s="1089"/>
      <c r="AK1299" s="446"/>
      <c r="AL1299" s="446"/>
      <c r="AM1299" s="1089"/>
      <c r="AN1299" s="446"/>
      <c r="AO1299" s="446"/>
      <c r="AP1299" s="1089"/>
      <c r="AQ1299" s="446"/>
      <c r="AR1299" s="446"/>
      <c r="AS1299" s="1146"/>
      <c r="AT1299" s="446"/>
      <c r="AU1299" s="446"/>
      <c r="AV1299" s="1089"/>
      <c r="AW1299" s="1089"/>
      <c r="AX1299" s="1146"/>
      <c r="AY1299" s="446"/>
      <c r="AZ1299" s="1146"/>
      <c r="BA1299" s="1919"/>
      <c r="BB1299" s="1790"/>
      <c r="BC1299" s="1146"/>
      <c r="BD1299" s="446"/>
      <c r="BE1299" s="1938"/>
      <c r="BF1299" s="1089"/>
      <c r="BG1299" s="20"/>
      <c r="BH1299" s="23"/>
      <c r="BI1299" s="23"/>
      <c r="BJ1299" s="23"/>
      <c r="BK1299" s="23"/>
      <c r="BL1299" s="23"/>
      <c r="BM1299" s="23"/>
      <c r="BN1299" s="23"/>
      <c r="BO1299" s="23"/>
      <c r="BP1299" s="23"/>
      <c r="BQ1299" s="23"/>
      <c r="BR1299" s="23"/>
      <c r="BS1299" s="23"/>
      <c r="BT1299" s="23"/>
      <c r="BU1299" s="23"/>
      <c r="BV1299" s="23"/>
      <c r="BW1299" s="23"/>
      <c r="BX1299" s="23"/>
      <c r="BY1299" s="23"/>
      <c r="BZ1299" s="23"/>
      <c r="CA1299" s="23"/>
      <c r="CB1299" s="23"/>
      <c r="CC1299" s="23"/>
      <c r="CD1299" s="23"/>
      <c r="CE1299" s="23"/>
      <c r="CF1299" s="23"/>
      <c r="CG1299" s="23"/>
      <c r="CH1299" s="23"/>
      <c r="CI1299" s="23"/>
      <c r="CJ1299" s="23"/>
      <c r="CK1299" s="23"/>
      <c r="CL1299" s="23"/>
      <c r="CM1299" s="23"/>
      <c r="CN1299" s="23"/>
      <c r="CO1299" s="23"/>
      <c r="CP1299" s="23"/>
      <c r="CQ1299" s="23"/>
      <c r="CR1299" s="23"/>
      <c r="CS1299" s="23"/>
      <c r="CT1299" s="23"/>
      <c r="CU1299" s="23"/>
      <c r="CV1299" s="23"/>
      <c r="CW1299" s="23"/>
      <c r="CX1299" s="23"/>
      <c r="CY1299" s="23"/>
      <c r="CZ1299" s="23"/>
      <c r="DA1299" s="23"/>
      <c r="DB1299" s="23"/>
      <c r="DC1299" s="23"/>
      <c r="DD1299" s="23"/>
      <c r="DE1299" s="23"/>
      <c r="DF1299" s="23"/>
      <c r="DG1299" s="23"/>
      <c r="DH1299" s="23"/>
      <c r="DI1299" s="23"/>
      <c r="DJ1299" s="23"/>
      <c r="DK1299" s="23"/>
      <c r="DL1299" s="23"/>
      <c r="DM1299" s="23"/>
      <c r="DN1299" s="23"/>
      <c r="DO1299" s="23"/>
      <c r="DP1299" s="23"/>
      <c r="DQ1299" s="23"/>
      <c r="DR1299" s="23"/>
      <c r="DS1299" s="23"/>
      <c r="DT1299" s="23"/>
      <c r="DU1299" s="23"/>
      <c r="DV1299" s="23"/>
      <c r="DW1299" s="23"/>
      <c r="DX1299" s="23"/>
      <c r="DY1299" s="23"/>
      <c r="DZ1299" s="23"/>
      <c r="EA1299" s="23"/>
      <c r="EB1299" s="23"/>
      <c r="EC1299" s="23"/>
      <c r="ED1299" s="23"/>
      <c r="EE1299" s="23"/>
    </row>
    <row r="1300" spans="1:135" s="22" customFormat="1" x14ac:dyDescent="0.25">
      <c r="A1300" s="20"/>
      <c r="B1300" s="16"/>
      <c r="C1300" s="446"/>
      <c r="D1300" s="446"/>
      <c r="E1300" s="1089"/>
      <c r="F1300" s="446"/>
      <c r="G1300" s="446"/>
      <c r="H1300" s="1089"/>
      <c r="I1300" s="446"/>
      <c r="J1300" s="446"/>
      <c r="K1300" s="1089"/>
      <c r="L1300" s="446"/>
      <c r="M1300" s="446"/>
      <c r="N1300" s="1089"/>
      <c r="O1300" s="446"/>
      <c r="P1300" s="446"/>
      <c r="Q1300" s="1089"/>
      <c r="R1300" s="446"/>
      <c r="S1300" s="446"/>
      <c r="T1300" s="1089"/>
      <c r="U1300" s="1089"/>
      <c r="V1300" s="446"/>
      <c r="W1300" s="446"/>
      <c r="X1300" s="1089"/>
      <c r="Y1300" s="446"/>
      <c r="Z1300" s="446"/>
      <c r="AA1300" s="1089"/>
      <c r="AB1300" s="446"/>
      <c r="AC1300" s="1089"/>
      <c r="AD1300" s="446"/>
      <c r="AE1300" s="1089"/>
      <c r="AF1300" s="446"/>
      <c r="AG1300" s="1089"/>
      <c r="AH1300" s="446"/>
      <c r="AI1300" s="446"/>
      <c r="AJ1300" s="1089"/>
      <c r="AK1300" s="446"/>
      <c r="AL1300" s="446"/>
      <c r="AM1300" s="1089"/>
      <c r="AN1300" s="446"/>
      <c r="AO1300" s="446"/>
      <c r="AP1300" s="1089"/>
      <c r="AQ1300" s="446"/>
      <c r="AR1300" s="446"/>
      <c r="AS1300" s="1146"/>
      <c r="AT1300" s="446"/>
      <c r="AU1300" s="446"/>
      <c r="AV1300" s="1089"/>
      <c r="AW1300" s="1089"/>
      <c r="AX1300" s="1146"/>
      <c r="AY1300" s="446"/>
      <c r="AZ1300" s="1146"/>
      <c r="BA1300" s="1919"/>
      <c r="BB1300" s="1790"/>
      <c r="BC1300" s="1146"/>
      <c r="BD1300" s="446"/>
      <c r="BE1300" s="1938"/>
      <c r="BF1300" s="1089"/>
      <c r="BG1300" s="20"/>
      <c r="BH1300" s="23"/>
      <c r="BI1300" s="23"/>
      <c r="BJ1300" s="23"/>
      <c r="BK1300" s="23"/>
      <c r="BL1300" s="23"/>
      <c r="BM1300" s="23"/>
      <c r="BN1300" s="23"/>
      <c r="BO1300" s="23"/>
      <c r="BP1300" s="23"/>
      <c r="BQ1300" s="23"/>
      <c r="BR1300" s="23"/>
      <c r="BS1300" s="23"/>
      <c r="BT1300" s="23"/>
      <c r="BU1300" s="23"/>
      <c r="BV1300" s="23"/>
      <c r="BW1300" s="23"/>
      <c r="BX1300" s="23"/>
      <c r="BY1300" s="23"/>
      <c r="BZ1300" s="23"/>
      <c r="CA1300" s="23"/>
      <c r="CB1300" s="23"/>
      <c r="CC1300" s="23"/>
      <c r="CD1300" s="23"/>
      <c r="CE1300" s="23"/>
      <c r="CF1300" s="23"/>
      <c r="CG1300" s="23"/>
      <c r="CH1300" s="23"/>
      <c r="CI1300" s="23"/>
      <c r="CJ1300" s="23"/>
      <c r="CK1300" s="23"/>
      <c r="CL1300" s="23"/>
      <c r="CM1300" s="23"/>
      <c r="CN1300" s="23"/>
      <c r="CO1300" s="23"/>
      <c r="CP1300" s="23"/>
      <c r="CQ1300" s="23"/>
      <c r="CR1300" s="23"/>
      <c r="CS1300" s="23"/>
      <c r="CT1300" s="23"/>
      <c r="CU1300" s="23"/>
      <c r="CV1300" s="23"/>
      <c r="CW1300" s="23"/>
      <c r="CX1300" s="23"/>
      <c r="CY1300" s="23"/>
      <c r="CZ1300" s="23"/>
      <c r="DA1300" s="23"/>
      <c r="DB1300" s="23"/>
      <c r="DC1300" s="23"/>
      <c r="DD1300" s="23"/>
      <c r="DE1300" s="23"/>
      <c r="DF1300" s="23"/>
      <c r="DG1300" s="23"/>
      <c r="DH1300" s="23"/>
      <c r="DI1300" s="23"/>
      <c r="DJ1300" s="23"/>
      <c r="DK1300" s="23"/>
      <c r="DL1300" s="23"/>
      <c r="DM1300" s="23"/>
      <c r="DN1300" s="23"/>
      <c r="DO1300" s="23"/>
      <c r="DP1300" s="23"/>
      <c r="DQ1300" s="23"/>
      <c r="DR1300" s="23"/>
      <c r="DS1300" s="23"/>
      <c r="DT1300" s="23"/>
      <c r="DU1300" s="23"/>
      <c r="DV1300" s="23"/>
      <c r="DW1300" s="23"/>
      <c r="DX1300" s="23"/>
      <c r="DY1300" s="23"/>
      <c r="DZ1300" s="23"/>
      <c r="EA1300" s="23"/>
      <c r="EB1300" s="23"/>
      <c r="EC1300" s="23"/>
      <c r="ED1300" s="23"/>
      <c r="EE1300" s="23"/>
    </row>
    <row r="1301" spans="1:135" s="22" customFormat="1" x14ac:dyDescent="0.25">
      <c r="A1301" s="20"/>
      <c r="B1301" s="16"/>
      <c r="C1301" s="446"/>
      <c r="D1301" s="446"/>
      <c r="E1301" s="1089"/>
      <c r="F1301" s="446"/>
      <c r="G1301" s="446"/>
      <c r="H1301" s="1089"/>
      <c r="I1301" s="446"/>
      <c r="J1301" s="446"/>
      <c r="K1301" s="1089"/>
      <c r="L1301" s="446"/>
      <c r="M1301" s="446"/>
      <c r="N1301" s="1089"/>
      <c r="O1301" s="446"/>
      <c r="P1301" s="446"/>
      <c r="Q1301" s="1089"/>
      <c r="R1301" s="446"/>
      <c r="S1301" s="446"/>
      <c r="T1301" s="1089"/>
      <c r="U1301" s="1089"/>
      <c r="V1301" s="446"/>
      <c r="W1301" s="446"/>
      <c r="X1301" s="1089"/>
      <c r="Y1301" s="446"/>
      <c r="Z1301" s="446"/>
      <c r="AA1301" s="1089"/>
      <c r="AB1301" s="446"/>
      <c r="AC1301" s="1089"/>
      <c r="AD1301" s="446"/>
      <c r="AE1301" s="1089"/>
      <c r="AF1301" s="446"/>
      <c r="AG1301" s="1089"/>
      <c r="AH1301" s="446"/>
      <c r="AI1301" s="446"/>
      <c r="AJ1301" s="1089"/>
      <c r="AK1301" s="446"/>
      <c r="AL1301" s="446"/>
      <c r="AM1301" s="1089"/>
      <c r="AN1301" s="446"/>
      <c r="AO1301" s="446"/>
      <c r="AP1301" s="1089"/>
      <c r="AQ1301" s="446"/>
      <c r="AR1301" s="446"/>
      <c r="AS1301" s="1146"/>
      <c r="AT1301" s="446"/>
      <c r="AU1301" s="446"/>
      <c r="AV1301" s="1089"/>
      <c r="AW1301" s="1089"/>
      <c r="AX1301" s="1146"/>
      <c r="AY1301" s="446"/>
      <c r="AZ1301" s="1146"/>
      <c r="BA1301" s="1919"/>
      <c r="BB1301" s="1790"/>
      <c r="BC1301" s="1146"/>
      <c r="BD1301" s="446"/>
      <c r="BE1301" s="1938"/>
      <c r="BF1301" s="1089"/>
      <c r="BG1301" s="20"/>
      <c r="BH1301" s="23"/>
      <c r="BI1301" s="23"/>
      <c r="BJ1301" s="23"/>
      <c r="BK1301" s="23"/>
      <c r="BL1301" s="23"/>
      <c r="BM1301" s="23"/>
      <c r="BN1301" s="23"/>
      <c r="BO1301" s="23"/>
      <c r="BP1301" s="23"/>
      <c r="BQ1301" s="23"/>
      <c r="BR1301" s="23"/>
      <c r="BS1301" s="23"/>
      <c r="BT1301" s="23"/>
      <c r="BU1301" s="23"/>
      <c r="BV1301" s="23"/>
      <c r="BW1301" s="23"/>
      <c r="BX1301" s="23"/>
      <c r="BY1301" s="23"/>
      <c r="BZ1301" s="23"/>
      <c r="CA1301" s="23"/>
      <c r="CB1301" s="23"/>
      <c r="CC1301" s="23"/>
      <c r="CD1301" s="23"/>
      <c r="CE1301" s="23"/>
      <c r="CF1301" s="23"/>
      <c r="CG1301" s="23"/>
      <c r="CH1301" s="23"/>
      <c r="CI1301" s="23"/>
      <c r="CJ1301" s="23"/>
      <c r="CK1301" s="23"/>
      <c r="CL1301" s="23"/>
      <c r="CM1301" s="23"/>
      <c r="CN1301" s="23"/>
      <c r="CO1301" s="23"/>
      <c r="CP1301" s="23"/>
      <c r="CQ1301" s="23"/>
      <c r="CR1301" s="23"/>
      <c r="CS1301" s="23"/>
      <c r="CT1301" s="23"/>
      <c r="CU1301" s="23"/>
      <c r="CV1301" s="23"/>
      <c r="CW1301" s="23"/>
      <c r="CX1301" s="23"/>
      <c r="CY1301" s="23"/>
      <c r="CZ1301" s="23"/>
      <c r="DA1301" s="23"/>
      <c r="DB1301" s="23"/>
      <c r="DC1301" s="23"/>
      <c r="DD1301" s="23"/>
      <c r="DE1301" s="23"/>
      <c r="DF1301" s="23"/>
      <c r="DG1301" s="23"/>
      <c r="DH1301" s="23"/>
      <c r="DI1301" s="23"/>
      <c r="DJ1301" s="23"/>
      <c r="DK1301" s="23"/>
      <c r="DL1301" s="23"/>
      <c r="DM1301" s="23"/>
      <c r="DN1301" s="23"/>
      <c r="DO1301" s="23"/>
      <c r="DP1301" s="23"/>
      <c r="DQ1301" s="23"/>
      <c r="DR1301" s="23"/>
      <c r="DS1301" s="23"/>
      <c r="DT1301" s="23"/>
      <c r="DU1301" s="23"/>
      <c r="DV1301" s="23"/>
      <c r="DW1301" s="23"/>
      <c r="DX1301" s="23"/>
      <c r="DY1301" s="23"/>
      <c r="DZ1301" s="23"/>
      <c r="EA1301" s="23"/>
      <c r="EB1301" s="23"/>
      <c r="EC1301" s="23"/>
      <c r="ED1301" s="23"/>
      <c r="EE1301" s="23"/>
    </row>
    <row r="1302" spans="1:135" s="22" customFormat="1" x14ac:dyDescent="0.25">
      <c r="A1302" s="20"/>
      <c r="B1302" s="16"/>
      <c r="C1302" s="446"/>
      <c r="D1302" s="446"/>
      <c r="E1302" s="1089"/>
      <c r="F1302" s="446"/>
      <c r="G1302" s="446"/>
      <c r="H1302" s="1089"/>
      <c r="I1302" s="446"/>
      <c r="J1302" s="446"/>
      <c r="K1302" s="1089"/>
      <c r="L1302" s="446"/>
      <c r="M1302" s="446"/>
      <c r="N1302" s="1089"/>
      <c r="O1302" s="446"/>
      <c r="P1302" s="446"/>
      <c r="Q1302" s="1089"/>
      <c r="R1302" s="446"/>
      <c r="S1302" s="446"/>
      <c r="T1302" s="1089"/>
      <c r="U1302" s="1089"/>
      <c r="V1302" s="446"/>
      <c r="W1302" s="446"/>
      <c r="X1302" s="1089"/>
      <c r="Y1302" s="446"/>
      <c r="Z1302" s="446"/>
      <c r="AA1302" s="1089"/>
      <c r="AB1302" s="446"/>
      <c r="AC1302" s="1089"/>
      <c r="AD1302" s="446"/>
      <c r="AE1302" s="1089"/>
      <c r="AF1302" s="446"/>
      <c r="AG1302" s="1089"/>
      <c r="AH1302" s="446"/>
      <c r="AI1302" s="446"/>
      <c r="AJ1302" s="1089"/>
      <c r="AK1302" s="446"/>
      <c r="AL1302" s="446"/>
      <c r="AM1302" s="1089"/>
      <c r="AN1302" s="446"/>
      <c r="AO1302" s="446"/>
      <c r="AP1302" s="1089"/>
      <c r="AQ1302" s="446"/>
      <c r="AR1302" s="446"/>
      <c r="AS1302" s="1146"/>
      <c r="AT1302" s="446"/>
      <c r="AU1302" s="446"/>
      <c r="AV1302" s="1089"/>
      <c r="AW1302" s="1089"/>
      <c r="AX1302" s="1146"/>
      <c r="AY1302" s="446"/>
      <c r="AZ1302" s="1146"/>
      <c r="BA1302" s="1919"/>
      <c r="BB1302" s="1790"/>
      <c r="BC1302" s="1146"/>
      <c r="BD1302" s="446"/>
      <c r="BE1302" s="1938"/>
      <c r="BF1302" s="1089"/>
      <c r="BG1302" s="20"/>
      <c r="BH1302" s="23"/>
      <c r="BI1302" s="23"/>
      <c r="BJ1302" s="23"/>
      <c r="BK1302" s="23"/>
      <c r="BL1302" s="23"/>
      <c r="BM1302" s="23"/>
      <c r="BN1302" s="23"/>
      <c r="BO1302" s="23"/>
      <c r="BP1302" s="23"/>
      <c r="BQ1302" s="23"/>
      <c r="BR1302" s="23"/>
      <c r="BS1302" s="23"/>
      <c r="BT1302" s="23"/>
      <c r="BU1302" s="23"/>
      <c r="BV1302" s="23"/>
      <c r="BW1302" s="23"/>
      <c r="BX1302" s="23"/>
      <c r="BY1302" s="23"/>
      <c r="BZ1302" s="23"/>
      <c r="CA1302" s="23"/>
      <c r="CB1302" s="23"/>
      <c r="CC1302" s="23"/>
      <c r="CD1302" s="23"/>
      <c r="CE1302" s="23"/>
      <c r="CF1302" s="23"/>
      <c r="CG1302" s="23"/>
      <c r="CH1302" s="23"/>
      <c r="CI1302" s="23"/>
      <c r="CJ1302" s="23"/>
      <c r="CK1302" s="23"/>
      <c r="CL1302" s="23"/>
      <c r="CM1302" s="23"/>
      <c r="CN1302" s="23"/>
      <c r="CO1302" s="23"/>
      <c r="CP1302" s="23"/>
      <c r="CQ1302" s="23"/>
      <c r="CR1302" s="23"/>
      <c r="CS1302" s="23"/>
      <c r="CT1302" s="23"/>
      <c r="CU1302" s="23"/>
      <c r="CV1302" s="23"/>
      <c r="CW1302" s="23"/>
      <c r="CX1302" s="23"/>
      <c r="CY1302" s="23"/>
      <c r="CZ1302" s="23"/>
      <c r="DA1302" s="23"/>
      <c r="DB1302" s="23"/>
      <c r="DC1302" s="23"/>
      <c r="DD1302" s="23"/>
      <c r="DE1302" s="23"/>
      <c r="DF1302" s="23"/>
      <c r="DG1302" s="23"/>
      <c r="DH1302" s="23"/>
      <c r="DI1302" s="23"/>
      <c r="DJ1302" s="23"/>
      <c r="DK1302" s="23"/>
      <c r="DL1302" s="23"/>
      <c r="DM1302" s="23"/>
      <c r="DN1302" s="23"/>
      <c r="DO1302" s="23"/>
      <c r="DP1302" s="23"/>
      <c r="DQ1302" s="23"/>
      <c r="DR1302" s="23"/>
      <c r="DS1302" s="23"/>
      <c r="DT1302" s="23"/>
      <c r="DU1302" s="23"/>
      <c r="DV1302" s="23"/>
      <c r="DW1302" s="23"/>
      <c r="DX1302" s="23"/>
      <c r="DY1302" s="23"/>
      <c r="DZ1302" s="23"/>
      <c r="EA1302" s="23"/>
      <c r="EB1302" s="23"/>
      <c r="EC1302" s="23"/>
      <c r="ED1302" s="23"/>
      <c r="EE1302" s="23"/>
    </row>
    <row r="1303" spans="1:135" s="22" customFormat="1" x14ac:dyDescent="0.25">
      <c r="A1303" s="20"/>
      <c r="B1303" s="16"/>
      <c r="C1303" s="446"/>
      <c r="D1303" s="446"/>
      <c r="E1303" s="1089"/>
      <c r="F1303" s="446"/>
      <c r="G1303" s="446"/>
      <c r="H1303" s="1089"/>
      <c r="I1303" s="446"/>
      <c r="J1303" s="446"/>
      <c r="K1303" s="1089"/>
      <c r="L1303" s="446"/>
      <c r="M1303" s="446"/>
      <c r="N1303" s="1089"/>
      <c r="O1303" s="446"/>
      <c r="P1303" s="446"/>
      <c r="Q1303" s="1089"/>
      <c r="R1303" s="446"/>
      <c r="S1303" s="446"/>
      <c r="T1303" s="1089"/>
      <c r="U1303" s="1089"/>
      <c r="V1303" s="446"/>
      <c r="W1303" s="446"/>
      <c r="X1303" s="1089"/>
      <c r="Y1303" s="446"/>
      <c r="Z1303" s="446"/>
      <c r="AA1303" s="1089"/>
      <c r="AB1303" s="446"/>
      <c r="AC1303" s="1089"/>
      <c r="AD1303" s="446"/>
      <c r="AE1303" s="1089"/>
      <c r="AF1303" s="446"/>
      <c r="AG1303" s="1089"/>
      <c r="AH1303" s="446"/>
      <c r="AI1303" s="446"/>
      <c r="AJ1303" s="1089"/>
      <c r="AK1303" s="446"/>
      <c r="AL1303" s="446"/>
      <c r="AM1303" s="1089"/>
      <c r="AN1303" s="446"/>
      <c r="AO1303" s="446"/>
      <c r="AP1303" s="1089"/>
      <c r="AQ1303" s="446"/>
      <c r="AR1303" s="446"/>
      <c r="AS1303" s="1146"/>
      <c r="AT1303" s="446"/>
      <c r="AU1303" s="446"/>
      <c r="AV1303" s="1089"/>
      <c r="AW1303" s="1089"/>
      <c r="AX1303" s="1146"/>
      <c r="AY1303" s="446"/>
      <c r="AZ1303" s="1146"/>
      <c r="BA1303" s="1919"/>
      <c r="BB1303" s="1790"/>
      <c r="BC1303" s="1146"/>
      <c r="BD1303" s="446"/>
      <c r="BE1303" s="1938"/>
      <c r="BF1303" s="1089"/>
      <c r="BG1303" s="20"/>
      <c r="BH1303" s="23"/>
      <c r="BI1303" s="23"/>
      <c r="BJ1303" s="23"/>
      <c r="BK1303" s="23"/>
      <c r="BL1303" s="23"/>
      <c r="BM1303" s="23"/>
      <c r="BN1303" s="23"/>
      <c r="BO1303" s="23"/>
      <c r="BP1303" s="23"/>
      <c r="BQ1303" s="23"/>
      <c r="BR1303" s="23"/>
      <c r="BS1303" s="23"/>
      <c r="BT1303" s="23"/>
      <c r="BU1303" s="23"/>
      <c r="BV1303" s="23"/>
      <c r="BW1303" s="23"/>
      <c r="BX1303" s="23"/>
      <c r="BY1303" s="23"/>
      <c r="BZ1303" s="23"/>
      <c r="CA1303" s="23"/>
      <c r="CB1303" s="23"/>
      <c r="CC1303" s="23"/>
      <c r="CD1303" s="23"/>
      <c r="CE1303" s="23"/>
      <c r="CF1303" s="23"/>
      <c r="CG1303" s="23"/>
      <c r="CH1303" s="23"/>
      <c r="CI1303" s="23"/>
      <c r="CJ1303" s="23"/>
      <c r="CK1303" s="23"/>
      <c r="CL1303" s="23"/>
      <c r="CM1303" s="23"/>
      <c r="CN1303" s="23"/>
      <c r="CO1303" s="23"/>
      <c r="CP1303" s="23"/>
      <c r="CQ1303" s="23"/>
      <c r="CR1303" s="23"/>
      <c r="CS1303" s="23"/>
      <c r="CT1303" s="23"/>
      <c r="CU1303" s="23"/>
      <c r="CV1303" s="23"/>
      <c r="CW1303" s="23"/>
      <c r="CX1303" s="23"/>
      <c r="CY1303" s="23"/>
      <c r="CZ1303" s="23"/>
      <c r="DA1303" s="23"/>
      <c r="DB1303" s="23"/>
      <c r="DC1303" s="23"/>
      <c r="DD1303" s="23"/>
      <c r="DE1303" s="23"/>
      <c r="DF1303" s="23"/>
      <c r="DG1303" s="23"/>
      <c r="DH1303" s="23"/>
      <c r="DI1303" s="23"/>
      <c r="DJ1303" s="23"/>
      <c r="DK1303" s="23"/>
      <c r="DL1303" s="23"/>
      <c r="DM1303" s="23"/>
      <c r="DN1303" s="23"/>
      <c r="DO1303" s="23"/>
      <c r="DP1303" s="23"/>
      <c r="DQ1303" s="23"/>
      <c r="DR1303" s="23"/>
      <c r="DS1303" s="23"/>
      <c r="DT1303" s="23"/>
      <c r="DU1303" s="23"/>
      <c r="DV1303" s="23"/>
      <c r="DW1303" s="23"/>
      <c r="DX1303" s="23"/>
      <c r="DY1303" s="23"/>
      <c r="DZ1303" s="23"/>
      <c r="EA1303" s="23"/>
      <c r="EB1303" s="23"/>
      <c r="EC1303" s="23"/>
      <c r="ED1303" s="23"/>
      <c r="EE1303" s="23"/>
    </row>
    <row r="1304" spans="1:135" s="22" customFormat="1" x14ac:dyDescent="0.25">
      <c r="A1304" s="20"/>
      <c r="B1304" s="16"/>
      <c r="C1304" s="446"/>
      <c r="D1304" s="446"/>
      <c r="E1304" s="1089"/>
      <c r="F1304" s="446"/>
      <c r="G1304" s="446"/>
      <c r="H1304" s="1089"/>
      <c r="I1304" s="446"/>
      <c r="J1304" s="446"/>
      <c r="K1304" s="1089"/>
      <c r="L1304" s="446"/>
      <c r="M1304" s="446"/>
      <c r="N1304" s="1089"/>
      <c r="O1304" s="446"/>
      <c r="P1304" s="446"/>
      <c r="Q1304" s="1089"/>
      <c r="R1304" s="446"/>
      <c r="S1304" s="446"/>
      <c r="T1304" s="1089"/>
      <c r="U1304" s="1089"/>
      <c r="V1304" s="446"/>
      <c r="W1304" s="446"/>
      <c r="X1304" s="1089"/>
      <c r="Y1304" s="446"/>
      <c r="Z1304" s="446"/>
      <c r="AA1304" s="1089"/>
      <c r="AB1304" s="446"/>
      <c r="AC1304" s="1089"/>
      <c r="AD1304" s="446"/>
      <c r="AE1304" s="1089"/>
      <c r="AF1304" s="446"/>
      <c r="AG1304" s="1089"/>
      <c r="AH1304" s="446"/>
      <c r="AI1304" s="446"/>
      <c r="AJ1304" s="1089"/>
      <c r="AK1304" s="446"/>
      <c r="AL1304" s="446"/>
      <c r="AM1304" s="1089"/>
      <c r="AN1304" s="446"/>
      <c r="AO1304" s="446"/>
      <c r="AP1304" s="1089"/>
      <c r="AQ1304" s="446"/>
      <c r="AR1304" s="446"/>
      <c r="AS1304" s="1146"/>
      <c r="AT1304" s="446"/>
      <c r="AU1304" s="446"/>
      <c r="AV1304" s="1089"/>
      <c r="AW1304" s="1089"/>
      <c r="AX1304" s="1146"/>
      <c r="AY1304" s="446"/>
      <c r="AZ1304" s="1146"/>
      <c r="BA1304" s="1919"/>
      <c r="BB1304" s="1790"/>
      <c r="BC1304" s="1146"/>
      <c r="BD1304" s="446"/>
      <c r="BE1304" s="1938"/>
      <c r="BF1304" s="1089"/>
      <c r="BG1304" s="20"/>
      <c r="BH1304" s="23"/>
      <c r="BI1304" s="23"/>
      <c r="BJ1304" s="23"/>
      <c r="BK1304" s="23"/>
      <c r="BL1304" s="23"/>
      <c r="BM1304" s="23"/>
      <c r="BN1304" s="23"/>
      <c r="BO1304" s="23"/>
      <c r="BP1304" s="23"/>
      <c r="BQ1304" s="23"/>
      <c r="BR1304" s="23"/>
      <c r="BS1304" s="23"/>
      <c r="BT1304" s="23"/>
      <c r="BU1304" s="23"/>
      <c r="BV1304" s="23"/>
      <c r="BW1304" s="23"/>
      <c r="BX1304" s="23"/>
      <c r="BY1304" s="23"/>
      <c r="BZ1304" s="23"/>
      <c r="CA1304" s="23"/>
      <c r="CB1304" s="23"/>
      <c r="CC1304" s="23"/>
      <c r="CD1304" s="23"/>
      <c r="CE1304" s="23"/>
      <c r="CF1304" s="23"/>
      <c r="CG1304" s="23"/>
      <c r="CH1304" s="23"/>
      <c r="CI1304" s="23"/>
      <c r="CJ1304" s="23"/>
      <c r="CK1304" s="23"/>
      <c r="CL1304" s="23"/>
      <c r="CM1304" s="23"/>
      <c r="CN1304" s="23"/>
      <c r="CO1304" s="23"/>
      <c r="CP1304" s="23"/>
      <c r="CQ1304" s="23"/>
      <c r="CR1304" s="23"/>
      <c r="CS1304" s="23"/>
      <c r="CT1304" s="23"/>
      <c r="CU1304" s="23"/>
      <c r="CV1304" s="23"/>
      <c r="CW1304" s="23"/>
      <c r="CX1304" s="23"/>
      <c r="CY1304" s="23"/>
      <c r="CZ1304" s="23"/>
      <c r="DA1304" s="23"/>
      <c r="DB1304" s="23"/>
      <c r="DC1304" s="23"/>
      <c r="DD1304" s="23"/>
      <c r="DE1304" s="23"/>
      <c r="DF1304" s="23"/>
      <c r="DG1304" s="23"/>
      <c r="DH1304" s="23"/>
      <c r="DI1304" s="23"/>
      <c r="DJ1304" s="23"/>
      <c r="DK1304" s="23"/>
      <c r="DL1304" s="23"/>
      <c r="DM1304" s="23"/>
      <c r="DN1304" s="23"/>
      <c r="DO1304" s="23"/>
      <c r="DP1304" s="23"/>
      <c r="DQ1304" s="23"/>
      <c r="DR1304" s="23"/>
      <c r="DS1304" s="23"/>
      <c r="DT1304" s="23"/>
      <c r="DU1304" s="23"/>
      <c r="DV1304" s="23"/>
      <c r="DW1304" s="23"/>
      <c r="DX1304" s="23"/>
      <c r="DY1304" s="23"/>
      <c r="DZ1304" s="23"/>
      <c r="EA1304" s="23"/>
      <c r="EB1304" s="23"/>
      <c r="EC1304" s="23"/>
      <c r="ED1304" s="23"/>
      <c r="EE1304" s="23"/>
    </row>
    <row r="1305" spans="1:135" s="22" customFormat="1" x14ac:dyDescent="0.25">
      <c r="A1305" s="20"/>
      <c r="B1305" s="16"/>
      <c r="C1305" s="446"/>
      <c r="D1305" s="446"/>
      <c r="E1305" s="1089"/>
      <c r="F1305" s="446"/>
      <c r="G1305" s="446"/>
      <c r="H1305" s="1089"/>
      <c r="I1305" s="446"/>
      <c r="J1305" s="446"/>
      <c r="K1305" s="1089"/>
      <c r="L1305" s="446"/>
      <c r="M1305" s="446"/>
      <c r="N1305" s="1089"/>
      <c r="O1305" s="446"/>
      <c r="P1305" s="446"/>
      <c r="Q1305" s="1089"/>
      <c r="R1305" s="446"/>
      <c r="S1305" s="446"/>
      <c r="T1305" s="1089"/>
      <c r="U1305" s="1089"/>
      <c r="V1305" s="446"/>
      <c r="W1305" s="446"/>
      <c r="X1305" s="1089"/>
      <c r="Y1305" s="446"/>
      <c r="Z1305" s="446"/>
      <c r="AA1305" s="1089"/>
      <c r="AB1305" s="446"/>
      <c r="AC1305" s="1089"/>
      <c r="AD1305" s="446"/>
      <c r="AE1305" s="1089"/>
      <c r="AF1305" s="446"/>
      <c r="AG1305" s="1089"/>
      <c r="AH1305" s="446"/>
      <c r="AI1305" s="446"/>
      <c r="AJ1305" s="1089"/>
      <c r="AK1305" s="446"/>
      <c r="AL1305" s="446"/>
      <c r="AM1305" s="1089"/>
      <c r="AN1305" s="446"/>
      <c r="AO1305" s="446"/>
      <c r="AP1305" s="1089"/>
      <c r="AQ1305" s="446"/>
      <c r="AR1305" s="446"/>
      <c r="AS1305" s="1146"/>
      <c r="AT1305" s="446"/>
      <c r="AU1305" s="446"/>
      <c r="AV1305" s="1089"/>
      <c r="AW1305" s="1089"/>
      <c r="AX1305" s="1146"/>
      <c r="AY1305" s="446"/>
      <c r="AZ1305" s="1146"/>
      <c r="BA1305" s="1919"/>
      <c r="BB1305" s="1790"/>
      <c r="BC1305" s="1146"/>
      <c r="BD1305" s="446"/>
      <c r="BE1305" s="1938"/>
      <c r="BF1305" s="1089"/>
      <c r="BG1305" s="20"/>
      <c r="BH1305" s="23"/>
      <c r="BI1305" s="23"/>
      <c r="BJ1305" s="23"/>
      <c r="BK1305" s="23"/>
      <c r="BL1305" s="23"/>
      <c r="BM1305" s="23"/>
      <c r="BN1305" s="23"/>
      <c r="BO1305" s="23"/>
      <c r="BP1305" s="23"/>
      <c r="BQ1305" s="23"/>
      <c r="BR1305" s="23"/>
      <c r="BS1305" s="23"/>
      <c r="BT1305" s="23"/>
      <c r="BU1305" s="23"/>
      <c r="BV1305" s="23"/>
      <c r="BW1305" s="23"/>
      <c r="BX1305" s="23"/>
      <c r="BY1305" s="23"/>
      <c r="BZ1305" s="23"/>
      <c r="CA1305" s="23"/>
      <c r="CB1305" s="23"/>
      <c r="CC1305" s="23"/>
      <c r="CD1305" s="23"/>
      <c r="CE1305" s="23"/>
      <c r="CF1305" s="23"/>
      <c r="CG1305" s="23"/>
      <c r="CH1305" s="23"/>
      <c r="CI1305" s="23"/>
      <c r="CJ1305" s="23"/>
      <c r="CK1305" s="23"/>
      <c r="CL1305" s="23"/>
      <c r="CM1305" s="23"/>
      <c r="CN1305" s="23"/>
      <c r="CO1305" s="23"/>
      <c r="CP1305" s="23"/>
      <c r="CQ1305" s="23"/>
      <c r="CR1305" s="23"/>
      <c r="CS1305" s="23"/>
      <c r="CT1305" s="23"/>
      <c r="CU1305" s="23"/>
      <c r="CV1305" s="23"/>
      <c r="CW1305" s="23"/>
      <c r="CX1305" s="23"/>
      <c r="CY1305" s="23"/>
      <c r="CZ1305" s="23"/>
      <c r="DA1305" s="23"/>
      <c r="DB1305" s="23"/>
      <c r="DC1305" s="23"/>
      <c r="DD1305" s="23"/>
      <c r="DE1305" s="23"/>
      <c r="DF1305" s="23"/>
      <c r="DG1305" s="23"/>
      <c r="DH1305" s="23"/>
      <c r="DI1305" s="23"/>
      <c r="DJ1305" s="23"/>
      <c r="DK1305" s="23"/>
      <c r="DL1305" s="23"/>
      <c r="DM1305" s="23"/>
      <c r="DN1305" s="23"/>
      <c r="DO1305" s="23"/>
      <c r="DP1305" s="23"/>
      <c r="DQ1305" s="23"/>
      <c r="DR1305" s="23"/>
      <c r="DS1305" s="23"/>
      <c r="DT1305" s="23"/>
      <c r="DU1305" s="23"/>
      <c r="DV1305" s="23"/>
      <c r="DW1305" s="23"/>
      <c r="DX1305" s="23"/>
      <c r="DY1305" s="23"/>
      <c r="DZ1305" s="23"/>
      <c r="EA1305" s="23"/>
      <c r="EB1305" s="23"/>
      <c r="EC1305" s="23"/>
      <c r="ED1305" s="23"/>
      <c r="EE1305" s="23"/>
    </row>
    <row r="1306" spans="1:135" s="22" customFormat="1" x14ac:dyDescent="0.25">
      <c r="A1306" s="20"/>
      <c r="B1306" s="16"/>
      <c r="C1306" s="446"/>
      <c r="D1306" s="446"/>
      <c r="E1306" s="1089"/>
      <c r="F1306" s="446"/>
      <c r="G1306" s="446"/>
      <c r="H1306" s="1089"/>
      <c r="I1306" s="446"/>
      <c r="J1306" s="446"/>
      <c r="K1306" s="1089"/>
      <c r="L1306" s="446"/>
      <c r="M1306" s="446"/>
      <c r="N1306" s="1089"/>
      <c r="O1306" s="446"/>
      <c r="P1306" s="446"/>
      <c r="Q1306" s="1089"/>
      <c r="R1306" s="446"/>
      <c r="S1306" s="446"/>
      <c r="T1306" s="1089"/>
      <c r="U1306" s="1089"/>
      <c r="V1306" s="446"/>
      <c r="W1306" s="446"/>
      <c r="X1306" s="1089"/>
      <c r="Y1306" s="446"/>
      <c r="Z1306" s="446"/>
      <c r="AA1306" s="1089"/>
      <c r="AB1306" s="446"/>
      <c r="AC1306" s="1089"/>
      <c r="AD1306" s="446"/>
      <c r="AE1306" s="1089"/>
      <c r="AF1306" s="446"/>
      <c r="AG1306" s="1089"/>
      <c r="AH1306" s="446"/>
      <c r="AI1306" s="446"/>
      <c r="AJ1306" s="1089"/>
      <c r="AK1306" s="446"/>
      <c r="AL1306" s="446"/>
      <c r="AM1306" s="1089"/>
      <c r="AN1306" s="446"/>
      <c r="AO1306" s="446"/>
      <c r="AP1306" s="1089"/>
      <c r="AQ1306" s="446"/>
      <c r="AR1306" s="446"/>
      <c r="AS1306" s="1146"/>
      <c r="AT1306" s="446"/>
      <c r="AU1306" s="446"/>
      <c r="AV1306" s="1089"/>
      <c r="AW1306" s="1089"/>
      <c r="AX1306" s="1146"/>
      <c r="AY1306" s="446"/>
      <c r="AZ1306" s="1146"/>
      <c r="BA1306" s="1919"/>
      <c r="BB1306" s="1790"/>
      <c r="BC1306" s="1146"/>
      <c r="BD1306" s="446"/>
      <c r="BE1306" s="1938"/>
      <c r="BF1306" s="1089"/>
      <c r="BG1306" s="20"/>
      <c r="BH1306" s="23"/>
      <c r="BI1306" s="23"/>
      <c r="BJ1306" s="23"/>
      <c r="BK1306" s="23"/>
      <c r="BL1306" s="23"/>
      <c r="BM1306" s="23"/>
      <c r="BN1306" s="23"/>
      <c r="BO1306" s="23"/>
      <c r="BP1306" s="23"/>
      <c r="BQ1306" s="23"/>
      <c r="BR1306" s="23"/>
      <c r="BS1306" s="23"/>
      <c r="BT1306" s="23"/>
      <c r="BU1306" s="23"/>
      <c r="BV1306" s="23"/>
      <c r="BW1306" s="23"/>
      <c r="BX1306" s="23"/>
      <c r="BY1306" s="23"/>
      <c r="BZ1306" s="23"/>
      <c r="CA1306" s="23"/>
      <c r="CB1306" s="23"/>
      <c r="CC1306" s="23"/>
      <c r="CD1306" s="23"/>
      <c r="CE1306" s="23"/>
      <c r="CF1306" s="23"/>
      <c r="CG1306" s="23"/>
      <c r="CH1306" s="23"/>
      <c r="CI1306" s="23"/>
      <c r="CJ1306" s="23"/>
      <c r="CK1306" s="23"/>
      <c r="CL1306" s="23"/>
      <c r="CM1306" s="23"/>
      <c r="CN1306" s="23"/>
      <c r="CO1306" s="23"/>
      <c r="CP1306" s="23"/>
      <c r="CQ1306" s="23"/>
      <c r="CR1306" s="23"/>
      <c r="CS1306" s="23"/>
      <c r="CT1306" s="23"/>
      <c r="CU1306" s="23"/>
      <c r="CV1306" s="23"/>
      <c r="CW1306" s="23"/>
      <c r="CX1306" s="23"/>
      <c r="CY1306" s="23"/>
      <c r="CZ1306" s="23"/>
      <c r="DA1306" s="23"/>
      <c r="DB1306" s="23"/>
      <c r="DC1306" s="23"/>
      <c r="DD1306" s="23"/>
      <c r="DE1306" s="23"/>
      <c r="DF1306" s="23"/>
      <c r="DG1306" s="23"/>
      <c r="DH1306" s="23"/>
      <c r="DI1306" s="23"/>
      <c r="DJ1306" s="23"/>
      <c r="DK1306" s="23"/>
      <c r="DL1306" s="23"/>
      <c r="DM1306" s="23"/>
      <c r="DN1306" s="23"/>
      <c r="DO1306" s="23"/>
      <c r="DP1306" s="23"/>
      <c r="DQ1306" s="23"/>
      <c r="DR1306" s="23"/>
      <c r="DS1306" s="23"/>
      <c r="DT1306" s="23"/>
      <c r="DU1306" s="23"/>
      <c r="DV1306" s="23"/>
      <c r="DW1306" s="23"/>
      <c r="DX1306" s="23"/>
      <c r="DY1306" s="23"/>
      <c r="DZ1306" s="23"/>
      <c r="EA1306" s="23"/>
      <c r="EB1306" s="23"/>
      <c r="EC1306" s="23"/>
      <c r="ED1306" s="23"/>
      <c r="EE1306" s="23"/>
    </row>
    <row r="1307" spans="1:135" s="22" customFormat="1" x14ac:dyDescent="0.25">
      <c r="A1307" s="20"/>
      <c r="B1307" s="16"/>
      <c r="C1307" s="446"/>
      <c r="D1307" s="446"/>
      <c r="E1307" s="1089"/>
      <c r="F1307" s="446"/>
      <c r="G1307" s="446"/>
      <c r="H1307" s="1089"/>
      <c r="I1307" s="446"/>
      <c r="J1307" s="446"/>
      <c r="K1307" s="1089"/>
      <c r="L1307" s="446"/>
      <c r="M1307" s="446"/>
      <c r="N1307" s="1089"/>
      <c r="O1307" s="446"/>
      <c r="P1307" s="446"/>
      <c r="Q1307" s="1089"/>
      <c r="R1307" s="446"/>
      <c r="S1307" s="446"/>
      <c r="T1307" s="1089"/>
      <c r="U1307" s="1089"/>
      <c r="V1307" s="446"/>
      <c r="W1307" s="446"/>
      <c r="X1307" s="1089"/>
      <c r="Y1307" s="446"/>
      <c r="Z1307" s="446"/>
      <c r="AA1307" s="1089"/>
      <c r="AB1307" s="446"/>
      <c r="AC1307" s="1089"/>
      <c r="AD1307" s="446"/>
      <c r="AE1307" s="1089"/>
      <c r="AF1307" s="446"/>
      <c r="AG1307" s="1089"/>
      <c r="AH1307" s="446"/>
      <c r="AI1307" s="446"/>
      <c r="AJ1307" s="1089"/>
      <c r="AK1307" s="446"/>
      <c r="AL1307" s="446"/>
      <c r="AM1307" s="1089"/>
      <c r="AN1307" s="446"/>
      <c r="AO1307" s="446"/>
      <c r="AP1307" s="1089"/>
      <c r="AQ1307" s="446"/>
      <c r="AR1307" s="446"/>
      <c r="AS1307" s="1146"/>
      <c r="AT1307" s="446"/>
      <c r="AU1307" s="446"/>
      <c r="AV1307" s="1089"/>
      <c r="AW1307" s="1089"/>
      <c r="AX1307" s="1146"/>
      <c r="AY1307" s="446"/>
      <c r="AZ1307" s="1146"/>
      <c r="BA1307" s="1919"/>
      <c r="BB1307" s="1790"/>
      <c r="BC1307" s="1146"/>
      <c r="BD1307" s="446"/>
      <c r="BE1307" s="1938"/>
      <c r="BF1307" s="1089"/>
      <c r="BG1307" s="20"/>
      <c r="BH1307" s="23"/>
      <c r="BI1307" s="23"/>
      <c r="BJ1307" s="23"/>
      <c r="BK1307" s="23"/>
      <c r="BL1307" s="23"/>
      <c r="BM1307" s="23"/>
      <c r="BN1307" s="23"/>
      <c r="BO1307" s="23"/>
      <c r="BP1307" s="23"/>
      <c r="BQ1307" s="23"/>
      <c r="BR1307" s="23"/>
      <c r="BS1307" s="23"/>
      <c r="BT1307" s="23"/>
      <c r="BU1307" s="23"/>
      <c r="BV1307" s="23"/>
      <c r="BW1307" s="23"/>
      <c r="BX1307" s="23"/>
      <c r="BY1307" s="23"/>
      <c r="BZ1307" s="23"/>
      <c r="CA1307" s="23"/>
      <c r="CB1307" s="23"/>
      <c r="CC1307" s="23"/>
      <c r="CD1307" s="23"/>
      <c r="CE1307" s="23"/>
      <c r="CF1307" s="23"/>
      <c r="CG1307" s="23"/>
      <c r="CH1307" s="23"/>
      <c r="CI1307" s="23"/>
      <c r="CJ1307" s="23"/>
      <c r="CK1307" s="23"/>
      <c r="CL1307" s="23"/>
      <c r="CM1307" s="23"/>
      <c r="CN1307" s="23"/>
      <c r="CO1307" s="23"/>
      <c r="CP1307" s="23"/>
      <c r="CQ1307" s="23"/>
      <c r="CR1307" s="23"/>
      <c r="CS1307" s="23"/>
      <c r="CT1307" s="23"/>
      <c r="CU1307" s="23"/>
      <c r="CV1307" s="23"/>
      <c r="CW1307" s="23"/>
      <c r="CX1307" s="23"/>
      <c r="CY1307" s="23"/>
      <c r="CZ1307" s="23"/>
      <c r="DA1307" s="23"/>
      <c r="DB1307" s="23"/>
      <c r="DC1307" s="23"/>
      <c r="DD1307" s="23"/>
      <c r="DE1307" s="23"/>
      <c r="DF1307" s="23"/>
      <c r="DG1307" s="23"/>
      <c r="DH1307" s="23"/>
      <c r="DI1307" s="23"/>
      <c r="DJ1307" s="23"/>
      <c r="DK1307" s="23"/>
      <c r="DL1307" s="23"/>
      <c r="DM1307" s="23"/>
      <c r="DN1307" s="23"/>
      <c r="DO1307" s="23"/>
      <c r="DP1307" s="23"/>
      <c r="DQ1307" s="23"/>
      <c r="DR1307" s="23"/>
      <c r="DS1307" s="23"/>
      <c r="DT1307" s="23"/>
      <c r="DU1307" s="23"/>
      <c r="DV1307" s="23"/>
      <c r="DW1307" s="23"/>
      <c r="DX1307" s="23"/>
      <c r="DY1307" s="23"/>
      <c r="DZ1307" s="23"/>
      <c r="EA1307" s="23"/>
      <c r="EB1307" s="23"/>
      <c r="EC1307" s="23"/>
      <c r="ED1307" s="23"/>
      <c r="EE1307" s="23"/>
    </row>
    <row r="1308" spans="1:135" s="22" customFormat="1" x14ac:dyDescent="0.25">
      <c r="A1308" s="20"/>
      <c r="B1308" s="16"/>
      <c r="C1308" s="446"/>
      <c r="D1308" s="446"/>
      <c r="E1308" s="1089"/>
      <c r="F1308" s="446"/>
      <c r="G1308" s="446"/>
      <c r="H1308" s="1089"/>
      <c r="I1308" s="446"/>
      <c r="J1308" s="446"/>
      <c r="K1308" s="1089"/>
      <c r="L1308" s="446"/>
      <c r="M1308" s="446"/>
      <c r="N1308" s="1089"/>
      <c r="O1308" s="446"/>
      <c r="P1308" s="446"/>
      <c r="Q1308" s="1089"/>
      <c r="R1308" s="446"/>
      <c r="S1308" s="446"/>
      <c r="T1308" s="1089"/>
      <c r="U1308" s="1089"/>
      <c r="V1308" s="446"/>
      <c r="W1308" s="446"/>
      <c r="X1308" s="1089"/>
      <c r="Y1308" s="446"/>
      <c r="Z1308" s="446"/>
      <c r="AA1308" s="1089"/>
      <c r="AB1308" s="446"/>
      <c r="AC1308" s="1089"/>
      <c r="AD1308" s="446"/>
      <c r="AE1308" s="1089"/>
      <c r="AF1308" s="446"/>
      <c r="AG1308" s="1089"/>
      <c r="AH1308" s="446"/>
      <c r="AI1308" s="446"/>
      <c r="AJ1308" s="1089"/>
      <c r="AK1308" s="446"/>
      <c r="AL1308" s="446"/>
      <c r="AM1308" s="1089"/>
      <c r="AN1308" s="446"/>
      <c r="AO1308" s="446"/>
      <c r="AP1308" s="1089"/>
      <c r="AQ1308" s="446"/>
      <c r="AR1308" s="446"/>
      <c r="AS1308" s="1146"/>
      <c r="AT1308" s="446"/>
      <c r="AU1308" s="446"/>
      <c r="AV1308" s="1089"/>
      <c r="AW1308" s="1089"/>
      <c r="AX1308" s="1146"/>
      <c r="AY1308" s="446"/>
      <c r="AZ1308" s="1146"/>
      <c r="BA1308" s="1919"/>
      <c r="BB1308" s="1790"/>
      <c r="BC1308" s="1146"/>
      <c r="BD1308" s="446"/>
      <c r="BE1308" s="1938"/>
      <c r="BF1308" s="1089"/>
      <c r="BG1308" s="20"/>
      <c r="BH1308" s="23"/>
      <c r="BI1308" s="23"/>
      <c r="BJ1308" s="23"/>
      <c r="BK1308" s="23"/>
      <c r="BL1308" s="23"/>
      <c r="BM1308" s="23"/>
      <c r="BN1308" s="23"/>
      <c r="BO1308" s="23"/>
      <c r="BP1308" s="23"/>
      <c r="BQ1308" s="23"/>
      <c r="BR1308" s="23"/>
      <c r="BS1308" s="23"/>
      <c r="BT1308" s="23"/>
      <c r="BU1308" s="23"/>
      <c r="BV1308" s="23"/>
      <c r="BW1308" s="23"/>
      <c r="BX1308" s="23"/>
      <c r="BY1308" s="23"/>
      <c r="BZ1308" s="23"/>
      <c r="CA1308" s="23"/>
      <c r="CB1308" s="23"/>
      <c r="CC1308" s="23"/>
      <c r="CD1308" s="23"/>
      <c r="CE1308" s="23"/>
      <c r="CF1308" s="23"/>
      <c r="CG1308" s="23"/>
      <c r="CH1308" s="23"/>
      <c r="CI1308" s="23"/>
      <c r="CJ1308" s="23"/>
      <c r="CK1308" s="23"/>
      <c r="CL1308" s="23"/>
      <c r="CM1308" s="23"/>
      <c r="CN1308" s="23"/>
      <c r="CO1308" s="23"/>
      <c r="CP1308" s="23"/>
      <c r="CQ1308" s="23"/>
      <c r="CR1308" s="23"/>
      <c r="CS1308" s="23"/>
      <c r="CT1308" s="23"/>
      <c r="CU1308" s="23"/>
      <c r="CV1308" s="23"/>
      <c r="CW1308" s="23"/>
      <c r="CX1308" s="23"/>
      <c r="CY1308" s="23"/>
      <c r="CZ1308" s="23"/>
      <c r="DA1308" s="23"/>
      <c r="DB1308" s="23"/>
      <c r="DC1308" s="23"/>
      <c r="DD1308" s="23"/>
      <c r="DE1308" s="23"/>
      <c r="DF1308" s="23"/>
      <c r="DG1308" s="23"/>
      <c r="DH1308" s="23"/>
      <c r="DI1308" s="23"/>
      <c r="DJ1308" s="23"/>
      <c r="DK1308" s="23"/>
      <c r="DL1308" s="23"/>
      <c r="DM1308" s="23"/>
      <c r="DN1308" s="23"/>
      <c r="DO1308" s="23"/>
      <c r="DP1308" s="23"/>
      <c r="DQ1308" s="23"/>
      <c r="DR1308" s="23"/>
      <c r="DS1308" s="23"/>
      <c r="DT1308" s="23"/>
      <c r="DU1308" s="23"/>
      <c r="DV1308" s="23"/>
      <c r="DW1308" s="23"/>
      <c r="DX1308" s="23"/>
      <c r="DY1308" s="23"/>
      <c r="DZ1308" s="23"/>
      <c r="EA1308" s="23"/>
      <c r="EB1308" s="23"/>
      <c r="EC1308" s="23"/>
      <c r="ED1308" s="23"/>
      <c r="EE1308" s="23"/>
    </row>
    <row r="1309" spans="1:135" s="22" customFormat="1" x14ac:dyDescent="0.25">
      <c r="A1309" s="20"/>
      <c r="B1309" s="16"/>
      <c r="C1309" s="446"/>
      <c r="D1309" s="446"/>
      <c r="E1309" s="1089"/>
      <c r="F1309" s="446"/>
      <c r="G1309" s="446"/>
      <c r="H1309" s="1089"/>
      <c r="I1309" s="446"/>
      <c r="J1309" s="446"/>
      <c r="K1309" s="1089"/>
      <c r="L1309" s="446"/>
      <c r="M1309" s="446"/>
      <c r="N1309" s="1089"/>
      <c r="O1309" s="446"/>
      <c r="P1309" s="446"/>
      <c r="Q1309" s="1089"/>
      <c r="R1309" s="446"/>
      <c r="S1309" s="446"/>
      <c r="T1309" s="1089"/>
      <c r="U1309" s="1089"/>
      <c r="V1309" s="446"/>
      <c r="W1309" s="446"/>
      <c r="X1309" s="1089"/>
      <c r="Y1309" s="446"/>
      <c r="Z1309" s="446"/>
      <c r="AA1309" s="1089"/>
      <c r="AB1309" s="446"/>
      <c r="AC1309" s="1089"/>
      <c r="AD1309" s="446"/>
      <c r="AE1309" s="1089"/>
      <c r="AF1309" s="446"/>
      <c r="AG1309" s="1089"/>
      <c r="AH1309" s="446"/>
      <c r="AI1309" s="446"/>
      <c r="AJ1309" s="1089"/>
      <c r="AK1309" s="446"/>
      <c r="AL1309" s="446"/>
      <c r="AM1309" s="1089"/>
      <c r="AN1309" s="446"/>
      <c r="AO1309" s="446"/>
      <c r="AP1309" s="1089"/>
      <c r="AQ1309" s="446"/>
      <c r="AR1309" s="446"/>
      <c r="AS1309" s="1146"/>
      <c r="AT1309" s="446"/>
      <c r="AU1309" s="446"/>
      <c r="AV1309" s="1089"/>
      <c r="AW1309" s="1089"/>
      <c r="AX1309" s="1146"/>
      <c r="AY1309" s="446"/>
      <c r="AZ1309" s="1146"/>
      <c r="BA1309" s="1919"/>
      <c r="BB1309" s="1790"/>
      <c r="BC1309" s="1146"/>
      <c r="BD1309" s="446"/>
      <c r="BE1309" s="1938"/>
      <c r="BF1309" s="1089"/>
      <c r="BG1309" s="20"/>
      <c r="BH1309" s="23"/>
      <c r="BI1309" s="23"/>
      <c r="BJ1309" s="23"/>
      <c r="BK1309" s="23"/>
      <c r="BL1309" s="23"/>
      <c r="BM1309" s="23"/>
      <c r="BN1309" s="23"/>
      <c r="BO1309" s="23"/>
      <c r="BP1309" s="23"/>
      <c r="BQ1309" s="23"/>
      <c r="BR1309" s="23"/>
      <c r="BS1309" s="23"/>
      <c r="BT1309" s="23"/>
      <c r="BU1309" s="23"/>
      <c r="BV1309" s="23"/>
      <c r="BW1309" s="23"/>
      <c r="BX1309" s="23"/>
      <c r="BY1309" s="23"/>
      <c r="BZ1309" s="23"/>
      <c r="CA1309" s="23"/>
      <c r="CB1309" s="23"/>
      <c r="CC1309" s="23"/>
      <c r="CD1309" s="23"/>
      <c r="CE1309" s="23"/>
      <c r="CF1309" s="23"/>
      <c r="CG1309" s="23"/>
      <c r="CH1309" s="23"/>
      <c r="CI1309" s="23"/>
      <c r="CJ1309" s="23"/>
      <c r="CK1309" s="23"/>
      <c r="CL1309" s="23"/>
      <c r="CM1309" s="23"/>
      <c r="CN1309" s="23"/>
      <c r="CO1309" s="23"/>
      <c r="CP1309" s="23"/>
      <c r="CQ1309" s="23"/>
      <c r="CR1309" s="23"/>
      <c r="CS1309" s="23"/>
      <c r="CT1309" s="23"/>
      <c r="CU1309" s="23"/>
      <c r="CV1309" s="23"/>
      <c r="CW1309" s="23"/>
      <c r="CX1309" s="23"/>
      <c r="CY1309" s="23"/>
      <c r="CZ1309" s="23"/>
      <c r="DA1309" s="23"/>
      <c r="DB1309" s="23"/>
      <c r="DC1309" s="23"/>
      <c r="DD1309" s="23"/>
      <c r="DE1309" s="23"/>
      <c r="DF1309" s="23"/>
      <c r="DG1309" s="23"/>
      <c r="DH1309" s="23"/>
      <c r="DI1309" s="23"/>
      <c r="DJ1309" s="23"/>
      <c r="DK1309" s="23"/>
      <c r="DL1309" s="23"/>
      <c r="DM1309" s="23"/>
      <c r="DN1309" s="23"/>
      <c r="DO1309" s="23"/>
      <c r="DP1309" s="23"/>
      <c r="DQ1309" s="23"/>
      <c r="DR1309" s="23"/>
      <c r="DS1309" s="23"/>
      <c r="DT1309" s="23"/>
      <c r="DU1309" s="23"/>
      <c r="DV1309" s="23"/>
      <c r="DW1309" s="23"/>
      <c r="DX1309" s="23"/>
      <c r="DY1309" s="23"/>
      <c r="DZ1309" s="23"/>
      <c r="EA1309" s="23"/>
      <c r="EB1309" s="23"/>
      <c r="EC1309" s="23"/>
      <c r="ED1309" s="23"/>
      <c r="EE1309" s="23"/>
    </row>
    <row r="1310" spans="1:135" s="22" customFormat="1" x14ac:dyDescent="0.25">
      <c r="A1310" s="20"/>
      <c r="B1310" s="16"/>
      <c r="C1310" s="446"/>
      <c r="D1310" s="446"/>
      <c r="E1310" s="1089"/>
      <c r="F1310" s="446"/>
      <c r="G1310" s="446"/>
      <c r="H1310" s="1089"/>
      <c r="I1310" s="446"/>
      <c r="J1310" s="446"/>
      <c r="K1310" s="1089"/>
      <c r="L1310" s="446"/>
      <c r="M1310" s="446"/>
      <c r="N1310" s="1089"/>
      <c r="O1310" s="446"/>
      <c r="P1310" s="446"/>
      <c r="Q1310" s="1089"/>
      <c r="R1310" s="446"/>
      <c r="S1310" s="446"/>
      <c r="T1310" s="1089"/>
      <c r="U1310" s="1089"/>
      <c r="V1310" s="446"/>
      <c r="W1310" s="446"/>
      <c r="X1310" s="1089"/>
      <c r="Y1310" s="446"/>
      <c r="Z1310" s="446"/>
      <c r="AA1310" s="1089"/>
      <c r="AB1310" s="446"/>
      <c r="AC1310" s="1089"/>
      <c r="AD1310" s="446"/>
      <c r="AE1310" s="1089"/>
      <c r="AF1310" s="446"/>
      <c r="AG1310" s="1089"/>
      <c r="AH1310" s="446"/>
      <c r="AI1310" s="446"/>
      <c r="AJ1310" s="1089"/>
      <c r="AK1310" s="446"/>
      <c r="AL1310" s="446"/>
      <c r="AM1310" s="1089"/>
      <c r="AN1310" s="446"/>
      <c r="AO1310" s="446"/>
      <c r="AP1310" s="1089"/>
      <c r="AQ1310" s="446"/>
      <c r="AR1310" s="446"/>
      <c r="AS1310" s="1146"/>
      <c r="AT1310" s="446"/>
      <c r="AU1310" s="446"/>
      <c r="AV1310" s="1089"/>
      <c r="AW1310" s="1089"/>
      <c r="AX1310" s="1146"/>
      <c r="AY1310" s="446"/>
      <c r="AZ1310" s="1146"/>
      <c r="BA1310" s="1919"/>
      <c r="BB1310" s="1790"/>
      <c r="BC1310" s="1146"/>
      <c r="BD1310" s="446"/>
      <c r="BE1310" s="1938"/>
      <c r="BF1310" s="1089"/>
      <c r="BG1310" s="20"/>
      <c r="BH1310" s="23"/>
      <c r="BI1310" s="23"/>
      <c r="BJ1310" s="23"/>
      <c r="BK1310" s="23"/>
      <c r="BL1310" s="23"/>
      <c r="BM1310" s="23"/>
      <c r="BN1310" s="23"/>
      <c r="BO1310" s="23"/>
      <c r="BP1310" s="23"/>
      <c r="BQ1310" s="23"/>
      <c r="BR1310" s="23"/>
      <c r="BS1310" s="23"/>
      <c r="BT1310" s="23"/>
      <c r="BU1310" s="23"/>
      <c r="BV1310" s="23"/>
      <c r="BW1310" s="23"/>
      <c r="BX1310" s="23"/>
      <c r="BY1310" s="23"/>
      <c r="BZ1310" s="23"/>
      <c r="CA1310" s="23"/>
      <c r="CB1310" s="23"/>
      <c r="CC1310" s="23"/>
      <c r="CD1310" s="23"/>
      <c r="CE1310" s="23"/>
      <c r="CF1310" s="23"/>
      <c r="CG1310" s="23"/>
      <c r="CH1310" s="23"/>
      <c r="CI1310" s="23"/>
      <c r="CJ1310" s="23"/>
      <c r="CK1310" s="23"/>
      <c r="CL1310" s="23"/>
      <c r="CM1310" s="23"/>
      <c r="CN1310" s="23"/>
      <c r="CO1310" s="23"/>
      <c r="CP1310" s="23"/>
      <c r="CQ1310" s="23"/>
      <c r="CR1310" s="23"/>
      <c r="CS1310" s="23"/>
      <c r="CT1310" s="23"/>
      <c r="CU1310" s="23"/>
      <c r="CV1310" s="23"/>
      <c r="CW1310" s="23"/>
      <c r="CX1310" s="23"/>
      <c r="CY1310" s="23"/>
      <c r="CZ1310" s="23"/>
      <c r="DA1310" s="23"/>
      <c r="DB1310" s="23"/>
      <c r="DC1310" s="23"/>
      <c r="DD1310" s="23"/>
      <c r="DE1310" s="23"/>
      <c r="DF1310" s="23"/>
      <c r="DG1310" s="23"/>
      <c r="DH1310" s="23"/>
      <c r="DI1310" s="23"/>
      <c r="DJ1310" s="23"/>
      <c r="DK1310" s="23"/>
      <c r="DL1310" s="23"/>
      <c r="DM1310" s="23"/>
      <c r="DN1310" s="23"/>
      <c r="DO1310" s="23"/>
      <c r="DP1310" s="23"/>
      <c r="DQ1310" s="23"/>
      <c r="DR1310" s="23"/>
      <c r="DS1310" s="23"/>
      <c r="DT1310" s="23"/>
      <c r="DU1310" s="23"/>
      <c r="DV1310" s="23"/>
      <c r="DW1310" s="23"/>
      <c r="DX1310" s="23"/>
      <c r="DY1310" s="23"/>
      <c r="DZ1310" s="23"/>
      <c r="EA1310" s="23"/>
      <c r="EB1310" s="23"/>
      <c r="EC1310" s="23"/>
      <c r="ED1310" s="23"/>
      <c r="EE1310" s="23"/>
    </row>
    <row r="1311" spans="1:135" s="22" customFormat="1" x14ac:dyDescent="0.25">
      <c r="A1311" s="20"/>
      <c r="B1311" s="16"/>
      <c r="C1311" s="446"/>
      <c r="D1311" s="446"/>
      <c r="E1311" s="1089"/>
      <c r="F1311" s="446"/>
      <c r="G1311" s="446"/>
      <c r="H1311" s="1089"/>
      <c r="I1311" s="446"/>
      <c r="J1311" s="446"/>
      <c r="K1311" s="1089"/>
      <c r="L1311" s="446"/>
      <c r="M1311" s="446"/>
      <c r="N1311" s="1089"/>
      <c r="O1311" s="446"/>
      <c r="P1311" s="446"/>
      <c r="Q1311" s="1089"/>
      <c r="R1311" s="446"/>
      <c r="S1311" s="446"/>
      <c r="T1311" s="1089"/>
      <c r="U1311" s="1089"/>
      <c r="V1311" s="446"/>
      <c r="W1311" s="446"/>
      <c r="X1311" s="1089"/>
      <c r="Y1311" s="446"/>
      <c r="Z1311" s="446"/>
      <c r="AA1311" s="1089"/>
      <c r="AB1311" s="446"/>
      <c r="AC1311" s="1089"/>
      <c r="AD1311" s="446"/>
      <c r="AE1311" s="1089"/>
      <c r="AF1311" s="446"/>
      <c r="AG1311" s="1089"/>
      <c r="AH1311" s="446"/>
      <c r="AI1311" s="446"/>
      <c r="AJ1311" s="1089"/>
      <c r="AK1311" s="446"/>
      <c r="AL1311" s="446"/>
      <c r="AM1311" s="1089"/>
      <c r="AN1311" s="446"/>
      <c r="AO1311" s="446"/>
      <c r="AP1311" s="1089"/>
      <c r="AQ1311" s="446"/>
      <c r="AR1311" s="446"/>
      <c r="AS1311" s="1146"/>
      <c r="AT1311" s="446"/>
      <c r="AU1311" s="446"/>
      <c r="AV1311" s="1089"/>
      <c r="AW1311" s="1089"/>
      <c r="AX1311" s="1146"/>
      <c r="AY1311" s="446"/>
      <c r="AZ1311" s="1146"/>
      <c r="BA1311" s="1919"/>
      <c r="BB1311" s="1790"/>
      <c r="BC1311" s="1146"/>
      <c r="BD1311" s="446"/>
      <c r="BE1311" s="1938"/>
      <c r="BF1311" s="1089"/>
      <c r="BG1311" s="20"/>
      <c r="BH1311" s="23"/>
      <c r="BI1311" s="23"/>
      <c r="BJ1311" s="23"/>
      <c r="BK1311" s="23"/>
      <c r="BL1311" s="23"/>
      <c r="BM1311" s="23"/>
      <c r="BN1311" s="23"/>
      <c r="BO1311" s="23"/>
      <c r="BP1311" s="23"/>
      <c r="BQ1311" s="23"/>
      <c r="BR1311" s="23"/>
      <c r="BS1311" s="23"/>
      <c r="BT1311" s="23"/>
      <c r="BU1311" s="23"/>
      <c r="BV1311" s="23"/>
      <c r="BW1311" s="23"/>
      <c r="BX1311" s="23"/>
      <c r="BY1311" s="23"/>
      <c r="BZ1311" s="23"/>
      <c r="CA1311" s="23"/>
      <c r="CB1311" s="23"/>
      <c r="CC1311" s="23"/>
      <c r="CD1311" s="23"/>
      <c r="CE1311" s="23"/>
      <c r="CF1311" s="23"/>
      <c r="CG1311" s="23"/>
      <c r="CH1311" s="23"/>
      <c r="CI1311" s="23"/>
      <c r="CJ1311" s="23"/>
      <c r="CK1311" s="23"/>
      <c r="CL1311" s="23"/>
      <c r="CM1311" s="23"/>
      <c r="CN1311" s="23"/>
      <c r="CO1311" s="23"/>
      <c r="CP1311" s="23"/>
      <c r="CQ1311" s="23"/>
      <c r="CR1311" s="23"/>
      <c r="CS1311" s="23"/>
      <c r="CT1311" s="23"/>
      <c r="CU1311" s="23"/>
      <c r="CV1311" s="23"/>
      <c r="CW1311" s="23"/>
      <c r="CX1311" s="23"/>
      <c r="CY1311" s="23"/>
      <c r="CZ1311" s="23"/>
      <c r="DA1311" s="23"/>
      <c r="DB1311" s="23"/>
      <c r="DC1311" s="23"/>
      <c r="DD1311" s="23"/>
      <c r="DE1311" s="23"/>
      <c r="DF1311" s="23"/>
      <c r="DG1311" s="23"/>
      <c r="DH1311" s="23"/>
      <c r="DI1311" s="23"/>
      <c r="DJ1311" s="23"/>
      <c r="DK1311" s="23"/>
      <c r="DL1311" s="23"/>
      <c r="DM1311" s="23"/>
      <c r="DN1311" s="23"/>
      <c r="DO1311" s="23"/>
      <c r="DP1311" s="23"/>
      <c r="DQ1311" s="23"/>
      <c r="DR1311" s="23"/>
      <c r="DS1311" s="23"/>
      <c r="DT1311" s="23"/>
      <c r="DU1311" s="23"/>
      <c r="DV1311" s="23"/>
      <c r="DW1311" s="23"/>
      <c r="DX1311" s="23"/>
      <c r="DY1311" s="23"/>
      <c r="DZ1311" s="23"/>
      <c r="EA1311" s="23"/>
      <c r="EB1311" s="23"/>
      <c r="EC1311" s="23"/>
      <c r="ED1311" s="23"/>
      <c r="EE1311" s="23"/>
    </row>
    <row r="1312" spans="1:135" s="22" customFormat="1" x14ac:dyDescent="0.25">
      <c r="A1312" s="20"/>
      <c r="B1312" s="16"/>
      <c r="C1312" s="446"/>
      <c r="D1312" s="446"/>
      <c r="E1312" s="1089"/>
      <c r="F1312" s="446"/>
      <c r="G1312" s="446"/>
      <c r="H1312" s="1089"/>
      <c r="I1312" s="446"/>
      <c r="J1312" s="446"/>
      <c r="K1312" s="1089"/>
      <c r="L1312" s="446"/>
      <c r="M1312" s="446"/>
      <c r="N1312" s="1089"/>
      <c r="O1312" s="446"/>
      <c r="P1312" s="446"/>
      <c r="Q1312" s="1089"/>
      <c r="R1312" s="446"/>
      <c r="S1312" s="446"/>
      <c r="T1312" s="1089"/>
      <c r="U1312" s="1089"/>
      <c r="V1312" s="446"/>
      <c r="W1312" s="446"/>
      <c r="X1312" s="1089"/>
      <c r="Y1312" s="446"/>
      <c r="Z1312" s="446"/>
      <c r="AA1312" s="1089"/>
      <c r="AB1312" s="446"/>
      <c r="AC1312" s="1089"/>
      <c r="AD1312" s="446"/>
      <c r="AE1312" s="1089"/>
      <c r="AF1312" s="446"/>
      <c r="AG1312" s="1089"/>
      <c r="AH1312" s="446"/>
      <c r="AI1312" s="446"/>
      <c r="AJ1312" s="1089"/>
      <c r="AK1312" s="446"/>
      <c r="AL1312" s="446"/>
      <c r="AM1312" s="1089"/>
      <c r="AN1312" s="446"/>
      <c r="AO1312" s="446"/>
      <c r="AP1312" s="1089"/>
      <c r="AQ1312" s="446"/>
      <c r="AR1312" s="446"/>
      <c r="AS1312" s="1146"/>
      <c r="AT1312" s="446"/>
      <c r="AU1312" s="446"/>
      <c r="AV1312" s="1089"/>
      <c r="AW1312" s="1089"/>
      <c r="AX1312" s="1146"/>
      <c r="AY1312" s="446"/>
      <c r="AZ1312" s="1146"/>
      <c r="BA1312" s="1919"/>
      <c r="BB1312" s="1790"/>
      <c r="BC1312" s="1146"/>
      <c r="BD1312" s="446"/>
      <c r="BE1312" s="1938"/>
      <c r="BF1312" s="1089"/>
      <c r="BG1312" s="20"/>
      <c r="BH1312" s="23"/>
      <c r="BI1312" s="23"/>
      <c r="BJ1312" s="23"/>
      <c r="BK1312" s="23"/>
      <c r="BL1312" s="23"/>
      <c r="BM1312" s="23"/>
      <c r="BN1312" s="23"/>
      <c r="BO1312" s="23"/>
      <c r="BP1312" s="23"/>
      <c r="BQ1312" s="23"/>
      <c r="BR1312" s="23"/>
      <c r="BS1312" s="23"/>
      <c r="BT1312" s="23"/>
      <c r="BU1312" s="23"/>
      <c r="BV1312" s="23"/>
      <c r="BW1312" s="23"/>
      <c r="BX1312" s="23"/>
      <c r="BY1312" s="23"/>
      <c r="BZ1312" s="23"/>
      <c r="CA1312" s="23"/>
      <c r="CB1312" s="23"/>
      <c r="CC1312" s="23"/>
      <c r="CD1312" s="23"/>
      <c r="CE1312" s="23"/>
      <c r="CF1312" s="23"/>
      <c r="CG1312" s="23"/>
      <c r="CH1312" s="23"/>
      <c r="CI1312" s="23"/>
      <c r="CJ1312" s="23"/>
      <c r="CK1312" s="23"/>
      <c r="CL1312" s="23"/>
      <c r="CM1312" s="23"/>
      <c r="CN1312" s="23"/>
      <c r="CO1312" s="23"/>
      <c r="CP1312" s="23"/>
      <c r="CQ1312" s="23"/>
      <c r="CR1312" s="23"/>
      <c r="CS1312" s="23"/>
      <c r="CT1312" s="23"/>
      <c r="CU1312" s="23"/>
      <c r="CV1312" s="23"/>
      <c r="CW1312" s="23"/>
      <c r="CX1312" s="23"/>
      <c r="CY1312" s="23"/>
      <c r="CZ1312" s="23"/>
      <c r="DA1312" s="23"/>
      <c r="DB1312" s="23"/>
      <c r="DC1312" s="23"/>
      <c r="DD1312" s="23"/>
      <c r="DE1312" s="23"/>
      <c r="DF1312" s="23"/>
      <c r="DG1312" s="23"/>
      <c r="DH1312" s="23"/>
      <c r="DI1312" s="23"/>
      <c r="DJ1312" s="23"/>
      <c r="DK1312" s="23"/>
      <c r="DL1312" s="23"/>
      <c r="DM1312" s="23"/>
      <c r="DN1312" s="23"/>
      <c r="DO1312" s="23"/>
      <c r="DP1312" s="23"/>
      <c r="DQ1312" s="23"/>
      <c r="DR1312" s="23"/>
      <c r="DS1312" s="23"/>
      <c r="DT1312" s="23"/>
      <c r="DU1312" s="23"/>
      <c r="DV1312" s="23"/>
      <c r="DW1312" s="23"/>
      <c r="DX1312" s="23"/>
      <c r="DY1312" s="23"/>
      <c r="DZ1312" s="23"/>
      <c r="EA1312" s="23"/>
      <c r="EB1312" s="23"/>
      <c r="EC1312" s="23"/>
      <c r="ED1312" s="23"/>
      <c r="EE1312" s="23"/>
    </row>
    <row r="1313" spans="1:135" s="22" customFormat="1" x14ac:dyDescent="0.25">
      <c r="A1313" s="20"/>
      <c r="B1313" s="16"/>
      <c r="C1313" s="446"/>
      <c r="D1313" s="446"/>
      <c r="E1313" s="1089"/>
      <c r="F1313" s="446"/>
      <c r="G1313" s="446"/>
      <c r="H1313" s="1089"/>
      <c r="I1313" s="446"/>
      <c r="J1313" s="446"/>
      <c r="K1313" s="1089"/>
      <c r="L1313" s="446"/>
      <c r="M1313" s="446"/>
      <c r="N1313" s="1089"/>
      <c r="O1313" s="446"/>
      <c r="P1313" s="446"/>
      <c r="Q1313" s="1089"/>
      <c r="R1313" s="446"/>
      <c r="S1313" s="446"/>
      <c r="T1313" s="1089"/>
      <c r="U1313" s="1089"/>
      <c r="V1313" s="446"/>
      <c r="W1313" s="446"/>
      <c r="X1313" s="1089"/>
      <c r="Y1313" s="446"/>
      <c r="Z1313" s="446"/>
      <c r="AA1313" s="1089"/>
      <c r="AB1313" s="446"/>
      <c r="AC1313" s="1089"/>
      <c r="AD1313" s="446"/>
      <c r="AE1313" s="1089"/>
      <c r="AF1313" s="446"/>
      <c r="AG1313" s="1089"/>
      <c r="AH1313" s="446"/>
      <c r="AI1313" s="446"/>
      <c r="AJ1313" s="1089"/>
      <c r="AK1313" s="446"/>
      <c r="AL1313" s="446"/>
      <c r="AM1313" s="1089"/>
      <c r="AN1313" s="446"/>
      <c r="AO1313" s="446"/>
      <c r="AP1313" s="1089"/>
      <c r="AQ1313" s="446"/>
      <c r="AR1313" s="446"/>
      <c r="AS1313" s="1146"/>
      <c r="AT1313" s="446"/>
      <c r="AU1313" s="446"/>
      <c r="AV1313" s="1089"/>
      <c r="AW1313" s="1089"/>
      <c r="AX1313" s="1146"/>
      <c r="AY1313" s="446"/>
      <c r="AZ1313" s="1146"/>
      <c r="BA1313" s="1919"/>
      <c r="BB1313" s="1790"/>
      <c r="BC1313" s="1146"/>
      <c r="BD1313" s="446"/>
      <c r="BE1313" s="1938"/>
      <c r="BF1313" s="1089"/>
      <c r="BG1313" s="20"/>
      <c r="BH1313" s="23"/>
      <c r="BI1313" s="23"/>
      <c r="BJ1313" s="23"/>
      <c r="BK1313" s="23"/>
      <c r="BL1313" s="23"/>
      <c r="BM1313" s="23"/>
      <c r="BN1313" s="23"/>
      <c r="BO1313" s="23"/>
      <c r="BP1313" s="23"/>
      <c r="BQ1313" s="23"/>
      <c r="BR1313" s="23"/>
      <c r="BS1313" s="23"/>
      <c r="BT1313" s="23"/>
      <c r="BU1313" s="23"/>
      <c r="BV1313" s="23"/>
      <c r="BW1313" s="23"/>
      <c r="BX1313" s="23"/>
      <c r="BY1313" s="23"/>
      <c r="BZ1313" s="23"/>
      <c r="CA1313" s="23"/>
      <c r="CB1313" s="23"/>
      <c r="CC1313" s="23"/>
      <c r="CD1313" s="23"/>
      <c r="CE1313" s="23"/>
      <c r="CF1313" s="23"/>
      <c r="CG1313" s="23"/>
      <c r="CH1313" s="23"/>
      <c r="CI1313" s="23"/>
      <c r="CJ1313" s="23"/>
      <c r="CK1313" s="23"/>
      <c r="CL1313" s="23"/>
      <c r="CM1313" s="23"/>
      <c r="CN1313" s="23"/>
      <c r="CO1313" s="23"/>
      <c r="CP1313" s="23"/>
      <c r="CQ1313" s="23"/>
      <c r="CR1313" s="23"/>
      <c r="CS1313" s="23"/>
      <c r="CT1313" s="23"/>
      <c r="CU1313" s="23"/>
      <c r="CV1313" s="23"/>
      <c r="CW1313" s="23"/>
      <c r="CX1313" s="23"/>
      <c r="CY1313" s="23"/>
      <c r="CZ1313" s="23"/>
      <c r="DA1313" s="23"/>
      <c r="DB1313" s="23"/>
      <c r="DC1313" s="23"/>
      <c r="DD1313" s="23"/>
      <c r="DE1313" s="23"/>
      <c r="DF1313" s="23"/>
      <c r="DG1313" s="23"/>
      <c r="DH1313" s="23"/>
      <c r="DI1313" s="23"/>
      <c r="DJ1313" s="23"/>
      <c r="DK1313" s="23"/>
      <c r="DL1313" s="23"/>
      <c r="DM1313" s="23"/>
      <c r="DN1313" s="23"/>
      <c r="DO1313" s="23"/>
      <c r="DP1313" s="23"/>
      <c r="DQ1313" s="23"/>
      <c r="DR1313" s="23"/>
      <c r="DS1313" s="23"/>
      <c r="DT1313" s="23"/>
      <c r="DU1313" s="23"/>
      <c r="DV1313" s="23"/>
      <c r="DW1313" s="23"/>
      <c r="DX1313" s="23"/>
      <c r="DY1313" s="23"/>
      <c r="DZ1313" s="23"/>
      <c r="EA1313" s="23"/>
      <c r="EB1313" s="23"/>
      <c r="EC1313" s="23"/>
      <c r="ED1313" s="23"/>
      <c r="EE1313" s="23"/>
    </row>
    <row r="1314" spans="1:135" s="22" customFormat="1" x14ac:dyDescent="0.25">
      <c r="A1314" s="20"/>
      <c r="B1314" s="16"/>
      <c r="C1314" s="446"/>
      <c r="D1314" s="446"/>
      <c r="E1314" s="1089"/>
      <c r="F1314" s="446"/>
      <c r="G1314" s="446"/>
      <c r="H1314" s="1089"/>
      <c r="I1314" s="446"/>
      <c r="J1314" s="446"/>
      <c r="K1314" s="1089"/>
      <c r="L1314" s="446"/>
      <c r="M1314" s="446"/>
      <c r="N1314" s="1089"/>
      <c r="O1314" s="446"/>
      <c r="P1314" s="446"/>
      <c r="Q1314" s="1089"/>
      <c r="R1314" s="446"/>
      <c r="S1314" s="446"/>
      <c r="T1314" s="1089"/>
      <c r="U1314" s="1089"/>
      <c r="V1314" s="446"/>
      <c r="W1314" s="446"/>
      <c r="X1314" s="1089"/>
      <c r="Y1314" s="446"/>
      <c r="Z1314" s="446"/>
      <c r="AA1314" s="1089"/>
      <c r="AB1314" s="446"/>
      <c r="AC1314" s="1089"/>
      <c r="AD1314" s="446"/>
      <c r="AE1314" s="1089"/>
      <c r="AF1314" s="446"/>
      <c r="AG1314" s="1089"/>
      <c r="AH1314" s="446"/>
      <c r="AI1314" s="446"/>
      <c r="AJ1314" s="1089"/>
      <c r="AK1314" s="446"/>
      <c r="AL1314" s="446"/>
      <c r="AM1314" s="1089"/>
      <c r="AN1314" s="446"/>
      <c r="AO1314" s="446"/>
      <c r="AP1314" s="1089"/>
      <c r="AQ1314" s="446"/>
      <c r="AR1314" s="446"/>
      <c r="AS1314" s="1146"/>
      <c r="AT1314" s="446"/>
      <c r="AU1314" s="446"/>
      <c r="AV1314" s="1089"/>
      <c r="AW1314" s="1089"/>
      <c r="AX1314" s="1146"/>
      <c r="AY1314" s="446"/>
      <c r="AZ1314" s="1146"/>
      <c r="BA1314" s="1919"/>
      <c r="BB1314" s="1790"/>
      <c r="BC1314" s="1146"/>
      <c r="BD1314" s="446"/>
      <c r="BE1314" s="1938"/>
      <c r="BF1314" s="1089"/>
      <c r="BG1314" s="20"/>
      <c r="BH1314" s="23"/>
      <c r="BI1314" s="23"/>
      <c r="BJ1314" s="23"/>
      <c r="BK1314" s="23"/>
      <c r="BL1314" s="23"/>
      <c r="BM1314" s="23"/>
      <c r="BN1314" s="23"/>
      <c r="BO1314" s="23"/>
      <c r="BP1314" s="23"/>
      <c r="BQ1314" s="23"/>
      <c r="BR1314" s="23"/>
      <c r="BS1314" s="23"/>
      <c r="BT1314" s="23"/>
      <c r="BU1314" s="23"/>
      <c r="BV1314" s="23"/>
      <c r="BW1314" s="23"/>
      <c r="BX1314" s="23"/>
      <c r="BY1314" s="23"/>
      <c r="BZ1314" s="23"/>
      <c r="CA1314" s="23"/>
      <c r="CB1314" s="23"/>
      <c r="CC1314" s="23"/>
      <c r="CD1314" s="23"/>
      <c r="CE1314" s="23"/>
      <c r="CF1314" s="23"/>
      <c r="CG1314" s="23"/>
      <c r="CH1314" s="23"/>
      <c r="CI1314" s="23"/>
      <c r="CJ1314" s="23"/>
      <c r="CK1314" s="23"/>
      <c r="CL1314" s="23"/>
      <c r="CM1314" s="23"/>
      <c r="CN1314" s="23"/>
      <c r="CO1314" s="23"/>
      <c r="CP1314" s="23"/>
      <c r="CQ1314" s="23"/>
      <c r="CR1314" s="23"/>
      <c r="CS1314" s="23"/>
      <c r="CT1314" s="23"/>
      <c r="CU1314" s="23"/>
      <c r="CV1314" s="23"/>
      <c r="CW1314" s="23"/>
      <c r="CX1314" s="23"/>
      <c r="CY1314" s="23"/>
      <c r="CZ1314" s="23"/>
      <c r="DA1314" s="23"/>
      <c r="DB1314" s="23"/>
      <c r="DC1314" s="23"/>
      <c r="DD1314" s="23"/>
      <c r="DE1314" s="23"/>
      <c r="DF1314" s="23"/>
      <c r="DG1314" s="23"/>
      <c r="DH1314" s="23"/>
      <c r="DI1314" s="23"/>
      <c r="DJ1314" s="23"/>
      <c r="DK1314" s="23"/>
      <c r="DL1314" s="23"/>
      <c r="DM1314" s="23"/>
      <c r="DN1314" s="23"/>
      <c r="DO1314" s="23"/>
      <c r="DP1314" s="23"/>
      <c r="DQ1314" s="23"/>
      <c r="DR1314" s="23"/>
      <c r="DS1314" s="23"/>
      <c r="DT1314" s="23"/>
      <c r="DU1314" s="23"/>
      <c r="DV1314" s="23"/>
      <c r="DW1314" s="23"/>
      <c r="DX1314" s="23"/>
      <c r="DY1314" s="23"/>
      <c r="DZ1314" s="23"/>
      <c r="EA1314" s="23"/>
      <c r="EB1314" s="23"/>
      <c r="EC1314" s="23"/>
      <c r="ED1314" s="23"/>
      <c r="EE1314" s="23"/>
    </row>
    <row r="1315" spans="1:135" s="22" customFormat="1" x14ac:dyDescent="0.25">
      <c r="A1315" s="20"/>
      <c r="B1315" s="16"/>
      <c r="C1315" s="446"/>
      <c r="D1315" s="446"/>
      <c r="E1315" s="1089"/>
      <c r="F1315" s="446"/>
      <c r="G1315" s="446"/>
      <c r="H1315" s="1089"/>
      <c r="I1315" s="446"/>
      <c r="J1315" s="446"/>
      <c r="K1315" s="1089"/>
      <c r="L1315" s="446"/>
      <c r="M1315" s="446"/>
      <c r="N1315" s="1089"/>
      <c r="O1315" s="446"/>
      <c r="P1315" s="446"/>
      <c r="Q1315" s="1089"/>
      <c r="R1315" s="446"/>
      <c r="S1315" s="446"/>
      <c r="T1315" s="1089"/>
      <c r="U1315" s="1089"/>
      <c r="V1315" s="446"/>
      <c r="W1315" s="446"/>
      <c r="X1315" s="1089"/>
      <c r="Y1315" s="446"/>
      <c r="Z1315" s="446"/>
      <c r="AA1315" s="1089"/>
      <c r="AB1315" s="446"/>
      <c r="AC1315" s="1089"/>
      <c r="AD1315" s="446"/>
      <c r="AE1315" s="1089"/>
      <c r="AF1315" s="446"/>
      <c r="AG1315" s="1089"/>
      <c r="AH1315" s="446"/>
      <c r="AI1315" s="446"/>
      <c r="AJ1315" s="1089"/>
      <c r="AK1315" s="446"/>
      <c r="AL1315" s="446"/>
      <c r="AM1315" s="1089"/>
      <c r="AN1315" s="446"/>
      <c r="AO1315" s="446"/>
      <c r="AP1315" s="1089"/>
      <c r="AQ1315" s="446"/>
      <c r="AR1315" s="446"/>
      <c r="AS1315" s="1146"/>
      <c r="AT1315" s="446"/>
      <c r="AU1315" s="446"/>
      <c r="AV1315" s="1089"/>
      <c r="AW1315" s="1089"/>
      <c r="AX1315" s="1146"/>
      <c r="AY1315" s="446"/>
      <c r="AZ1315" s="1146"/>
      <c r="BA1315" s="1919"/>
      <c r="BB1315" s="1790"/>
      <c r="BC1315" s="1146"/>
      <c r="BD1315" s="446"/>
      <c r="BE1315" s="1938"/>
      <c r="BF1315" s="1089"/>
      <c r="BG1315" s="20"/>
      <c r="BH1315" s="23"/>
      <c r="BI1315" s="23"/>
      <c r="BJ1315" s="23"/>
      <c r="BK1315" s="23"/>
      <c r="BL1315" s="23"/>
      <c r="BM1315" s="23"/>
      <c r="BN1315" s="23"/>
      <c r="BO1315" s="23"/>
      <c r="BP1315" s="23"/>
      <c r="BQ1315" s="23"/>
      <c r="BR1315" s="23"/>
      <c r="BS1315" s="23"/>
      <c r="BT1315" s="23"/>
      <c r="BU1315" s="23"/>
      <c r="BV1315" s="23"/>
      <c r="BW1315" s="23"/>
      <c r="BX1315" s="23"/>
      <c r="BY1315" s="23"/>
      <c r="BZ1315" s="23"/>
      <c r="CA1315" s="23"/>
      <c r="CB1315" s="23"/>
      <c r="CC1315" s="23"/>
      <c r="CD1315" s="23"/>
      <c r="CE1315" s="23"/>
      <c r="CF1315" s="23"/>
      <c r="CG1315" s="23"/>
      <c r="CH1315" s="23"/>
      <c r="CI1315" s="23"/>
      <c r="CJ1315" s="23"/>
      <c r="CK1315" s="23"/>
      <c r="CL1315" s="23"/>
      <c r="CM1315" s="23"/>
      <c r="CN1315" s="23"/>
      <c r="CO1315" s="23"/>
      <c r="CP1315" s="23"/>
      <c r="CQ1315" s="23"/>
      <c r="CR1315" s="23"/>
      <c r="CS1315" s="23"/>
      <c r="CT1315" s="23"/>
      <c r="CU1315" s="23"/>
      <c r="CV1315" s="23"/>
      <c r="CW1315" s="23"/>
      <c r="CX1315" s="23"/>
      <c r="CY1315" s="23"/>
      <c r="CZ1315" s="23"/>
      <c r="DA1315" s="23"/>
      <c r="DB1315" s="23"/>
      <c r="DC1315" s="23"/>
      <c r="DD1315" s="23"/>
      <c r="DE1315" s="23"/>
      <c r="DF1315" s="23"/>
      <c r="DG1315" s="23"/>
      <c r="DH1315" s="23"/>
      <c r="DI1315" s="23"/>
      <c r="DJ1315" s="23"/>
      <c r="DK1315" s="23"/>
      <c r="DL1315" s="23"/>
      <c r="DM1315" s="23"/>
      <c r="DN1315" s="23"/>
      <c r="DO1315" s="23"/>
      <c r="DP1315" s="23"/>
      <c r="DQ1315" s="23"/>
      <c r="DR1315" s="23"/>
      <c r="DS1315" s="23"/>
      <c r="DT1315" s="23"/>
      <c r="DU1315" s="23"/>
      <c r="DV1315" s="23"/>
      <c r="DW1315" s="23"/>
      <c r="DX1315" s="23"/>
      <c r="DY1315" s="23"/>
      <c r="DZ1315" s="23"/>
      <c r="EA1315" s="23"/>
      <c r="EB1315" s="23"/>
      <c r="EC1315" s="23"/>
      <c r="ED1315" s="23"/>
      <c r="EE1315" s="23"/>
    </row>
    <row r="1316" spans="1:135" s="22" customFormat="1" x14ac:dyDescent="0.25">
      <c r="A1316" s="20"/>
      <c r="B1316" s="16"/>
      <c r="C1316" s="446"/>
      <c r="D1316" s="446"/>
      <c r="E1316" s="1089"/>
      <c r="F1316" s="446"/>
      <c r="G1316" s="446"/>
      <c r="H1316" s="1089"/>
      <c r="I1316" s="446"/>
      <c r="J1316" s="446"/>
      <c r="K1316" s="1089"/>
      <c r="L1316" s="446"/>
      <c r="M1316" s="446"/>
      <c r="N1316" s="1089"/>
      <c r="O1316" s="446"/>
      <c r="P1316" s="446"/>
      <c r="Q1316" s="1089"/>
      <c r="R1316" s="446"/>
      <c r="S1316" s="446"/>
      <c r="T1316" s="1089"/>
      <c r="U1316" s="1089"/>
      <c r="V1316" s="446"/>
      <c r="W1316" s="446"/>
      <c r="X1316" s="1089"/>
      <c r="Y1316" s="446"/>
      <c r="Z1316" s="446"/>
      <c r="AA1316" s="1089"/>
      <c r="AB1316" s="446"/>
      <c r="AC1316" s="1089"/>
      <c r="AD1316" s="446"/>
      <c r="AE1316" s="1089"/>
      <c r="AF1316" s="446"/>
      <c r="AG1316" s="1089"/>
      <c r="AH1316" s="446"/>
      <c r="AI1316" s="446"/>
      <c r="AJ1316" s="1089"/>
      <c r="AK1316" s="446"/>
      <c r="AL1316" s="446"/>
      <c r="AM1316" s="1089"/>
      <c r="AN1316" s="446"/>
      <c r="AO1316" s="446"/>
      <c r="AP1316" s="1089"/>
      <c r="AQ1316" s="446"/>
      <c r="AR1316" s="446"/>
      <c r="AS1316" s="1146"/>
      <c r="AT1316" s="446"/>
      <c r="AU1316" s="446"/>
      <c r="AV1316" s="1089"/>
      <c r="AW1316" s="1089"/>
      <c r="AX1316" s="1146"/>
      <c r="AY1316" s="446"/>
      <c r="AZ1316" s="1146"/>
      <c r="BA1316" s="1919"/>
      <c r="BB1316" s="1790"/>
      <c r="BC1316" s="1146"/>
      <c r="BD1316" s="446"/>
      <c r="BE1316" s="1938"/>
      <c r="BF1316" s="1089"/>
      <c r="BG1316" s="20"/>
      <c r="BH1316" s="23"/>
      <c r="BI1316" s="23"/>
      <c r="BJ1316" s="23"/>
      <c r="BK1316" s="23"/>
      <c r="BL1316" s="23"/>
      <c r="BM1316" s="23"/>
      <c r="BN1316" s="23"/>
      <c r="BO1316" s="23"/>
      <c r="BP1316" s="23"/>
      <c r="BQ1316" s="23"/>
      <c r="BR1316" s="23"/>
      <c r="BS1316" s="23"/>
      <c r="BT1316" s="23"/>
      <c r="BU1316" s="23"/>
      <c r="BV1316" s="23"/>
      <c r="BW1316" s="23"/>
      <c r="BX1316" s="23"/>
      <c r="BY1316" s="23"/>
      <c r="BZ1316" s="23"/>
      <c r="CA1316" s="23"/>
      <c r="CB1316" s="23"/>
      <c r="CC1316" s="23"/>
      <c r="CD1316" s="23"/>
      <c r="CE1316" s="23"/>
      <c r="CF1316" s="23"/>
      <c r="CG1316" s="23"/>
      <c r="CH1316" s="23"/>
      <c r="CI1316" s="23"/>
      <c r="CJ1316" s="23"/>
      <c r="CK1316" s="23"/>
      <c r="CL1316" s="23"/>
      <c r="CM1316" s="23"/>
      <c r="CN1316" s="23"/>
      <c r="CO1316" s="23"/>
      <c r="CP1316" s="23"/>
      <c r="CQ1316" s="23"/>
      <c r="CR1316" s="23"/>
      <c r="CS1316" s="23"/>
      <c r="CT1316" s="23"/>
      <c r="CU1316" s="23"/>
      <c r="CV1316" s="23"/>
      <c r="CW1316" s="23"/>
      <c r="CX1316" s="23"/>
      <c r="CY1316" s="23"/>
      <c r="CZ1316" s="23"/>
      <c r="DA1316" s="23"/>
      <c r="DB1316" s="23"/>
      <c r="DC1316" s="23"/>
      <c r="DD1316" s="23"/>
      <c r="DE1316" s="23"/>
      <c r="DF1316" s="23"/>
      <c r="DG1316" s="23"/>
      <c r="DH1316" s="23"/>
      <c r="DI1316" s="23"/>
      <c r="DJ1316" s="23"/>
      <c r="DK1316" s="23"/>
      <c r="DL1316" s="23"/>
      <c r="DM1316" s="23"/>
      <c r="DN1316" s="23"/>
      <c r="DO1316" s="23"/>
      <c r="DP1316" s="23"/>
      <c r="DQ1316" s="23"/>
      <c r="DR1316" s="23"/>
      <c r="DS1316" s="23"/>
      <c r="DT1316" s="23"/>
      <c r="DU1316" s="23"/>
      <c r="DV1316" s="23"/>
      <c r="DW1316" s="23"/>
      <c r="DX1316" s="23"/>
      <c r="DY1316" s="23"/>
      <c r="DZ1316" s="23"/>
      <c r="EA1316" s="23"/>
      <c r="EB1316" s="23"/>
      <c r="EC1316" s="23"/>
      <c r="ED1316" s="23"/>
      <c r="EE1316" s="23"/>
    </row>
    <row r="1317" spans="1:135" s="22" customFormat="1" x14ac:dyDescent="0.25">
      <c r="A1317" s="20"/>
      <c r="B1317" s="16"/>
      <c r="C1317" s="446"/>
      <c r="D1317" s="446"/>
      <c r="E1317" s="1089"/>
      <c r="F1317" s="446"/>
      <c r="G1317" s="446"/>
      <c r="H1317" s="1089"/>
      <c r="I1317" s="446"/>
      <c r="J1317" s="446"/>
      <c r="K1317" s="1089"/>
      <c r="L1317" s="446"/>
      <c r="M1317" s="446"/>
      <c r="N1317" s="1089"/>
      <c r="O1317" s="446"/>
      <c r="P1317" s="446"/>
      <c r="Q1317" s="1089"/>
      <c r="R1317" s="446"/>
      <c r="S1317" s="446"/>
      <c r="T1317" s="1089"/>
      <c r="U1317" s="1089"/>
      <c r="V1317" s="446"/>
      <c r="W1317" s="446"/>
      <c r="X1317" s="1089"/>
      <c r="Y1317" s="446"/>
      <c r="Z1317" s="446"/>
      <c r="AA1317" s="1089"/>
      <c r="AB1317" s="446"/>
      <c r="AC1317" s="1089"/>
      <c r="AD1317" s="446"/>
      <c r="AE1317" s="1089"/>
      <c r="AF1317" s="446"/>
      <c r="AG1317" s="1089"/>
      <c r="AH1317" s="446"/>
      <c r="AI1317" s="446"/>
      <c r="AJ1317" s="1089"/>
      <c r="AK1317" s="446"/>
      <c r="AL1317" s="446"/>
      <c r="AM1317" s="1089"/>
      <c r="AN1317" s="446"/>
      <c r="AO1317" s="446"/>
      <c r="AP1317" s="1089"/>
      <c r="AQ1317" s="446"/>
      <c r="AR1317" s="446"/>
      <c r="AS1317" s="1146"/>
      <c r="AT1317" s="446"/>
      <c r="AU1317" s="446"/>
      <c r="AV1317" s="1089"/>
      <c r="AW1317" s="1089"/>
      <c r="AX1317" s="1146"/>
      <c r="AY1317" s="446"/>
      <c r="AZ1317" s="1146"/>
      <c r="BA1317" s="1919"/>
      <c r="BB1317" s="1790"/>
      <c r="BC1317" s="1146"/>
      <c r="BD1317" s="446"/>
      <c r="BE1317" s="1938"/>
      <c r="BF1317" s="1089"/>
      <c r="BG1317" s="20"/>
      <c r="BH1317" s="23"/>
      <c r="BI1317" s="23"/>
      <c r="BJ1317" s="23"/>
      <c r="BK1317" s="23"/>
      <c r="BL1317" s="23"/>
      <c r="BM1317" s="23"/>
      <c r="BN1317" s="23"/>
      <c r="BO1317" s="23"/>
      <c r="BP1317" s="23"/>
      <c r="BQ1317" s="23"/>
      <c r="BR1317" s="23"/>
      <c r="BS1317" s="23"/>
      <c r="BT1317" s="23"/>
      <c r="BU1317" s="23"/>
      <c r="BV1317" s="23"/>
      <c r="BW1317" s="23"/>
      <c r="BX1317" s="23"/>
      <c r="BY1317" s="23"/>
      <c r="BZ1317" s="23"/>
      <c r="CA1317" s="23"/>
      <c r="CB1317" s="23"/>
      <c r="CC1317" s="23"/>
      <c r="CD1317" s="23"/>
      <c r="CE1317" s="23"/>
      <c r="CF1317" s="23"/>
      <c r="CG1317" s="23"/>
      <c r="CH1317" s="23"/>
      <c r="CI1317" s="23"/>
      <c r="CJ1317" s="23"/>
      <c r="CK1317" s="23"/>
      <c r="CL1317" s="23"/>
      <c r="CM1317" s="23"/>
      <c r="CN1317" s="23"/>
      <c r="CO1317" s="23"/>
      <c r="CP1317" s="23"/>
      <c r="CQ1317" s="23"/>
      <c r="CR1317" s="23"/>
      <c r="CS1317" s="23"/>
      <c r="CT1317" s="23"/>
      <c r="CU1317" s="23"/>
      <c r="CV1317" s="23"/>
      <c r="CW1317" s="23"/>
      <c r="CX1317" s="23"/>
      <c r="CY1317" s="23"/>
      <c r="CZ1317" s="23"/>
      <c r="DA1317" s="23"/>
      <c r="DB1317" s="23"/>
      <c r="DC1317" s="23"/>
      <c r="DD1317" s="23"/>
      <c r="DE1317" s="23"/>
      <c r="DF1317" s="23"/>
      <c r="DG1317" s="23"/>
      <c r="DH1317" s="23"/>
      <c r="DI1317" s="23"/>
      <c r="DJ1317" s="23"/>
      <c r="DK1317" s="23"/>
      <c r="DL1317" s="23"/>
      <c r="DM1317" s="23"/>
      <c r="DN1317" s="23"/>
      <c r="DO1317" s="23"/>
      <c r="DP1317" s="23"/>
      <c r="DQ1317" s="23"/>
      <c r="DR1317" s="23"/>
      <c r="DS1317" s="23"/>
      <c r="DT1317" s="23"/>
      <c r="DU1317" s="23"/>
      <c r="DV1317" s="23"/>
      <c r="DW1317" s="23"/>
      <c r="DX1317" s="23"/>
      <c r="DY1317" s="23"/>
      <c r="DZ1317" s="23"/>
      <c r="EA1317" s="23"/>
      <c r="EB1317" s="23"/>
      <c r="EC1317" s="23"/>
      <c r="ED1317" s="23"/>
      <c r="EE1317" s="23"/>
    </row>
    <row r="1318" spans="1:135" s="22" customFormat="1" x14ac:dyDescent="0.25">
      <c r="A1318" s="20"/>
      <c r="B1318" s="16"/>
      <c r="C1318" s="446"/>
      <c r="D1318" s="446"/>
      <c r="E1318" s="1089"/>
      <c r="F1318" s="446"/>
      <c r="G1318" s="446"/>
      <c r="H1318" s="1089"/>
      <c r="I1318" s="446"/>
      <c r="J1318" s="446"/>
      <c r="K1318" s="1089"/>
      <c r="L1318" s="446"/>
      <c r="M1318" s="446"/>
      <c r="N1318" s="1089"/>
      <c r="O1318" s="446"/>
      <c r="P1318" s="446"/>
      <c r="Q1318" s="1089"/>
      <c r="R1318" s="446"/>
      <c r="S1318" s="446"/>
      <c r="T1318" s="1089"/>
      <c r="U1318" s="1089"/>
      <c r="V1318" s="446"/>
      <c r="W1318" s="446"/>
      <c r="X1318" s="1089"/>
      <c r="Y1318" s="446"/>
      <c r="Z1318" s="446"/>
      <c r="AA1318" s="1089"/>
      <c r="AB1318" s="446"/>
      <c r="AC1318" s="1089"/>
      <c r="AD1318" s="446"/>
      <c r="AE1318" s="1089"/>
      <c r="AF1318" s="446"/>
      <c r="AG1318" s="1089"/>
      <c r="AH1318" s="446"/>
      <c r="AI1318" s="446"/>
      <c r="AJ1318" s="1089"/>
      <c r="AK1318" s="446"/>
      <c r="AL1318" s="446"/>
      <c r="AM1318" s="1089"/>
      <c r="AN1318" s="446"/>
      <c r="AO1318" s="446"/>
      <c r="AP1318" s="1089"/>
      <c r="AQ1318" s="446"/>
      <c r="AR1318" s="446"/>
      <c r="AS1318" s="1146"/>
      <c r="AT1318" s="446"/>
      <c r="AU1318" s="446"/>
      <c r="AV1318" s="1089"/>
      <c r="AW1318" s="1089"/>
      <c r="AX1318" s="1146"/>
      <c r="AY1318" s="446"/>
      <c r="AZ1318" s="1146"/>
      <c r="BA1318" s="1919"/>
      <c r="BB1318" s="1790"/>
      <c r="BC1318" s="1146"/>
      <c r="BD1318" s="446"/>
      <c r="BE1318" s="1938"/>
      <c r="BF1318" s="1089"/>
      <c r="BG1318" s="20"/>
      <c r="BH1318" s="23"/>
      <c r="BI1318" s="23"/>
      <c r="BJ1318" s="23"/>
      <c r="BK1318" s="23"/>
      <c r="BL1318" s="23"/>
      <c r="BM1318" s="23"/>
      <c r="BN1318" s="23"/>
      <c r="BO1318" s="23"/>
      <c r="BP1318" s="23"/>
      <c r="BQ1318" s="23"/>
      <c r="BR1318" s="23"/>
      <c r="BS1318" s="23"/>
      <c r="BT1318" s="23"/>
      <c r="BU1318" s="23"/>
      <c r="BV1318" s="23"/>
      <c r="BW1318" s="23"/>
      <c r="BX1318" s="23"/>
      <c r="BY1318" s="23"/>
      <c r="BZ1318" s="23"/>
      <c r="CA1318" s="23"/>
      <c r="CB1318" s="23"/>
      <c r="CC1318" s="23"/>
      <c r="CD1318" s="23"/>
      <c r="CE1318" s="23"/>
      <c r="CF1318" s="23"/>
      <c r="CG1318" s="23"/>
      <c r="CH1318" s="23"/>
      <c r="CI1318" s="23"/>
      <c r="CJ1318" s="23"/>
      <c r="CK1318" s="23"/>
      <c r="CL1318" s="23"/>
      <c r="CM1318" s="23"/>
      <c r="CN1318" s="23"/>
      <c r="CO1318" s="23"/>
      <c r="CP1318" s="23"/>
      <c r="CQ1318" s="23"/>
      <c r="CR1318" s="23"/>
      <c r="CS1318" s="23"/>
      <c r="CT1318" s="23"/>
      <c r="CU1318" s="23"/>
      <c r="CV1318" s="23"/>
      <c r="CW1318" s="23"/>
      <c r="CX1318" s="23"/>
      <c r="CY1318" s="23"/>
      <c r="CZ1318" s="23"/>
      <c r="DA1318" s="23"/>
      <c r="DB1318" s="23"/>
      <c r="DC1318" s="23"/>
      <c r="DD1318" s="23"/>
      <c r="DE1318" s="23"/>
      <c r="DF1318" s="23"/>
      <c r="DG1318" s="23"/>
      <c r="DH1318" s="23"/>
      <c r="DI1318" s="23"/>
      <c r="DJ1318" s="23"/>
      <c r="DK1318" s="23"/>
      <c r="DL1318" s="23"/>
      <c r="DM1318" s="23"/>
      <c r="DN1318" s="23"/>
      <c r="DO1318" s="23"/>
      <c r="DP1318" s="23"/>
      <c r="DQ1318" s="23"/>
      <c r="DR1318" s="23"/>
      <c r="DS1318" s="23"/>
      <c r="DT1318" s="23"/>
      <c r="DU1318" s="23"/>
      <c r="DV1318" s="23"/>
      <c r="DW1318" s="23"/>
      <c r="DX1318" s="23"/>
      <c r="DY1318" s="23"/>
      <c r="DZ1318" s="23"/>
      <c r="EA1318" s="23"/>
      <c r="EB1318" s="23"/>
      <c r="EC1318" s="23"/>
      <c r="ED1318" s="23"/>
      <c r="EE1318" s="23"/>
    </row>
    <row r="1319" spans="1:135" s="22" customFormat="1" x14ac:dyDescent="0.25">
      <c r="A1319" s="20"/>
      <c r="B1319" s="16"/>
      <c r="C1319" s="446"/>
      <c r="D1319" s="446"/>
      <c r="E1319" s="1089"/>
      <c r="F1319" s="446"/>
      <c r="G1319" s="446"/>
      <c r="H1319" s="1089"/>
      <c r="I1319" s="446"/>
      <c r="J1319" s="446"/>
      <c r="K1319" s="1089"/>
      <c r="L1319" s="446"/>
      <c r="M1319" s="446"/>
      <c r="N1319" s="1089"/>
      <c r="O1319" s="446"/>
      <c r="P1319" s="446"/>
      <c r="Q1319" s="1089"/>
      <c r="R1319" s="446"/>
      <c r="S1319" s="446"/>
      <c r="T1319" s="1089"/>
      <c r="U1319" s="1089"/>
      <c r="V1319" s="446"/>
      <c r="W1319" s="446"/>
      <c r="X1319" s="1089"/>
      <c r="Y1319" s="446"/>
      <c r="Z1319" s="446"/>
      <c r="AA1319" s="1089"/>
      <c r="AB1319" s="446"/>
      <c r="AC1319" s="1089"/>
      <c r="AD1319" s="446"/>
      <c r="AE1319" s="1089"/>
      <c r="AF1319" s="446"/>
      <c r="AG1319" s="1089"/>
      <c r="AH1319" s="446"/>
      <c r="AI1319" s="446"/>
      <c r="AJ1319" s="1089"/>
      <c r="AK1319" s="446"/>
      <c r="AL1319" s="446"/>
      <c r="AM1319" s="1089"/>
      <c r="AN1319" s="446"/>
      <c r="AO1319" s="446"/>
      <c r="AP1319" s="1089"/>
      <c r="AQ1319" s="446"/>
      <c r="AR1319" s="446"/>
      <c r="AS1319" s="1146"/>
      <c r="AT1319" s="446"/>
      <c r="AU1319" s="446"/>
      <c r="AV1319" s="1089"/>
      <c r="AW1319" s="1089"/>
      <c r="AX1319" s="1146"/>
      <c r="AY1319" s="446"/>
      <c r="AZ1319" s="1146"/>
      <c r="BA1319" s="1919"/>
      <c r="BB1319" s="1790"/>
      <c r="BC1319" s="1146"/>
      <c r="BD1319" s="446"/>
      <c r="BE1319" s="1938"/>
      <c r="BF1319" s="1089"/>
      <c r="BG1319" s="20"/>
      <c r="BH1319" s="23"/>
      <c r="BI1319" s="23"/>
      <c r="BJ1319" s="23"/>
      <c r="BK1319" s="23"/>
      <c r="BL1319" s="23"/>
      <c r="BM1319" s="23"/>
      <c r="BN1319" s="23"/>
      <c r="BO1319" s="23"/>
      <c r="BP1319" s="23"/>
      <c r="BQ1319" s="23"/>
      <c r="BR1319" s="23"/>
      <c r="BS1319" s="23"/>
      <c r="BT1319" s="23"/>
      <c r="BU1319" s="23"/>
      <c r="BV1319" s="23"/>
      <c r="BW1319" s="23"/>
      <c r="BX1319" s="23"/>
      <c r="BY1319" s="23"/>
      <c r="BZ1319" s="23"/>
      <c r="CA1319" s="23"/>
      <c r="CB1319" s="23"/>
      <c r="CC1319" s="23"/>
      <c r="CD1319" s="23"/>
      <c r="CE1319" s="23"/>
      <c r="CF1319" s="23"/>
      <c r="CG1319" s="23"/>
      <c r="CH1319" s="23"/>
      <c r="CI1319" s="23"/>
      <c r="CJ1319" s="23"/>
      <c r="CK1319" s="23"/>
      <c r="CL1319" s="23"/>
      <c r="CM1319" s="23"/>
      <c r="CN1319" s="23"/>
      <c r="CO1319" s="23"/>
      <c r="CP1319" s="23"/>
      <c r="CQ1319" s="23"/>
      <c r="CR1319" s="23"/>
      <c r="CS1319" s="23"/>
      <c r="CT1319" s="23"/>
      <c r="CU1319" s="23"/>
      <c r="CV1319" s="23"/>
      <c r="CW1319" s="23"/>
      <c r="CX1319" s="23"/>
      <c r="CY1319" s="23"/>
      <c r="CZ1319" s="23"/>
      <c r="DA1319" s="23"/>
      <c r="DB1319" s="23"/>
      <c r="DC1319" s="23"/>
      <c r="DD1319" s="23"/>
      <c r="DE1319" s="23"/>
      <c r="DF1319" s="23"/>
      <c r="DG1319" s="23"/>
      <c r="DH1319" s="23"/>
      <c r="DI1319" s="23"/>
      <c r="DJ1319" s="23"/>
      <c r="DK1319" s="23"/>
      <c r="DL1319" s="23"/>
      <c r="DM1319" s="23"/>
      <c r="DN1319" s="23"/>
      <c r="DO1319" s="23"/>
      <c r="DP1319" s="23"/>
      <c r="DQ1319" s="23"/>
      <c r="DR1319" s="23"/>
      <c r="DS1319" s="23"/>
      <c r="DT1319" s="23"/>
      <c r="DU1319" s="23"/>
      <c r="DV1319" s="23"/>
      <c r="DW1319" s="23"/>
      <c r="DX1319" s="23"/>
      <c r="DY1319" s="23"/>
      <c r="DZ1319" s="23"/>
      <c r="EA1319" s="23"/>
      <c r="EB1319" s="23"/>
      <c r="EC1319" s="23"/>
      <c r="ED1319" s="23"/>
      <c r="EE1319" s="23"/>
    </row>
    <row r="1320" spans="1:135" s="22" customFormat="1" x14ac:dyDescent="0.25">
      <c r="A1320" s="20"/>
      <c r="B1320" s="16"/>
      <c r="C1320" s="446"/>
      <c r="D1320" s="446"/>
      <c r="E1320" s="1089"/>
      <c r="F1320" s="446"/>
      <c r="G1320" s="446"/>
      <c r="H1320" s="1089"/>
      <c r="I1320" s="446"/>
      <c r="J1320" s="446"/>
      <c r="K1320" s="1089"/>
      <c r="L1320" s="446"/>
      <c r="M1320" s="446"/>
      <c r="N1320" s="1089"/>
      <c r="O1320" s="446"/>
      <c r="P1320" s="446"/>
      <c r="Q1320" s="1089"/>
      <c r="R1320" s="446"/>
      <c r="S1320" s="446"/>
      <c r="T1320" s="1089"/>
      <c r="U1320" s="1089"/>
      <c r="V1320" s="446"/>
      <c r="W1320" s="446"/>
      <c r="X1320" s="1089"/>
      <c r="Y1320" s="446"/>
      <c r="Z1320" s="446"/>
      <c r="AA1320" s="1089"/>
      <c r="AB1320" s="446"/>
      <c r="AC1320" s="1089"/>
      <c r="AD1320" s="446"/>
      <c r="AE1320" s="1089"/>
      <c r="AF1320" s="446"/>
      <c r="AG1320" s="1089"/>
      <c r="AH1320" s="446"/>
      <c r="AI1320" s="446"/>
      <c r="AJ1320" s="1089"/>
      <c r="AK1320" s="446"/>
      <c r="AL1320" s="446"/>
      <c r="AM1320" s="1089"/>
      <c r="AN1320" s="446"/>
      <c r="AO1320" s="446"/>
      <c r="AP1320" s="1089"/>
      <c r="AQ1320" s="446"/>
      <c r="AR1320" s="446"/>
      <c r="AS1320" s="1146"/>
      <c r="AT1320" s="446"/>
      <c r="AU1320" s="446"/>
      <c r="AV1320" s="1089"/>
      <c r="AW1320" s="1089"/>
      <c r="AX1320" s="1146"/>
      <c r="AY1320" s="446"/>
      <c r="AZ1320" s="1146"/>
      <c r="BA1320" s="1919"/>
      <c r="BB1320" s="1790"/>
      <c r="BC1320" s="1146"/>
      <c r="BD1320" s="446"/>
      <c r="BE1320" s="1938"/>
      <c r="BF1320" s="1089"/>
      <c r="BG1320" s="20"/>
      <c r="BH1320" s="23"/>
      <c r="BI1320" s="23"/>
      <c r="BJ1320" s="23"/>
      <c r="BK1320" s="23"/>
      <c r="BL1320" s="23"/>
      <c r="BM1320" s="23"/>
      <c r="BN1320" s="23"/>
      <c r="BO1320" s="23"/>
      <c r="BP1320" s="23"/>
      <c r="BQ1320" s="23"/>
      <c r="BR1320" s="23"/>
      <c r="BS1320" s="23"/>
      <c r="BT1320" s="23"/>
      <c r="BU1320" s="23"/>
      <c r="BV1320" s="23"/>
      <c r="BW1320" s="23"/>
      <c r="BX1320" s="23"/>
      <c r="BY1320" s="23"/>
      <c r="BZ1320" s="23"/>
      <c r="CA1320" s="23"/>
      <c r="CB1320" s="23"/>
      <c r="CC1320" s="23"/>
      <c r="CD1320" s="23"/>
      <c r="CE1320" s="23"/>
      <c r="CF1320" s="23"/>
      <c r="CG1320" s="23"/>
      <c r="CH1320" s="23"/>
      <c r="CI1320" s="23"/>
      <c r="CJ1320" s="23"/>
      <c r="CK1320" s="23"/>
      <c r="CL1320" s="23"/>
      <c r="CM1320" s="23"/>
      <c r="CN1320" s="23"/>
      <c r="CO1320" s="23"/>
      <c r="CP1320" s="23"/>
      <c r="CQ1320" s="23"/>
      <c r="CR1320" s="23"/>
      <c r="CS1320" s="23"/>
      <c r="CT1320" s="23"/>
      <c r="CU1320" s="23"/>
      <c r="CV1320" s="23"/>
      <c r="CW1320" s="23"/>
      <c r="CX1320" s="23"/>
      <c r="CY1320" s="23"/>
      <c r="CZ1320" s="23"/>
      <c r="DA1320" s="23"/>
      <c r="DB1320" s="23"/>
      <c r="DC1320" s="23"/>
      <c r="DD1320" s="23"/>
      <c r="DE1320" s="23"/>
      <c r="DF1320" s="23"/>
      <c r="DG1320" s="23"/>
      <c r="DH1320" s="23"/>
      <c r="DI1320" s="23"/>
      <c r="DJ1320" s="23"/>
      <c r="DK1320" s="23"/>
      <c r="DL1320" s="23"/>
      <c r="DM1320" s="23"/>
      <c r="DN1320" s="23"/>
      <c r="DO1320" s="23"/>
      <c r="DP1320" s="23"/>
      <c r="DQ1320" s="23"/>
      <c r="DR1320" s="23"/>
      <c r="DS1320" s="23"/>
      <c r="DT1320" s="23"/>
      <c r="DU1320" s="23"/>
      <c r="DV1320" s="23"/>
      <c r="DW1320" s="23"/>
      <c r="DX1320" s="23"/>
      <c r="DY1320" s="23"/>
      <c r="DZ1320" s="23"/>
      <c r="EA1320" s="23"/>
      <c r="EB1320" s="23"/>
      <c r="EC1320" s="23"/>
      <c r="ED1320" s="23"/>
      <c r="EE1320" s="23"/>
    </row>
    <row r="1321" spans="1:135" s="22" customFormat="1" x14ac:dyDescent="0.25">
      <c r="A1321" s="20"/>
      <c r="B1321" s="16"/>
      <c r="C1321" s="446"/>
      <c r="D1321" s="446"/>
      <c r="E1321" s="1089"/>
      <c r="F1321" s="446"/>
      <c r="G1321" s="446"/>
      <c r="H1321" s="1089"/>
      <c r="I1321" s="446"/>
      <c r="J1321" s="446"/>
      <c r="K1321" s="1089"/>
      <c r="L1321" s="446"/>
      <c r="M1321" s="446"/>
      <c r="N1321" s="1089"/>
      <c r="O1321" s="446"/>
      <c r="P1321" s="446"/>
      <c r="Q1321" s="1089"/>
      <c r="R1321" s="446"/>
      <c r="S1321" s="446"/>
      <c r="T1321" s="1089"/>
      <c r="U1321" s="1089"/>
      <c r="V1321" s="446"/>
      <c r="W1321" s="446"/>
      <c r="X1321" s="1089"/>
      <c r="Y1321" s="446"/>
      <c r="Z1321" s="446"/>
      <c r="AA1321" s="1089"/>
      <c r="AB1321" s="446"/>
      <c r="AC1321" s="1089"/>
      <c r="AD1321" s="446"/>
      <c r="AE1321" s="1089"/>
      <c r="AF1321" s="446"/>
      <c r="AG1321" s="1089"/>
      <c r="AH1321" s="446"/>
      <c r="AI1321" s="446"/>
      <c r="AJ1321" s="1089"/>
      <c r="AK1321" s="446"/>
      <c r="AL1321" s="446"/>
      <c r="AM1321" s="1089"/>
      <c r="AN1321" s="446"/>
      <c r="AO1321" s="446"/>
      <c r="AP1321" s="1089"/>
      <c r="AQ1321" s="446"/>
      <c r="AR1321" s="446"/>
      <c r="AS1321" s="1146"/>
      <c r="AT1321" s="446"/>
      <c r="AU1321" s="446"/>
      <c r="AV1321" s="1089"/>
      <c r="AW1321" s="1089"/>
      <c r="AX1321" s="1146"/>
      <c r="AY1321" s="446"/>
      <c r="AZ1321" s="1146"/>
      <c r="BA1321" s="1919"/>
      <c r="BB1321" s="1790"/>
      <c r="BC1321" s="1146"/>
      <c r="BD1321" s="446"/>
      <c r="BE1321" s="1938"/>
      <c r="BF1321" s="1089"/>
      <c r="BG1321" s="20"/>
      <c r="BH1321" s="23"/>
      <c r="BI1321" s="23"/>
      <c r="BJ1321" s="23"/>
      <c r="BK1321" s="23"/>
      <c r="BL1321" s="23"/>
      <c r="BM1321" s="23"/>
      <c r="BN1321" s="23"/>
      <c r="BO1321" s="23"/>
      <c r="BP1321" s="23"/>
      <c r="BQ1321" s="23"/>
      <c r="BR1321" s="23"/>
      <c r="BS1321" s="23"/>
      <c r="BT1321" s="23"/>
      <c r="BU1321" s="23"/>
      <c r="BV1321" s="23"/>
      <c r="BW1321" s="23"/>
      <c r="BX1321" s="23"/>
      <c r="BY1321" s="23"/>
      <c r="BZ1321" s="23"/>
      <c r="CA1321" s="23"/>
      <c r="CB1321" s="23"/>
      <c r="CC1321" s="23"/>
      <c r="CD1321" s="23"/>
      <c r="CE1321" s="23"/>
      <c r="CF1321" s="23"/>
      <c r="CG1321" s="23"/>
      <c r="CH1321" s="23"/>
      <c r="CI1321" s="23"/>
      <c r="CJ1321" s="23"/>
      <c r="CK1321" s="23"/>
      <c r="CL1321" s="23"/>
      <c r="CM1321" s="23"/>
      <c r="CN1321" s="23"/>
      <c r="CO1321" s="23"/>
      <c r="CP1321" s="23"/>
      <c r="CQ1321" s="23"/>
      <c r="CR1321" s="23"/>
      <c r="CS1321" s="23"/>
      <c r="CT1321" s="23"/>
      <c r="CU1321" s="23"/>
      <c r="CV1321" s="23"/>
      <c r="CW1321" s="23"/>
      <c r="CX1321" s="23"/>
      <c r="CY1321" s="23"/>
      <c r="CZ1321" s="23"/>
      <c r="DA1321" s="23"/>
      <c r="DB1321" s="23"/>
      <c r="DC1321" s="23"/>
      <c r="DD1321" s="23"/>
      <c r="DE1321" s="23"/>
      <c r="DF1321" s="23"/>
      <c r="DG1321" s="23"/>
      <c r="DH1321" s="23"/>
      <c r="DI1321" s="23"/>
      <c r="DJ1321" s="23"/>
      <c r="DK1321" s="23"/>
      <c r="DL1321" s="23"/>
      <c r="DM1321" s="23"/>
      <c r="DN1321" s="23"/>
      <c r="DO1321" s="23"/>
      <c r="DP1321" s="23"/>
      <c r="DQ1321" s="23"/>
      <c r="DR1321" s="23"/>
      <c r="DS1321" s="23"/>
      <c r="DT1321" s="23"/>
      <c r="DU1321" s="23"/>
      <c r="DV1321" s="23"/>
      <c r="DW1321" s="23"/>
      <c r="DX1321" s="23"/>
      <c r="DY1321" s="23"/>
      <c r="DZ1321" s="23"/>
      <c r="EA1321" s="23"/>
      <c r="EB1321" s="23"/>
      <c r="EC1321" s="23"/>
      <c r="ED1321" s="23"/>
      <c r="EE1321" s="23"/>
    </row>
    <row r="1322" spans="1:135" s="22" customFormat="1" x14ac:dyDescent="0.25">
      <c r="A1322" s="20"/>
      <c r="B1322" s="16"/>
      <c r="C1322" s="446"/>
      <c r="D1322" s="446"/>
      <c r="E1322" s="1089"/>
      <c r="F1322" s="446"/>
      <c r="G1322" s="446"/>
      <c r="H1322" s="1089"/>
      <c r="I1322" s="446"/>
      <c r="J1322" s="446"/>
      <c r="K1322" s="1089"/>
      <c r="L1322" s="446"/>
      <c r="M1322" s="446"/>
      <c r="N1322" s="1089"/>
      <c r="O1322" s="446"/>
      <c r="P1322" s="446"/>
      <c r="Q1322" s="1089"/>
      <c r="R1322" s="446"/>
      <c r="S1322" s="446"/>
      <c r="T1322" s="1089"/>
      <c r="U1322" s="1089"/>
      <c r="V1322" s="446"/>
      <c r="W1322" s="446"/>
      <c r="X1322" s="1089"/>
      <c r="Y1322" s="446"/>
      <c r="Z1322" s="446"/>
      <c r="AA1322" s="1089"/>
      <c r="AB1322" s="446"/>
      <c r="AC1322" s="1089"/>
      <c r="AD1322" s="446"/>
      <c r="AE1322" s="1089"/>
      <c r="AF1322" s="446"/>
      <c r="AG1322" s="1089"/>
      <c r="AH1322" s="446"/>
      <c r="AI1322" s="446"/>
      <c r="AJ1322" s="1089"/>
      <c r="AK1322" s="446"/>
      <c r="AL1322" s="446"/>
      <c r="AM1322" s="1089"/>
      <c r="AN1322" s="446"/>
      <c r="AO1322" s="446"/>
      <c r="AP1322" s="1089"/>
      <c r="AQ1322" s="446"/>
      <c r="AR1322" s="446"/>
      <c r="AS1322" s="1146"/>
      <c r="AT1322" s="446"/>
      <c r="AU1322" s="446"/>
      <c r="AV1322" s="1089"/>
      <c r="AW1322" s="1089"/>
      <c r="AX1322" s="1146"/>
      <c r="AY1322" s="446"/>
      <c r="AZ1322" s="1146"/>
      <c r="BA1322" s="1919"/>
      <c r="BB1322" s="1790"/>
      <c r="BC1322" s="1146"/>
      <c r="BD1322" s="446"/>
      <c r="BE1322" s="1938"/>
      <c r="BF1322" s="1089"/>
      <c r="BG1322" s="20"/>
      <c r="BH1322" s="23"/>
      <c r="BI1322" s="23"/>
      <c r="BJ1322" s="23"/>
      <c r="BK1322" s="23"/>
      <c r="BL1322" s="23"/>
      <c r="BM1322" s="23"/>
      <c r="BN1322" s="23"/>
      <c r="BO1322" s="23"/>
      <c r="BP1322" s="23"/>
      <c r="BQ1322" s="23"/>
      <c r="BR1322" s="23"/>
      <c r="BS1322" s="23"/>
      <c r="BT1322" s="23"/>
      <c r="BU1322" s="23"/>
      <c r="BV1322" s="23"/>
      <c r="BW1322" s="23"/>
      <c r="BX1322" s="23"/>
      <c r="BY1322" s="23"/>
      <c r="BZ1322" s="23"/>
      <c r="CA1322" s="23"/>
      <c r="CB1322" s="23"/>
      <c r="CC1322" s="23"/>
      <c r="CD1322" s="23"/>
      <c r="CE1322" s="23"/>
      <c r="CF1322" s="23"/>
      <c r="CG1322" s="23"/>
      <c r="CH1322" s="23"/>
      <c r="CI1322" s="23"/>
      <c r="CJ1322" s="23"/>
      <c r="CK1322" s="23"/>
      <c r="CL1322" s="23"/>
      <c r="CM1322" s="23"/>
      <c r="CN1322" s="23"/>
      <c r="CO1322" s="23"/>
      <c r="CP1322" s="23"/>
      <c r="CQ1322" s="23"/>
      <c r="CR1322" s="23"/>
      <c r="CS1322" s="23"/>
      <c r="CT1322" s="23"/>
      <c r="CU1322" s="23"/>
      <c r="CV1322" s="23"/>
      <c r="CW1322" s="23"/>
      <c r="CX1322" s="23"/>
      <c r="CY1322" s="23"/>
      <c r="CZ1322" s="23"/>
      <c r="DA1322" s="23"/>
      <c r="DB1322" s="23"/>
      <c r="DC1322" s="23"/>
      <c r="DD1322" s="23"/>
      <c r="DE1322" s="23"/>
      <c r="DF1322" s="23"/>
      <c r="DG1322" s="23"/>
      <c r="DH1322" s="23"/>
      <c r="DI1322" s="23"/>
      <c r="DJ1322" s="23"/>
      <c r="DK1322" s="23"/>
      <c r="DL1322" s="23"/>
      <c r="DM1322" s="23"/>
      <c r="DN1322" s="23"/>
      <c r="DO1322" s="23"/>
      <c r="DP1322" s="23"/>
      <c r="DQ1322" s="23"/>
      <c r="DR1322" s="23"/>
      <c r="DS1322" s="23"/>
      <c r="DT1322" s="23"/>
      <c r="DU1322" s="23"/>
      <c r="DV1322" s="23"/>
      <c r="DW1322" s="23"/>
      <c r="DX1322" s="23"/>
      <c r="DY1322" s="23"/>
      <c r="DZ1322" s="23"/>
      <c r="EA1322" s="23"/>
      <c r="EB1322" s="23"/>
      <c r="EC1322" s="23"/>
      <c r="ED1322" s="23"/>
      <c r="EE1322" s="23"/>
    </row>
    <row r="1323" spans="1:135" s="22" customFormat="1" x14ac:dyDescent="0.25">
      <c r="A1323" s="20"/>
      <c r="B1323" s="16"/>
      <c r="C1323" s="446"/>
      <c r="D1323" s="446"/>
      <c r="E1323" s="1089"/>
      <c r="F1323" s="446"/>
      <c r="G1323" s="446"/>
      <c r="H1323" s="1089"/>
      <c r="I1323" s="446"/>
      <c r="J1323" s="446"/>
      <c r="K1323" s="1089"/>
      <c r="L1323" s="446"/>
      <c r="M1323" s="446"/>
      <c r="N1323" s="1089"/>
      <c r="O1323" s="446"/>
      <c r="P1323" s="446"/>
      <c r="Q1323" s="1089"/>
      <c r="R1323" s="446"/>
      <c r="S1323" s="446"/>
      <c r="T1323" s="1089"/>
      <c r="U1323" s="1089"/>
      <c r="V1323" s="446"/>
      <c r="W1323" s="446"/>
      <c r="X1323" s="1089"/>
      <c r="Y1323" s="446"/>
      <c r="Z1323" s="446"/>
      <c r="AA1323" s="1089"/>
      <c r="AB1323" s="446"/>
      <c r="AC1323" s="1089"/>
      <c r="AD1323" s="446"/>
      <c r="AE1323" s="1089"/>
      <c r="AF1323" s="446"/>
      <c r="AG1323" s="1089"/>
      <c r="AH1323" s="446"/>
      <c r="AI1323" s="446"/>
      <c r="AJ1323" s="1089"/>
      <c r="AK1323" s="446"/>
      <c r="AL1323" s="446"/>
      <c r="AM1323" s="1089"/>
      <c r="AN1323" s="446"/>
      <c r="AO1323" s="446"/>
      <c r="AP1323" s="1089"/>
      <c r="AQ1323" s="446"/>
      <c r="AR1323" s="446"/>
      <c r="AS1323" s="1146"/>
      <c r="AT1323" s="446"/>
      <c r="AU1323" s="446"/>
      <c r="AV1323" s="1089"/>
      <c r="AW1323" s="1089"/>
      <c r="AX1323" s="1146"/>
      <c r="AY1323" s="446"/>
      <c r="AZ1323" s="1146"/>
      <c r="BA1323" s="1919"/>
      <c r="BB1323" s="1790"/>
      <c r="BC1323" s="1146"/>
      <c r="BD1323" s="446"/>
      <c r="BE1323" s="1938"/>
      <c r="BF1323" s="1089"/>
      <c r="BG1323" s="20"/>
      <c r="BH1323" s="23"/>
      <c r="BI1323" s="23"/>
      <c r="BJ1323" s="23"/>
      <c r="BK1323" s="23"/>
      <c r="BL1323" s="23"/>
      <c r="BM1323" s="23"/>
      <c r="BN1323" s="23"/>
      <c r="BO1323" s="23"/>
      <c r="BP1323" s="23"/>
      <c r="BQ1323" s="23"/>
      <c r="BR1323" s="23"/>
      <c r="BS1323" s="23"/>
      <c r="BT1323" s="23"/>
      <c r="BU1323" s="23"/>
      <c r="BV1323" s="23"/>
      <c r="BW1323" s="23"/>
      <c r="BX1323" s="23"/>
      <c r="BY1323" s="23"/>
      <c r="BZ1323" s="23"/>
      <c r="CA1323" s="23"/>
      <c r="CB1323" s="23"/>
      <c r="CC1323" s="23"/>
      <c r="CD1323" s="23"/>
      <c r="CE1323" s="23"/>
      <c r="CF1323" s="23"/>
      <c r="CG1323" s="23"/>
      <c r="CH1323" s="23"/>
      <c r="CI1323" s="23"/>
      <c r="CJ1323" s="23"/>
      <c r="CK1323" s="23"/>
      <c r="CL1323" s="23"/>
      <c r="CM1323" s="23"/>
      <c r="CN1323" s="23"/>
      <c r="CO1323" s="23"/>
      <c r="CP1323" s="23"/>
      <c r="CQ1323" s="23"/>
      <c r="CR1323" s="23"/>
      <c r="CS1323" s="23"/>
      <c r="CT1323" s="23"/>
      <c r="CU1323" s="23"/>
      <c r="CV1323" s="23"/>
      <c r="CW1323" s="23"/>
      <c r="CX1323" s="23"/>
      <c r="CY1323" s="23"/>
      <c r="CZ1323" s="23"/>
      <c r="DA1323" s="23"/>
      <c r="DB1323" s="23"/>
      <c r="DC1323" s="23"/>
      <c r="DD1323" s="23"/>
      <c r="DE1323" s="23"/>
      <c r="DF1323" s="23"/>
      <c r="DG1323" s="23"/>
      <c r="DH1323" s="23"/>
      <c r="DI1323" s="23"/>
      <c r="DJ1323" s="23"/>
      <c r="DK1323" s="23"/>
      <c r="DL1323" s="23"/>
      <c r="DM1323" s="23"/>
      <c r="DN1323" s="23"/>
      <c r="DO1323" s="23"/>
      <c r="DP1323" s="23"/>
      <c r="DQ1323" s="23"/>
      <c r="DR1323" s="23"/>
      <c r="DS1323" s="23"/>
      <c r="DT1323" s="23"/>
      <c r="DU1323" s="23"/>
      <c r="DV1323" s="23"/>
      <c r="DW1323" s="23"/>
      <c r="DX1323" s="23"/>
      <c r="DY1323" s="23"/>
      <c r="DZ1323" s="23"/>
      <c r="EA1323" s="23"/>
      <c r="EB1323" s="23"/>
      <c r="EC1323" s="23"/>
      <c r="ED1323" s="23"/>
      <c r="EE1323" s="23"/>
    </row>
    <row r="1324" spans="1:135" s="22" customFormat="1" x14ac:dyDescent="0.25">
      <c r="A1324" s="20"/>
      <c r="B1324" s="16"/>
      <c r="C1324" s="446"/>
      <c r="D1324" s="446"/>
      <c r="E1324" s="1089"/>
      <c r="F1324" s="446"/>
      <c r="G1324" s="446"/>
      <c r="H1324" s="1089"/>
      <c r="I1324" s="446"/>
      <c r="J1324" s="446"/>
      <c r="K1324" s="1089"/>
      <c r="L1324" s="446"/>
      <c r="M1324" s="446"/>
      <c r="N1324" s="1089"/>
      <c r="O1324" s="446"/>
      <c r="P1324" s="446"/>
      <c r="Q1324" s="1089"/>
      <c r="R1324" s="446"/>
      <c r="S1324" s="446"/>
      <c r="T1324" s="1089"/>
      <c r="U1324" s="1089"/>
      <c r="V1324" s="446"/>
      <c r="W1324" s="446"/>
      <c r="X1324" s="1089"/>
      <c r="Y1324" s="446"/>
      <c r="Z1324" s="446"/>
      <c r="AA1324" s="1089"/>
      <c r="AB1324" s="446"/>
      <c r="AC1324" s="1089"/>
      <c r="AD1324" s="446"/>
      <c r="AE1324" s="1089"/>
      <c r="AF1324" s="446"/>
      <c r="AG1324" s="1089"/>
      <c r="AH1324" s="446"/>
      <c r="AI1324" s="446"/>
      <c r="AJ1324" s="1089"/>
      <c r="AK1324" s="446"/>
      <c r="AL1324" s="446"/>
      <c r="AM1324" s="1089"/>
      <c r="AN1324" s="446"/>
      <c r="AO1324" s="446"/>
      <c r="AP1324" s="1089"/>
      <c r="AQ1324" s="446"/>
      <c r="AR1324" s="446"/>
      <c r="AS1324" s="1146"/>
      <c r="AT1324" s="446"/>
      <c r="AU1324" s="446"/>
      <c r="AV1324" s="1089"/>
      <c r="AW1324" s="1089"/>
      <c r="AX1324" s="1146"/>
      <c r="AY1324" s="446"/>
      <c r="AZ1324" s="1146"/>
      <c r="BA1324" s="1919"/>
      <c r="BB1324" s="1790"/>
      <c r="BC1324" s="1146"/>
      <c r="BD1324" s="446"/>
      <c r="BE1324" s="1938"/>
      <c r="BF1324" s="1089"/>
      <c r="BG1324" s="20"/>
      <c r="BH1324" s="23"/>
      <c r="BI1324" s="23"/>
      <c r="BJ1324" s="23"/>
      <c r="BK1324" s="23"/>
      <c r="BL1324" s="23"/>
      <c r="BM1324" s="23"/>
      <c r="BN1324" s="23"/>
      <c r="BO1324" s="23"/>
      <c r="BP1324" s="23"/>
      <c r="BQ1324" s="23"/>
      <c r="BR1324" s="23"/>
      <c r="BS1324" s="23"/>
      <c r="BT1324" s="23"/>
      <c r="BU1324" s="23"/>
      <c r="BV1324" s="23"/>
      <c r="BW1324" s="23"/>
      <c r="BX1324" s="23"/>
      <c r="BY1324" s="23"/>
      <c r="BZ1324" s="23"/>
      <c r="CA1324" s="23"/>
      <c r="CB1324" s="23"/>
      <c r="CC1324" s="23"/>
      <c r="CD1324" s="23"/>
      <c r="CE1324" s="23"/>
      <c r="CF1324" s="23"/>
      <c r="CG1324" s="23"/>
      <c r="CH1324" s="23"/>
      <c r="CI1324" s="23"/>
      <c r="CJ1324" s="23"/>
      <c r="CK1324" s="23"/>
      <c r="CL1324" s="23"/>
      <c r="CM1324" s="23"/>
      <c r="CN1324" s="23"/>
      <c r="CO1324" s="23"/>
      <c r="CP1324" s="23"/>
      <c r="CQ1324" s="23"/>
      <c r="CR1324" s="23"/>
      <c r="CS1324" s="23"/>
      <c r="CT1324" s="23"/>
      <c r="CU1324" s="23"/>
      <c r="CV1324" s="23"/>
      <c r="CW1324" s="23"/>
      <c r="CX1324" s="23"/>
      <c r="CY1324" s="23"/>
      <c r="CZ1324" s="23"/>
      <c r="DA1324" s="23"/>
      <c r="DB1324" s="23"/>
      <c r="DC1324" s="23"/>
      <c r="DD1324" s="23"/>
      <c r="DE1324" s="23"/>
      <c r="DF1324" s="23"/>
      <c r="DG1324" s="23"/>
      <c r="DH1324" s="23"/>
      <c r="DI1324" s="23"/>
      <c r="DJ1324" s="23"/>
      <c r="DK1324" s="23"/>
      <c r="DL1324" s="23"/>
      <c r="DM1324" s="23"/>
      <c r="DN1324" s="23"/>
      <c r="DO1324" s="23"/>
      <c r="DP1324" s="23"/>
      <c r="DQ1324" s="23"/>
      <c r="DR1324" s="23"/>
      <c r="DS1324" s="23"/>
      <c r="DT1324" s="23"/>
      <c r="DU1324" s="23"/>
      <c r="DV1324" s="23"/>
      <c r="DW1324" s="23"/>
      <c r="DX1324" s="23"/>
      <c r="DY1324" s="23"/>
      <c r="DZ1324" s="23"/>
      <c r="EA1324" s="23"/>
      <c r="EB1324" s="23"/>
      <c r="EC1324" s="23"/>
      <c r="ED1324" s="23"/>
      <c r="EE1324" s="23"/>
    </row>
    <row r="1325" spans="1:135" s="22" customFormat="1" x14ac:dyDescent="0.25">
      <c r="A1325" s="20"/>
      <c r="B1325" s="16"/>
      <c r="C1325" s="446"/>
      <c r="D1325" s="446"/>
      <c r="E1325" s="1089"/>
      <c r="F1325" s="446"/>
      <c r="G1325" s="446"/>
      <c r="H1325" s="1089"/>
      <c r="I1325" s="446"/>
      <c r="J1325" s="446"/>
      <c r="K1325" s="1089"/>
      <c r="L1325" s="446"/>
      <c r="M1325" s="446"/>
      <c r="N1325" s="1089"/>
      <c r="O1325" s="446"/>
      <c r="P1325" s="446"/>
      <c r="Q1325" s="1089"/>
      <c r="R1325" s="446"/>
      <c r="S1325" s="446"/>
      <c r="T1325" s="1089"/>
      <c r="U1325" s="1089"/>
      <c r="V1325" s="446"/>
      <c r="W1325" s="446"/>
      <c r="X1325" s="1089"/>
      <c r="Y1325" s="446"/>
      <c r="Z1325" s="446"/>
      <c r="AA1325" s="1089"/>
      <c r="AB1325" s="446"/>
      <c r="AC1325" s="1089"/>
      <c r="AD1325" s="446"/>
      <c r="AE1325" s="1089"/>
      <c r="AF1325" s="446"/>
      <c r="AG1325" s="1089"/>
      <c r="AH1325" s="446"/>
      <c r="AI1325" s="446"/>
      <c r="AJ1325" s="1089"/>
      <c r="AK1325" s="446"/>
      <c r="AL1325" s="446"/>
      <c r="AM1325" s="1089"/>
      <c r="AN1325" s="446"/>
      <c r="AO1325" s="446"/>
      <c r="AP1325" s="1089"/>
      <c r="AQ1325" s="446"/>
      <c r="AR1325" s="446"/>
      <c r="AS1325" s="1146"/>
      <c r="AT1325" s="446"/>
      <c r="AU1325" s="446"/>
      <c r="AV1325" s="1089"/>
      <c r="AW1325" s="1089"/>
      <c r="AX1325" s="1146"/>
      <c r="AY1325" s="446"/>
      <c r="AZ1325" s="1146"/>
      <c r="BA1325" s="1919"/>
      <c r="BB1325" s="1790"/>
      <c r="BC1325" s="1146"/>
      <c r="BD1325" s="446"/>
      <c r="BE1325" s="1938"/>
      <c r="BF1325" s="1089"/>
      <c r="BG1325" s="20"/>
      <c r="BH1325" s="23"/>
      <c r="BI1325" s="23"/>
      <c r="BJ1325" s="23"/>
      <c r="BK1325" s="23"/>
      <c r="BL1325" s="23"/>
      <c r="BM1325" s="23"/>
      <c r="BN1325" s="23"/>
      <c r="BO1325" s="23"/>
      <c r="BP1325" s="23"/>
      <c r="BQ1325" s="23"/>
      <c r="BR1325" s="23"/>
      <c r="BS1325" s="23"/>
      <c r="BT1325" s="23"/>
      <c r="BU1325" s="23"/>
      <c r="BV1325" s="23"/>
      <c r="BW1325" s="23"/>
      <c r="BX1325" s="23"/>
      <c r="BY1325" s="23"/>
      <c r="BZ1325" s="23"/>
      <c r="CA1325" s="23"/>
      <c r="CB1325" s="23"/>
      <c r="CC1325" s="23"/>
      <c r="CD1325" s="23"/>
      <c r="CE1325" s="23"/>
      <c r="CF1325" s="23"/>
      <c r="CG1325" s="23"/>
      <c r="CH1325" s="23"/>
      <c r="CI1325" s="23"/>
      <c r="CJ1325" s="23"/>
      <c r="CK1325" s="23"/>
      <c r="CL1325" s="23"/>
      <c r="CM1325" s="23"/>
      <c r="CN1325" s="23"/>
      <c r="CO1325" s="23"/>
      <c r="CP1325" s="23"/>
      <c r="CQ1325" s="23"/>
      <c r="CR1325" s="23"/>
      <c r="CS1325" s="23"/>
      <c r="CT1325" s="23"/>
      <c r="CU1325" s="23"/>
      <c r="CV1325" s="23"/>
      <c r="CW1325" s="23"/>
      <c r="CX1325" s="23"/>
      <c r="CY1325" s="23"/>
      <c r="CZ1325" s="23"/>
      <c r="DA1325" s="23"/>
      <c r="DB1325" s="23"/>
      <c r="DC1325" s="23"/>
      <c r="DD1325" s="23"/>
      <c r="DE1325" s="23"/>
      <c r="DF1325" s="23"/>
      <c r="DG1325" s="23"/>
      <c r="DH1325" s="23"/>
      <c r="DI1325" s="23"/>
      <c r="DJ1325" s="23"/>
      <c r="DK1325" s="23"/>
      <c r="DL1325" s="23"/>
      <c r="DM1325" s="23"/>
      <c r="DN1325" s="23"/>
      <c r="DO1325" s="23"/>
      <c r="DP1325" s="23"/>
      <c r="DQ1325" s="23"/>
      <c r="DR1325" s="23"/>
      <c r="DS1325" s="23"/>
      <c r="DT1325" s="23"/>
      <c r="DU1325" s="23"/>
      <c r="DV1325" s="23"/>
      <c r="DW1325" s="23"/>
      <c r="DX1325" s="23"/>
      <c r="DY1325" s="23"/>
      <c r="DZ1325" s="23"/>
      <c r="EA1325" s="23"/>
      <c r="EB1325" s="23"/>
      <c r="EC1325" s="23"/>
      <c r="ED1325" s="23"/>
      <c r="EE1325" s="23"/>
    </row>
    <row r="1326" spans="1:135" s="22" customFormat="1" x14ac:dyDescent="0.25">
      <c r="A1326" s="20"/>
      <c r="B1326" s="16"/>
      <c r="C1326" s="446"/>
      <c r="D1326" s="446"/>
      <c r="E1326" s="1089"/>
      <c r="F1326" s="446"/>
      <c r="G1326" s="446"/>
      <c r="H1326" s="1089"/>
      <c r="I1326" s="446"/>
      <c r="J1326" s="446"/>
      <c r="K1326" s="1089"/>
      <c r="L1326" s="446"/>
      <c r="M1326" s="446"/>
      <c r="N1326" s="1089"/>
      <c r="O1326" s="446"/>
      <c r="P1326" s="446"/>
      <c r="Q1326" s="1089"/>
      <c r="R1326" s="446"/>
      <c r="S1326" s="446"/>
      <c r="T1326" s="1089"/>
      <c r="U1326" s="1089"/>
      <c r="V1326" s="446"/>
      <c r="W1326" s="446"/>
      <c r="X1326" s="1089"/>
      <c r="Y1326" s="446"/>
      <c r="Z1326" s="446"/>
      <c r="AA1326" s="1089"/>
      <c r="AB1326" s="446"/>
      <c r="AC1326" s="1089"/>
      <c r="AD1326" s="446"/>
      <c r="AE1326" s="1089"/>
      <c r="AF1326" s="446"/>
      <c r="AG1326" s="1089"/>
      <c r="AH1326" s="446"/>
      <c r="AI1326" s="446"/>
      <c r="AJ1326" s="1089"/>
      <c r="AK1326" s="446"/>
      <c r="AL1326" s="446"/>
      <c r="AM1326" s="1089"/>
      <c r="AN1326" s="446"/>
      <c r="AO1326" s="446"/>
      <c r="AP1326" s="1089"/>
      <c r="AQ1326" s="446"/>
      <c r="AR1326" s="446"/>
      <c r="AS1326" s="1146"/>
      <c r="AT1326" s="446"/>
      <c r="AU1326" s="446"/>
      <c r="AV1326" s="1089"/>
      <c r="AW1326" s="1089"/>
      <c r="AX1326" s="1146"/>
      <c r="AY1326" s="446"/>
      <c r="AZ1326" s="1146"/>
      <c r="BA1326" s="1919"/>
      <c r="BB1326" s="1790"/>
      <c r="BC1326" s="1146"/>
      <c r="BD1326" s="446"/>
      <c r="BE1326" s="1938"/>
      <c r="BF1326" s="1089"/>
      <c r="BG1326" s="20"/>
      <c r="BH1326" s="23"/>
      <c r="BI1326" s="23"/>
      <c r="BJ1326" s="23"/>
      <c r="BK1326" s="23"/>
      <c r="BL1326" s="23"/>
      <c r="BM1326" s="23"/>
      <c r="BN1326" s="23"/>
      <c r="BO1326" s="23"/>
      <c r="BP1326" s="23"/>
      <c r="BQ1326" s="23"/>
      <c r="BR1326" s="23"/>
      <c r="BS1326" s="23"/>
      <c r="BT1326" s="23"/>
      <c r="BU1326" s="23"/>
      <c r="BV1326" s="23"/>
      <c r="BW1326" s="23"/>
      <c r="BX1326" s="23"/>
      <c r="BY1326" s="23"/>
      <c r="BZ1326" s="23"/>
      <c r="CA1326" s="23"/>
      <c r="CB1326" s="23"/>
      <c r="CC1326" s="23"/>
      <c r="CD1326" s="23"/>
      <c r="CE1326" s="23"/>
      <c r="CF1326" s="23"/>
      <c r="CG1326" s="23"/>
      <c r="CH1326" s="23"/>
      <c r="CI1326" s="23"/>
      <c r="CJ1326" s="23"/>
      <c r="CK1326" s="23"/>
      <c r="CL1326" s="23"/>
      <c r="CM1326" s="23"/>
      <c r="CN1326" s="23"/>
      <c r="CO1326" s="23"/>
      <c r="CP1326" s="23"/>
      <c r="CQ1326" s="23"/>
      <c r="CR1326" s="23"/>
      <c r="CS1326" s="23"/>
      <c r="CT1326" s="23"/>
      <c r="CU1326" s="23"/>
      <c r="CV1326" s="23"/>
      <c r="CW1326" s="23"/>
      <c r="CX1326" s="23"/>
      <c r="CY1326" s="23"/>
      <c r="CZ1326" s="23"/>
      <c r="DA1326" s="23"/>
      <c r="DB1326" s="23"/>
      <c r="DC1326" s="23"/>
      <c r="DD1326" s="23"/>
      <c r="DE1326" s="23"/>
      <c r="DF1326" s="23"/>
      <c r="DG1326" s="23"/>
      <c r="DH1326" s="23"/>
      <c r="DI1326" s="23"/>
      <c r="DJ1326" s="23"/>
      <c r="DK1326" s="23"/>
      <c r="DL1326" s="23"/>
      <c r="DM1326" s="23"/>
      <c r="DN1326" s="23"/>
      <c r="DO1326" s="23"/>
      <c r="DP1326" s="23"/>
      <c r="DQ1326" s="23"/>
      <c r="DR1326" s="23"/>
      <c r="DS1326" s="23"/>
      <c r="DT1326" s="23"/>
      <c r="DU1326" s="23"/>
      <c r="DV1326" s="23"/>
      <c r="DW1326" s="23"/>
      <c r="DX1326" s="23"/>
      <c r="DY1326" s="23"/>
      <c r="DZ1326" s="23"/>
      <c r="EA1326" s="23"/>
      <c r="EB1326" s="23"/>
      <c r="EC1326" s="23"/>
      <c r="ED1326" s="23"/>
      <c r="EE1326" s="23"/>
    </row>
    <row r="1327" spans="1:135" s="22" customFormat="1" x14ac:dyDescent="0.25">
      <c r="A1327" s="20"/>
      <c r="B1327" s="16"/>
      <c r="C1327" s="446"/>
      <c r="D1327" s="446"/>
      <c r="E1327" s="1089"/>
      <c r="F1327" s="446"/>
      <c r="G1327" s="446"/>
      <c r="H1327" s="1089"/>
      <c r="I1327" s="446"/>
      <c r="J1327" s="446"/>
      <c r="K1327" s="1089"/>
      <c r="L1327" s="446"/>
      <c r="M1327" s="446"/>
      <c r="N1327" s="1089"/>
      <c r="O1327" s="446"/>
      <c r="P1327" s="446"/>
      <c r="Q1327" s="1089"/>
      <c r="R1327" s="446"/>
      <c r="S1327" s="446"/>
      <c r="T1327" s="1089"/>
      <c r="U1327" s="1089"/>
      <c r="V1327" s="446"/>
      <c r="W1327" s="446"/>
      <c r="X1327" s="1089"/>
      <c r="Y1327" s="446"/>
      <c r="Z1327" s="446"/>
      <c r="AA1327" s="1089"/>
      <c r="AB1327" s="446"/>
      <c r="AC1327" s="1089"/>
      <c r="AD1327" s="446"/>
      <c r="AE1327" s="1089"/>
      <c r="AF1327" s="446"/>
      <c r="AG1327" s="1089"/>
      <c r="AH1327" s="446"/>
      <c r="AI1327" s="446"/>
      <c r="AJ1327" s="1089"/>
      <c r="AK1327" s="446"/>
      <c r="AL1327" s="446"/>
      <c r="AM1327" s="1089"/>
      <c r="AN1327" s="446"/>
      <c r="AO1327" s="446"/>
      <c r="AP1327" s="1089"/>
      <c r="AQ1327" s="446"/>
      <c r="AR1327" s="446"/>
      <c r="AS1327" s="1146"/>
      <c r="AT1327" s="446"/>
      <c r="AU1327" s="446"/>
      <c r="AV1327" s="1089"/>
      <c r="AW1327" s="1089"/>
      <c r="AX1327" s="1146"/>
      <c r="AY1327" s="446"/>
      <c r="AZ1327" s="1146"/>
      <c r="BA1327" s="1919"/>
      <c r="BB1327" s="1790"/>
      <c r="BC1327" s="1146"/>
      <c r="BD1327" s="446"/>
      <c r="BE1327" s="1938"/>
      <c r="BF1327" s="1089"/>
      <c r="BG1327" s="20"/>
      <c r="BH1327" s="23"/>
      <c r="BI1327" s="23"/>
      <c r="BJ1327" s="23"/>
      <c r="BK1327" s="23"/>
      <c r="BL1327" s="23"/>
      <c r="BM1327" s="23"/>
      <c r="BN1327" s="23"/>
      <c r="BO1327" s="23"/>
      <c r="BP1327" s="23"/>
      <c r="BQ1327" s="23"/>
      <c r="BR1327" s="23"/>
      <c r="BS1327" s="23"/>
      <c r="BT1327" s="23"/>
      <c r="BU1327" s="23"/>
      <c r="BV1327" s="23"/>
      <c r="BW1327" s="23"/>
      <c r="BX1327" s="23"/>
      <c r="BY1327" s="23"/>
      <c r="BZ1327" s="23"/>
      <c r="CA1327" s="23"/>
      <c r="CB1327" s="23"/>
      <c r="CC1327" s="23"/>
      <c r="CD1327" s="23"/>
      <c r="CE1327" s="23"/>
      <c r="CF1327" s="23"/>
      <c r="CG1327" s="23"/>
      <c r="CH1327" s="23"/>
      <c r="CI1327" s="23"/>
      <c r="CJ1327" s="23"/>
      <c r="CK1327" s="23"/>
      <c r="CL1327" s="23"/>
      <c r="CM1327" s="23"/>
      <c r="CN1327" s="23"/>
      <c r="CO1327" s="23"/>
      <c r="CP1327" s="23"/>
      <c r="CQ1327" s="23"/>
      <c r="CR1327" s="23"/>
      <c r="CS1327" s="23"/>
      <c r="CT1327" s="23"/>
      <c r="CU1327" s="23"/>
      <c r="CV1327" s="23"/>
      <c r="CW1327" s="23"/>
      <c r="CX1327" s="23"/>
      <c r="CY1327" s="23"/>
      <c r="CZ1327" s="23"/>
      <c r="DA1327" s="23"/>
      <c r="DB1327" s="23"/>
      <c r="DC1327" s="23"/>
      <c r="DD1327" s="23"/>
      <c r="DE1327" s="23"/>
      <c r="DF1327" s="23"/>
      <c r="DG1327" s="23"/>
      <c r="DH1327" s="23"/>
      <c r="DI1327" s="23"/>
      <c r="DJ1327" s="23"/>
      <c r="DK1327" s="23"/>
      <c r="DL1327" s="23"/>
      <c r="DM1327" s="23"/>
      <c r="DN1327" s="23"/>
      <c r="DO1327" s="23"/>
      <c r="DP1327" s="23"/>
      <c r="DQ1327" s="23"/>
      <c r="DR1327" s="23"/>
      <c r="DS1327" s="23"/>
      <c r="DT1327" s="23"/>
      <c r="DU1327" s="23"/>
      <c r="DV1327" s="23"/>
      <c r="DW1327" s="23"/>
      <c r="DX1327" s="23"/>
      <c r="DY1327" s="23"/>
      <c r="DZ1327" s="23"/>
      <c r="EA1327" s="23"/>
      <c r="EB1327" s="23"/>
      <c r="EC1327" s="23"/>
      <c r="ED1327" s="23"/>
      <c r="EE1327" s="23"/>
    </row>
    <row r="1328" spans="1:135" s="22" customFormat="1" x14ac:dyDescent="0.25">
      <c r="A1328" s="20"/>
      <c r="B1328" s="16"/>
      <c r="C1328" s="446"/>
      <c r="D1328" s="446"/>
      <c r="E1328" s="1089"/>
      <c r="F1328" s="446"/>
      <c r="G1328" s="446"/>
      <c r="H1328" s="1089"/>
      <c r="I1328" s="446"/>
      <c r="J1328" s="446"/>
      <c r="K1328" s="1089"/>
      <c r="L1328" s="446"/>
      <c r="M1328" s="446"/>
      <c r="N1328" s="1089"/>
      <c r="O1328" s="446"/>
      <c r="P1328" s="446"/>
      <c r="Q1328" s="1089"/>
      <c r="R1328" s="446"/>
      <c r="S1328" s="446"/>
      <c r="T1328" s="1089"/>
      <c r="U1328" s="1089"/>
      <c r="V1328" s="446"/>
      <c r="W1328" s="446"/>
      <c r="X1328" s="1089"/>
      <c r="Y1328" s="446"/>
      <c r="Z1328" s="446"/>
      <c r="AA1328" s="1089"/>
      <c r="AB1328" s="446"/>
      <c r="AC1328" s="1089"/>
      <c r="AD1328" s="446"/>
      <c r="AE1328" s="1089"/>
      <c r="AF1328" s="446"/>
      <c r="AG1328" s="1089"/>
      <c r="AH1328" s="446"/>
      <c r="AI1328" s="446"/>
      <c r="AJ1328" s="1089"/>
      <c r="AK1328" s="446"/>
      <c r="AL1328" s="446"/>
      <c r="AM1328" s="1089"/>
      <c r="AN1328" s="446"/>
      <c r="AO1328" s="446"/>
      <c r="AP1328" s="1089"/>
      <c r="AQ1328" s="446"/>
      <c r="AR1328" s="446"/>
      <c r="AS1328" s="1146"/>
      <c r="AT1328" s="446"/>
      <c r="AU1328" s="446"/>
      <c r="AV1328" s="1089"/>
      <c r="AW1328" s="1089"/>
      <c r="AX1328" s="1146"/>
      <c r="AY1328" s="446"/>
      <c r="AZ1328" s="1146"/>
      <c r="BA1328" s="1919"/>
      <c r="BB1328" s="1790"/>
      <c r="BC1328" s="1146"/>
      <c r="BD1328" s="446"/>
      <c r="BE1328" s="1938"/>
      <c r="BF1328" s="1089"/>
      <c r="BG1328" s="20"/>
      <c r="BH1328" s="23"/>
      <c r="BI1328" s="23"/>
      <c r="BJ1328" s="23"/>
      <c r="BK1328" s="23"/>
      <c r="BL1328" s="23"/>
      <c r="BM1328" s="23"/>
      <c r="BN1328" s="23"/>
      <c r="BO1328" s="23"/>
      <c r="BP1328" s="23"/>
      <c r="BQ1328" s="23"/>
      <c r="BR1328" s="23"/>
      <c r="BS1328" s="23"/>
      <c r="BT1328" s="23"/>
      <c r="BU1328" s="23"/>
      <c r="BV1328" s="23"/>
      <c r="BW1328" s="23"/>
      <c r="BX1328" s="23"/>
      <c r="BY1328" s="23"/>
      <c r="BZ1328" s="23"/>
      <c r="CA1328" s="23"/>
      <c r="CB1328" s="23"/>
      <c r="CC1328" s="23"/>
      <c r="CD1328" s="23"/>
      <c r="CE1328" s="23"/>
      <c r="CF1328" s="23"/>
      <c r="CG1328" s="23"/>
      <c r="CH1328" s="23"/>
      <c r="CI1328" s="23"/>
      <c r="CJ1328" s="23"/>
      <c r="CK1328" s="23"/>
      <c r="CL1328" s="23"/>
      <c r="CM1328" s="23"/>
      <c r="CN1328" s="23"/>
      <c r="CO1328" s="23"/>
      <c r="CP1328" s="23"/>
      <c r="CQ1328" s="23"/>
      <c r="CR1328" s="23"/>
      <c r="CS1328" s="23"/>
      <c r="CT1328" s="23"/>
      <c r="CU1328" s="23"/>
      <c r="CV1328" s="23"/>
      <c r="CW1328" s="23"/>
      <c r="CX1328" s="23"/>
      <c r="CY1328" s="23"/>
      <c r="CZ1328" s="23"/>
      <c r="DA1328" s="23"/>
      <c r="DB1328" s="23"/>
      <c r="DC1328" s="23"/>
      <c r="DD1328" s="23"/>
      <c r="DE1328" s="23"/>
      <c r="DF1328" s="23"/>
      <c r="DG1328" s="23"/>
      <c r="DH1328" s="23"/>
      <c r="DI1328" s="23"/>
      <c r="DJ1328" s="23"/>
      <c r="DK1328" s="23"/>
      <c r="DL1328" s="23"/>
      <c r="DM1328" s="23"/>
      <c r="DN1328" s="23"/>
      <c r="DO1328" s="23"/>
      <c r="DP1328" s="23"/>
      <c r="DQ1328" s="23"/>
      <c r="DR1328" s="23"/>
      <c r="DS1328" s="23"/>
      <c r="DT1328" s="23"/>
      <c r="DU1328" s="23"/>
      <c r="DV1328" s="23"/>
      <c r="DW1328" s="23"/>
      <c r="DX1328" s="23"/>
      <c r="DY1328" s="23"/>
      <c r="DZ1328" s="23"/>
      <c r="EA1328" s="23"/>
      <c r="EB1328" s="23"/>
      <c r="EC1328" s="23"/>
      <c r="ED1328" s="23"/>
      <c r="EE1328" s="23"/>
    </row>
    <row r="1329" spans="1:135" s="22" customFormat="1" x14ac:dyDescent="0.25">
      <c r="A1329" s="20"/>
      <c r="B1329" s="16"/>
      <c r="C1329" s="446"/>
      <c r="D1329" s="446"/>
      <c r="E1329" s="1089"/>
      <c r="F1329" s="446"/>
      <c r="G1329" s="446"/>
      <c r="H1329" s="1089"/>
      <c r="I1329" s="446"/>
      <c r="J1329" s="446"/>
      <c r="K1329" s="1089"/>
      <c r="L1329" s="446"/>
      <c r="M1329" s="446"/>
      <c r="N1329" s="1089"/>
      <c r="O1329" s="446"/>
      <c r="P1329" s="446"/>
      <c r="Q1329" s="1089"/>
      <c r="R1329" s="446"/>
      <c r="S1329" s="446"/>
      <c r="T1329" s="1089"/>
      <c r="U1329" s="1089"/>
      <c r="V1329" s="446"/>
      <c r="W1329" s="446"/>
      <c r="X1329" s="1089"/>
      <c r="Y1329" s="446"/>
      <c r="Z1329" s="446"/>
      <c r="AA1329" s="1089"/>
      <c r="AB1329" s="446"/>
      <c r="AC1329" s="1089"/>
      <c r="AD1329" s="446"/>
      <c r="AE1329" s="1089"/>
      <c r="AF1329" s="446"/>
      <c r="AG1329" s="1089"/>
      <c r="AH1329" s="446"/>
      <c r="AI1329" s="446"/>
      <c r="AJ1329" s="1089"/>
      <c r="AK1329" s="446"/>
      <c r="AL1329" s="446"/>
      <c r="AM1329" s="1089"/>
      <c r="AN1329" s="446"/>
      <c r="AO1329" s="446"/>
      <c r="AP1329" s="1089"/>
      <c r="AQ1329" s="446"/>
      <c r="AR1329" s="446"/>
      <c r="AS1329" s="1146"/>
      <c r="AT1329" s="446"/>
      <c r="AU1329" s="446"/>
      <c r="AV1329" s="1089"/>
      <c r="AW1329" s="1089"/>
      <c r="AX1329" s="1146"/>
      <c r="AY1329" s="446"/>
      <c r="AZ1329" s="1146"/>
      <c r="BA1329" s="1919"/>
      <c r="BB1329" s="1790"/>
      <c r="BC1329" s="1146"/>
      <c r="BD1329" s="446"/>
      <c r="BE1329" s="1938"/>
      <c r="BF1329" s="1089"/>
      <c r="BG1329" s="20"/>
      <c r="BH1329" s="23"/>
      <c r="BI1329" s="23"/>
      <c r="BJ1329" s="23"/>
      <c r="BK1329" s="23"/>
      <c r="BL1329" s="23"/>
      <c r="BM1329" s="23"/>
      <c r="BN1329" s="23"/>
      <c r="BO1329" s="23"/>
      <c r="BP1329" s="23"/>
      <c r="BQ1329" s="23"/>
      <c r="BR1329" s="23"/>
      <c r="BS1329" s="23"/>
      <c r="BT1329" s="23"/>
      <c r="BU1329" s="23"/>
      <c r="BV1329" s="23"/>
      <c r="BW1329" s="23"/>
      <c r="BX1329" s="23"/>
      <c r="BY1329" s="23"/>
      <c r="BZ1329" s="23"/>
      <c r="CA1329" s="23"/>
      <c r="CB1329" s="23"/>
      <c r="CC1329" s="23"/>
      <c r="CD1329" s="23"/>
      <c r="CE1329" s="23"/>
      <c r="CF1329" s="23"/>
      <c r="CG1329" s="23"/>
      <c r="CH1329" s="23"/>
      <c r="CI1329" s="23"/>
      <c r="CJ1329" s="23"/>
      <c r="CK1329" s="23"/>
      <c r="CL1329" s="23"/>
      <c r="CM1329" s="23"/>
      <c r="CN1329" s="23"/>
      <c r="CO1329" s="23"/>
      <c r="CP1329" s="23"/>
      <c r="CQ1329" s="23"/>
      <c r="CR1329" s="23"/>
      <c r="CS1329" s="23"/>
      <c r="CT1329" s="23"/>
      <c r="CU1329" s="23"/>
      <c r="CV1329" s="23"/>
      <c r="CW1329" s="23"/>
      <c r="CX1329" s="23"/>
      <c r="CY1329" s="23"/>
      <c r="CZ1329" s="23"/>
      <c r="DA1329" s="23"/>
      <c r="DB1329" s="23"/>
      <c r="DC1329" s="23"/>
      <c r="DD1329" s="23"/>
      <c r="DE1329" s="23"/>
      <c r="DF1329" s="23"/>
      <c r="DG1329" s="23"/>
      <c r="DH1329" s="23"/>
      <c r="DI1329" s="23"/>
      <c r="DJ1329" s="23"/>
      <c r="DK1329" s="23"/>
      <c r="DL1329" s="23"/>
      <c r="DM1329" s="23"/>
      <c r="DN1329" s="23"/>
      <c r="DO1329" s="23"/>
      <c r="DP1329" s="23"/>
      <c r="DQ1329" s="23"/>
      <c r="DR1329" s="23"/>
      <c r="DS1329" s="23"/>
      <c r="DT1329" s="23"/>
      <c r="DU1329" s="23"/>
      <c r="DV1329" s="23"/>
      <c r="DW1329" s="23"/>
      <c r="DX1329" s="23"/>
      <c r="DY1329" s="23"/>
      <c r="DZ1329" s="23"/>
      <c r="EA1329" s="23"/>
      <c r="EB1329" s="23"/>
      <c r="EC1329" s="23"/>
      <c r="ED1329" s="23"/>
      <c r="EE1329" s="23"/>
    </row>
    <row r="1330" spans="1:135" s="22" customFormat="1" x14ac:dyDescent="0.25">
      <c r="A1330" s="20"/>
      <c r="B1330" s="16"/>
      <c r="C1330" s="446"/>
      <c r="D1330" s="446"/>
      <c r="E1330" s="1089"/>
      <c r="F1330" s="446"/>
      <c r="G1330" s="446"/>
      <c r="H1330" s="1089"/>
      <c r="I1330" s="446"/>
      <c r="J1330" s="446"/>
      <c r="K1330" s="1089"/>
      <c r="L1330" s="446"/>
      <c r="M1330" s="446"/>
      <c r="N1330" s="1089"/>
      <c r="O1330" s="446"/>
      <c r="P1330" s="446"/>
      <c r="Q1330" s="1089"/>
      <c r="R1330" s="446"/>
      <c r="S1330" s="446"/>
      <c r="T1330" s="1089"/>
      <c r="U1330" s="1089"/>
      <c r="V1330" s="446"/>
      <c r="W1330" s="446"/>
      <c r="X1330" s="1089"/>
      <c r="Y1330" s="446"/>
      <c r="Z1330" s="446"/>
      <c r="AA1330" s="1089"/>
      <c r="AB1330" s="446"/>
      <c r="AC1330" s="1089"/>
      <c r="AD1330" s="446"/>
      <c r="AE1330" s="1089"/>
      <c r="AF1330" s="446"/>
      <c r="AG1330" s="1089"/>
      <c r="AH1330" s="446"/>
      <c r="AI1330" s="446"/>
      <c r="AJ1330" s="1089"/>
      <c r="AK1330" s="446"/>
      <c r="AL1330" s="446"/>
      <c r="AM1330" s="1089"/>
      <c r="AN1330" s="446"/>
      <c r="AO1330" s="446"/>
      <c r="AP1330" s="1089"/>
      <c r="AQ1330" s="446"/>
      <c r="AR1330" s="446"/>
      <c r="AS1330" s="1146"/>
      <c r="AT1330" s="446"/>
      <c r="AU1330" s="446"/>
      <c r="AV1330" s="1089"/>
      <c r="AW1330" s="1089"/>
      <c r="AX1330" s="1146"/>
      <c r="AY1330" s="446"/>
      <c r="AZ1330" s="1146"/>
      <c r="BA1330" s="1919"/>
      <c r="BB1330" s="1790"/>
      <c r="BC1330" s="1146"/>
      <c r="BD1330" s="446"/>
      <c r="BE1330" s="1938"/>
      <c r="BF1330" s="1089"/>
      <c r="BG1330" s="20"/>
      <c r="BH1330" s="23"/>
      <c r="BI1330" s="23"/>
      <c r="BJ1330" s="23"/>
      <c r="BK1330" s="23"/>
      <c r="BL1330" s="23"/>
      <c r="BM1330" s="23"/>
      <c r="BN1330" s="23"/>
      <c r="BO1330" s="23"/>
      <c r="BP1330" s="23"/>
      <c r="BQ1330" s="23"/>
      <c r="BR1330" s="23"/>
      <c r="BS1330" s="23"/>
      <c r="BT1330" s="23"/>
      <c r="BU1330" s="23"/>
      <c r="BV1330" s="23"/>
      <c r="BW1330" s="23"/>
      <c r="BX1330" s="23"/>
      <c r="BY1330" s="23"/>
      <c r="BZ1330" s="23"/>
      <c r="CA1330" s="23"/>
      <c r="CB1330" s="23"/>
      <c r="CC1330" s="23"/>
      <c r="CD1330" s="23"/>
      <c r="CE1330" s="23"/>
      <c r="CF1330" s="23"/>
      <c r="CG1330" s="23"/>
      <c r="CH1330" s="23"/>
      <c r="CI1330" s="23"/>
      <c r="CJ1330" s="23"/>
      <c r="CK1330" s="23"/>
      <c r="CL1330" s="23"/>
      <c r="CM1330" s="23"/>
      <c r="CN1330" s="23"/>
      <c r="CO1330" s="23"/>
      <c r="CP1330" s="23"/>
      <c r="CQ1330" s="23"/>
      <c r="CR1330" s="23"/>
      <c r="CS1330" s="23"/>
      <c r="CT1330" s="23"/>
      <c r="CU1330" s="23"/>
      <c r="CV1330" s="23"/>
      <c r="CW1330" s="23"/>
      <c r="CX1330" s="23"/>
      <c r="CY1330" s="23"/>
      <c r="CZ1330" s="23"/>
      <c r="DA1330" s="23"/>
      <c r="DB1330" s="23"/>
      <c r="DC1330" s="23"/>
      <c r="DD1330" s="23"/>
      <c r="DE1330" s="23"/>
      <c r="DF1330" s="23"/>
      <c r="DG1330" s="23"/>
      <c r="DH1330" s="23"/>
      <c r="DI1330" s="23"/>
      <c r="DJ1330" s="23"/>
      <c r="DK1330" s="23"/>
      <c r="DL1330" s="23"/>
      <c r="DM1330" s="23"/>
      <c r="DN1330" s="23"/>
      <c r="DO1330" s="23"/>
      <c r="DP1330" s="23"/>
      <c r="DQ1330" s="23"/>
      <c r="DR1330" s="23"/>
      <c r="DS1330" s="23"/>
      <c r="DT1330" s="23"/>
      <c r="DU1330" s="23"/>
      <c r="DV1330" s="23"/>
      <c r="DW1330" s="23"/>
      <c r="DX1330" s="23"/>
      <c r="DY1330" s="23"/>
      <c r="DZ1330" s="23"/>
      <c r="EA1330" s="23"/>
      <c r="EB1330" s="23"/>
      <c r="EC1330" s="23"/>
      <c r="ED1330" s="23"/>
      <c r="EE1330" s="23"/>
    </row>
    <row r="1331" spans="1:135" s="22" customFormat="1" x14ac:dyDescent="0.25">
      <c r="A1331" s="20"/>
      <c r="B1331" s="16"/>
      <c r="C1331" s="446"/>
      <c r="D1331" s="446"/>
      <c r="E1331" s="1089"/>
      <c r="F1331" s="446"/>
      <c r="G1331" s="446"/>
      <c r="H1331" s="1089"/>
      <c r="I1331" s="446"/>
      <c r="J1331" s="446"/>
      <c r="K1331" s="1089"/>
      <c r="L1331" s="446"/>
      <c r="M1331" s="446"/>
      <c r="N1331" s="1089"/>
      <c r="O1331" s="446"/>
      <c r="P1331" s="446"/>
      <c r="Q1331" s="1089"/>
      <c r="R1331" s="446"/>
      <c r="S1331" s="446"/>
      <c r="T1331" s="1089"/>
      <c r="U1331" s="1089"/>
      <c r="V1331" s="446"/>
      <c r="W1331" s="446"/>
      <c r="X1331" s="1089"/>
      <c r="Y1331" s="446"/>
      <c r="Z1331" s="446"/>
      <c r="AA1331" s="1089"/>
      <c r="AB1331" s="446"/>
      <c r="AC1331" s="1089"/>
      <c r="AD1331" s="446"/>
      <c r="AE1331" s="1089"/>
      <c r="AF1331" s="446"/>
      <c r="AG1331" s="1089"/>
      <c r="AH1331" s="446"/>
      <c r="AI1331" s="446"/>
      <c r="AJ1331" s="1089"/>
      <c r="AK1331" s="446"/>
      <c r="AL1331" s="446"/>
      <c r="AM1331" s="1089"/>
      <c r="AN1331" s="446"/>
      <c r="AO1331" s="446"/>
      <c r="AP1331" s="1089"/>
      <c r="AQ1331" s="446"/>
      <c r="AR1331" s="446"/>
      <c r="AS1331" s="1146"/>
      <c r="AT1331" s="446"/>
      <c r="AU1331" s="446"/>
      <c r="AV1331" s="1089"/>
      <c r="AW1331" s="1089"/>
      <c r="AX1331" s="1146"/>
      <c r="AY1331" s="446"/>
      <c r="AZ1331" s="1146"/>
      <c r="BA1331" s="1919"/>
      <c r="BB1331" s="1790"/>
      <c r="BC1331" s="1146"/>
      <c r="BD1331" s="446"/>
      <c r="BE1331" s="1938"/>
      <c r="BF1331" s="1089"/>
      <c r="BG1331" s="20"/>
      <c r="BH1331" s="23"/>
      <c r="BI1331" s="23"/>
      <c r="BJ1331" s="23"/>
      <c r="BK1331" s="23"/>
      <c r="BL1331" s="23"/>
      <c r="BM1331" s="23"/>
      <c r="BN1331" s="23"/>
      <c r="BO1331" s="23"/>
      <c r="BP1331" s="23"/>
      <c r="BQ1331" s="23"/>
      <c r="BR1331" s="23"/>
      <c r="BS1331" s="23"/>
      <c r="BT1331" s="23"/>
      <c r="BU1331" s="23"/>
      <c r="BV1331" s="23"/>
      <c r="BW1331" s="23"/>
      <c r="BX1331" s="23"/>
      <c r="BY1331" s="23"/>
      <c r="BZ1331" s="23"/>
      <c r="CA1331" s="23"/>
      <c r="CB1331" s="23"/>
      <c r="CC1331" s="23"/>
      <c r="CD1331" s="23"/>
      <c r="CE1331" s="23"/>
      <c r="CF1331" s="23"/>
      <c r="CG1331" s="23"/>
      <c r="CH1331" s="23"/>
      <c r="CI1331" s="23"/>
      <c r="CJ1331" s="23"/>
      <c r="CK1331" s="23"/>
      <c r="CL1331" s="23"/>
      <c r="CM1331" s="23"/>
      <c r="CN1331" s="23"/>
      <c r="CO1331" s="23"/>
      <c r="CP1331" s="23"/>
      <c r="CQ1331" s="23"/>
      <c r="CR1331" s="23"/>
      <c r="CS1331" s="23"/>
      <c r="CT1331" s="23"/>
      <c r="CU1331" s="23"/>
      <c r="CV1331" s="23"/>
      <c r="CW1331" s="23"/>
      <c r="CX1331" s="23"/>
      <c r="CY1331" s="23"/>
      <c r="CZ1331" s="23"/>
      <c r="DA1331" s="23"/>
      <c r="DB1331" s="23"/>
      <c r="DC1331" s="23"/>
      <c r="DD1331" s="23"/>
      <c r="DE1331" s="23"/>
      <c r="DF1331" s="23"/>
      <c r="DG1331" s="23"/>
      <c r="DH1331" s="23"/>
      <c r="DI1331" s="23"/>
      <c r="DJ1331" s="23"/>
      <c r="DK1331" s="23"/>
      <c r="DL1331" s="23"/>
      <c r="DM1331" s="23"/>
      <c r="DN1331" s="23"/>
      <c r="DO1331" s="23"/>
      <c r="DP1331" s="23"/>
      <c r="DQ1331" s="23"/>
      <c r="DR1331" s="23"/>
      <c r="DS1331" s="23"/>
      <c r="DT1331" s="23"/>
      <c r="DU1331" s="23"/>
      <c r="DV1331" s="23"/>
      <c r="DW1331" s="23"/>
      <c r="DX1331" s="23"/>
      <c r="DY1331" s="23"/>
      <c r="DZ1331" s="23"/>
      <c r="EA1331" s="23"/>
      <c r="EB1331" s="23"/>
      <c r="EC1331" s="23"/>
      <c r="ED1331" s="23"/>
      <c r="EE1331" s="23"/>
    </row>
    <row r="1332" spans="1:135" s="22" customFormat="1" x14ac:dyDescent="0.25">
      <c r="A1332" s="20"/>
      <c r="B1332" s="16"/>
      <c r="C1332" s="446"/>
      <c r="D1332" s="446"/>
      <c r="E1332" s="1089"/>
      <c r="F1332" s="446"/>
      <c r="G1332" s="446"/>
      <c r="H1332" s="1089"/>
      <c r="I1332" s="446"/>
      <c r="J1332" s="446"/>
      <c r="K1332" s="1089"/>
      <c r="L1332" s="446"/>
      <c r="M1332" s="446"/>
      <c r="N1332" s="1089"/>
      <c r="O1332" s="446"/>
      <c r="P1332" s="446"/>
      <c r="Q1332" s="1089"/>
      <c r="R1332" s="446"/>
      <c r="S1332" s="446"/>
      <c r="T1332" s="1089"/>
      <c r="U1332" s="1089"/>
      <c r="V1332" s="446"/>
      <c r="W1332" s="446"/>
      <c r="X1332" s="1089"/>
      <c r="Y1332" s="446"/>
      <c r="Z1332" s="446"/>
      <c r="AA1332" s="1089"/>
      <c r="AB1332" s="446"/>
      <c r="AC1332" s="1089"/>
      <c r="AD1332" s="446"/>
      <c r="AE1332" s="1089"/>
      <c r="AF1332" s="446"/>
      <c r="AG1332" s="1089"/>
      <c r="AH1332" s="446"/>
      <c r="AI1332" s="446"/>
      <c r="AJ1332" s="1089"/>
      <c r="AK1332" s="446"/>
      <c r="AL1332" s="446"/>
      <c r="AM1332" s="1089"/>
      <c r="AN1332" s="446"/>
      <c r="AO1332" s="446"/>
      <c r="AP1332" s="1089"/>
      <c r="AQ1332" s="446"/>
      <c r="AR1332" s="446"/>
      <c r="AS1332" s="1146"/>
      <c r="AT1332" s="446"/>
      <c r="AU1332" s="446"/>
      <c r="AV1332" s="1089"/>
      <c r="AW1332" s="1089"/>
      <c r="AX1332" s="1146"/>
      <c r="AY1332" s="446"/>
      <c r="AZ1332" s="1146"/>
      <c r="BA1332" s="1919"/>
      <c r="BB1332" s="1790"/>
      <c r="BC1332" s="1146"/>
      <c r="BD1332" s="446"/>
      <c r="BE1332" s="1938"/>
      <c r="BF1332" s="1089"/>
      <c r="BG1332" s="20"/>
      <c r="BH1332" s="23"/>
      <c r="BI1332" s="23"/>
      <c r="BJ1332" s="23"/>
      <c r="BK1332" s="23"/>
      <c r="BL1332" s="23"/>
      <c r="BM1332" s="23"/>
      <c r="BN1332" s="23"/>
      <c r="BO1332" s="23"/>
      <c r="BP1332" s="23"/>
      <c r="BQ1332" s="23"/>
      <c r="BR1332" s="23"/>
      <c r="BS1332" s="23"/>
      <c r="BT1332" s="23"/>
      <c r="BU1332" s="23"/>
      <c r="BV1332" s="23"/>
      <c r="BW1332" s="23"/>
      <c r="BX1332" s="23"/>
      <c r="BY1332" s="23"/>
      <c r="BZ1332" s="23"/>
      <c r="CA1332" s="23"/>
      <c r="CB1332" s="23"/>
      <c r="CC1332" s="23"/>
      <c r="CD1332" s="23"/>
      <c r="CE1332" s="23"/>
      <c r="CF1332" s="23"/>
      <c r="CG1332" s="23"/>
      <c r="CH1332" s="23"/>
      <c r="CI1332" s="23"/>
      <c r="CJ1332" s="23"/>
      <c r="CK1332" s="23"/>
      <c r="CL1332" s="23"/>
      <c r="CM1332" s="23"/>
      <c r="CN1332" s="23"/>
      <c r="CO1332" s="23"/>
      <c r="CP1332" s="23"/>
      <c r="CQ1332" s="23"/>
      <c r="CR1332" s="23"/>
      <c r="CS1332" s="23"/>
      <c r="CT1332" s="23"/>
      <c r="CU1332" s="23"/>
      <c r="CV1332" s="23"/>
      <c r="CW1332" s="23"/>
      <c r="CX1332" s="23"/>
      <c r="CY1332" s="23"/>
      <c r="CZ1332" s="23"/>
      <c r="DA1332" s="23"/>
      <c r="DB1332" s="23"/>
      <c r="DC1332" s="23"/>
      <c r="DD1332" s="23"/>
      <c r="DE1332" s="23"/>
      <c r="DF1332" s="23"/>
      <c r="DG1332" s="23"/>
      <c r="DH1332" s="23"/>
      <c r="DI1332" s="23"/>
      <c r="DJ1332" s="23"/>
      <c r="DK1332" s="23"/>
      <c r="DL1332" s="23"/>
      <c r="DM1332" s="23"/>
      <c r="DN1332" s="23"/>
      <c r="DO1332" s="23"/>
      <c r="DP1332" s="23"/>
      <c r="DQ1332" s="23"/>
      <c r="DR1332" s="23"/>
      <c r="DS1332" s="23"/>
      <c r="DT1332" s="23"/>
      <c r="DU1332" s="23"/>
      <c r="DV1332" s="23"/>
      <c r="DW1332" s="23"/>
      <c r="DX1332" s="23"/>
      <c r="DY1332" s="23"/>
      <c r="DZ1332" s="23"/>
      <c r="EA1332" s="23"/>
      <c r="EB1332" s="23"/>
      <c r="EC1332" s="23"/>
      <c r="ED1332" s="23"/>
      <c r="EE1332" s="23"/>
    </row>
    <row r="1333" spans="1:135" s="22" customFormat="1" x14ac:dyDescent="0.25">
      <c r="A1333" s="20"/>
      <c r="B1333" s="16"/>
      <c r="C1333" s="446"/>
      <c r="D1333" s="446"/>
      <c r="E1333" s="1089"/>
      <c r="F1333" s="446"/>
      <c r="G1333" s="446"/>
      <c r="H1333" s="1089"/>
      <c r="I1333" s="446"/>
      <c r="J1333" s="446"/>
      <c r="K1333" s="1089"/>
      <c r="L1333" s="446"/>
      <c r="M1333" s="446"/>
      <c r="N1333" s="1089"/>
      <c r="O1333" s="446"/>
      <c r="P1333" s="446"/>
      <c r="Q1333" s="1089"/>
      <c r="R1333" s="446"/>
      <c r="S1333" s="446"/>
      <c r="T1333" s="1089"/>
      <c r="U1333" s="1089"/>
      <c r="V1333" s="446"/>
      <c r="W1333" s="446"/>
      <c r="X1333" s="1089"/>
      <c r="Y1333" s="446"/>
      <c r="Z1333" s="446"/>
      <c r="AA1333" s="1089"/>
      <c r="AB1333" s="446"/>
      <c r="AC1333" s="1089"/>
      <c r="AD1333" s="446"/>
      <c r="AE1333" s="1089"/>
      <c r="AF1333" s="446"/>
      <c r="AG1333" s="1089"/>
      <c r="AH1333" s="446"/>
      <c r="AI1333" s="446"/>
      <c r="AJ1333" s="1089"/>
      <c r="AK1333" s="446"/>
      <c r="AL1333" s="446"/>
      <c r="AM1333" s="1089"/>
      <c r="AN1333" s="446"/>
      <c r="AO1333" s="446"/>
      <c r="AP1333" s="1089"/>
      <c r="AQ1333" s="446"/>
      <c r="AR1333" s="446"/>
      <c r="AS1333" s="1146"/>
      <c r="AT1333" s="446"/>
      <c r="AU1333" s="446"/>
      <c r="AV1333" s="1089"/>
      <c r="AW1333" s="1089"/>
      <c r="AX1333" s="1146"/>
      <c r="AY1333" s="446"/>
      <c r="AZ1333" s="1146"/>
      <c r="BA1333" s="1919"/>
      <c r="BB1333" s="1790"/>
      <c r="BC1333" s="1146"/>
      <c r="BD1333" s="446"/>
      <c r="BE1333" s="1938"/>
      <c r="BF1333" s="1089"/>
      <c r="BG1333" s="20"/>
      <c r="BH1333" s="23"/>
      <c r="BI1333" s="23"/>
      <c r="BJ1333" s="23"/>
      <c r="BK1333" s="23"/>
      <c r="BL1333" s="23"/>
      <c r="BM1333" s="23"/>
      <c r="BN1333" s="23"/>
      <c r="BO1333" s="23"/>
      <c r="BP1333" s="23"/>
      <c r="BQ1333" s="23"/>
      <c r="BR1333" s="23"/>
      <c r="BS1333" s="23"/>
      <c r="BT1333" s="23"/>
      <c r="BU1333" s="23"/>
      <c r="BV1333" s="23"/>
      <c r="BW1333" s="23"/>
      <c r="BX1333" s="23"/>
      <c r="BY1333" s="23"/>
      <c r="BZ1333" s="23"/>
      <c r="CA1333" s="23"/>
      <c r="CB1333" s="23"/>
      <c r="CC1333" s="23"/>
      <c r="CD1333" s="23"/>
      <c r="CE1333" s="23"/>
      <c r="CF1333" s="23"/>
      <c r="CG1333" s="23"/>
      <c r="CH1333" s="23"/>
      <c r="CI1333" s="23"/>
      <c r="CJ1333" s="23"/>
      <c r="CK1333" s="23"/>
      <c r="CL1333" s="23"/>
      <c r="CM1333" s="23"/>
      <c r="CN1333" s="23"/>
      <c r="CO1333" s="23"/>
      <c r="CP1333" s="23"/>
      <c r="CQ1333" s="23"/>
      <c r="CR1333" s="23"/>
      <c r="CS1333" s="23"/>
      <c r="CT1333" s="23"/>
      <c r="CU1333" s="23"/>
      <c r="CV1333" s="23"/>
      <c r="CW1333" s="23"/>
      <c r="CX1333" s="23"/>
      <c r="CY1333" s="23"/>
      <c r="CZ1333" s="23"/>
      <c r="DA1333" s="23"/>
      <c r="DB1333" s="23"/>
      <c r="DC1333" s="23"/>
      <c r="DD1333" s="23"/>
      <c r="DE1333" s="23"/>
      <c r="DF1333" s="23"/>
      <c r="DG1333" s="23"/>
      <c r="DH1333" s="23"/>
      <c r="DI1333" s="23"/>
      <c r="DJ1333" s="23"/>
      <c r="DK1333" s="23"/>
      <c r="DL1333" s="23"/>
      <c r="DM1333" s="23"/>
      <c r="DN1333" s="23"/>
      <c r="DO1333" s="23"/>
      <c r="DP1333" s="23"/>
      <c r="DQ1333" s="23"/>
      <c r="DR1333" s="23"/>
      <c r="DS1333" s="23"/>
      <c r="DT1333" s="23"/>
      <c r="DU1333" s="23"/>
      <c r="DV1333" s="23"/>
      <c r="DW1333" s="23"/>
      <c r="DX1333" s="23"/>
      <c r="DY1333" s="23"/>
      <c r="DZ1333" s="23"/>
      <c r="EA1333" s="23"/>
      <c r="EB1333" s="23"/>
      <c r="EC1333" s="23"/>
      <c r="ED1333" s="23"/>
      <c r="EE1333" s="23"/>
    </row>
    <row r="1334" spans="1:135" s="22" customFormat="1" x14ac:dyDescent="0.25">
      <c r="A1334" s="20"/>
      <c r="B1334" s="16"/>
      <c r="C1334" s="446"/>
      <c r="D1334" s="446"/>
      <c r="E1334" s="1089"/>
      <c r="F1334" s="446"/>
      <c r="G1334" s="446"/>
      <c r="H1334" s="1089"/>
      <c r="I1334" s="446"/>
      <c r="J1334" s="446"/>
      <c r="K1334" s="1089"/>
      <c r="L1334" s="446"/>
      <c r="M1334" s="446"/>
      <c r="N1334" s="1089"/>
      <c r="O1334" s="446"/>
      <c r="P1334" s="446"/>
      <c r="Q1334" s="1089"/>
      <c r="R1334" s="446"/>
      <c r="S1334" s="446"/>
      <c r="T1334" s="1089"/>
      <c r="U1334" s="1089"/>
      <c r="V1334" s="446"/>
      <c r="W1334" s="446"/>
      <c r="X1334" s="1089"/>
      <c r="Y1334" s="446"/>
      <c r="Z1334" s="446"/>
      <c r="AA1334" s="1089"/>
      <c r="AB1334" s="446"/>
      <c r="AC1334" s="1089"/>
      <c r="AD1334" s="446"/>
      <c r="AE1334" s="1089"/>
      <c r="AF1334" s="446"/>
      <c r="AG1334" s="1089"/>
      <c r="AH1334" s="446"/>
      <c r="AI1334" s="446"/>
      <c r="AJ1334" s="1089"/>
      <c r="AK1334" s="446"/>
      <c r="AL1334" s="446"/>
      <c r="AM1334" s="1089"/>
      <c r="AN1334" s="446"/>
      <c r="AO1334" s="446"/>
      <c r="AP1334" s="1089"/>
      <c r="AQ1334" s="446"/>
      <c r="AR1334" s="446"/>
      <c r="AS1334" s="1146"/>
      <c r="AT1334" s="446"/>
      <c r="AU1334" s="446"/>
      <c r="AV1334" s="1089"/>
      <c r="AW1334" s="1089"/>
      <c r="AX1334" s="1146"/>
      <c r="AY1334" s="446"/>
      <c r="AZ1334" s="1146"/>
      <c r="BA1334" s="1919"/>
      <c r="BB1334" s="1790"/>
      <c r="BC1334" s="1146"/>
      <c r="BD1334" s="446"/>
      <c r="BE1334" s="1938"/>
      <c r="BF1334" s="1089"/>
      <c r="BG1334" s="20"/>
      <c r="BH1334" s="23"/>
      <c r="BI1334" s="23"/>
      <c r="BJ1334" s="23"/>
      <c r="BK1334" s="23"/>
      <c r="BL1334" s="23"/>
      <c r="BM1334" s="23"/>
      <c r="BN1334" s="23"/>
      <c r="BO1334" s="23"/>
      <c r="BP1334" s="23"/>
      <c r="BQ1334" s="23"/>
      <c r="BR1334" s="23"/>
      <c r="BS1334" s="23"/>
      <c r="BT1334" s="23"/>
      <c r="BU1334" s="23"/>
      <c r="BV1334" s="23"/>
      <c r="BW1334" s="23"/>
      <c r="BX1334" s="23"/>
      <c r="BY1334" s="23"/>
      <c r="BZ1334" s="23"/>
      <c r="CA1334" s="23"/>
      <c r="CB1334" s="23"/>
      <c r="CC1334" s="23"/>
      <c r="CD1334" s="23"/>
      <c r="CE1334" s="23"/>
      <c r="CF1334" s="23"/>
      <c r="CG1334" s="23"/>
      <c r="CH1334" s="23"/>
      <c r="CI1334" s="23"/>
      <c r="CJ1334" s="23"/>
      <c r="CK1334" s="23"/>
      <c r="CL1334" s="23"/>
      <c r="CM1334" s="23"/>
      <c r="CN1334" s="23"/>
      <c r="CO1334" s="23"/>
      <c r="CP1334" s="23"/>
      <c r="CQ1334" s="23"/>
      <c r="CR1334" s="23"/>
      <c r="CS1334" s="23"/>
      <c r="CT1334" s="23"/>
      <c r="CU1334" s="23"/>
      <c r="CV1334" s="23"/>
      <c r="CW1334" s="23"/>
      <c r="CX1334" s="23"/>
      <c r="CY1334" s="23"/>
      <c r="CZ1334" s="23"/>
      <c r="DA1334" s="23"/>
      <c r="DB1334" s="23"/>
      <c r="DC1334" s="23"/>
      <c r="DD1334" s="23"/>
      <c r="DE1334" s="23"/>
      <c r="DF1334" s="23"/>
      <c r="DG1334" s="23"/>
      <c r="DH1334" s="23"/>
      <c r="DI1334" s="23"/>
      <c r="DJ1334" s="23"/>
      <c r="DK1334" s="23"/>
      <c r="DL1334" s="23"/>
      <c r="DM1334" s="23"/>
      <c r="DN1334" s="23"/>
      <c r="DO1334" s="23"/>
      <c r="DP1334" s="23"/>
      <c r="DQ1334" s="23"/>
      <c r="DR1334" s="23"/>
      <c r="DS1334" s="23"/>
      <c r="DT1334" s="23"/>
      <c r="DU1334" s="23"/>
      <c r="DV1334" s="23"/>
      <c r="DW1334" s="23"/>
      <c r="DX1334" s="23"/>
      <c r="DY1334" s="23"/>
      <c r="DZ1334" s="23"/>
      <c r="EA1334" s="23"/>
      <c r="EB1334" s="23"/>
      <c r="EC1334" s="23"/>
      <c r="ED1334" s="23"/>
      <c r="EE1334" s="23"/>
    </row>
    <row r="1335" spans="1:135" s="22" customFormat="1" x14ac:dyDescent="0.25">
      <c r="A1335" s="20"/>
      <c r="B1335" s="16"/>
      <c r="C1335" s="446"/>
      <c r="D1335" s="446"/>
      <c r="E1335" s="1089"/>
      <c r="F1335" s="446"/>
      <c r="G1335" s="446"/>
      <c r="H1335" s="1089"/>
      <c r="I1335" s="446"/>
      <c r="J1335" s="446"/>
      <c r="K1335" s="1089"/>
      <c r="L1335" s="446"/>
      <c r="M1335" s="446"/>
      <c r="N1335" s="1089"/>
      <c r="O1335" s="446"/>
      <c r="P1335" s="446"/>
      <c r="Q1335" s="1089"/>
      <c r="R1335" s="446"/>
      <c r="S1335" s="446"/>
      <c r="T1335" s="1089"/>
      <c r="U1335" s="1089"/>
      <c r="V1335" s="446"/>
      <c r="W1335" s="446"/>
      <c r="X1335" s="1089"/>
      <c r="Y1335" s="446"/>
      <c r="Z1335" s="446"/>
      <c r="AA1335" s="1089"/>
      <c r="AB1335" s="446"/>
      <c r="AC1335" s="1089"/>
      <c r="AD1335" s="446"/>
      <c r="AE1335" s="1089"/>
      <c r="AF1335" s="446"/>
      <c r="AG1335" s="1089"/>
      <c r="AH1335" s="446"/>
      <c r="AI1335" s="446"/>
      <c r="AJ1335" s="1089"/>
      <c r="AK1335" s="446"/>
      <c r="AL1335" s="446"/>
      <c r="AM1335" s="1089"/>
      <c r="AN1335" s="446"/>
      <c r="AO1335" s="446"/>
      <c r="AP1335" s="1089"/>
      <c r="AQ1335" s="446"/>
      <c r="AR1335" s="446"/>
      <c r="AS1335" s="1146"/>
      <c r="AT1335" s="446"/>
      <c r="AU1335" s="446"/>
      <c r="AV1335" s="1089"/>
      <c r="AW1335" s="1089"/>
      <c r="AX1335" s="1146"/>
      <c r="AY1335" s="446"/>
      <c r="AZ1335" s="1146"/>
      <c r="BA1335" s="1919"/>
      <c r="BB1335" s="1790"/>
      <c r="BC1335" s="1146"/>
      <c r="BD1335" s="446"/>
      <c r="BE1335" s="1938"/>
      <c r="BF1335" s="1089"/>
      <c r="BG1335" s="20"/>
      <c r="BH1335" s="23"/>
      <c r="BI1335" s="23"/>
      <c r="BJ1335" s="23"/>
      <c r="BK1335" s="23"/>
      <c r="BL1335" s="23"/>
      <c r="BM1335" s="23"/>
      <c r="BN1335" s="23"/>
      <c r="BO1335" s="23"/>
      <c r="BP1335" s="23"/>
      <c r="BQ1335" s="23"/>
      <c r="BR1335" s="23"/>
      <c r="BS1335" s="23"/>
      <c r="BT1335" s="23"/>
      <c r="BU1335" s="23"/>
      <c r="BV1335" s="23"/>
      <c r="BW1335" s="23"/>
      <c r="BX1335" s="23"/>
      <c r="BY1335" s="23"/>
      <c r="BZ1335" s="23"/>
      <c r="CA1335" s="23"/>
      <c r="CB1335" s="23"/>
      <c r="CC1335" s="23"/>
      <c r="CD1335" s="23"/>
      <c r="CE1335" s="23"/>
      <c r="CF1335" s="23"/>
      <c r="CG1335" s="23"/>
      <c r="CH1335" s="23"/>
      <c r="CI1335" s="23"/>
      <c r="CJ1335" s="23"/>
      <c r="CK1335" s="23"/>
      <c r="CL1335" s="23"/>
      <c r="CM1335" s="23"/>
      <c r="CN1335" s="23"/>
      <c r="CO1335" s="23"/>
      <c r="CP1335" s="23"/>
      <c r="CQ1335" s="23"/>
      <c r="CR1335" s="23"/>
      <c r="CS1335" s="23"/>
      <c r="CT1335" s="23"/>
      <c r="CU1335" s="23"/>
      <c r="CV1335" s="23"/>
      <c r="CW1335" s="23"/>
      <c r="CX1335" s="23"/>
      <c r="CY1335" s="23"/>
      <c r="CZ1335" s="23"/>
      <c r="DA1335" s="23"/>
      <c r="DB1335" s="23"/>
      <c r="DC1335" s="23"/>
      <c r="DD1335" s="23"/>
      <c r="DE1335" s="23"/>
      <c r="DF1335" s="23"/>
      <c r="DG1335" s="23"/>
      <c r="DH1335" s="23"/>
      <c r="DI1335" s="23"/>
      <c r="DJ1335" s="23"/>
      <c r="DK1335" s="23"/>
      <c r="DL1335" s="23"/>
      <c r="DM1335" s="23"/>
      <c r="DN1335" s="23"/>
      <c r="DO1335" s="23"/>
      <c r="DP1335" s="23"/>
      <c r="DQ1335" s="23"/>
      <c r="DR1335" s="23"/>
      <c r="DS1335" s="23"/>
      <c r="DT1335" s="23"/>
      <c r="DU1335" s="23"/>
      <c r="DV1335" s="23"/>
      <c r="DW1335" s="23"/>
      <c r="DX1335" s="23"/>
      <c r="DY1335" s="23"/>
      <c r="DZ1335" s="23"/>
      <c r="EA1335" s="23"/>
      <c r="EB1335" s="23"/>
      <c r="EC1335" s="23"/>
      <c r="ED1335" s="23"/>
      <c r="EE1335" s="23"/>
    </row>
    <row r="1336" spans="1:135" s="22" customFormat="1" x14ac:dyDescent="0.25">
      <c r="A1336" s="20"/>
      <c r="B1336" s="16"/>
      <c r="C1336" s="446"/>
      <c r="D1336" s="446"/>
      <c r="E1336" s="1089"/>
      <c r="F1336" s="446"/>
      <c r="G1336" s="446"/>
      <c r="H1336" s="1089"/>
      <c r="I1336" s="446"/>
      <c r="J1336" s="446"/>
      <c r="K1336" s="1089"/>
      <c r="L1336" s="446"/>
      <c r="M1336" s="446"/>
      <c r="N1336" s="1089"/>
      <c r="O1336" s="446"/>
      <c r="P1336" s="446"/>
      <c r="Q1336" s="1089"/>
      <c r="R1336" s="446"/>
      <c r="S1336" s="446"/>
      <c r="T1336" s="1089"/>
      <c r="U1336" s="1089"/>
      <c r="V1336" s="446"/>
      <c r="W1336" s="446"/>
      <c r="X1336" s="1089"/>
      <c r="Y1336" s="446"/>
      <c r="Z1336" s="446"/>
      <c r="AA1336" s="1089"/>
      <c r="AB1336" s="446"/>
      <c r="AC1336" s="1089"/>
      <c r="AD1336" s="446"/>
      <c r="AE1336" s="1089"/>
      <c r="AF1336" s="446"/>
      <c r="AG1336" s="1089"/>
      <c r="AH1336" s="446"/>
      <c r="AI1336" s="446"/>
      <c r="AJ1336" s="1089"/>
      <c r="AK1336" s="446"/>
      <c r="AL1336" s="446"/>
      <c r="AM1336" s="1089"/>
      <c r="AN1336" s="446"/>
      <c r="AO1336" s="446"/>
      <c r="AP1336" s="1089"/>
      <c r="AQ1336" s="446"/>
      <c r="AR1336" s="446"/>
      <c r="AS1336" s="1146"/>
      <c r="AT1336" s="446"/>
      <c r="AU1336" s="446"/>
      <c r="AV1336" s="1089"/>
      <c r="AW1336" s="1089"/>
      <c r="AX1336" s="1146"/>
      <c r="AY1336" s="446"/>
      <c r="AZ1336" s="1146"/>
      <c r="BA1336" s="1919"/>
      <c r="BB1336" s="1790"/>
      <c r="BC1336" s="1146"/>
      <c r="BD1336" s="446"/>
      <c r="BE1336" s="1938"/>
      <c r="BF1336" s="1089"/>
      <c r="BG1336" s="20"/>
      <c r="BH1336" s="23"/>
      <c r="BI1336" s="23"/>
      <c r="BJ1336" s="23"/>
      <c r="BK1336" s="23"/>
      <c r="BL1336" s="23"/>
      <c r="BM1336" s="23"/>
      <c r="BN1336" s="23"/>
      <c r="BO1336" s="23"/>
      <c r="BP1336" s="23"/>
      <c r="BQ1336" s="23"/>
      <c r="BR1336" s="23"/>
      <c r="BS1336" s="23"/>
      <c r="BT1336" s="23"/>
      <c r="BU1336" s="23"/>
      <c r="BV1336" s="23"/>
      <c r="BW1336" s="23"/>
      <c r="BX1336" s="23"/>
      <c r="BY1336" s="23"/>
      <c r="BZ1336" s="23"/>
      <c r="CA1336" s="23"/>
      <c r="CB1336" s="23"/>
      <c r="CC1336" s="23"/>
      <c r="CD1336" s="23"/>
      <c r="CE1336" s="23"/>
      <c r="CF1336" s="23"/>
      <c r="CG1336" s="23"/>
      <c r="CH1336" s="23"/>
      <c r="CI1336" s="23"/>
      <c r="CJ1336" s="23"/>
      <c r="CK1336" s="23"/>
      <c r="CL1336" s="23"/>
      <c r="CM1336" s="23"/>
      <c r="CN1336" s="23"/>
      <c r="CO1336" s="23"/>
      <c r="CP1336" s="23"/>
      <c r="CQ1336" s="23"/>
      <c r="CR1336" s="23"/>
      <c r="CS1336" s="23"/>
      <c r="CT1336" s="23"/>
      <c r="CU1336" s="23"/>
      <c r="CV1336" s="23"/>
      <c r="CW1336" s="23"/>
      <c r="CX1336" s="23"/>
      <c r="CY1336" s="23"/>
      <c r="CZ1336" s="23"/>
      <c r="DA1336" s="23"/>
      <c r="DB1336" s="23"/>
      <c r="DC1336" s="23"/>
      <c r="DD1336" s="23"/>
      <c r="DE1336" s="23"/>
      <c r="DF1336" s="23"/>
      <c r="DG1336" s="23"/>
      <c r="DH1336" s="23"/>
      <c r="DI1336" s="23"/>
      <c r="DJ1336" s="23"/>
      <c r="DK1336" s="23"/>
      <c r="DL1336" s="23"/>
      <c r="DM1336" s="23"/>
      <c r="DN1336" s="23"/>
      <c r="DO1336" s="23"/>
      <c r="DP1336" s="23"/>
      <c r="DQ1336" s="23"/>
      <c r="DR1336" s="23"/>
      <c r="DS1336" s="23"/>
      <c r="DT1336" s="23"/>
      <c r="DU1336" s="23"/>
      <c r="DV1336" s="23"/>
      <c r="DW1336" s="23"/>
      <c r="DX1336" s="23"/>
      <c r="DY1336" s="23"/>
      <c r="DZ1336" s="23"/>
      <c r="EA1336" s="23"/>
      <c r="EB1336" s="23"/>
      <c r="EC1336" s="23"/>
      <c r="ED1336" s="23"/>
      <c r="EE1336" s="23"/>
    </row>
    <row r="1337" spans="1:135" s="22" customFormat="1" x14ac:dyDescent="0.25">
      <c r="A1337" s="20"/>
      <c r="B1337" s="16"/>
      <c r="C1337" s="446"/>
      <c r="D1337" s="446"/>
      <c r="E1337" s="1089"/>
      <c r="F1337" s="446"/>
      <c r="G1337" s="446"/>
      <c r="H1337" s="1089"/>
      <c r="I1337" s="446"/>
      <c r="J1337" s="446"/>
      <c r="K1337" s="1089"/>
      <c r="L1337" s="446"/>
      <c r="M1337" s="446"/>
      <c r="N1337" s="1089"/>
      <c r="O1337" s="446"/>
      <c r="P1337" s="446"/>
      <c r="Q1337" s="1089"/>
      <c r="R1337" s="446"/>
      <c r="S1337" s="446"/>
      <c r="T1337" s="1089"/>
      <c r="U1337" s="1089"/>
      <c r="V1337" s="446"/>
      <c r="W1337" s="446"/>
      <c r="X1337" s="1089"/>
      <c r="Y1337" s="446"/>
      <c r="Z1337" s="446"/>
      <c r="AA1337" s="1089"/>
      <c r="AB1337" s="446"/>
      <c r="AC1337" s="1089"/>
      <c r="AD1337" s="446"/>
      <c r="AE1337" s="1089"/>
      <c r="AF1337" s="446"/>
      <c r="AG1337" s="1089"/>
      <c r="AH1337" s="446"/>
      <c r="AI1337" s="446"/>
      <c r="AJ1337" s="1089"/>
      <c r="AK1337" s="446"/>
      <c r="AL1337" s="446"/>
      <c r="AM1337" s="1089"/>
      <c r="AN1337" s="446"/>
      <c r="AO1337" s="446"/>
      <c r="AP1337" s="1089"/>
      <c r="AQ1337" s="446"/>
      <c r="AR1337" s="446"/>
      <c r="AS1337" s="1146"/>
      <c r="AT1337" s="446"/>
      <c r="AU1337" s="446"/>
      <c r="AV1337" s="1089"/>
      <c r="AW1337" s="1089"/>
      <c r="AX1337" s="1146"/>
      <c r="AY1337" s="446"/>
      <c r="AZ1337" s="1146"/>
      <c r="BA1337" s="1919"/>
      <c r="BB1337" s="1790"/>
      <c r="BC1337" s="1146"/>
      <c r="BD1337" s="446"/>
      <c r="BE1337" s="1938"/>
      <c r="BF1337" s="1089"/>
      <c r="BG1337" s="20"/>
      <c r="BH1337" s="23"/>
      <c r="BI1337" s="23"/>
      <c r="BJ1337" s="23"/>
      <c r="BK1337" s="23"/>
      <c r="BL1337" s="23"/>
      <c r="BM1337" s="23"/>
      <c r="BN1337" s="23"/>
      <c r="BO1337" s="23"/>
      <c r="BP1337" s="23"/>
      <c r="BQ1337" s="23"/>
      <c r="BR1337" s="23"/>
      <c r="BS1337" s="23"/>
      <c r="BT1337" s="23"/>
      <c r="BU1337" s="23"/>
      <c r="BV1337" s="23"/>
      <c r="BW1337" s="23"/>
      <c r="BX1337" s="23"/>
      <c r="BY1337" s="23"/>
      <c r="BZ1337" s="23"/>
      <c r="CA1337" s="23"/>
      <c r="CB1337" s="23"/>
      <c r="CC1337" s="23"/>
      <c r="CD1337" s="23"/>
      <c r="CE1337" s="23"/>
      <c r="CF1337" s="23"/>
      <c r="CG1337" s="23"/>
      <c r="CH1337" s="23"/>
      <c r="CI1337" s="23"/>
      <c r="CJ1337" s="23"/>
      <c r="CK1337" s="23"/>
      <c r="CL1337" s="23"/>
      <c r="CM1337" s="23"/>
      <c r="CN1337" s="23"/>
      <c r="CO1337" s="23"/>
      <c r="CP1337" s="23"/>
      <c r="CQ1337" s="23"/>
      <c r="CR1337" s="23"/>
      <c r="CS1337" s="23"/>
      <c r="CT1337" s="23"/>
      <c r="CU1337" s="23"/>
      <c r="CV1337" s="23"/>
      <c r="CW1337" s="23"/>
      <c r="CX1337" s="23"/>
      <c r="CY1337" s="23"/>
      <c r="CZ1337" s="23"/>
      <c r="DA1337" s="23"/>
      <c r="DB1337" s="23"/>
      <c r="DC1337" s="23"/>
      <c r="DD1337" s="23"/>
      <c r="DE1337" s="23"/>
      <c r="DF1337" s="23"/>
      <c r="DG1337" s="23"/>
      <c r="DH1337" s="23"/>
      <c r="DI1337" s="23"/>
      <c r="DJ1337" s="23"/>
      <c r="DK1337" s="23"/>
      <c r="DL1337" s="23"/>
      <c r="DM1337" s="23"/>
      <c r="DN1337" s="23"/>
      <c r="DO1337" s="23"/>
      <c r="DP1337" s="23"/>
      <c r="DQ1337" s="23"/>
      <c r="DR1337" s="23"/>
      <c r="DS1337" s="23"/>
      <c r="DT1337" s="23"/>
      <c r="DU1337" s="23"/>
      <c r="DV1337" s="23"/>
      <c r="DW1337" s="23"/>
      <c r="DX1337" s="23"/>
      <c r="DY1337" s="23"/>
      <c r="DZ1337" s="23"/>
      <c r="EA1337" s="23"/>
      <c r="EB1337" s="23"/>
      <c r="EC1337" s="23"/>
      <c r="ED1337" s="23"/>
      <c r="EE1337" s="23"/>
    </row>
    <row r="1338" spans="1:135" s="22" customFormat="1" x14ac:dyDescent="0.25">
      <c r="A1338" s="20"/>
      <c r="B1338" s="16"/>
      <c r="C1338" s="446"/>
      <c r="D1338" s="446"/>
      <c r="E1338" s="1089"/>
      <c r="F1338" s="446"/>
      <c r="G1338" s="446"/>
      <c r="H1338" s="1089"/>
      <c r="I1338" s="446"/>
      <c r="J1338" s="446"/>
      <c r="K1338" s="1089"/>
      <c r="L1338" s="446"/>
      <c r="M1338" s="446"/>
      <c r="N1338" s="1089"/>
      <c r="O1338" s="446"/>
      <c r="P1338" s="446"/>
      <c r="Q1338" s="1089"/>
      <c r="R1338" s="446"/>
      <c r="S1338" s="446"/>
      <c r="T1338" s="1089"/>
      <c r="U1338" s="1089"/>
      <c r="V1338" s="446"/>
      <c r="W1338" s="446"/>
      <c r="X1338" s="1089"/>
      <c r="Y1338" s="446"/>
      <c r="Z1338" s="446"/>
      <c r="AA1338" s="1089"/>
      <c r="AB1338" s="446"/>
      <c r="AC1338" s="1089"/>
      <c r="AD1338" s="446"/>
      <c r="AE1338" s="1089"/>
      <c r="AF1338" s="446"/>
      <c r="AG1338" s="1089"/>
      <c r="AH1338" s="446"/>
      <c r="AI1338" s="446"/>
      <c r="AJ1338" s="1089"/>
      <c r="AK1338" s="446"/>
      <c r="AL1338" s="446"/>
      <c r="AM1338" s="1089"/>
      <c r="AN1338" s="446"/>
      <c r="AO1338" s="446"/>
      <c r="AP1338" s="1089"/>
      <c r="AQ1338" s="446"/>
      <c r="AR1338" s="446"/>
      <c r="AS1338" s="1146"/>
      <c r="AT1338" s="446"/>
      <c r="AU1338" s="446"/>
      <c r="AV1338" s="1089"/>
      <c r="AW1338" s="1089"/>
      <c r="AX1338" s="1146"/>
      <c r="AY1338" s="446"/>
      <c r="AZ1338" s="1146"/>
      <c r="BA1338" s="1919"/>
      <c r="BB1338" s="1790"/>
      <c r="BC1338" s="1146"/>
      <c r="BD1338" s="446"/>
      <c r="BE1338" s="1938"/>
      <c r="BF1338" s="1089"/>
      <c r="BG1338" s="20"/>
      <c r="BH1338" s="23"/>
      <c r="BI1338" s="23"/>
      <c r="BJ1338" s="23"/>
      <c r="BK1338" s="23"/>
      <c r="BL1338" s="23"/>
      <c r="BM1338" s="23"/>
      <c r="BN1338" s="23"/>
      <c r="BO1338" s="23"/>
      <c r="BP1338" s="23"/>
      <c r="BQ1338" s="23"/>
      <c r="BR1338" s="23"/>
      <c r="BS1338" s="23"/>
      <c r="BT1338" s="23"/>
      <c r="BU1338" s="23"/>
      <c r="BV1338" s="23"/>
      <c r="BW1338" s="23"/>
      <c r="BX1338" s="23"/>
      <c r="BY1338" s="23"/>
      <c r="BZ1338" s="23"/>
      <c r="CA1338" s="23"/>
      <c r="CB1338" s="23"/>
      <c r="CC1338" s="23"/>
      <c r="CD1338" s="23"/>
      <c r="CE1338" s="23"/>
      <c r="CF1338" s="23"/>
      <c r="CG1338" s="23"/>
      <c r="CH1338" s="23"/>
      <c r="CI1338" s="23"/>
      <c r="CJ1338" s="23"/>
      <c r="CK1338" s="23"/>
      <c r="CL1338" s="23"/>
      <c r="CM1338" s="23"/>
      <c r="CN1338" s="23"/>
      <c r="CO1338" s="23"/>
      <c r="CP1338" s="23"/>
      <c r="CQ1338" s="23"/>
      <c r="CR1338" s="23"/>
      <c r="CS1338" s="23"/>
      <c r="CT1338" s="23"/>
      <c r="CU1338" s="23"/>
      <c r="CV1338" s="23"/>
      <c r="CW1338" s="23"/>
      <c r="CX1338" s="23"/>
      <c r="CY1338" s="23"/>
      <c r="CZ1338" s="23"/>
      <c r="DA1338" s="23"/>
      <c r="DB1338" s="23"/>
      <c r="DC1338" s="23"/>
      <c r="DD1338" s="23"/>
      <c r="DE1338" s="23"/>
      <c r="DF1338" s="23"/>
      <c r="DG1338" s="23"/>
      <c r="DH1338" s="23"/>
      <c r="DI1338" s="23"/>
      <c r="DJ1338" s="23"/>
      <c r="DK1338" s="23"/>
      <c r="DL1338" s="23"/>
      <c r="DM1338" s="23"/>
      <c r="DN1338" s="23"/>
      <c r="DO1338" s="23"/>
      <c r="DP1338" s="23"/>
      <c r="DQ1338" s="23"/>
      <c r="DR1338" s="23"/>
      <c r="DS1338" s="23"/>
      <c r="DT1338" s="23"/>
      <c r="DU1338" s="23"/>
      <c r="DV1338" s="23"/>
      <c r="DW1338" s="23"/>
      <c r="DX1338" s="23"/>
      <c r="DY1338" s="23"/>
      <c r="DZ1338" s="23"/>
      <c r="EA1338" s="23"/>
      <c r="EB1338" s="23"/>
      <c r="EC1338" s="23"/>
      <c r="ED1338" s="23"/>
      <c r="EE1338" s="23"/>
    </row>
    <row r="1339" spans="1:135" s="22" customFormat="1" x14ac:dyDescent="0.25">
      <c r="A1339" s="20"/>
      <c r="B1339" s="16"/>
      <c r="C1339" s="446"/>
      <c r="D1339" s="446"/>
      <c r="E1339" s="1089"/>
      <c r="F1339" s="446"/>
      <c r="G1339" s="446"/>
      <c r="H1339" s="1089"/>
      <c r="I1339" s="446"/>
      <c r="J1339" s="446"/>
      <c r="K1339" s="1089"/>
      <c r="L1339" s="446"/>
      <c r="M1339" s="446"/>
      <c r="N1339" s="1089"/>
      <c r="O1339" s="446"/>
      <c r="P1339" s="446"/>
      <c r="Q1339" s="1089"/>
      <c r="R1339" s="446"/>
      <c r="S1339" s="446"/>
      <c r="T1339" s="1089"/>
      <c r="U1339" s="1089"/>
      <c r="V1339" s="446"/>
      <c r="W1339" s="446"/>
      <c r="X1339" s="1089"/>
      <c r="Y1339" s="446"/>
      <c r="Z1339" s="446"/>
      <c r="AA1339" s="1089"/>
      <c r="AB1339" s="446"/>
      <c r="AC1339" s="1089"/>
      <c r="AD1339" s="446"/>
      <c r="AE1339" s="1089"/>
      <c r="AF1339" s="446"/>
      <c r="AG1339" s="1089"/>
      <c r="AH1339" s="446"/>
      <c r="AI1339" s="446"/>
      <c r="AJ1339" s="1089"/>
      <c r="AK1339" s="446"/>
      <c r="AL1339" s="446"/>
      <c r="AM1339" s="1089"/>
      <c r="AN1339" s="446"/>
      <c r="AO1339" s="446"/>
      <c r="AP1339" s="1089"/>
      <c r="AQ1339" s="446"/>
      <c r="AR1339" s="446"/>
      <c r="AS1339" s="1146"/>
      <c r="AT1339" s="446"/>
      <c r="AU1339" s="446"/>
      <c r="AV1339" s="1089"/>
      <c r="AW1339" s="1089"/>
      <c r="AX1339" s="1146"/>
      <c r="AY1339" s="446"/>
      <c r="AZ1339" s="1146"/>
      <c r="BA1339" s="1919"/>
      <c r="BB1339" s="1790"/>
      <c r="BC1339" s="1146"/>
      <c r="BD1339" s="446"/>
      <c r="BE1339" s="1938"/>
      <c r="BF1339" s="1089"/>
      <c r="BG1339" s="20"/>
      <c r="BH1339" s="23"/>
      <c r="BI1339" s="23"/>
      <c r="BJ1339" s="23"/>
      <c r="BK1339" s="23"/>
      <c r="BL1339" s="23"/>
      <c r="BM1339" s="23"/>
      <c r="BN1339" s="23"/>
      <c r="BO1339" s="23"/>
      <c r="BP1339" s="23"/>
      <c r="BQ1339" s="23"/>
      <c r="BR1339" s="23"/>
      <c r="BS1339" s="23"/>
      <c r="BT1339" s="23"/>
      <c r="BU1339" s="23"/>
      <c r="BV1339" s="23"/>
      <c r="BW1339" s="23"/>
      <c r="BX1339" s="23"/>
      <c r="BY1339" s="23"/>
      <c r="BZ1339" s="23"/>
      <c r="CA1339" s="23"/>
      <c r="CB1339" s="23"/>
      <c r="CC1339" s="23"/>
      <c r="CD1339" s="23"/>
      <c r="CE1339" s="23"/>
      <c r="CF1339" s="23"/>
      <c r="CG1339" s="23"/>
      <c r="CH1339" s="23"/>
      <c r="CI1339" s="23"/>
      <c r="CJ1339" s="23"/>
      <c r="CK1339" s="23"/>
      <c r="CL1339" s="23"/>
      <c r="CM1339" s="23"/>
      <c r="CN1339" s="23"/>
      <c r="CO1339" s="23"/>
      <c r="CP1339" s="23"/>
      <c r="CQ1339" s="23"/>
      <c r="CR1339" s="23"/>
      <c r="CS1339" s="23"/>
      <c r="CT1339" s="23"/>
      <c r="CU1339" s="23"/>
      <c r="CV1339" s="23"/>
      <c r="CW1339" s="23"/>
      <c r="CX1339" s="23"/>
      <c r="CY1339" s="23"/>
      <c r="CZ1339" s="23"/>
      <c r="DA1339" s="23"/>
      <c r="DB1339" s="23"/>
      <c r="DC1339" s="23"/>
      <c r="DD1339" s="23"/>
      <c r="DE1339" s="23"/>
      <c r="DF1339" s="23"/>
      <c r="DG1339" s="23"/>
      <c r="DH1339" s="23"/>
      <c r="DI1339" s="23"/>
      <c r="DJ1339" s="23"/>
      <c r="DK1339" s="23"/>
      <c r="DL1339" s="23"/>
      <c r="DM1339" s="23"/>
      <c r="DN1339" s="23"/>
      <c r="DO1339" s="23"/>
      <c r="DP1339" s="23"/>
      <c r="DQ1339" s="23"/>
      <c r="DR1339" s="23"/>
      <c r="DS1339" s="23"/>
      <c r="DT1339" s="23"/>
      <c r="DU1339" s="23"/>
      <c r="DV1339" s="23"/>
      <c r="DW1339" s="23"/>
      <c r="DX1339" s="23"/>
      <c r="DY1339" s="23"/>
      <c r="DZ1339" s="23"/>
      <c r="EA1339" s="23"/>
      <c r="EB1339" s="23"/>
      <c r="EC1339" s="23"/>
      <c r="ED1339" s="23"/>
      <c r="EE1339" s="23"/>
    </row>
    <row r="1340" spans="1:135" s="22" customFormat="1" x14ac:dyDescent="0.25">
      <c r="A1340" s="20"/>
      <c r="B1340" s="16"/>
      <c r="C1340" s="446"/>
      <c r="D1340" s="446"/>
      <c r="E1340" s="1089"/>
      <c r="F1340" s="446"/>
      <c r="G1340" s="446"/>
      <c r="H1340" s="1089"/>
      <c r="I1340" s="446"/>
      <c r="J1340" s="446"/>
      <c r="K1340" s="1089"/>
      <c r="L1340" s="446"/>
      <c r="M1340" s="446"/>
      <c r="N1340" s="1089"/>
      <c r="O1340" s="446"/>
      <c r="P1340" s="446"/>
      <c r="Q1340" s="1089"/>
      <c r="R1340" s="446"/>
      <c r="S1340" s="446"/>
      <c r="T1340" s="1089"/>
      <c r="U1340" s="1089"/>
      <c r="V1340" s="446"/>
      <c r="W1340" s="446"/>
      <c r="X1340" s="1089"/>
      <c r="Y1340" s="446"/>
      <c r="Z1340" s="446"/>
      <c r="AA1340" s="1089"/>
      <c r="AB1340" s="446"/>
      <c r="AC1340" s="1089"/>
      <c r="AD1340" s="446"/>
      <c r="AE1340" s="1089"/>
      <c r="AF1340" s="446"/>
      <c r="AG1340" s="1089"/>
      <c r="AH1340" s="446"/>
      <c r="AI1340" s="446"/>
      <c r="AJ1340" s="1089"/>
      <c r="AK1340" s="446"/>
      <c r="AL1340" s="446"/>
      <c r="AM1340" s="1089"/>
      <c r="AN1340" s="446"/>
      <c r="AO1340" s="446"/>
      <c r="AP1340" s="1089"/>
      <c r="AQ1340" s="446"/>
      <c r="AR1340" s="446"/>
      <c r="AS1340" s="1146"/>
      <c r="AT1340" s="446"/>
      <c r="AU1340" s="446"/>
      <c r="AV1340" s="1089"/>
      <c r="AW1340" s="1089"/>
      <c r="AX1340" s="1146"/>
      <c r="AY1340" s="446"/>
      <c r="AZ1340" s="1146"/>
      <c r="BA1340" s="1919"/>
      <c r="BB1340" s="1790"/>
      <c r="BC1340" s="1146"/>
      <c r="BD1340" s="446"/>
      <c r="BE1340" s="1938"/>
      <c r="BF1340" s="1089"/>
      <c r="BG1340" s="20"/>
      <c r="BH1340" s="23"/>
      <c r="BI1340" s="23"/>
      <c r="BJ1340" s="23"/>
      <c r="BK1340" s="23"/>
      <c r="BL1340" s="23"/>
      <c r="BM1340" s="23"/>
      <c r="BN1340" s="23"/>
      <c r="BO1340" s="23"/>
      <c r="BP1340" s="23"/>
      <c r="BQ1340" s="23"/>
      <c r="BR1340" s="23"/>
      <c r="BS1340" s="23"/>
      <c r="BT1340" s="23"/>
      <c r="BU1340" s="23"/>
      <c r="BV1340" s="23"/>
      <c r="BW1340" s="23"/>
      <c r="BX1340" s="23"/>
      <c r="BY1340" s="23"/>
      <c r="BZ1340" s="23"/>
      <c r="CA1340" s="23"/>
      <c r="CB1340" s="23"/>
      <c r="CC1340" s="23"/>
      <c r="CD1340" s="23"/>
      <c r="CE1340" s="23"/>
      <c r="CF1340" s="23"/>
      <c r="CG1340" s="23"/>
      <c r="CH1340" s="23"/>
      <c r="CI1340" s="23"/>
      <c r="CJ1340" s="23"/>
      <c r="CK1340" s="23"/>
      <c r="CL1340" s="23"/>
      <c r="CM1340" s="23"/>
      <c r="CN1340" s="23"/>
      <c r="CO1340" s="23"/>
      <c r="CP1340" s="23"/>
      <c r="CQ1340" s="23"/>
      <c r="CR1340" s="23"/>
      <c r="CS1340" s="23"/>
      <c r="CT1340" s="23"/>
      <c r="CU1340" s="23"/>
      <c r="CV1340" s="23"/>
      <c r="CW1340" s="23"/>
      <c r="CX1340" s="23"/>
      <c r="CY1340" s="23"/>
      <c r="CZ1340" s="23"/>
      <c r="DA1340" s="23"/>
      <c r="DB1340" s="23"/>
      <c r="DC1340" s="23"/>
      <c r="DD1340" s="23"/>
      <c r="DE1340" s="23"/>
      <c r="DF1340" s="23"/>
      <c r="DG1340" s="23"/>
      <c r="DH1340" s="23"/>
      <c r="DI1340" s="23"/>
      <c r="DJ1340" s="23"/>
      <c r="DK1340" s="23"/>
      <c r="DL1340" s="23"/>
      <c r="DM1340" s="23"/>
      <c r="DN1340" s="23"/>
      <c r="DO1340" s="23"/>
      <c r="DP1340" s="23"/>
      <c r="DQ1340" s="23"/>
      <c r="DR1340" s="23"/>
      <c r="DS1340" s="23"/>
      <c r="DT1340" s="23"/>
      <c r="DU1340" s="23"/>
      <c r="DV1340" s="23"/>
      <c r="DW1340" s="23"/>
      <c r="DX1340" s="23"/>
      <c r="DY1340" s="23"/>
      <c r="DZ1340" s="23"/>
      <c r="EA1340" s="23"/>
      <c r="EB1340" s="23"/>
      <c r="EC1340" s="23"/>
      <c r="ED1340" s="23"/>
      <c r="EE1340" s="23"/>
    </row>
    <row r="1341" spans="1:135" s="22" customFormat="1" x14ac:dyDescent="0.25">
      <c r="A1341" s="20"/>
      <c r="B1341" s="16"/>
      <c r="C1341" s="446"/>
      <c r="D1341" s="446"/>
      <c r="E1341" s="1089"/>
      <c r="F1341" s="446"/>
      <c r="G1341" s="446"/>
      <c r="H1341" s="1089"/>
      <c r="I1341" s="446"/>
      <c r="J1341" s="446"/>
      <c r="K1341" s="1089"/>
      <c r="L1341" s="446"/>
      <c r="M1341" s="446"/>
      <c r="N1341" s="1089"/>
      <c r="O1341" s="446"/>
      <c r="P1341" s="446"/>
      <c r="Q1341" s="1089"/>
      <c r="R1341" s="446"/>
      <c r="S1341" s="446"/>
      <c r="T1341" s="1089"/>
      <c r="U1341" s="1089"/>
      <c r="V1341" s="446"/>
      <c r="W1341" s="446"/>
      <c r="X1341" s="1089"/>
      <c r="Y1341" s="446"/>
      <c r="Z1341" s="446"/>
      <c r="AA1341" s="1089"/>
      <c r="AB1341" s="446"/>
      <c r="AC1341" s="1089"/>
      <c r="AD1341" s="446"/>
      <c r="AE1341" s="1089"/>
      <c r="AF1341" s="446"/>
      <c r="AG1341" s="1089"/>
      <c r="AH1341" s="446"/>
      <c r="AI1341" s="446"/>
      <c r="AJ1341" s="1089"/>
      <c r="AK1341" s="446"/>
      <c r="AL1341" s="446"/>
      <c r="AM1341" s="1089"/>
      <c r="AN1341" s="446"/>
      <c r="AO1341" s="446"/>
      <c r="AP1341" s="1089"/>
      <c r="AQ1341" s="446"/>
      <c r="AR1341" s="446"/>
      <c r="AS1341" s="1146"/>
      <c r="AT1341" s="446"/>
      <c r="AU1341" s="446"/>
      <c r="AV1341" s="1089"/>
      <c r="AW1341" s="1089"/>
      <c r="AX1341" s="1146"/>
      <c r="AY1341" s="446"/>
      <c r="AZ1341" s="1146"/>
      <c r="BA1341" s="1919"/>
      <c r="BB1341" s="1790"/>
      <c r="BC1341" s="1146"/>
      <c r="BD1341" s="446"/>
      <c r="BE1341" s="1938"/>
      <c r="BF1341" s="1089"/>
      <c r="BG1341" s="20"/>
      <c r="BH1341" s="23"/>
      <c r="BI1341" s="23"/>
      <c r="BJ1341" s="23"/>
      <c r="BK1341" s="23"/>
      <c r="BL1341" s="23"/>
      <c r="BM1341" s="23"/>
      <c r="BN1341" s="23"/>
      <c r="BO1341" s="23"/>
      <c r="BP1341" s="23"/>
      <c r="BQ1341" s="23"/>
      <c r="BR1341" s="23"/>
      <c r="BS1341" s="23"/>
      <c r="BT1341" s="23"/>
      <c r="BU1341" s="23"/>
      <c r="BV1341" s="23"/>
      <c r="BW1341" s="23"/>
      <c r="BX1341" s="23"/>
      <c r="BY1341" s="23"/>
      <c r="BZ1341" s="23"/>
      <c r="CA1341" s="23"/>
      <c r="CB1341" s="23"/>
      <c r="CC1341" s="23"/>
      <c r="CD1341" s="23"/>
      <c r="CE1341" s="23"/>
      <c r="CF1341" s="23"/>
      <c r="CG1341" s="23"/>
      <c r="CH1341" s="23"/>
      <c r="CI1341" s="23"/>
      <c r="CJ1341" s="23"/>
      <c r="CK1341" s="23"/>
      <c r="CL1341" s="23"/>
      <c r="CM1341" s="23"/>
      <c r="CN1341" s="23"/>
      <c r="CO1341" s="23"/>
      <c r="CP1341" s="23"/>
      <c r="CQ1341" s="23"/>
      <c r="CR1341" s="23"/>
      <c r="CS1341" s="23"/>
      <c r="CT1341" s="23"/>
      <c r="CU1341" s="23"/>
      <c r="CV1341" s="23"/>
      <c r="CW1341" s="23"/>
      <c r="CX1341" s="23"/>
      <c r="CY1341" s="23"/>
      <c r="CZ1341" s="23"/>
      <c r="DA1341" s="23"/>
      <c r="DB1341" s="23"/>
      <c r="DC1341" s="23"/>
      <c r="DD1341" s="23"/>
      <c r="DE1341" s="23"/>
      <c r="DF1341" s="23"/>
      <c r="DG1341" s="23"/>
      <c r="DH1341" s="23"/>
      <c r="DI1341" s="23"/>
      <c r="DJ1341" s="23"/>
      <c r="DK1341" s="23"/>
      <c r="DL1341" s="23"/>
      <c r="DM1341" s="23"/>
      <c r="DN1341" s="23"/>
      <c r="DO1341" s="23"/>
      <c r="DP1341" s="23"/>
      <c r="DQ1341" s="23"/>
      <c r="DR1341" s="23"/>
      <c r="DS1341" s="23"/>
      <c r="DT1341" s="23"/>
      <c r="DU1341" s="23"/>
      <c r="DV1341" s="23"/>
      <c r="DW1341" s="23"/>
      <c r="DX1341" s="23"/>
      <c r="DY1341" s="23"/>
      <c r="DZ1341" s="23"/>
      <c r="EA1341" s="23"/>
      <c r="EB1341" s="23"/>
      <c r="EC1341" s="23"/>
      <c r="ED1341" s="23"/>
      <c r="EE1341" s="23"/>
    </row>
    <row r="1342" spans="1:135" s="22" customFormat="1" x14ac:dyDescent="0.25">
      <c r="A1342" s="20"/>
      <c r="B1342" s="16"/>
      <c r="C1342" s="446"/>
      <c r="D1342" s="446"/>
      <c r="E1342" s="1089"/>
      <c r="F1342" s="446"/>
      <c r="G1342" s="446"/>
      <c r="H1342" s="1089"/>
      <c r="I1342" s="446"/>
      <c r="J1342" s="446"/>
      <c r="K1342" s="1089"/>
      <c r="L1342" s="446"/>
      <c r="M1342" s="446"/>
      <c r="N1342" s="1089"/>
      <c r="O1342" s="446"/>
      <c r="P1342" s="446"/>
      <c r="Q1342" s="1089"/>
      <c r="R1342" s="446"/>
      <c r="S1342" s="446"/>
      <c r="T1342" s="1089"/>
      <c r="U1342" s="1089"/>
      <c r="V1342" s="446"/>
      <c r="W1342" s="446"/>
      <c r="X1342" s="1089"/>
      <c r="Y1342" s="446"/>
      <c r="Z1342" s="446"/>
      <c r="AA1342" s="1089"/>
      <c r="AB1342" s="446"/>
      <c r="AC1342" s="1089"/>
      <c r="AD1342" s="446"/>
      <c r="AE1342" s="1089"/>
      <c r="AF1342" s="446"/>
      <c r="AG1342" s="1089"/>
      <c r="AH1342" s="446"/>
      <c r="AI1342" s="446"/>
      <c r="AJ1342" s="1089"/>
      <c r="AK1342" s="446"/>
      <c r="AL1342" s="446"/>
      <c r="AM1342" s="1089"/>
      <c r="AN1342" s="446"/>
      <c r="AO1342" s="446"/>
      <c r="AP1342" s="1089"/>
      <c r="AQ1342" s="446"/>
      <c r="AR1342" s="446"/>
      <c r="AS1342" s="1146"/>
      <c r="AT1342" s="446"/>
      <c r="AU1342" s="446"/>
      <c r="AV1342" s="1089"/>
      <c r="AW1342" s="1089"/>
      <c r="AX1342" s="1146"/>
      <c r="AY1342" s="446"/>
      <c r="AZ1342" s="1146"/>
      <c r="BA1342" s="1919"/>
      <c r="BB1342" s="1790"/>
      <c r="BC1342" s="1146"/>
      <c r="BD1342" s="446"/>
      <c r="BE1342" s="1938"/>
      <c r="BF1342" s="1089"/>
      <c r="BG1342" s="20"/>
      <c r="BH1342" s="23"/>
      <c r="BI1342" s="23"/>
      <c r="BJ1342" s="23"/>
      <c r="BK1342" s="23"/>
      <c r="BL1342" s="23"/>
      <c r="BM1342" s="23"/>
      <c r="BN1342" s="23"/>
      <c r="BO1342" s="23"/>
      <c r="BP1342" s="23"/>
      <c r="BQ1342" s="23"/>
      <c r="BR1342" s="23"/>
      <c r="BS1342" s="23"/>
      <c r="BT1342" s="23"/>
      <c r="BU1342" s="23"/>
      <c r="BV1342" s="23"/>
      <c r="BW1342" s="23"/>
      <c r="BX1342" s="23"/>
      <c r="BY1342" s="23"/>
      <c r="BZ1342" s="23"/>
      <c r="CA1342" s="23"/>
      <c r="CB1342" s="23"/>
      <c r="CC1342" s="23"/>
      <c r="CD1342" s="23"/>
      <c r="CE1342" s="23"/>
      <c r="CF1342" s="23"/>
      <c r="CG1342" s="23"/>
      <c r="CH1342" s="23"/>
      <c r="CI1342" s="23"/>
      <c r="CJ1342" s="23"/>
      <c r="CK1342" s="23"/>
      <c r="CL1342" s="23"/>
      <c r="CM1342" s="23"/>
      <c r="CN1342" s="23"/>
      <c r="CO1342" s="23"/>
      <c r="CP1342" s="23"/>
      <c r="CQ1342" s="23"/>
      <c r="CR1342" s="23"/>
      <c r="CS1342" s="23"/>
      <c r="CT1342" s="23"/>
      <c r="CU1342" s="23"/>
      <c r="CV1342" s="23"/>
      <c r="CW1342" s="23"/>
      <c r="CX1342" s="23"/>
      <c r="CY1342" s="23"/>
      <c r="CZ1342" s="23"/>
      <c r="DA1342" s="23"/>
      <c r="DB1342" s="23"/>
      <c r="DC1342" s="23"/>
      <c r="DD1342" s="23"/>
      <c r="DE1342" s="23"/>
      <c r="DF1342" s="23"/>
      <c r="DG1342" s="23"/>
      <c r="DH1342" s="23"/>
      <c r="DI1342" s="23"/>
      <c r="DJ1342" s="23"/>
      <c r="DK1342" s="23"/>
      <c r="DL1342" s="23"/>
      <c r="DM1342" s="23"/>
      <c r="DN1342" s="23"/>
      <c r="DO1342" s="23"/>
      <c r="DP1342" s="23"/>
      <c r="DQ1342" s="23"/>
      <c r="DR1342" s="23"/>
      <c r="DS1342" s="23"/>
      <c r="DT1342" s="23"/>
      <c r="DU1342" s="23"/>
      <c r="DV1342" s="23"/>
      <c r="DW1342" s="23"/>
      <c r="DX1342" s="23"/>
      <c r="DY1342" s="23"/>
      <c r="DZ1342" s="23"/>
      <c r="EA1342" s="23"/>
      <c r="EB1342" s="23"/>
      <c r="EC1342" s="23"/>
      <c r="ED1342" s="23"/>
      <c r="EE1342" s="23"/>
    </row>
    <row r="1343" spans="1:135" s="22" customFormat="1" x14ac:dyDescent="0.25">
      <c r="A1343" s="20"/>
      <c r="B1343" s="16"/>
      <c r="C1343" s="446"/>
      <c r="D1343" s="446"/>
      <c r="E1343" s="1089"/>
      <c r="F1343" s="446"/>
      <c r="G1343" s="446"/>
      <c r="H1343" s="1089"/>
      <c r="I1343" s="446"/>
      <c r="J1343" s="446"/>
      <c r="K1343" s="1089"/>
      <c r="L1343" s="446"/>
      <c r="M1343" s="446"/>
      <c r="N1343" s="1089"/>
      <c r="O1343" s="446"/>
      <c r="P1343" s="446"/>
      <c r="Q1343" s="1089"/>
      <c r="R1343" s="446"/>
      <c r="S1343" s="446"/>
      <c r="T1343" s="1089"/>
      <c r="U1343" s="1089"/>
      <c r="V1343" s="446"/>
      <c r="W1343" s="446"/>
      <c r="X1343" s="1089"/>
      <c r="Y1343" s="446"/>
      <c r="Z1343" s="446"/>
      <c r="AA1343" s="1089"/>
      <c r="AB1343" s="446"/>
      <c r="AC1343" s="1089"/>
      <c r="AD1343" s="446"/>
      <c r="AE1343" s="1089"/>
      <c r="AF1343" s="446"/>
      <c r="AG1343" s="1089"/>
      <c r="AH1343" s="446"/>
      <c r="AI1343" s="446"/>
      <c r="AJ1343" s="1089"/>
      <c r="AK1343" s="446"/>
      <c r="AL1343" s="446"/>
      <c r="AM1343" s="1089"/>
      <c r="AN1343" s="446"/>
      <c r="AO1343" s="446"/>
      <c r="AP1343" s="1089"/>
      <c r="AQ1343" s="446"/>
      <c r="AR1343" s="446"/>
      <c r="AS1343" s="1146"/>
      <c r="AT1343" s="446"/>
      <c r="AU1343" s="446"/>
      <c r="AV1343" s="1089"/>
      <c r="AW1343" s="1089"/>
      <c r="AX1343" s="1146"/>
      <c r="AY1343" s="446"/>
      <c r="AZ1343" s="1146"/>
      <c r="BA1343" s="1919"/>
      <c r="BB1343" s="1790"/>
      <c r="BC1343" s="1146"/>
      <c r="BD1343" s="446"/>
      <c r="BE1343" s="1938"/>
      <c r="BF1343" s="1089"/>
      <c r="BG1343" s="20"/>
      <c r="BH1343" s="23"/>
      <c r="BI1343" s="23"/>
      <c r="BJ1343" s="23"/>
      <c r="BK1343" s="23"/>
      <c r="BL1343" s="23"/>
      <c r="BM1343" s="23"/>
      <c r="BN1343" s="23"/>
      <c r="BO1343" s="23"/>
      <c r="BP1343" s="23"/>
      <c r="BQ1343" s="23"/>
      <c r="BR1343" s="23"/>
      <c r="BS1343" s="23"/>
      <c r="BT1343" s="23"/>
      <c r="BU1343" s="23"/>
      <c r="BV1343" s="23"/>
      <c r="BW1343" s="23"/>
      <c r="BX1343" s="23"/>
      <c r="BY1343" s="23"/>
      <c r="BZ1343" s="23"/>
      <c r="CA1343" s="23"/>
      <c r="CB1343" s="23"/>
      <c r="CC1343" s="23"/>
      <c r="CD1343" s="23"/>
      <c r="CE1343" s="23"/>
      <c r="CF1343" s="23"/>
      <c r="CG1343" s="23"/>
      <c r="CH1343" s="23"/>
      <c r="CI1343" s="23"/>
      <c r="CJ1343" s="23"/>
      <c r="CK1343" s="23"/>
      <c r="CL1343" s="23"/>
      <c r="CM1343" s="23"/>
      <c r="CN1343" s="23"/>
      <c r="CO1343" s="23"/>
      <c r="CP1343" s="23"/>
      <c r="CQ1343" s="23"/>
      <c r="CR1343" s="23"/>
      <c r="CS1343" s="23"/>
      <c r="CT1343" s="23"/>
      <c r="CU1343" s="23"/>
      <c r="CV1343" s="23"/>
      <c r="CW1343" s="23"/>
      <c r="CX1343" s="23"/>
      <c r="CY1343" s="23"/>
      <c r="CZ1343" s="23"/>
      <c r="DA1343" s="23"/>
      <c r="DB1343" s="23"/>
      <c r="DC1343" s="23"/>
      <c r="DD1343" s="23"/>
      <c r="DE1343" s="23"/>
      <c r="DF1343" s="23"/>
      <c r="DG1343" s="23"/>
      <c r="DH1343" s="23"/>
      <c r="DI1343" s="23"/>
      <c r="DJ1343" s="23"/>
      <c r="DK1343" s="23"/>
      <c r="DL1343" s="23"/>
      <c r="DM1343" s="23"/>
      <c r="DN1343" s="23"/>
      <c r="DO1343" s="23"/>
      <c r="DP1343" s="23"/>
      <c r="DQ1343" s="23"/>
      <c r="DR1343" s="23"/>
      <c r="DS1343" s="23"/>
      <c r="DT1343" s="23"/>
      <c r="DU1343" s="23"/>
      <c r="DV1343" s="23"/>
      <c r="DW1343" s="23"/>
      <c r="DX1343" s="23"/>
      <c r="DY1343" s="23"/>
      <c r="DZ1343" s="23"/>
      <c r="EA1343" s="23"/>
      <c r="EB1343" s="23"/>
      <c r="EC1343" s="23"/>
      <c r="ED1343" s="23"/>
      <c r="EE1343" s="23"/>
    </row>
    <row r="1344" spans="1:135" s="22" customFormat="1" x14ac:dyDescent="0.25">
      <c r="A1344" s="20"/>
      <c r="B1344" s="16"/>
      <c r="C1344" s="446"/>
      <c r="D1344" s="446"/>
      <c r="E1344" s="1089"/>
      <c r="F1344" s="446"/>
      <c r="G1344" s="446"/>
      <c r="H1344" s="1089"/>
      <c r="I1344" s="446"/>
      <c r="J1344" s="446"/>
      <c r="K1344" s="1089"/>
      <c r="L1344" s="446"/>
      <c r="M1344" s="446"/>
      <c r="N1344" s="1089"/>
      <c r="O1344" s="446"/>
      <c r="P1344" s="446"/>
      <c r="Q1344" s="1089"/>
      <c r="R1344" s="446"/>
      <c r="S1344" s="446"/>
      <c r="T1344" s="1089"/>
      <c r="U1344" s="1089"/>
      <c r="V1344" s="446"/>
      <c r="W1344" s="446"/>
      <c r="X1344" s="1089"/>
      <c r="Y1344" s="446"/>
      <c r="Z1344" s="446"/>
      <c r="AA1344" s="1089"/>
      <c r="AB1344" s="446"/>
      <c r="AC1344" s="1089"/>
      <c r="AD1344" s="446"/>
      <c r="AE1344" s="1089"/>
      <c r="AF1344" s="446"/>
      <c r="AG1344" s="1089"/>
      <c r="AH1344" s="446"/>
      <c r="AI1344" s="446"/>
      <c r="AJ1344" s="1089"/>
      <c r="AK1344" s="446"/>
      <c r="AL1344" s="446"/>
      <c r="AM1344" s="1089"/>
      <c r="AN1344" s="446"/>
      <c r="AO1344" s="446"/>
      <c r="AP1344" s="1089"/>
      <c r="AQ1344" s="446"/>
      <c r="AR1344" s="446"/>
      <c r="AS1344" s="1146"/>
      <c r="AT1344" s="446"/>
      <c r="AU1344" s="446"/>
      <c r="AV1344" s="1089"/>
      <c r="AW1344" s="1089"/>
      <c r="AX1344" s="1146"/>
      <c r="AY1344" s="446"/>
      <c r="AZ1344" s="1146"/>
      <c r="BA1344" s="1919"/>
      <c r="BB1344" s="1790"/>
      <c r="BC1344" s="1146"/>
      <c r="BD1344" s="446"/>
      <c r="BE1344" s="1938"/>
      <c r="BF1344" s="1089"/>
      <c r="BG1344" s="20"/>
      <c r="BH1344" s="23"/>
      <c r="BI1344" s="23"/>
      <c r="BJ1344" s="23"/>
      <c r="BK1344" s="23"/>
      <c r="BL1344" s="23"/>
      <c r="BM1344" s="23"/>
      <c r="BN1344" s="23"/>
      <c r="BO1344" s="23"/>
      <c r="BP1344" s="23"/>
      <c r="BQ1344" s="23"/>
      <c r="BR1344" s="23"/>
      <c r="BS1344" s="23"/>
      <c r="BT1344" s="23"/>
      <c r="BU1344" s="23"/>
      <c r="BV1344" s="23"/>
      <c r="BW1344" s="23"/>
      <c r="BX1344" s="23"/>
      <c r="BY1344" s="23"/>
      <c r="BZ1344" s="23"/>
      <c r="CA1344" s="23"/>
      <c r="CB1344" s="23"/>
      <c r="CC1344" s="23"/>
      <c r="CD1344" s="23"/>
      <c r="CE1344" s="23"/>
      <c r="CF1344" s="23"/>
      <c r="CG1344" s="23"/>
      <c r="CH1344" s="23"/>
      <c r="CI1344" s="23"/>
      <c r="CJ1344" s="23"/>
      <c r="CK1344" s="23"/>
      <c r="CL1344" s="23"/>
      <c r="CM1344" s="23"/>
      <c r="CN1344" s="23"/>
      <c r="CO1344" s="23"/>
      <c r="CP1344" s="23"/>
      <c r="CQ1344" s="23"/>
      <c r="CR1344" s="23"/>
      <c r="CS1344" s="23"/>
      <c r="CT1344" s="23"/>
      <c r="CU1344" s="23"/>
      <c r="CV1344" s="23"/>
      <c r="CW1344" s="23"/>
      <c r="CX1344" s="23"/>
      <c r="CY1344" s="23"/>
      <c r="CZ1344" s="23"/>
      <c r="DA1344" s="23"/>
      <c r="DB1344" s="23"/>
      <c r="DC1344" s="23"/>
      <c r="DD1344" s="23"/>
      <c r="DE1344" s="23"/>
      <c r="DF1344" s="23"/>
      <c r="DG1344" s="23"/>
      <c r="DH1344" s="23"/>
      <c r="DI1344" s="23"/>
      <c r="DJ1344" s="23"/>
      <c r="DK1344" s="23"/>
      <c r="DL1344" s="23"/>
      <c r="DM1344" s="23"/>
      <c r="DN1344" s="23"/>
      <c r="DO1344" s="23"/>
      <c r="DP1344" s="23"/>
      <c r="DQ1344" s="23"/>
      <c r="DR1344" s="23"/>
      <c r="DS1344" s="23"/>
      <c r="DT1344" s="23"/>
      <c r="DU1344" s="23"/>
      <c r="DV1344" s="23"/>
      <c r="DW1344" s="23"/>
      <c r="DX1344" s="23"/>
      <c r="DY1344" s="23"/>
      <c r="DZ1344" s="23"/>
      <c r="EA1344" s="23"/>
      <c r="EB1344" s="23"/>
      <c r="EC1344" s="23"/>
      <c r="ED1344" s="23"/>
      <c r="EE1344" s="23"/>
    </row>
    <row r="1345" spans="1:135" s="22" customFormat="1" x14ac:dyDescent="0.25">
      <c r="A1345" s="20"/>
      <c r="B1345" s="16"/>
      <c r="C1345" s="446"/>
      <c r="D1345" s="446"/>
      <c r="E1345" s="1089"/>
      <c r="F1345" s="446"/>
      <c r="G1345" s="446"/>
      <c r="H1345" s="1089"/>
      <c r="I1345" s="446"/>
      <c r="J1345" s="446"/>
      <c r="K1345" s="1089"/>
      <c r="L1345" s="446"/>
      <c r="M1345" s="446"/>
      <c r="N1345" s="1089"/>
      <c r="O1345" s="446"/>
      <c r="P1345" s="446"/>
      <c r="Q1345" s="1089"/>
      <c r="R1345" s="446"/>
      <c r="S1345" s="446"/>
      <c r="T1345" s="1089"/>
      <c r="U1345" s="1089"/>
      <c r="V1345" s="446"/>
      <c r="W1345" s="446"/>
      <c r="X1345" s="1089"/>
      <c r="Y1345" s="446"/>
      <c r="Z1345" s="446"/>
      <c r="AA1345" s="1089"/>
      <c r="AB1345" s="446"/>
      <c r="AC1345" s="1089"/>
      <c r="AD1345" s="446"/>
      <c r="AE1345" s="1089"/>
      <c r="AF1345" s="446"/>
      <c r="AG1345" s="1089"/>
      <c r="AH1345" s="446"/>
      <c r="AI1345" s="446"/>
      <c r="AJ1345" s="1089"/>
      <c r="AK1345" s="446"/>
      <c r="AL1345" s="446"/>
      <c r="AM1345" s="1089"/>
      <c r="AN1345" s="446"/>
      <c r="AO1345" s="446"/>
      <c r="AP1345" s="1089"/>
      <c r="AQ1345" s="446"/>
      <c r="AR1345" s="446"/>
      <c r="AS1345" s="1146"/>
      <c r="AT1345" s="446"/>
      <c r="AU1345" s="446"/>
      <c r="AV1345" s="1089"/>
      <c r="AW1345" s="1089"/>
      <c r="AX1345" s="1146"/>
      <c r="AY1345" s="446"/>
      <c r="AZ1345" s="1146"/>
      <c r="BA1345" s="1919"/>
      <c r="BB1345" s="1790"/>
      <c r="BC1345" s="1146"/>
      <c r="BD1345" s="446"/>
      <c r="BE1345" s="1938"/>
      <c r="BF1345" s="1089"/>
      <c r="BG1345" s="20"/>
      <c r="BH1345" s="23"/>
      <c r="BI1345" s="23"/>
      <c r="BJ1345" s="23"/>
      <c r="BK1345" s="23"/>
      <c r="BL1345" s="23"/>
      <c r="BM1345" s="23"/>
      <c r="BN1345" s="23"/>
      <c r="BO1345" s="23"/>
      <c r="BP1345" s="23"/>
      <c r="BQ1345" s="23"/>
      <c r="BR1345" s="23"/>
      <c r="BS1345" s="23"/>
      <c r="BT1345" s="23"/>
      <c r="BU1345" s="23"/>
      <c r="BV1345" s="23"/>
      <c r="BW1345" s="23"/>
      <c r="BX1345" s="23"/>
      <c r="BY1345" s="23"/>
      <c r="BZ1345" s="23"/>
      <c r="CA1345" s="23"/>
      <c r="CB1345" s="23"/>
      <c r="CC1345" s="23"/>
      <c r="CD1345" s="23"/>
      <c r="CE1345" s="23"/>
      <c r="CF1345" s="23"/>
      <c r="CG1345" s="23"/>
      <c r="CH1345" s="23"/>
      <c r="CI1345" s="23"/>
      <c r="CJ1345" s="23"/>
      <c r="CK1345" s="23"/>
      <c r="CL1345" s="23"/>
      <c r="CM1345" s="23"/>
      <c r="CN1345" s="23"/>
      <c r="CO1345" s="23"/>
      <c r="CP1345" s="23"/>
      <c r="CQ1345" s="23"/>
      <c r="CR1345" s="23"/>
      <c r="CS1345" s="23"/>
      <c r="CT1345" s="23"/>
      <c r="CU1345" s="23"/>
      <c r="CV1345" s="23"/>
      <c r="CW1345" s="23"/>
      <c r="CX1345" s="23"/>
      <c r="CY1345" s="23"/>
      <c r="CZ1345" s="23"/>
      <c r="DA1345" s="23"/>
      <c r="DB1345" s="23"/>
      <c r="DC1345" s="23"/>
      <c r="DD1345" s="23"/>
      <c r="DE1345" s="23"/>
      <c r="DF1345" s="23"/>
      <c r="DG1345" s="23"/>
      <c r="DH1345" s="23"/>
      <c r="DI1345" s="23"/>
      <c r="DJ1345" s="23"/>
      <c r="DK1345" s="23"/>
      <c r="DL1345" s="23"/>
      <c r="DM1345" s="23"/>
      <c r="DN1345" s="23"/>
      <c r="DO1345" s="23"/>
      <c r="DP1345" s="23"/>
      <c r="DQ1345" s="23"/>
      <c r="DR1345" s="23"/>
      <c r="DS1345" s="23"/>
      <c r="DT1345" s="23"/>
      <c r="DU1345" s="23"/>
      <c r="DV1345" s="23"/>
      <c r="DW1345" s="23"/>
      <c r="DX1345" s="23"/>
      <c r="DY1345" s="23"/>
      <c r="DZ1345" s="23"/>
      <c r="EA1345" s="23"/>
      <c r="EB1345" s="23"/>
      <c r="EC1345" s="23"/>
      <c r="ED1345" s="23"/>
      <c r="EE1345" s="23"/>
    </row>
    <row r="1346" spans="1:135" s="22" customFormat="1" x14ac:dyDescent="0.25">
      <c r="A1346" s="20"/>
      <c r="B1346" s="16"/>
      <c r="C1346" s="446"/>
      <c r="D1346" s="446"/>
      <c r="E1346" s="1089"/>
      <c r="F1346" s="446"/>
      <c r="G1346" s="446"/>
      <c r="H1346" s="1089"/>
      <c r="I1346" s="446"/>
      <c r="J1346" s="446"/>
      <c r="K1346" s="1089"/>
      <c r="L1346" s="446"/>
      <c r="M1346" s="446"/>
      <c r="N1346" s="1089"/>
      <c r="O1346" s="446"/>
      <c r="P1346" s="446"/>
      <c r="Q1346" s="1089"/>
      <c r="R1346" s="446"/>
      <c r="S1346" s="446"/>
      <c r="T1346" s="1089"/>
      <c r="U1346" s="1089"/>
      <c r="V1346" s="446"/>
      <c r="W1346" s="446"/>
      <c r="X1346" s="1089"/>
      <c r="Y1346" s="446"/>
      <c r="Z1346" s="446"/>
      <c r="AA1346" s="1089"/>
      <c r="AB1346" s="446"/>
      <c r="AC1346" s="1089"/>
      <c r="AD1346" s="446"/>
      <c r="AE1346" s="1089"/>
      <c r="AF1346" s="446"/>
      <c r="AG1346" s="1089"/>
      <c r="AH1346" s="446"/>
      <c r="AI1346" s="446"/>
      <c r="AJ1346" s="1089"/>
      <c r="AK1346" s="446"/>
      <c r="AL1346" s="446"/>
      <c r="AM1346" s="1089"/>
      <c r="AN1346" s="446"/>
      <c r="AO1346" s="446"/>
      <c r="AP1346" s="1089"/>
      <c r="AQ1346" s="446"/>
      <c r="AR1346" s="446"/>
      <c r="AS1346" s="1146"/>
      <c r="AT1346" s="446"/>
      <c r="AU1346" s="446"/>
      <c r="AV1346" s="1089"/>
      <c r="AW1346" s="1089"/>
      <c r="AX1346" s="1146"/>
      <c r="AY1346" s="446"/>
      <c r="AZ1346" s="1146"/>
      <c r="BA1346" s="1919"/>
      <c r="BB1346" s="1790"/>
      <c r="BC1346" s="1146"/>
      <c r="BD1346" s="446"/>
      <c r="BE1346" s="1938"/>
      <c r="BF1346" s="1089"/>
      <c r="BG1346" s="20"/>
      <c r="BH1346" s="23"/>
      <c r="BI1346" s="23"/>
      <c r="BJ1346" s="23"/>
      <c r="BK1346" s="23"/>
      <c r="BL1346" s="23"/>
      <c r="BM1346" s="23"/>
      <c r="BN1346" s="23"/>
      <c r="BO1346" s="23"/>
      <c r="BP1346" s="23"/>
      <c r="BQ1346" s="23"/>
      <c r="BR1346" s="23"/>
      <c r="BS1346" s="23"/>
      <c r="BT1346" s="23"/>
      <c r="BU1346" s="23"/>
      <c r="BV1346" s="23"/>
      <c r="BW1346" s="23"/>
      <c r="BX1346" s="23"/>
      <c r="BY1346" s="23"/>
      <c r="BZ1346" s="23"/>
      <c r="CA1346" s="23"/>
      <c r="CB1346" s="23"/>
      <c r="CC1346" s="23"/>
      <c r="CD1346" s="23"/>
      <c r="CE1346" s="23"/>
      <c r="CF1346" s="23"/>
      <c r="CG1346" s="23"/>
      <c r="CH1346" s="23"/>
      <c r="CI1346" s="23"/>
      <c r="CJ1346" s="23"/>
      <c r="CK1346" s="23"/>
      <c r="CL1346" s="23"/>
      <c r="CM1346" s="23"/>
      <c r="CN1346" s="23"/>
      <c r="CO1346" s="23"/>
      <c r="CP1346" s="23"/>
      <c r="CQ1346" s="23"/>
      <c r="CR1346" s="23"/>
      <c r="CS1346" s="23"/>
      <c r="CT1346" s="23"/>
      <c r="CU1346" s="23"/>
      <c r="CV1346" s="23"/>
      <c r="CW1346" s="23"/>
      <c r="CX1346" s="23"/>
      <c r="CY1346" s="23"/>
      <c r="CZ1346" s="23"/>
      <c r="DA1346" s="23"/>
      <c r="DB1346" s="23"/>
      <c r="DC1346" s="23"/>
      <c r="DD1346" s="23"/>
      <c r="DE1346" s="23"/>
      <c r="DF1346" s="23"/>
      <c r="DG1346" s="23"/>
      <c r="DH1346" s="23"/>
      <c r="DI1346" s="23"/>
      <c r="DJ1346" s="23"/>
      <c r="DK1346" s="23"/>
      <c r="DL1346" s="23"/>
      <c r="DM1346" s="23"/>
      <c r="DN1346" s="23"/>
      <c r="DO1346" s="23"/>
      <c r="DP1346" s="23"/>
      <c r="DQ1346" s="23"/>
      <c r="DR1346" s="23"/>
      <c r="DS1346" s="23"/>
      <c r="DT1346" s="23"/>
      <c r="DU1346" s="23"/>
      <c r="DV1346" s="23"/>
      <c r="DW1346" s="23"/>
      <c r="DX1346" s="23"/>
      <c r="DY1346" s="23"/>
      <c r="DZ1346" s="23"/>
      <c r="EA1346" s="23"/>
      <c r="EB1346" s="23"/>
      <c r="EC1346" s="23"/>
      <c r="ED1346" s="23"/>
      <c r="EE1346" s="23"/>
    </row>
    <row r="1347" spans="1:135" s="22" customFormat="1" x14ac:dyDescent="0.25">
      <c r="A1347" s="20"/>
      <c r="B1347" s="16"/>
      <c r="C1347" s="446"/>
      <c r="D1347" s="446"/>
      <c r="E1347" s="1089"/>
      <c r="F1347" s="446"/>
      <c r="G1347" s="446"/>
      <c r="H1347" s="1089"/>
      <c r="I1347" s="446"/>
      <c r="J1347" s="446"/>
      <c r="K1347" s="1089"/>
      <c r="L1347" s="446"/>
      <c r="M1347" s="446"/>
      <c r="N1347" s="1089"/>
      <c r="O1347" s="446"/>
      <c r="P1347" s="446"/>
      <c r="Q1347" s="1089"/>
      <c r="R1347" s="446"/>
      <c r="S1347" s="446"/>
      <c r="T1347" s="1089"/>
      <c r="U1347" s="1089"/>
      <c r="V1347" s="446"/>
      <c r="W1347" s="446"/>
      <c r="X1347" s="1089"/>
      <c r="Y1347" s="446"/>
      <c r="Z1347" s="446"/>
      <c r="AA1347" s="1089"/>
      <c r="AB1347" s="446"/>
      <c r="AC1347" s="1089"/>
      <c r="AD1347" s="446"/>
      <c r="AE1347" s="1089"/>
      <c r="AF1347" s="446"/>
      <c r="AG1347" s="1089"/>
      <c r="AH1347" s="446"/>
      <c r="AI1347" s="446"/>
      <c r="AJ1347" s="1089"/>
      <c r="AK1347" s="446"/>
      <c r="AL1347" s="446"/>
      <c r="AM1347" s="1089"/>
      <c r="AN1347" s="446"/>
      <c r="AO1347" s="446"/>
      <c r="AP1347" s="1089"/>
      <c r="AQ1347" s="446"/>
      <c r="AR1347" s="446"/>
      <c r="AS1347" s="1146"/>
      <c r="AT1347" s="446"/>
      <c r="AU1347" s="446"/>
      <c r="AV1347" s="1089"/>
      <c r="AW1347" s="1089"/>
      <c r="AX1347" s="1146"/>
      <c r="AY1347" s="446"/>
      <c r="AZ1347" s="1146"/>
      <c r="BA1347" s="1919"/>
      <c r="BB1347" s="1790"/>
      <c r="BC1347" s="1146"/>
      <c r="BD1347" s="446"/>
      <c r="BE1347" s="1938"/>
      <c r="BF1347" s="1089"/>
      <c r="BG1347" s="20"/>
      <c r="BH1347" s="23"/>
      <c r="BI1347" s="23"/>
      <c r="BJ1347" s="23"/>
      <c r="BK1347" s="23"/>
      <c r="BL1347" s="23"/>
      <c r="BM1347" s="23"/>
      <c r="BN1347" s="23"/>
      <c r="BO1347" s="23"/>
      <c r="BP1347" s="23"/>
      <c r="BQ1347" s="23"/>
      <c r="BR1347" s="23"/>
      <c r="BS1347" s="23"/>
      <c r="BT1347" s="23"/>
      <c r="BU1347" s="23"/>
      <c r="BV1347" s="23"/>
      <c r="BW1347" s="23"/>
      <c r="BX1347" s="23"/>
      <c r="BY1347" s="23"/>
      <c r="BZ1347" s="23"/>
      <c r="CA1347" s="23"/>
      <c r="CB1347" s="23"/>
      <c r="CC1347" s="23"/>
      <c r="CD1347" s="23"/>
      <c r="CE1347" s="23"/>
      <c r="CF1347" s="23"/>
      <c r="CG1347" s="23"/>
      <c r="CH1347" s="23"/>
      <c r="CI1347" s="23"/>
      <c r="CJ1347" s="23"/>
      <c r="CK1347" s="23"/>
      <c r="CL1347" s="23"/>
      <c r="CM1347" s="23"/>
      <c r="CN1347" s="23"/>
      <c r="CO1347" s="23"/>
      <c r="CP1347" s="23"/>
      <c r="CQ1347" s="23"/>
      <c r="CR1347" s="23"/>
      <c r="CS1347" s="23"/>
      <c r="CT1347" s="23"/>
      <c r="CU1347" s="23"/>
      <c r="CV1347" s="23"/>
      <c r="CW1347" s="23"/>
      <c r="CX1347" s="23"/>
      <c r="CY1347" s="23"/>
      <c r="CZ1347" s="23"/>
      <c r="DA1347" s="23"/>
      <c r="DB1347" s="23"/>
      <c r="DC1347" s="23"/>
      <c r="DD1347" s="23"/>
      <c r="DE1347" s="23"/>
      <c r="DF1347" s="23"/>
      <c r="DG1347" s="23"/>
      <c r="DH1347" s="23"/>
      <c r="DI1347" s="23"/>
      <c r="DJ1347" s="23"/>
      <c r="DK1347" s="23"/>
      <c r="DL1347" s="23"/>
      <c r="DM1347" s="23"/>
      <c r="DN1347" s="23"/>
      <c r="DO1347" s="23"/>
      <c r="DP1347" s="23"/>
      <c r="DQ1347" s="23"/>
      <c r="DR1347" s="23"/>
      <c r="DS1347" s="23"/>
      <c r="DT1347" s="23"/>
      <c r="DU1347" s="23"/>
      <c r="DV1347" s="23"/>
      <c r="DW1347" s="23"/>
      <c r="DX1347" s="23"/>
      <c r="DY1347" s="23"/>
      <c r="DZ1347" s="23"/>
      <c r="EA1347" s="23"/>
      <c r="EB1347" s="23"/>
      <c r="EC1347" s="23"/>
      <c r="ED1347" s="23"/>
      <c r="EE1347" s="23"/>
    </row>
    <row r="1348" spans="1:135" s="22" customFormat="1" x14ac:dyDescent="0.25">
      <c r="A1348" s="20"/>
      <c r="B1348" s="16"/>
      <c r="C1348" s="446"/>
      <c r="D1348" s="446"/>
      <c r="E1348" s="1089"/>
      <c r="F1348" s="446"/>
      <c r="G1348" s="446"/>
      <c r="H1348" s="1089"/>
      <c r="I1348" s="446"/>
      <c r="J1348" s="446"/>
      <c r="K1348" s="1089"/>
      <c r="L1348" s="446"/>
      <c r="M1348" s="446"/>
      <c r="N1348" s="1089"/>
      <c r="O1348" s="446"/>
      <c r="P1348" s="446"/>
      <c r="Q1348" s="1089"/>
      <c r="R1348" s="446"/>
      <c r="S1348" s="446"/>
      <c r="T1348" s="1089"/>
      <c r="U1348" s="1089"/>
      <c r="V1348" s="446"/>
      <c r="W1348" s="446"/>
      <c r="X1348" s="1089"/>
      <c r="Y1348" s="446"/>
      <c r="Z1348" s="446"/>
      <c r="AA1348" s="1089"/>
      <c r="AB1348" s="446"/>
      <c r="AC1348" s="1089"/>
      <c r="AD1348" s="446"/>
      <c r="AE1348" s="1089"/>
      <c r="AF1348" s="446"/>
      <c r="AG1348" s="1089"/>
      <c r="AH1348" s="446"/>
      <c r="AI1348" s="446"/>
      <c r="AJ1348" s="1089"/>
      <c r="AK1348" s="446"/>
      <c r="AL1348" s="446"/>
      <c r="AM1348" s="1089"/>
      <c r="AN1348" s="446"/>
      <c r="AO1348" s="446"/>
      <c r="AP1348" s="1089"/>
      <c r="AQ1348" s="446"/>
      <c r="AR1348" s="446"/>
      <c r="AS1348" s="1146"/>
      <c r="AT1348" s="446"/>
      <c r="AU1348" s="446"/>
      <c r="AV1348" s="1089"/>
      <c r="AW1348" s="1089"/>
      <c r="AX1348" s="1146"/>
      <c r="AY1348" s="446"/>
      <c r="AZ1348" s="1146"/>
      <c r="BA1348" s="1919"/>
      <c r="BB1348" s="1790"/>
      <c r="BC1348" s="1146"/>
      <c r="BD1348" s="446"/>
      <c r="BE1348" s="1938"/>
      <c r="BF1348" s="1089"/>
      <c r="BG1348" s="20"/>
      <c r="BH1348" s="23"/>
      <c r="BI1348" s="23"/>
      <c r="BJ1348" s="23"/>
      <c r="BK1348" s="23"/>
      <c r="BL1348" s="23"/>
      <c r="BM1348" s="23"/>
      <c r="BN1348" s="23"/>
      <c r="BO1348" s="23"/>
      <c r="BP1348" s="23"/>
      <c r="BQ1348" s="23"/>
      <c r="BR1348" s="23"/>
      <c r="BS1348" s="23"/>
      <c r="BT1348" s="23"/>
      <c r="BU1348" s="23"/>
      <c r="BV1348" s="23"/>
      <c r="BW1348" s="23"/>
      <c r="BX1348" s="23"/>
      <c r="BY1348" s="23"/>
      <c r="BZ1348" s="23"/>
      <c r="CA1348" s="23"/>
      <c r="CB1348" s="23"/>
      <c r="CC1348" s="23"/>
      <c r="CD1348" s="23"/>
      <c r="CE1348" s="23"/>
      <c r="CF1348" s="23"/>
      <c r="CG1348" s="23"/>
      <c r="CH1348" s="23"/>
      <c r="CI1348" s="23"/>
      <c r="CJ1348" s="23"/>
      <c r="CK1348" s="23"/>
      <c r="CL1348" s="23"/>
      <c r="CM1348" s="23"/>
      <c r="CN1348" s="23"/>
      <c r="CO1348" s="23"/>
      <c r="CP1348" s="23"/>
      <c r="CQ1348" s="23"/>
      <c r="CR1348" s="23"/>
      <c r="CS1348" s="23"/>
      <c r="CT1348" s="23"/>
      <c r="CU1348" s="23"/>
      <c r="CV1348" s="23"/>
      <c r="CW1348" s="23"/>
      <c r="CX1348" s="23"/>
      <c r="CY1348" s="23"/>
      <c r="CZ1348" s="23"/>
      <c r="DA1348" s="23"/>
      <c r="DB1348" s="23"/>
      <c r="DC1348" s="23"/>
      <c r="DD1348" s="23"/>
      <c r="DE1348" s="23"/>
      <c r="DF1348" s="23"/>
      <c r="DG1348" s="23"/>
      <c r="DH1348" s="23"/>
      <c r="DI1348" s="23"/>
      <c r="DJ1348" s="23"/>
      <c r="DK1348" s="23"/>
      <c r="DL1348" s="23"/>
      <c r="DM1348" s="23"/>
      <c r="DN1348" s="23"/>
      <c r="DO1348" s="23"/>
      <c r="DP1348" s="23"/>
      <c r="DQ1348" s="23"/>
      <c r="DR1348" s="23"/>
      <c r="DS1348" s="23"/>
      <c r="DT1348" s="23"/>
      <c r="DU1348" s="23"/>
      <c r="DV1348" s="23"/>
      <c r="DW1348" s="23"/>
      <c r="DX1348" s="23"/>
      <c r="DY1348" s="23"/>
      <c r="DZ1348" s="23"/>
      <c r="EA1348" s="23"/>
      <c r="EB1348" s="23"/>
      <c r="EC1348" s="23"/>
      <c r="ED1348" s="23"/>
      <c r="EE1348" s="23"/>
    </row>
    <row r="1349" spans="1:135" s="22" customFormat="1" x14ac:dyDescent="0.25">
      <c r="A1349" s="20"/>
      <c r="B1349" s="16"/>
      <c r="C1349" s="446"/>
      <c r="D1349" s="446"/>
      <c r="E1349" s="1089"/>
      <c r="F1349" s="446"/>
      <c r="G1349" s="446"/>
      <c r="H1349" s="1089"/>
      <c r="I1349" s="446"/>
      <c r="J1349" s="446"/>
      <c r="K1349" s="1089"/>
      <c r="L1349" s="446"/>
      <c r="M1349" s="446"/>
      <c r="N1349" s="1089"/>
      <c r="O1349" s="446"/>
      <c r="P1349" s="446"/>
      <c r="Q1349" s="1089"/>
      <c r="R1349" s="446"/>
      <c r="S1349" s="446"/>
      <c r="T1349" s="1089"/>
      <c r="U1349" s="1089"/>
      <c r="V1349" s="446"/>
      <c r="W1349" s="446"/>
      <c r="X1349" s="1089"/>
      <c r="Y1349" s="446"/>
      <c r="Z1349" s="446"/>
      <c r="AA1349" s="1089"/>
      <c r="AB1349" s="446"/>
      <c r="AC1349" s="1089"/>
      <c r="AD1349" s="446"/>
      <c r="AE1349" s="1089"/>
      <c r="AF1349" s="446"/>
      <c r="AG1349" s="1089"/>
      <c r="AH1349" s="446"/>
      <c r="AI1349" s="446"/>
      <c r="AJ1349" s="1089"/>
      <c r="AK1349" s="446"/>
      <c r="AL1349" s="446"/>
      <c r="AM1349" s="1089"/>
      <c r="AN1349" s="446"/>
      <c r="AO1349" s="446"/>
      <c r="AP1349" s="1089"/>
      <c r="AQ1349" s="446"/>
      <c r="AR1349" s="446"/>
      <c r="AS1349" s="1146"/>
      <c r="AT1349" s="446"/>
      <c r="AU1349" s="446"/>
      <c r="AV1349" s="1089"/>
      <c r="AW1349" s="1089"/>
      <c r="AX1349" s="1146"/>
      <c r="AY1349" s="446"/>
      <c r="AZ1349" s="1146"/>
      <c r="BA1349" s="1919"/>
      <c r="BB1349" s="1790"/>
      <c r="BC1349" s="1146"/>
      <c r="BD1349" s="446"/>
      <c r="BE1349" s="1938"/>
      <c r="BF1349" s="1089"/>
      <c r="BG1349" s="20"/>
      <c r="BH1349" s="23"/>
      <c r="BI1349" s="23"/>
      <c r="BJ1349" s="23"/>
      <c r="BK1349" s="23"/>
      <c r="BL1349" s="23"/>
      <c r="BM1349" s="23"/>
      <c r="BN1349" s="23"/>
      <c r="BO1349" s="23"/>
      <c r="BP1349" s="23"/>
      <c r="BQ1349" s="23"/>
      <c r="BR1349" s="23"/>
      <c r="BS1349" s="23"/>
      <c r="BT1349" s="23"/>
      <c r="BU1349" s="23"/>
      <c r="BV1349" s="23"/>
      <c r="BW1349" s="23"/>
      <c r="BX1349" s="23"/>
      <c r="BY1349" s="23"/>
      <c r="BZ1349" s="23"/>
      <c r="CA1349" s="23"/>
      <c r="CB1349" s="23"/>
      <c r="CC1349" s="23"/>
      <c r="CD1349" s="23"/>
      <c r="CE1349" s="23"/>
      <c r="CF1349" s="23"/>
      <c r="CG1349" s="23"/>
      <c r="CH1349" s="23"/>
      <c r="CI1349" s="23"/>
      <c r="CJ1349" s="23"/>
      <c r="CK1349" s="23"/>
      <c r="CL1349" s="23"/>
      <c r="CM1349" s="23"/>
      <c r="CN1349" s="23"/>
      <c r="CO1349" s="23"/>
      <c r="CP1349" s="23"/>
      <c r="CQ1349" s="23"/>
      <c r="CR1349" s="23"/>
      <c r="CS1349" s="23"/>
      <c r="CT1349" s="23"/>
      <c r="CU1349" s="23"/>
      <c r="CV1349" s="23"/>
      <c r="CW1349" s="23"/>
      <c r="CX1349" s="23"/>
      <c r="CY1349" s="23"/>
      <c r="CZ1349" s="23"/>
      <c r="DA1349" s="23"/>
      <c r="DB1349" s="23"/>
      <c r="DC1349" s="23"/>
      <c r="DD1349" s="23"/>
      <c r="DE1349" s="23"/>
      <c r="DF1349" s="23"/>
      <c r="DG1349" s="23"/>
      <c r="DH1349" s="23"/>
      <c r="DI1349" s="23"/>
      <c r="DJ1349" s="23"/>
      <c r="DK1349" s="23"/>
      <c r="DL1349" s="23"/>
      <c r="DM1349" s="23"/>
      <c r="DN1349" s="23"/>
      <c r="DO1349" s="23"/>
      <c r="DP1349" s="23"/>
      <c r="DQ1349" s="23"/>
      <c r="DR1349" s="23"/>
      <c r="DS1349" s="23"/>
      <c r="DT1349" s="23"/>
      <c r="DU1349" s="23"/>
      <c r="DV1349" s="23"/>
      <c r="DW1349" s="23"/>
      <c r="DX1349" s="23"/>
      <c r="DY1349" s="23"/>
      <c r="DZ1349" s="23"/>
      <c r="EA1349" s="23"/>
      <c r="EB1349" s="23"/>
      <c r="EC1349" s="23"/>
      <c r="ED1349" s="23"/>
      <c r="EE1349" s="23"/>
    </row>
    <row r="1350" spans="1:135" s="22" customFormat="1" x14ac:dyDescent="0.25">
      <c r="A1350" s="20"/>
      <c r="B1350" s="16"/>
      <c r="C1350" s="446"/>
      <c r="D1350" s="446"/>
      <c r="E1350" s="1089"/>
      <c r="F1350" s="446"/>
      <c r="G1350" s="446"/>
      <c r="H1350" s="1089"/>
      <c r="I1350" s="446"/>
      <c r="J1350" s="446"/>
      <c r="K1350" s="1089"/>
      <c r="L1350" s="446"/>
      <c r="M1350" s="446"/>
      <c r="N1350" s="1089"/>
      <c r="O1350" s="446"/>
      <c r="P1350" s="446"/>
      <c r="Q1350" s="1089"/>
      <c r="R1350" s="446"/>
      <c r="S1350" s="446"/>
      <c r="T1350" s="1089"/>
      <c r="U1350" s="1089"/>
      <c r="V1350" s="446"/>
      <c r="W1350" s="446"/>
      <c r="X1350" s="1089"/>
      <c r="Y1350" s="446"/>
      <c r="Z1350" s="446"/>
      <c r="AA1350" s="1089"/>
      <c r="AB1350" s="446"/>
      <c r="AC1350" s="1089"/>
      <c r="AD1350" s="446"/>
      <c r="AE1350" s="1089"/>
      <c r="AF1350" s="446"/>
      <c r="AG1350" s="1089"/>
      <c r="AH1350" s="446"/>
      <c r="AI1350" s="446"/>
      <c r="AJ1350" s="1089"/>
      <c r="AK1350" s="446"/>
      <c r="AL1350" s="446"/>
      <c r="AM1350" s="1089"/>
      <c r="AN1350" s="446"/>
      <c r="AO1350" s="446"/>
      <c r="AP1350" s="1089"/>
      <c r="AQ1350" s="446"/>
      <c r="AR1350" s="446"/>
      <c r="AS1350" s="1146"/>
      <c r="AT1350" s="446"/>
      <c r="AU1350" s="446"/>
      <c r="AV1350" s="1089"/>
      <c r="AW1350" s="1089"/>
      <c r="AX1350" s="1146"/>
      <c r="AY1350" s="446"/>
      <c r="AZ1350" s="1146"/>
      <c r="BA1350" s="1919"/>
      <c r="BB1350" s="1790"/>
      <c r="BC1350" s="1146"/>
      <c r="BD1350" s="446"/>
      <c r="BE1350" s="1938"/>
      <c r="BF1350" s="1089"/>
      <c r="BG1350" s="20"/>
      <c r="BH1350" s="23"/>
      <c r="BI1350" s="23"/>
      <c r="BJ1350" s="23"/>
      <c r="BK1350" s="23"/>
      <c r="BL1350" s="23"/>
      <c r="BM1350" s="23"/>
      <c r="BN1350" s="23"/>
      <c r="BO1350" s="23"/>
      <c r="BP1350" s="23"/>
      <c r="BQ1350" s="23"/>
      <c r="BR1350" s="23"/>
      <c r="BS1350" s="23"/>
      <c r="BT1350" s="23"/>
      <c r="BU1350" s="23"/>
      <c r="BV1350" s="23"/>
      <c r="BW1350" s="23"/>
      <c r="BX1350" s="23"/>
      <c r="BY1350" s="23"/>
      <c r="BZ1350" s="23"/>
      <c r="CA1350" s="23"/>
      <c r="CB1350" s="23"/>
      <c r="CC1350" s="23"/>
      <c r="CD1350" s="23"/>
      <c r="CE1350" s="23"/>
      <c r="CF1350" s="23"/>
      <c r="CG1350" s="23"/>
      <c r="CH1350" s="23"/>
      <c r="CI1350" s="23"/>
      <c r="CJ1350" s="23"/>
      <c r="CK1350" s="23"/>
      <c r="CL1350" s="23"/>
      <c r="CM1350" s="23"/>
      <c r="CN1350" s="23"/>
      <c r="CO1350" s="23"/>
      <c r="CP1350" s="23"/>
      <c r="CQ1350" s="23"/>
      <c r="CR1350" s="23"/>
      <c r="CS1350" s="23"/>
      <c r="CT1350" s="23"/>
      <c r="CU1350" s="23"/>
      <c r="CV1350" s="23"/>
      <c r="CW1350" s="23"/>
      <c r="CX1350" s="23"/>
      <c r="CY1350" s="23"/>
      <c r="CZ1350" s="23"/>
      <c r="DA1350" s="23"/>
      <c r="DB1350" s="23"/>
      <c r="DC1350" s="23"/>
      <c r="DD1350" s="23"/>
      <c r="DE1350" s="23"/>
      <c r="DF1350" s="23"/>
      <c r="DG1350" s="23"/>
      <c r="DH1350" s="23"/>
      <c r="DI1350" s="23"/>
      <c r="DJ1350" s="23"/>
      <c r="DK1350" s="23"/>
      <c r="DL1350" s="23"/>
      <c r="DM1350" s="23"/>
      <c r="DN1350" s="23"/>
      <c r="DO1350" s="23"/>
      <c r="DP1350" s="23"/>
      <c r="DQ1350" s="23"/>
      <c r="DR1350" s="23"/>
      <c r="DS1350" s="23"/>
      <c r="DT1350" s="23"/>
      <c r="DU1350" s="23"/>
      <c r="DV1350" s="23"/>
      <c r="DW1350" s="23"/>
      <c r="DX1350" s="23"/>
      <c r="DY1350" s="23"/>
      <c r="DZ1350" s="23"/>
      <c r="EA1350" s="23"/>
      <c r="EB1350" s="23"/>
      <c r="EC1350" s="23"/>
      <c r="ED1350" s="23"/>
      <c r="EE1350" s="23"/>
    </row>
    <row r="1351" spans="1:135" s="22" customFormat="1" x14ac:dyDescent="0.25">
      <c r="A1351" s="20"/>
      <c r="B1351" s="16"/>
      <c r="C1351" s="446"/>
      <c r="D1351" s="446"/>
      <c r="E1351" s="1089"/>
      <c r="F1351" s="446"/>
      <c r="G1351" s="446"/>
      <c r="H1351" s="1089"/>
      <c r="I1351" s="446"/>
      <c r="J1351" s="446"/>
      <c r="K1351" s="1089"/>
      <c r="L1351" s="446"/>
      <c r="M1351" s="446"/>
      <c r="N1351" s="1089"/>
      <c r="O1351" s="446"/>
      <c r="P1351" s="446"/>
      <c r="Q1351" s="1089"/>
      <c r="R1351" s="446"/>
      <c r="S1351" s="446"/>
      <c r="T1351" s="1089"/>
      <c r="U1351" s="1089"/>
      <c r="V1351" s="446"/>
      <c r="W1351" s="446"/>
      <c r="X1351" s="1089"/>
      <c r="Y1351" s="446"/>
      <c r="Z1351" s="446"/>
      <c r="AA1351" s="1089"/>
      <c r="AB1351" s="446"/>
      <c r="AC1351" s="1089"/>
      <c r="AD1351" s="446"/>
      <c r="AE1351" s="1089"/>
      <c r="AF1351" s="446"/>
      <c r="AG1351" s="1089"/>
      <c r="AH1351" s="446"/>
      <c r="AI1351" s="446"/>
      <c r="AJ1351" s="1089"/>
      <c r="AK1351" s="446"/>
      <c r="AL1351" s="446"/>
      <c r="AM1351" s="1089"/>
      <c r="AN1351" s="446"/>
      <c r="AO1351" s="446"/>
      <c r="AP1351" s="1089"/>
      <c r="AQ1351" s="446"/>
      <c r="AR1351" s="446"/>
      <c r="AS1351" s="1146"/>
      <c r="AT1351" s="446"/>
      <c r="AU1351" s="446"/>
      <c r="AV1351" s="1089"/>
      <c r="AW1351" s="1089"/>
      <c r="AX1351" s="1146"/>
      <c r="AY1351" s="446"/>
      <c r="AZ1351" s="1146"/>
      <c r="BA1351" s="1919"/>
      <c r="BB1351" s="1790"/>
      <c r="BC1351" s="1146"/>
      <c r="BD1351" s="446"/>
      <c r="BE1351" s="1938"/>
      <c r="BF1351" s="1089"/>
      <c r="BG1351" s="20"/>
      <c r="BH1351" s="23"/>
      <c r="BI1351" s="23"/>
      <c r="BJ1351" s="23"/>
      <c r="BK1351" s="23"/>
      <c r="BL1351" s="23"/>
      <c r="BM1351" s="23"/>
      <c r="BN1351" s="23"/>
      <c r="BO1351" s="23"/>
      <c r="BP1351" s="23"/>
      <c r="BQ1351" s="23"/>
      <c r="BR1351" s="23"/>
      <c r="BS1351" s="23"/>
      <c r="BT1351" s="23"/>
      <c r="BU1351" s="23"/>
      <c r="BV1351" s="23"/>
      <c r="BW1351" s="23"/>
      <c r="BX1351" s="23"/>
      <c r="BY1351" s="23"/>
      <c r="BZ1351" s="23"/>
      <c r="CA1351" s="23"/>
      <c r="CB1351" s="23"/>
      <c r="CC1351" s="23"/>
      <c r="CD1351" s="23"/>
      <c r="CE1351" s="23"/>
      <c r="CF1351" s="23"/>
      <c r="CG1351" s="23"/>
      <c r="CH1351" s="23"/>
      <c r="CI1351" s="23"/>
      <c r="CJ1351" s="23"/>
      <c r="CK1351" s="23"/>
      <c r="CL1351" s="23"/>
      <c r="CM1351" s="23"/>
      <c r="CN1351" s="23"/>
      <c r="CO1351" s="23"/>
      <c r="CP1351" s="23"/>
      <c r="CQ1351" s="23"/>
      <c r="CR1351" s="23"/>
      <c r="CS1351" s="23"/>
      <c r="CT1351" s="23"/>
      <c r="CU1351" s="23"/>
      <c r="CV1351" s="23"/>
      <c r="CW1351" s="23"/>
      <c r="CX1351" s="23"/>
      <c r="CY1351" s="23"/>
      <c r="CZ1351" s="23"/>
      <c r="DA1351" s="23"/>
      <c r="DB1351" s="23"/>
      <c r="DC1351" s="23"/>
      <c r="DD1351" s="23"/>
      <c r="DE1351" s="23"/>
      <c r="DF1351" s="23"/>
      <c r="DG1351" s="23"/>
      <c r="DH1351" s="23"/>
      <c r="DI1351" s="23"/>
      <c r="DJ1351" s="23"/>
      <c r="DK1351" s="23"/>
      <c r="DL1351" s="23"/>
      <c r="DM1351" s="23"/>
      <c r="DN1351" s="23"/>
      <c r="DO1351" s="23"/>
      <c r="DP1351" s="23"/>
      <c r="DQ1351" s="23"/>
      <c r="DR1351" s="23"/>
      <c r="DS1351" s="23"/>
      <c r="DT1351" s="23"/>
      <c r="DU1351" s="23"/>
      <c r="DV1351" s="23"/>
      <c r="DW1351" s="23"/>
      <c r="DX1351" s="23"/>
      <c r="DY1351" s="23"/>
      <c r="DZ1351" s="23"/>
      <c r="EA1351" s="23"/>
      <c r="EB1351" s="23"/>
      <c r="EC1351" s="23"/>
      <c r="ED1351" s="23"/>
      <c r="EE1351" s="23"/>
    </row>
    <row r="1352" spans="1:135" s="22" customFormat="1" x14ac:dyDescent="0.25">
      <c r="A1352" s="20"/>
      <c r="B1352" s="16"/>
      <c r="C1352" s="446"/>
      <c r="D1352" s="446"/>
      <c r="E1352" s="1089"/>
      <c r="F1352" s="446"/>
      <c r="G1352" s="446"/>
      <c r="H1352" s="1089"/>
      <c r="I1352" s="446"/>
      <c r="J1352" s="446"/>
      <c r="K1352" s="1089"/>
      <c r="L1352" s="446"/>
      <c r="M1352" s="446"/>
      <c r="N1352" s="1089"/>
      <c r="O1352" s="446"/>
      <c r="P1352" s="446"/>
      <c r="Q1352" s="1089"/>
      <c r="R1352" s="446"/>
      <c r="S1352" s="446"/>
      <c r="T1352" s="1089"/>
      <c r="U1352" s="1089"/>
      <c r="V1352" s="446"/>
      <c r="W1352" s="446"/>
      <c r="X1352" s="1089"/>
      <c r="Y1352" s="446"/>
      <c r="Z1352" s="446"/>
      <c r="AA1352" s="1089"/>
      <c r="AB1352" s="446"/>
      <c r="AC1352" s="1089"/>
      <c r="AD1352" s="446"/>
      <c r="AE1352" s="1089"/>
      <c r="AF1352" s="446"/>
      <c r="AG1352" s="1089"/>
      <c r="AH1352" s="446"/>
      <c r="AI1352" s="446"/>
      <c r="AJ1352" s="1089"/>
      <c r="AK1352" s="446"/>
      <c r="AL1352" s="446"/>
      <c r="AM1352" s="1089"/>
      <c r="AN1352" s="446"/>
      <c r="AO1352" s="446"/>
      <c r="AP1352" s="1089"/>
      <c r="AQ1352" s="446"/>
      <c r="AR1352" s="446"/>
      <c r="AS1352" s="1146"/>
      <c r="AT1352" s="446"/>
      <c r="AU1352" s="446"/>
      <c r="AV1352" s="1089"/>
      <c r="AW1352" s="1089"/>
      <c r="AX1352" s="1146"/>
      <c r="AY1352" s="446"/>
      <c r="AZ1352" s="1146"/>
      <c r="BA1352" s="1919"/>
      <c r="BB1352" s="1790"/>
      <c r="BC1352" s="1146"/>
      <c r="BD1352" s="446"/>
      <c r="BE1352" s="1938"/>
      <c r="BF1352" s="1089"/>
      <c r="BG1352" s="20"/>
      <c r="BH1352" s="23"/>
      <c r="BI1352" s="23"/>
      <c r="BJ1352" s="23"/>
      <c r="BK1352" s="23"/>
      <c r="BL1352" s="23"/>
      <c r="BM1352" s="23"/>
      <c r="BN1352" s="23"/>
      <c r="BO1352" s="23"/>
      <c r="BP1352" s="23"/>
      <c r="BQ1352" s="23"/>
      <c r="BR1352" s="23"/>
      <c r="BS1352" s="23"/>
      <c r="BT1352" s="23"/>
      <c r="BU1352" s="23"/>
      <c r="BV1352" s="23"/>
      <c r="BW1352" s="23"/>
      <c r="BX1352" s="23"/>
      <c r="BY1352" s="23"/>
      <c r="BZ1352" s="23"/>
      <c r="CA1352" s="23"/>
      <c r="CB1352" s="23"/>
      <c r="CC1352" s="23"/>
      <c r="CD1352" s="23"/>
      <c r="CE1352" s="23"/>
      <c r="CF1352" s="23"/>
      <c r="CG1352" s="23"/>
      <c r="CH1352" s="23"/>
      <c r="CI1352" s="23"/>
      <c r="CJ1352" s="23"/>
      <c r="CK1352" s="23"/>
      <c r="CL1352" s="23"/>
      <c r="CM1352" s="23"/>
      <c r="CN1352" s="23"/>
      <c r="CO1352" s="23"/>
      <c r="CP1352" s="23"/>
      <c r="CQ1352" s="23"/>
      <c r="CR1352" s="23"/>
      <c r="CS1352" s="23"/>
      <c r="CT1352" s="23"/>
      <c r="CU1352" s="23"/>
      <c r="CV1352" s="23"/>
      <c r="CW1352" s="23"/>
      <c r="CX1352" s="23"/>
      <c r="CY1352" s="23"/>
      <c r="CZ1352" s="23"/>
      <c r="DA1352" s="23"/>
      <c r="DB1352" s="23"/>
      <c r="DC1352" s="23"/>
      <c r="DD1352" s="23"/>
      <c r="DE1352" s="23"/>
      <c r="DF1352" s="23"/>
      <c r="DG1352" s="23"/>
      <c r="DH1352" s="23"/>
      <c r="DI1352" s="23"/>
      <c r="DJ1352" s="23"/>
      <c r="DK1352" s="23"/>
      <c r="DL1352" s="23"/>
      <c r="DM1352" s="23"/>
      <c r="DN1352" s="23"/>
      <c r="DO1352" s="23"/>
      <c r="DP1352" s="23"/>
      <c r="DQ1352" s="23"/>
      <c r="DR1352" s="23"/>
      <c r="DS1352" s="23"/>
      <c r="DT1352" s="23"/>
      <c r="DU1352" s="23"/>
      <c r="DV1352" s="23"/>
      <c r="DW1352" s="23"/>
      <c r="DX1352" s="23"/>
      <c r="DY1352" s="23"/>
      <c r="DZ1352" s="23"/>
      <c r="EA1352" s="23"/>
      <c r="EB1352" s="23"/>
      <c r="EC1352" s="23"/>
      <c r="ED1352" s="23"/>
      <c r="EE1352" s="23"/>
    </row>
    <row r="1353" spans="1:135" s="22" customFormat="1" x14ac:dyDescent="0.25">
      <c r="A1353" s="20"/>
      <c r="B1353" s="16"/>
      <c r="C1353" s="446"/>
      <c r="D1353" s="446"/>
      <c r="E1353" s="1089"/>
      <c r="F1353" s="446"/>
      <c r="G1353" s="446"/>
      <c r="H1353" s="1089"/>
      <c r="I1353" s="446"/>
      <c r="J1353" s="446"/>
      <c r="K1353" s="1089"/>
      <c r="L1353" s="446"/>
      <c r="M1353" s="446"/>
      <c r="N1353" s="1089"/>
      <c r="O1353" s="446"/>
      <c r="P1353" s="446"/>
      <c r="Q1353" s="1089"/>
      <c r="R1353" s="446"/>
      <c r="S1353" s="446"/>
      <c r="T1353" s="1089"/>
      <c r="U1353" s="1089"/>
      <c r="V1353" s="446"/>
      <c r="W1353" s="446"/>
      <c r="X1353" s="1089"/>
      <c r="Y1353" s="446"/>
      <c r="Z1353" s="446"/>
      <c r="AA1353" s="1089"/>
      <c r="AB1353" s="446"/>
      <c r="AC1353" s="1089"/>
      <c r="AD1353" s="446"/>
      <c r="AE1353" s="1089"/>
      <c r="AF1353" s="446"/>
      <c r="AG1353" s="1089"/>
      <c r="AH1353" s="446"/>
      <c r="AI1353" s="446"/>
      <c r="AJ1353" s="1089"/>
      <c r="AK1353" s="446"/>
      <c r="AL1353" s="446"/>
      <c r="AM1353" s="1089"/>
      <c r="AN1353" s="446"/>
      <c r="AO1353" s="446"/>
      <c r="AP1353" s="1089"/>
      <c r="AQ1353" s="446"/>
      <c r="AR1353" s="446"/>
      <c r="AS1353" s="1146"/>
      <c r="AT1353" s="446"/>
      <c r="AU1353" s="446"/>
      <c r="AV1353" s="1089"/>
      <c r="AW1353" s="1089"/>
      <c r="AX1353" s="1146"/>
      <c r="AY1353" s="446"/>
      <c r="AZ1353" s="1146"/>
      <c r="BA1353" s="1919"/>
      <c r="BB1353" s="1790"/>
      <c r="BC1353" s="1146"/>
      <c r="BD1353" s="446"/>
      <c r="BE1353" s="1938"/>
      <c r="BF1353" s="1089"/>
      <c r="BG1353" s="20"/>
      <c r="BH1353" s="23"/>
      <c r="BI1353" s="23"/>
      <c r="BJ1353" s="23"/>
      <c r="BK1353" s="23"/>
      <c r="BL1353" s="23"/>
      <c r="BM1353" s="23"/>
      <c r="BN1353" s="23"/>
      <c r="BO1353" s="23"/>
      <c r="BP1353" s="23"/>
      <c r="BQ1353" s="23"/>
      <c r="BR1353" s="23"/>
      <c r="BS1353" s="23"/>
      <c r="BT1353" s="23"/>
      <c r="BU1353" s="23"/>
      <c r="BV1353" s="23"/>
      <c r="BW1353" s="23"/>
      <c r="BX1353" s="23"/>
      <c r="BY1353" s="23"/>
      <c r="BZ1353" s="23"/>
      <c r="CA1353" s="23"/>
      <c r="CB1353" s="23"/>
      <c r="CC1353" s="23"/>
      <c r="CD1353" s="23"/>
      <c r="CE1353" s="23"/>
      <c r="CF1353" s="23"/>
      <c r="CG1353" s="23"/>
      <c r="CH1353" s="23"/>
      <c r="CI1353" s="23"/>
      <c r="CJ1353" s="23"/>
      <c r="CK1353" s="23"/>
      <c r="CL1353" s="23"/>
      <c r="CM1353" s="23"/>
      <c r="CN1353" s="23"/>
      <c r="CO1353" s="23"/>
      <c r="CP1353" s="23"/>
      <c r="CQ1353" s="23"/>
      <c r="CR1353" s="23"/>
      <c r="CS1353" s="23"/>
      <c r="CT1353" s="23"/>
      <c r="CU1353" s="23"/>
      <c r="CV1353" s="23"/>
      <c r="CW1353" s="23"/>
      <c r="CX1353" s="23"/>
      <c r="CY1353" s="23"/>
      <c r="CZ1353" s="23"/>
      <c r="DA1353" s="23"/>
      <c r="DB1353" s="23"/>
      <c r="DC1353" s="23"/>
      <c r="DD1353" s="23"/>
      <c r="DE1353" s="23"/>
      <c r="DF1353" s="23"/>
      <c r="DG1353" s="23"/>
      <c r="DH1353" s="23"/>
      <c r="DI1353" s="23"/>
      <c r="DJ1353" s="23"/>
      <c r="DK1353" s="23"/>
      <c r="DL1353" s="23"/>
      <c r="DM1353" s="23"/>
      <c r="DN1353" s="23"/>
      <c r="DO1353" s="23"/>
      <c r="DP1353" s="23"/>
      <c r="DQ1353" s="23"/>
      <c r="DR1353" s="23"/>
      <c r="DS1353" s="23"/>
      <c r="DT1353" s="23"/>
      <c r="DU1353" s="23"/>
      <c r="DV1353" s="23"/>
      <c r="DW1353" s="23"/>
      <c r="DX1353" s="23"/>
      <c r="DY1353" s="23"/>
      <c r="DZ1353" s="23"/>
      <c r="EA1353" s="23"/>
      <c r="EB1353" s="23"/>
      <c r="EC1353" s="23"/>
      <c r="ED1353" s="23"/>
      <c r="EE1353" s="23"/>
    </row>
    <row r="1354" spans="1:135" s="22" customFormat="1" x14ac:dyDescent="0.25">
      <c r="A1354" s="20"/>
      <c r="B1354" s="16"/>
      <c r="C1354" s="446"/>
      <c r="D1354" s="446"/>
      <c r="E1354" s="1089"/>
      <c r="F1354" s="446"/>
      <c r="G1354" s="446"/>
      <c r="H1354" s="1089"/>
      <c r="I1354" s="446"/>
      <c r="J1354" s="446"/>
      <c r="K1354" s="1089"/>
      <c r="L1354" s="446"/>
      <c r="M1354" s="446"/>
      <c r="N1354" s="1089"/>
      <c r="O1354" s="446"/>
      <c r="P1354" s="446"/>
      <c r="Q1354" s="1089"/>
      <c r="R1354" s="446"/>
      <c r="S1354" s="446"/>
      <c r="T1354" s="1089"/>
      <c r="U1354" s="1089"/>
      <c r="V1354" s="446"/>
      <c r="W1354" s="446"/>
      <c r="X1354" s="1089"/>
      <c r="Y1354" s="446"/>
      <c r="Z1354" s="446"/>
      <c r="AA1354" s="1089"/>
      <c r="AB1354" s="446"/>
      <c r="AC1354" s="1089"/>
      <c r="AD1354" s="446"/>
      <c r="AE1354" s="1089"/>
      <c r="AF1354" s="446"/>
      <c r="AG1354" s="1089"/>
      <c r="AH1354" s="446"/>
      <c r="AI1354" s="446"/>
      <c r="AJ1354" s="1089"/>
      <c r="AK1354" s="446"/>
      <c r="AL1354" s="446"/>
      <c r="AM1354" s="1089"/>
      <c r="AN1354" s="446"/>
      <c r="AO1354" s="446"/>
      <c r="AP1354" s="1089"/>
      <c r="AQ1354" s="446"/>
      <c r="AR1354" s="446"/>
      <c r="AS1354" s="1146"/>
      <c r="AT1354" s="446"/>
      <c r="AU1354" s="446"/>
      <c r="AV1354" s="1089"/>
      <c r="AW1354" s="1089"/>
      <c r="AX1354" s="1146"/>
      <c r="AY1354" s="446"/>
      <c r="AZ1354" s="1146"/>
      <c r="BA1354" s="1919"/>
      <c r="BB1354" s="1790"/>
      <c r="BC1354" s="1146"/>
      <c r="BD1354" s="446"/>
      <c r="BE1354" s="1938"/>
      <c r="BF1354" s="1089"/>
      <c r="BG1354" s="20"/>
      <c r="BH1354" s="23"/>
      <c r="BI1354" s="23"/>
      <c r="BJ1354" s="23"/>
      <c r="BK1354" s="23"/>
      <c r="BL1354" s="23"/>
      <c r="BM1354" s="23"/>
      <c r="BN1354" s="23"/>
      <c r="BO1354" s="23"/>
      <c r="BP1354" s="23"/>
      <c r="BQ1354" s="23"/>
      <c r="BR1354" s="23"/>
      <c r="BS1354" s="23"/>
      <c r="BT1354" s="23"/>
      <c r="BU1354" s="23"/>
      <c r="BV1354" s="23"/>
      <c r="BW1354" s="23"/>
      <c r="BX1354" s="23"/>
      <c r="BY1354" s="23"/>
      <c r="BZ1354" s="23"/>
      <c r="CA1354" s="23"/>
      <c r="CB1354" s="23"/>
      <c r="CC1354" s="23"/>
      <c r="CD1354" s="23"/>
      <c r="CE1354" s="23"/>
      <c r="CF1354" s="23"/>
      <c r="CG1354" s="23"/>
      <c r="CH1354" s="23"/>
      <c r="CI1354" s="23"/>
      <c r="CJ1354" s="23"/>
      <c r="CK1354" s="23"/>
      <c r="CL1354" s="23"/>
      <c r="CM1354" s="23"/>
      <c r="CN1354" s="23"/>
      <c r="CO1354" s="23"/>
      <c r="CP1354" s="23"/>
      <c r="CQ1354" s="23"/>
      <c r="CR1354" s="23"/>
      <c r="CS1354" s="23"/>
      <c r="CT1354" s="23"/>
      <c r="CU1354" s="23"/>
      <c r="CV1354" s="23"/>
      <c r="CW1354" s="23"/>
      <c r="CX1354" s="23"/>
      <c r="CY1354" s="23"/>
      <c r="CZ1354" s="23"/>
      <c r="DA1354" s="23"/>
      <c r="DB1354" s="23"/>
      <c r="DC1354" s="23"/>
      <c r="DD1354" s="23"/>
      <c r="DE1354" s="23"/>
      <c r="DF1354" s="23"/>
      <c r="DG1354" s="23"/>
      <c r="DH1354" s="23"/>
      <c r="DI1354" s="23"/>
      <c r="DJ1354" s="23"/>
      <c r="DK1354" s="23"/>
      <c r="DL1354" s="23"/>
      <c r="DM1354" s="23"/>
      <c r="DN1354" s="23"/>
      <c r="DO1354" s="23"/>
      <c r="DP1354" s="23"/>
      <c r="DQ1354" s="23"/>
      <c r="DR1354" s="23"/>
      <c r="DS1354" s="23"/>
      <c r="DT1354" s="23"/>
      <c r="DU1354" s="23"/>
      <c r="DV1354" s="23"/>
      <c r="DW1354" s="23"/>
      <c r="DX1354" s="23"/>
      <c r="DY1354" s="23"/>
      <c r="DZ1354" s="23"/>
      <c r="EA1354" s="23"/>
      <c r="EB1354" s="23"/>
      <c r="EC1354" s="23"/>
      <c r="ED1354" s="23"/>
      <c r="EE1354" s="23"/>
    </row>
    <row r="1355" spans="1:135" s="22" customFormat="1" x14ac:dyDescent="0.25">
      <c r="A1355" s="20"/>
      <c r="B1355" s="16"/>
      <c r="C1355" s="446"/>
      <c r="D1355" s="446"/>
      <c r="E1355" s="1089"/>
      <c r="F1355" s="446"/>
      <c r="G1355" s="446"/>
      <c r="H1355" s="1089"/>
      <c r="I1355" s="446"/>
      <c r="J1355" s="446"/>
      <c r="K1355" s="1089"/>
      <c r="L1355" s="446"/>
      <c r="M1355" s="446"/>
      <c r="N1355" s="1089"/>
      <c r="O1355" s="446"/>
      <c r="P1355" s="446"/>
      <c r="Q1355" s="1089"/>
      <c r="R1355" s="446"/>
      <c r="S1355" s="446"/>
      <c r="T1355" s="1089"/>
      <c r="U1355" s="1089"/>
      <c r="V1355" s="446"/>
      <c r="W1355" s="446"/>
      <c r="X1355" s="1089"/>
      <c r="Y1355" s="446"/>
      <c r="Z1355" s="446"/>
      <c r="AA1355" s="1089"/>
      <c r="AB1355" s="446"/>
      <c r="AC1355" s="1089"/>
      <c r="AD1355" s="446"/>
      <c r="AE1355" s="1089"/>
      <c r="AF1355" s="446"/>
      <c r="AG1355" s="1089"/>
      <c r="AH1355" s="446"/>
      <c r="AI1355" s="446"/>
      <c r="AJ1355" s="1089"/>
      <c r="AK1355" s="446"/>
      <c r="AL1355" s="446"/>
      <c r="AM1355" s="1089"/>
      <c r="AN1355" s="446"/>
      <c r="AO1355" s="446"/>
      <c r="AP1355" s="1089"/>
      <c r="AQ1355" s="446"/>
      <c r="AR1355" s="446"/>
      <c r="AS1355" s="1146"/>
      <c r="AT1355" s="446"/>
      <c r="AU1355" s="446"/>
      <c r="AV1355" s="1089"/>
      <c r="AW1355" s="1089"/>
      <c r="AX1355" s="1146"/>
      <c r="AY1355" s="446"/>
      <c r="AZ1355" s="1146"/>
      <c r="BA1355" s="1919"/>
      <c r="BB1355" s="1790"/>
      <c r="BC1355" s="1146"/>
      <c r="BD1355" s="446"/>
      <c r="BE1355" s="1938"/>
      <c r="BF1355" s="1089"/>
      <c r="BG1355" s="20"/>
      <c r="BH1355" s="23"/>
      <c r="BI1355" s="23"/>
      <c r="BJ1355" s="23"/>
      <c r="BK1355" s="23"/>
      <c r="BL1355" s="23"/>
      <c r="BM1355" s="23"/>
      <c r="BN1355" s="23"/>
      <c r="BO1355" s="23"/>
      <c r="BP1355" s="23"/>
      <c r="BQ1355" s="23"/>
      <c r="BR1355" s="23"/>
      <c r="BS1355" s="23"/>
      <c r="BT1355" s="23"/>
      <c r="BU1355" s="23"/>
      <c r="BV1355" s="23"/>
      <c r="BW1355" s="23"/>
      <c r="BX1355" s="23"/>
      <c r="BY1355" s="23"/>
      <c r="BZ1355" s="23"/>
      <c r="CA1355" s="23"/>
      <c r="CB1355" s="23"/>
      <c r="CC1355" s="23"/>
      <c r="CD1355" s="23"/>
      <c r="CE1355" s="23"/>
      <c r="CF1355" s="23"/>
      <c r="CG1355" s="23"/>
      <c r="CH1355" s="23"/>
      <c r="CI1355" s="23"/>
      <c r="CJ1355" s="23"/>
      <c r="CK1355" s="23"/>
      <c r="CL1355" s="23"/>
      <c r="CM1355" s="23"/>
      <c r="CN1355" s="23"/>
      <c r="CO1355" s="23"/>
      <c r="CP1355" s="23"/>
      <c r="CQ1355" s="23"/>
      <c r="CR1355" s="23"/>
      <c r="CS1355" s="23"/>
      <c r="CT1355" s="23"/>
      <c r="CU1355" s="23"/>
      <c r="CV1355" s="23"/>
      <c r="CW1355" s="23"/>
      <c r="CX1355" s="23"/>
      <c r="CY1355" s="23"/>
      <c r="CZ1355" s="23"/>
      <c r="DA1355" s="23"/>
      <c r="DB1355" s="23"/>
      <c r="DC1355" s="23"/>
      <c r="DD1355" s="23"/>
      <c r="DE1355" s="23"/>
      <c r="DF1355" s="23"/>
      <c r="DG1355" s="23"/>
      <c r="DH1355" s="23"/>
      <c r="DI1355" s="23"/>
      <c r="DJ1355" s="23"/>
      <c r="DK1355" s="23"/>
      <c r="DL1355" s="23"/>
      <c r="DM1355" s="23"/>
      <c r="DN1355" s="23"/>
      <c r="DO1355" s="23"/>
      <c r="DP1355" s="23"/>
      <c r="DQ1355" s="23"/>
      <c r="DR1355" s="23"/>
      <c r="DS1355" s="23"/>
      <c r="DT1355" s="23"/>
      <c r="DU1355" s="23"/>
      <c r="DV1355" s="23"/>
      <c r="DW1355" s="23"/>
      <c r="DX1355" s="23"/>
      <c r="DY1355" s="23"/>
      <c r="DZ1355" s="23"/>
      <c r="EA1355" s="23"/>
      <c r="EB1355" s="23"/>
      <c r="EC1355" s="23"/>
      <c r="ED1355" s="23"/>
      <c r="EE1355" s="23"/>
    </row>
    <row r="1356" spans="1:135" s="22" customFormat="1" x14ac:dyDescent="0.25">
      <c r="A1356" s="20"/>
      <c r="B1356" s="16"/>
      <c r="C1356" s="446"/>
      <c r="D1356" s="446"/>
      <c r="E1356" s="1089"/>
      <c r="F1356" s="446"/>
      <c r="G1356" s="446"/>
      <c r="H1356" s="1089"/>
      <c r="I1356" s="446"/>
      <c r="J1356" s="446"/>
      <c r="K1356" s="1089"/>
      <c r="L1356" s="446"/>
      <c r="M1356" s="446"/>
      <c r="N1356" s="1089"/>
      <c r="O1356" s="446"/>
      <c r="P1356" s="446"/>
      <c r="Q1356" s="1089"/>
      <c r="R1356" s="446"/>
      <c r="S1356" s="446"/>
      <c r="T1356" s="1089"/>
      <c r="U1356" s="1089"/>
      <c r="V1356" s="446"/>
      <c r="W1356" s="446"/>
      <c r="X1356" s="1089"/>
      <c r="Y1356" s="446"/>
      <c r="Z1356" s="446"/>
      <c r="AA1356" s="1089"/>
      <c r="AB1356" s="446"/>
      <c r="AC1356" s="1089"/>
      <c r="AD1356" s="446"/>
      <c r="AE1356" s="1089"/>
      <c r="AF1356" s="446"/>
      <c r="AG1356" s="1089"/>
      <c r="AH1356" s="446"/>
      <c r="AI1356" s="446"/>
      <c r="AJ1356" s="1089"/>
      <c r="AK1356" s="446"/>
      <c r="AL1356" s="446"/>
      <c r="AM1356" s="1089"/>
      <c r="AN1356" s="446"/>
      <c r="AO1356" s="446"/>
      <c r="AP1356" s="1089"/>
      <c r="AQ1356" s="446"/>
      <c r="AR1356" s="446"/>
      <c r="AS1356" s="1146"/>
      <c r="AT1356" s="446"/>
      <c r="AU1356" s="446"/>
      <c r="AV1356" s="1089"/>
      <c r="AW1356" s="1089"/>
      <c r="AX1356" s="1146"/>
      <c r="AY1356" s="446"/>
      <c r="AZ1356" s="1146"/>
      <c r="BA1356" s="1919"/>
      <c r="BB1356" s="1790"/>
      <c r="BC1356" s="1146"/>
      <c r="BD1356" s="446"/>
      <c r="BE1356" s="1938"/>
      <c r="BF1356" s="1089"/>
      <c r="BG1356" s="20"/>
      <c r="BH1356" s="23"/>
      <c r="BI1356" s="23"/>
      <c r="BJ1356" s="23"/>
      <c r="BK1356" s="23"/>
      <c r="BL1356" s="23"/>
      <c r="BM1356" s="23"/>
      <c r="BN1356" s="23"/>
      <c r="BO1356" s="23"/>
      <c r="BP1356" s="23"/>
      <c r="BQ1356" s="23"/>
      <c r="BR1356" s="23"/>
      <c r="BS1356" s="23"/>
      <c r="BT1356" s="23"/>
      <c r="BU1356" s="23"/>
      <c r="BV1356" s="23"/>
      <c r="BW1356" s="23"/>
      <c r="BX1356" s="23"/>
      <c r="BY1356" s="23"/>
      <c r="BZ1356" s="23"/>
      <c r="CA1356" s="23"/>
      <c r="CB1356" s="23"/>
      <c r="CC1356" s="23"/>
      <c r="CD1356" s="23"/>
      <c r="CE1356" s="23"/>
      <c r="CF1356" s="23"/>
      <c r="CG1356" s="23"/>
      <c r="CH1356" s="23"/>
      <c r="CI1356" s="23"/>
      <c r="CJ1356" s="23"/>
      <c r="CK1356" s="23"/>
      <c r="CL1356" s="23"/>
      <c r="CM1356" s="23"/>
      <c r="CN1356" s="23"/>
      <c r="CO1356" s="23"/>
      <c r="CP1356" s="23"/>
      <c r="CQ1356" s="23"/>
      <c r="CR1356" s="23"/>
      <c r="CS1356" s="23"/>
      <c r="CT1356" s="23"/>
      <c r="CU1356" s="23"/>
      <c r="CV1356" s="23"/>
      <c r="CW1356" s="23"/>
      <c r="CX1356" s="23"/>
      <c r="CY1356" s="23"/>
      <c r="CZ1356" s="23"/>
      <c r="DA1356" s="23"/>
      <c r="DB1356" s="23"/>
      <c r="DC1356" s="23"/>
      <c r="DD1356" s="23"/>
      <c r="DE1356" s="23"/>
      <c r="DF1356" s="23"/>
      <c r="DG1356" s="23"/>
      <c r="DH1356" s="23"/>
      <c r="DI1356" s="23"/>
      <c r="DJ1356" s="23"/>
      <c r="DK1356" s="23"/>
      <c r="DL1356" s="23"/>
      <c r="DM1356" s="23"/>
      <c r="DN1356" s="23"/>
      <c r="DO1356" s="23"/>
      <c r="DP1356" s="23"/>
      <c r="DQ1356" s="23"/>
      <c r="DR1356" s="23"/>
      <c r="DS1356" s="23"/>
      <c r="DT1356" s="23"/>
      <c r="DU1356" s="23"/>
      <c r="DV1356" s="23"/>
      <c r="DW1356" s="23"/>
      <c r="DX1356" s="23"/>
      <c r="DY1356" s="23"/>
      <c r="DZ1356" s="23"/>
      <c r="EA1356" s="23"/>
      <c r="EB1356" s="23"/>
      <c r="EC1356" s="23"/>
      <c r="ED1356" s="23"/>
      <c r="EE1356" s="23"/>
    </row>
    <row r="1357" spans="1:135" s="22" customFormat="1" x14ac:dyDescent="0.25">
      <c r="A1357" s="20"/>
      <c r="B1357" s="16"/>
      <c r="C1357" s="446"/>
      <c r="D1357" s="446"/>
      <c r="E1357" s="1089"/>
      <c r="F1357" s="446"/>
      <c r="G1357" s="446"/>
      <c r="H1357" s="1089"/>
      <c r="I1357" s="446"/>
      <c r="J1357" s="446"/>
      <c r="K1357" s="1089"/>
      <c r="L1357" s="446"/>
      <c r="M1357" s="446"/>
      <c r="N1357" s="1089"/>
      <c r="O1357" s="446"/>
      <c r="P1357" s="446"/>
      <c r="Q1357" s="1089"/>
      <c r="R1357" s="446"/>
      <c r="S1357" s="446"/>
      <c r="T1357" s="1089"/>
      <c r="U1357" s="1089"/>
      <c r="V1357" s="446"/>
      <c r="W1357" s="446"/>
      <c r="X1357" s="1089"/>
      <c r="Y1357" s="446"/>
      <c r="Z1357" s="446"/>
      <c r="AA1357" s="1089"/>
      <c r="AB1357" s="446"/>
      <c r="AC1357" s="1089"/>
      <c r="AD1357" s="446"/>
      <c r="AE1357" s="1089"/>
      <c r="AF1357" s="446"/>
      <c r="AG1357" s="1089"/>
      <c r="AH1357" s="446"/>
      <c r="AI1357" s="446"/>
      <c r="AJ1357" s="1089"/>
      <c r="AK1357" s="446"/>
      <c r="AL1357" s="446"/>
      <c r="AM1357" s="1089"/>
      <c r="AN1357" s="446"/>
      <c r="AO1357" s="446"/>
      <c r="AP1357" s="1089"/>
      <c r="AQ1357" s="446"/>
      <c r="AR1357" s="446"/>
      <c r="AS1357" s="1146"/>
      <c r="AT1357" s="446"/>
      <c r="AU1357" s="446"/>
      <c r="AV1357" s="1089"/>
      <c r="AW1357" s="1089"/>
      <c r="AX1357" s="1146"/>
      <c r="AY1357" s="446"/>
      <c r="AZ1357" s="1146"/>
      <c r="BA1357" s="1919"/>
      <c r="BB1357" s="1790"/>
      <c r="BC1357" s="1146"/>
      <c r="BD1357" s="446"/>
      <c r="BE1357" s="1938"/>
      <c r="BF1357" s="1089"/>
      <c r="BG1357" s="20"/>
      <c r="BH1357" s="23"/>
      <c r="BI1357" s="23"/>
      <c r="BJ1357" s="23"/>
      <c r="BK1357" s="23"/>
      <c r="BL1357" s="23"/>
      <c r="BM1357" s="23"/>
      <c r="BN1357" s="23"/>
      <c r="BO1357" s="23"/>
      <c r="BP1357" s="23"/>
      <c r="BQ1357" s="23"/>
      <c r="BR1357" s="23"/>
      <c r="BS1357" s="23"/>
      <c r="BT1357" s="23"/>
      <c r="BU1357" s="23"/>
      <c r="BV1357" s="23"/>
      <c r="BW1357" s="23"/>
      <c r="BX1357" s="23"/>
      <c r="BY1357" s="23"/>
      <c r="BZ1357" s="23"/>
      <c r="CA1357" s="23"/>
      <c r="CB1357" s="23"/>
      <c r="CC1357" s="23"/>
      <c r="CD1357" s="23"/>
      <c r="CE1357" s="23"/>
      <c r="CF1357" s="23"/>
      <c r="CG1357" s="23"/>
      <c r="CH1357" s="23"/>
      <c r="CI1357" s="23"/>
      <c r="CJ1357" s="23"/>
      <c r="CK1357" s="23"/>
      <c r="CL1357" s="23"/>
      <c r="CM1357" s="23"/>
      <c r="CN1357" s="23"/>
      <c r="CO1357" s="23"/>
      <c r="CP1357" s="23"/>
      <c r="CQ1357" s="23"/>
      <c r="CR1357" s="23"/>
      <c r="CS1357" s="23"/>
      <c r="CT1357" s="23"/>
      <c r="CU1357" s="23"/>
      <c r="CV1357" s="23"/>
      <c r="CW1357" s="23"/>
      <c r="CX1357" s="23"/>
      <c r="CY1357" s="23"/>
      <c r="CZ1357" s="23"/>
      <c r="DA1357" s="23"/>
      <c r="DB1357" s="23"/>
      <c r="DC1357" s="23"/>
      <c r="DD1357" s="23"/>
      <c r="DE1357" s="23"/>
      <c r="DF1357" s="23"/>
      <c r="DG1357" s="23"/>
      <c r="DH1357" s="23"/>
      <c r="DI1357" s="23"/>
      <c r="DJ1357" s="23"/>
      <c r="DK1357" s="23"/>
      <c r="DL1357" s="23"/>
      <c r="DM1357" s="23"/>
      <c r="DN1357" s="23"/>
      <c r="DO1357" s="23"/>
      <c r="DP1357" s="23"/>
      <c r="DQ1357" s="23"/>
      <c r="DR1357" s="23"/>
      <c r="DS1357" s="23"/>
      <c r="DT1357" s="23"/>
      <c r="DU1357" s="23"/>
      <c r="DV1357" s="23"/>
      <c r="DW1357" s="23"/>
      <c r="DX1357" s="23"/>
      <c r="DY1357" s="23"/>
      <c r="DZ1357" s="23"/>
      <c r="EA1357" s="23"/>
      <c r="EB1357" s="23"/>
      <c r="EC1357" s="23"/>
      <c r="ED1357" s="23"/>
      <c r="EE1357" s="23"/>
    </row>
    <row r="1358" spans="1:135" s="22" customFormat="1" x14ac:dyDescent="0.25">
      <c r="A1358" s="20"/>
      <c r="B1358" s="16"/>
      <c r="C1358" s="446"/>
      <c r="D1358" s="446"/>
      <c r="E1358" s="1089"/>
      <c r="F1358" s="446"/>
      <c r="G1358" s="446"/>
      <c r="H1358" s="1089"/>
      <c r="I1358" s="446"/>
      <c r="J1358" s="446"/>
      <c r="K1358" s="1089"/>
      <c r="L1358" s="446"/>
      <c r="M1358" s="446"/>
      <c r="N1358" s="1089"/>
      <c r="O1358" s="446"/>
      <c r="P1358" s="446"/>
      <c r="Q1358" s="1089"/>
      <c r="R1358" s="446"/>
      <c r="S1358" s="446"/>
      <c r="T1358" s="1089"/>
      <c r="U1358" s="1089"/>
      <c r="V1358" s="446"/>
      <c r="W1358" s="446"/>
      <c r="X1358" s="1089"/>
      <c r="Y1358" s="446"/>
      <c r="Z1358" s="446"/>
      <c r="AA1358" s="1089"/>
      <c r="AB1358" s="446"/>
      <c r="AC1358" s="1089"/>
      <c r="AD1358" s="446"/>
      <c r="AE1358" s="1089"/>
      <c r="AF1358" s="446"/>
      <c r="AG1358" s="1089"/>
      <c r="AH1358" s="446"/>
      <c r="AI1358" s="446"/>
      <c r="AJ1358" s="1089"/>
      <c r="AK1358" s="446"/>
      <c r="AL1358" s="446"/>
      <c r="AM1358" s="1089"/>
      <c r="AN1358" s="446"/>
      <c r="AO1358" s="446"/>
      <c r="AP1358" s="1089"/>
      <c r="AQ1358" s="446"/>
      <c r="AR1358" s="446"/>
      <c r="AS1358" s="1146"/>
      <c r="AT1358" s="446"/>
      <c r="AU1358" s="446"/>
      <c r="AV1358" s="1089"/>
      <c r="AW1358" s="1089"/>
      <c r="AX1358" s="1146"/>
      <c r="AY1358" s="446"/>
      <c r="AZ1358" s="1146"/>
      <c r="BA1358" s="1919"/>
      <c r="BB1358" s="1790"/>
      <c r="BC1358" s="1146"/>
      <c r="BD1358" s="446"/>
      <c r="BE1358" s="1938"/>
      <c r="BF1358" s="1089"/>
      <c r="BG1358" s="20"/>
      <c r="BH1358" s="23"/>
      <c r="BI1358" s="23"/>
      <c r="BJ1358" s="23"/>
      <c r="BK1358" s="23"/>
      <c r="BL1358" s="23"/>
      <c r="BM1358" s="23"/>
      <c r="BN1358" s="23"/>
      <c r="BO1358" s="23"/>
      <c r="BP1358" s="23"/>
      <c r="BQ1358" s="23"/>
      <c r="BR1358" s="23"/>
      <c r="BS1358" s="23"/>
      <c r="BT1358" s="23"/>
      <c r="BU1358" s="23"/>
      <c r="BV1358" s="23"/>
      <c r="BW1358" s="23"/>
      <c r="BX1358" s="23"/>
      <c r="BY1358" s="23"/>
      <c r="BZ1358" s="23"/>
      <c r="CA1358" s="23"/>
      <c r="CB1358" s="23"/>
      <c r="CC1358" s="23"/>
      <c r="CD1358" s="23"/>
      <c r="CE1358" s="23"/>
      <c r="CF1358" s="23"/>
      <c r="CG1358" s="23"/>
      <c r="CH1358" s="23"/>
      <c r="CI1358" s="23"/>
      <c r="CJ1358" s="23"/>
      <c r="CK1358" s="23"/>
      <c r="CL1358" s="23"/>
      <c r="CM1358" s="23"/>
      <c r="CN1358" s="23"/>
      <c r="CO1358" s="23"/>
      <c r="CP1358" s="23"/>
      <c r="CQ1358" s="23"/>
      <c r="CR1358" s="23"/>
      <c r="CS1358" s="23"/>
      <c r="CT1358" s="23"/>
      <c r="CU1358" s="23"/>
      <c r="CV1358" s="23"/>
      <c r="CW1358" s="23"/>
      <c r="CX1358" s="23"/>
      <c r="CY1358" s="23"/>
      <c r="CZ1358" s="23"/>
      <c r="DA1358" s="23"/>
      <c r="DB1358" s="23"/>
      <c r="DC1358" s="23"/>
      <c r="DD1358" s="23"/>
      <c r="DE1358" s="23"/>
      <c r="DF1358" s="23"/>
      <c r="DG1358" s="23"/>
      <c r="DH1358" s="23"/>
      <c r="DI1358" s="23"/>
      <c r="DJ1358" s="23"/>
      <c r="DK1358" s="23"/>
      <c r="DL1358" s="23"/>
      <c r="DM1358" s="23"/>
      <c r="DN1358" s="23"/>
      <c r="DO1358" s="23"/>
      <c r="DP1358" s="23"/>
      <c r="DQ1358" s="23"/>
      <c r="DR1358" s="23"/>
      <c r="DS1358" s="23"/>
      <c r="DT1358" s="23"/>
      <c r="DU1358" s="23"/>
      <c r="DV1358" s="23"/>
      <c r="DW1358" s="23"/>
      <c r="DX1358" s="23"/>
      <c r="DY1358" s="23"/>
      <c r="DZ1358" s="23"/>
      <c r="EA1358" s="23"/>
      <c r="EB1358" s="23"/>
      <c r="EC1358" s="23"/>
      <c r="ED1358" s="23"/>
      <c r="EE1358" s="23"/>
    </row>
    <row r="1359" spans="1:135" s="22" customFormat="1" x14ac:dyDescent="0.25">
      <c r="A1359" s="20"/>
      <c r="B1359" s="16"/>
      <c r="C1359" s="446"/>
      <c r="D1359" s="446"/>
      <c r="E1359" s="1089"/>
      <c r="F1359" s="446"/>
      <c r="G1359" s="446"/>
      <c r="H1359" s="1089"/>
      <c r="I1359" s="446"/>
      <c r="J1359" s="446"/>
      <c r="K1359" s="1089"/>
      <c r="L1359" s="446"/>
      <c r="M1359" s="446"/>
      <c r="N1359" s="1089"/>
      <c r="O1359" s="446"/>
      <c r="P1359" s="446"/>
      <c r="Q1359" s="1089"/>
      <c r="R1359" s="446"/>
      <c r="S1359" s="446"/>
      <c r="T1359" s="1089"/>
      <c r="U1359" s="1089"/>
      <c r="V1359" s="446"/>
      <c r="W1359" s="446"/>
      <c r="X1359" s="1089"/>
      <c r="Y1359" s="446"/>
      <c r="Z1359" s="446"/>
      <c r="AA1359" s="1089"/>
      <c r="AB1359" s="446"/>
      <c r="AC1359" s="1089"/>
      <c r="AD1359" s="446"/>
      <c r="AE1359" s="1089"/>
      <c r="AF1359" s="446"/>
      <c r="AG1359" s="1089"/>
      <c r="AH1359" s="446"/>
      <c r="AI1359" s="446"/>
      <c r="AJ1359" s="1089"/>
      <c r="AK1359" s="446"/>
      <c r="AL1359" s="446"/>
      <c r="AM1359" s="1089"/>
      <c r="AN1359" s="446"/>
      <c r="AO1359" s="446"/>
      <c r="AP1359" s="1089"/>
      <c r="AQ1359" s="446"/>
      <c r="AR1359" s="446"/>
      <c r="AS1359" s="1146"/>
      <c r="AT1359" s="446"/>
      <c r="AU1359" s="446"/>
      <c r="AV1359" s="1089"/>
      <c r="AW1359" s="1089"/>
      <c r="AX1359" s="1146"/>
      <c r="AY1359" s="446"/>
      <c r="AZ1359" s="1146"/>
      <c r="BA1359" s="1919"/>
      <c r="BB1359" s="1790"/>
      <c r="BC1359" s="1146"/>
      <c r="BD1359" s="446"/>
      <c r="BE1359" s="1938"/>
      <c r="BF1359" s="1089"/>
      <c r="BG1359" s="20"/>
      <c r="BH1359" s="23"/>
      <c r="BI1359" s="23"/>
      <c r="BJ1359" s="23"/>
      <c r="BK1359" s="23"/>
      <c r="BL1359" s="23"/>
      <c r="BM1359" s="23"/>
      <c r="BN1359" s="23"/>
      <c r="BO1359" s="23"/>
      <c r="BP1359" s="23"/>
      <c r="BQ1359" s="23"/>
      <c r="BR1359" s="23"/>
      <c r="BS1359" s="23"/>
      <c r="BT1359" s="23"/>
      <c r="BU1359" s="23"/>
      <c r="BV1359" s="23"/>
      <c r="BW1359" s="23"/>
      <c r="BX1359" s="23"/>
      <c r="BY1359" s="23"/>
      <c r="BZ1359" s="23"/>
      <c r="CA1359" s="23"/>
      <c r="CB1359" s="23"/>
      <c r="CC1359" s="23"/>
      <c r="CD1359" s="23"/>
      <c r="CE1359" s="23"/>
      <c r="CF1359" s="23"/>
      <c r="CG1359" s="23"/>
      <c r="CH1359" s="23"/>
      <c r="CI1359" s="23"/>
      <c r="CJ1359" s="23"/>
      <c r="CK1359" s="23"/>
      <c r="CL1359" s="23"/>
      <c r="CM1359" s="23"/>
      <c r="CN1359" s="23"/>
      <c r="CO1359" s="23"/>
      <c r="CP1359" s="23"/>
      <c r="CQ1359" s="23"/>
      <c r="CR1359" s="23"/>
      <c r="CS1359" s="23"/>
      <c r="CT1359" s="23"/>
      <c r="CU1359" s="23"/>
      <c r="CV1359" s="23"/>
      <c r="CW1359" s="23"/>
      <c r="CX1359" s="23"/>
      <c r="CY1359" s="23"/>
      <c r="CZ1359" s="23"/>
      <c r="DA1359" s="23"/>
      <c r="DB1359" s="23"/>
      <c r="DC1359" s="23"/>
      <c r="DD1359" s="23"/>
      <c r="DE1359" s="23"/>
      <c r="DF1359" s="23"/>
      <c r="DG1359" s="23"/>
      <c r="DH1359" s="23"/>
      <c r="DI1359" s="23"/>
      <c r="DJ1359" s="23"/>
      <c r="DK1359" s="23"/>
      <c r="DL1359" s="23"/>
      <c r="DM1359" s="23"/>
      <c r="DN1359" s="23"/>
      <c r="DO1359" s="23"/>
      <c r="DP1359" s="23"/>
      <c r="DQ1359" s="23"/>
      <c r="DR1359" s="23"/>
      <c r="DS1359" s="23"/>
      <c r="DT1359" s="23"/>
      <c r="DU1359" s="23"/>
      <c r="DV1359" s="23"/>
      <c r="DW1359" s="23"/>
      <c r="DX1359" s="23"/>
      <c r="DY1359" s="23"/>
      <c r="DZ1359" s="23"/>
      <c r="EA1359" s="23"/>
      <c r="EB1359" s="23"/>
      <c r="EC1359" s="23"/>
      <c r="ED1359" s="23"/>
      <c r="EE1359" s="23"/>
    </row>
    <row r="1360" spans="1:135" s="22" customFormat="1" x14ac:dyDescent="0.25">
      <c r="A1360" s="20"/>
      <c r="B1360" s="16"/>
      <c r="C1360" s="446"/>
      <c r="D1360" s="446"/>
      <c r="E1360" s="1089"/>
      <c r="F1360" s="446"/>
      <c r="G1360" s="446"/>
      <c r="H1360" s="1089"/>
      <c r="I1360" s="446"/>
      <c r="J1360" s="446"/>
      <c r="K1360" s="1089"/>
      <c r="L1360" s="446"/>
      <c r="M1360" s="446"/>
      <c r="N1360" s="1089"/>
      <c r="O1360" s="446"/>
      <c r="P1360" s="446"/>
      <c r="Q1360" s="1089"/>
      <c r="R1360" s="446"/>
      <c r="S1360" s="446"/>
      <c r="T1360" s="1089"/>
      <c r="U1360" s="1089"/>
      <c r="V1360" s="446"/>
      <c r="W1360" s="446"/>
      <c r="X1360" s="1089"/>
      <c r="Y1360" s="446"/>
      <c r="Z1360" s="446"/>
      <c r="AA1360" s="1089"/>
      <c r="AB1360" s="446"/>
      <c r="AC1360" s="1089"/>
      <c r="AD1360" s="446"/>
      <c r="AE1360" s="1089"/>
      <c r="AF1360" s="446"/>
      <c r="AG1360" s="1089"/>
      <c r="AH1360" s="446"/>
      <c r="AI1360" s="446"/>
      <c r="AJ1360" s="1089"/>
      <c r="AK1360" s="446"/>
      <c r="AL1360" s="446"/>
      <c r="AM1360" s="1089"/>
      <c r="AN1360" s="446"/>
      <c r="AO1360" s="446"/>
      <c r="AP1360" s="1089"/>
      <c r="AQ1360" s="446"/>
      <c r="AR1360" s="446"/>
      <c r="AS1360" s="1146"/>
      <c r="AT1360" s="446"/>
      <c r="AU1360" s="446"/>
      <c r="AV1360" s="1089"/>
      <c r="AW1360" s="1089"/>
      <c r="AX1360" s="1146"/>
      <c r="AY1360" s="446"/>
      <c r="AZ1360" s="1146"/>
      <c r="BA1360" s="1919"/>
      <c r="BB1360" s="1790"/>
      <c r="BC1360" s="1146"/>
      <c r="BD1360" s="446"/>
      <c r="BE1360" s="1938"/>
      <c r="BF1360" s="1089"/>
      <c r="BG1360" s="20"/>
      <c r="BH1360" s="23"/>
      <c r="BI1360" s="23"/>
      <c r="BJ1360" s="23"/>
      <c r="BK1360" s="23"/>
      <c r="BL1360" s="23"/>
      <c r="BM1360" s="23"/>
      <c r="BN1360" s="23"/>
      <c r="BO1360" s="23"/>
      <c r="BP1360" s="23"/>
      <c r="BQ1360" s="23"/>
      <c r="BR1360" s="23"/>
      <c r="BS1360" s="23"/>
      <c r="BT1360" s="23"/>
      <c r="BU1360" s="23"/>
      <c r="BV1360" s="23"/>
      <c r="BW1360" s="23"/>
      <c r="BX1360" s="23"/>
      <c r="BY1360" s="23"/>
      <c r="BZ1360" s="23"/>
      <c r="CA1360" s="23"/>
      <c r="CB1360" s="23"/>
      <c r="CC1360" s="23"/>
      <c r="CD1360" s="23"/>
      <c r="CE1360" s="23"/>
      <c r="CF1360" s="23"/>
      <c r="CG1360" s="23"/>
      <c r="CH1360" s="23"/>
      <c r="CI1360" s="23"/>
      <c r="CJ1360" s="23"/>
      <c r="CK1360" s="23"/>
      <c r="CL1360" s="23"/>
      <c r="CM1360" s="23"/>
      <c r="CN1360" s="23"/>
      <c r="CO1360" s="23"/>
      <c r="CP1360" s="23"/>
      <c r="CQ1360" s="23"/>
      <c r="CR1360" s="23"/>
      <c r="CS1360" s="23"/>
      <c r="CT1360" s="23"/>
      <c r="CU1360" s="23"/>
      <c r="CV1360" s="23"/>
      <c r="CW1360" s="23"/>
      <c r="CX1360" s="23"/>
      <c r="CY1360" s="23"/>
      <c r="CZ1360" s="23"/>
      <c r="DA1360" s="23"/>
      <c r="DB1360" s="23"/>
      <c r="DC1360" s="23"/>
      <c r="DD1360" s="23"/>
      <c r="DE1360" s="23"/>
      <c r="DF1360" s="23"/>
      <c r="DG1360" s="23"/>
      <c r="DH1360" s="23"/>
      <c r="DI1360" s="23"/>
      <c r="DJ1360" s="23"/>
      <c r="DK1360" s="23"/>
      <c r="DL1360" s="23"/>
      <c r="DM1360" s="23"/>
      <c r="DN1360" s="23"/>
      <c r="DO1360" s="23"/>
      <c r="DP1360" s="23"/>
      <c r="DQ1360" s="23"/>
      <c r="DR1360" s="23"/>
      <c r="DS1360" s="23"/>
      <c r="DT1360" s="23"/>
      <c r="DU1360" s="23"/>
      <c r="DV1360" s="23"/>
      <c r="DW1360" s="23"/>
      <c r="DX1360" s="23"/>
      <c r="DY1360" s="23"/>
      <c r="DZ1360" s="23"/>
      <c r="EA1360" s="23"/>
      <c r="EB1360" s="23"/>
      <c r="EC1360" s="23"/>
      <c r="ED1360" s="23"/>
      <c r="EE1360" s="23"/>
    </row>
    <row r="1361" spans="1:135" s="22" customFormat="1" x14ac:dyDescent="0.25">
      <c r="A1361" s="20"/>
      <c r="B1361" s="16"/>
      <c r="C1361" s="446"/>
      <c r="D1361" s="446"/>
      <c r="E1361" s="1089"/>
      <c r="F1361" s="446"/>
      <c r="G1361" s="446"/>
      <c r="H1361" s="1089"/>
      <c r="I1361" s="446"/>
      <c r="J1361" s="446"/>
      <c r="K1361" s="1089"/>
      <c r="L1361" s="446"/>
      <c r="M1361" s="446"/>
      <c r="N1361" s="1089"/>
      <c r="O1361" s="446"/>
      <c r="P1361" s="446"/>
      <c r="Q1361" s="1089"/>
      <c r="R1361" s="446"/>
      <c r="S1361" s="446"/>
      <c r="T1361" s="1089"/>
      <c r="U1361" s="1089"/>
      <c r="V1361" s="446"/>
      <c r="W1361" s="446"/>
      <c r="X1361" s="1089"/>
      <c r="Y1361" s="446"/>
      <c r="Z1361" s="446"/>
      <c r="AA1361" s="1089"/>
      <c r="AB1361" s="446"/>
      <c r="AC1361" s="1089"/>
      <c r="AD1361" s="446"/>
      <c r="AE1361" s="1089"/>
      <c r="AF1361" s="446"/>
      <c r="AG1361" s="1089"/>
      <c r="AH1361" s="446"/>
      <c r="AI1361" s="446"/>
      <c r="AJ1361" s="1089"/>
      <c r="AK1361" s="446"/>
      <c r="AL1361" s="446"/>
      <c r="AM1361" s="1089"/>
      <c r="AN1361" s="446"/>
      <c r="AO1361" s="446"/>
      <c r="AP1361" s="1089"/>
      <c r="AQ1361" s="446"/>
      <c r="AR1361" s="446"/>
      <c r="AS1361" s="1146"/>
      <c r="AT1361" s="446"/>
      <c r="AU1361" s="446"/>
      <c r="AV1361" s="1089"/>
      <c r="AW1361" s="1089"/>
      <c r="AX1361" s="1146"/>
      <c r="AY1361" s="446"/>
      <c r="AZ1361" s="1146"/>
      <c r="BA1361" s="1919"/>
      <c r="BB1361" s="1790"/>
      <c r="BC1361" s="1146"/>
      <c r="BD1361" s="446"/>
      <c r="BE1361" s="1938"/>
      <c r="BF1361" s="1089"/>
      <c r="BG1361" s="20"/>
      <c r="BH1361" s="23"/>
      <c r="BI1361" s="23"/>
      <c r="BJ1361" s="23"/>
      <c r="BK1361" s="23"/>
      <c r="BL1361" s="23"/>
      <c r="BM1361" s="23"/>
      <c r="BN1361" s="23"/>
      <c r="BO1361" s="23"/>
      <c r="BP1361" s="23"/>
      <c r="BQ1361" s="23"/>
      <c r="BR1361" s="23"/>
      <c r="BS1361" s="23"/>
      <c r="BT1361" s="23"/>
      <c r="BU1361" s="23"/>
      <c r="BV1361" s="23"/>
      <c r="BW1361" s="23"/>
      <c r="BX1361" s="23"/>
      <c r="BY1361" s="23"/>
      <c r="BZ1361" s="23"/>
      <c r="CA1361" s="23"/>
      <c r="CB1361" s="23"/>
      <c r="CC1361" s="23"/>
      <c r="CD1361" s="23"/>
      <c r="CE1361" s="23"/>
      <c r="CF1361" s="23"/>
      <c r="CG1361" s="23"/>
      <c r="CH1361" s="23"/>
      <c r="CI1361" s="23"/>
      <c r="CJ1361" s="23"/>
      <c r="CK1361" s="23"/>
      <c r="CL1361" s="23"/>
      <c r="CM1361" s="23"/>
      <c r="CN1361" s="23"/>
      <c r="CO1361" s="23"/>
      <c r="CP1361" s="23"/>
      <c r="CQ1361" s="23"/>
      <c r="CR1361" s="23"/>
      <c r="CS1361" s="23"/>
      <c r="CT1361" s="23"/>
      <c r="CU1361" s="23"/>
      <c r="CV1361" s="23"/>
      <c r="CW1361" s="23"/>
      <c r="CX1361" s="23"/>
      <c r="CY1361" s="23"/>
      <c r="CZ1361" s="23"/>
      <c r="DA1361" s="23"/>
      <c r="DB1361" s="23"/>
      <c r="DC1361" s="23"/>
      <c r="DD1361" s="23"/>
      <c r="DE1361" s="23"/>
      <c r="DF1361" s="23"/>
      <c r="DG1361" s="23"/>
      <c r="DH1361" s="23"/>
      <c r="DI1361" s="23"/>
      <c r="DJ1361" s="23"/>
      <c r="DK1361" s="23"/>
      <c r="DL1361" s="23"/>
      <c r="DM1361" s="23"/>
      <c r="DN1361" s="23"/>
      <c r="DO1361" s="23"/>
      <c r="DP1361" s="23"/>
      <c r="DQ1361" s="23"/>
      <c r="DR1361" s="23"/>
      <c r="DS1361" s="23"/>
      <c r="DT1361" s="23"/>
      <c r="DU1361" s="23"/>
      <c r="DV1361" s="23"/>
      <c r="DW1361" s="23"/>
      <c r="DX1361" s="23"/>
      <c r="DY1361" s="23"/>
      <c r="DZ1361" s="23"/>
      <c r="EA1361" s="23"/>
      <c r="EB1361" s="23"/>
      <c r="EC1361" s="23"/>
      <c r="ED1361" s="23"/>
      <c r="EE1361" s="23"/>
    </row>
    <row r="1362" spans="1:135" s="22" customFormat="1" x14ac:dyDescent="0.25">
      <c r="A1362" s="20"/>
      <c r="B1362" s="16"/>
      <c r="C1362" s="446"/>
      <c r="D1362" s="446"/>
      <c r="E1362" s="1089"/>
      <c r="F1362" s="446"/>
      <c r="G1362" s="446"/>
      <c r="H1362" s="1089"/>
      <c r="I1362" s="446"/>
      <c r="J1362" s="446"/>
      <c r="K1362" s="1089"/>
      <c r="L1362" s="446"/>
      <c r="M1362" s="446"/>
      <c r="N1362" s="1089"/>
      <c r="O1362" s="446"/>
      <c r="P1362" s="446"/>
      <c r="Q1362" s="1089"/>
      <c r="R1362" s="446"/>
      <c r="S1362" s="446"/>
      <c r="T1362" s="1089"/>
      <c r="U1362" s="1089"/>
      <c r="V1362" s="446"/>
      <c r="W1362" s="446"/>
      <c r="X1362" s="1089"/>
      <c r="Y1362" s="446"/>
      <c r="Z1362" s="446"/>
      <c r="AA1362" s="1089"/>
      <c r="AB1362" s="446"/>
      <c r="AC1362" s="1089"/>
      <c r="AD1362" s="446"/>
      <c r="AE1362" s="1089"/>
      <c r="AF1362" s="446"/>
      <c r="AG1362" s="1089"/>
      <c r="AH1362" s="446"/>
      <c r="AI1362" s="446"/>
      <c r="AJ1362" s="1089"/>
      <c r="AK1362" s="446"/>
      <c r="AL1362" s="446"/>
      <c r="AM1362" s="1089"/>
      <c r="AN1362" s="446"/>
      <c r="AO1362" s="446"/>
      <c r="AP1362" s="1089"/>
      <c r="AQ1362" s="446"/>
      <c r="AR1362" s="446"/>
      <c r="AS1362" s="1146"/>
      <c r="AT1362" s="446"/>
      <c r="AU1362" s="446"/>
      <c r="AV1362" s="1089"/>
      <c r="AW1362" s="1089"/>
      <c r="AX1362" s="1146"/>
      <c r="AY1362" s="446"/>
      <c r="AZ1362" s="1146"/>
      <c r="BA1362" s="1919"/>
      <c r="BB1362" s="1790"/>
      <c r="BC1362" s="1146"/>
      <c r="BD1362" s="446"/>
      <c r="BE1362" s="1938"/>
      <c r="BF1362" s="1089"/>
      <c r="BG1362" s="20"/>
      <c r="BH1362" s="23"/>
      <c r="BI1362" s="23"/>
      <c r="BJ1362" s="23"/>
      <c r="BK1362" s="23"/>
      <c r="BL1362" s="23"/>
      <c r="BM1362" s="23"/>
      <c r="BN1362" s="23"/>
      <c r="BO1362" s="23"/>
      <c r="BP1362" s="23"/>
      <c r="BQ1362" s="23"/>
      <c r="BR1362" s="23"/>
      <c r="BS1362" s="23"/>
      <c r="BT1362" s="23"/>
      <c r="BU1362" s="23"/>
      <c r="BV1362" s="23"/>
      <c r="BW1362" s="23"/>
      <c r="BX1362" s="23"/>
      <c r="BY1362" s="23"/>
      <c r="BZ1362" s="23"/>
      <c r="CA1362" s="23"/>
      <c r="CB1362" s="23"/>
      <c r="CC1362" s="23"/>
      <c r="CD1362" s="23"/>
      <c r="CE1362" s="23"/>
      <c r="CF1362" s="23"/>
      <c r="CG1362" s="23"/>
      <c r="CH1362" s="23"/>
      <c r="CI1362" s="23"/>
      <c r="CJ1362" s="23"/>
      <c r="CK1362" s="23"/>
      <c r="CL1362" s="23"/>
      <c r="CM1362" s="23"/>
      <c r="CN1362" s="23"/>
      <c r="CO1362" s="23"/>
      <c r="CP1362" s="23"/>
      <c r="CQ1362" s="23"/>
      <c r="CR1362" s="23"/>
      <c r="CS1362" s="23"/>
      <c r="CT1362" s="23"/>
      <c r="CU1362" s="23"/>
      <c r="CV1362" s="23"/>
      <c r="CW1362" s="23"/>
      <c r="CX1362" s="23"/>
      <c r="CY1362" s="23"/>
      <c r="CZ1362" s="23"/>
      <c r="DA1362" s="23"/>
      <c r="DB1362" s="23"/>
      <c r="DC1362" s="23"/>
      <c r="DD1362" s="23"/>
      <c r="DE1362" s="23"/>
      <c r="DF1362" s="23"/>
      <c r="DG1362" s="23"/>
      <c r="DH1362" s="23"/>
      <c r="DI1362" s="23"/>
      <c r="DJ1362" s="23"/>
      <c r="DK1362" s="23"/>
      <c r="DL1362" s="23"/>
      <c r="DM1362" s="23"/>
      <c r="DN1362" s="23"/>
      <c r="DO1362" s="23"/>
      <c r="DP1362" s="23"/>
      <c r="DQ1362" s="23"/>
      <c r="DR1362" s="23"/>
      <c r="DS1362" s="23"/>
      <c r="DT1362" s="23"/>
      <c r="DU1362" s="23"/>
      <c r="DV1362" s="23"/>
      <c r="DW1362" s="23"/>
      <c r="DX1362" s="23"/>
      <c r="DY1362" s="23"/>
      <c r="DZ1362" s="23"/>
      <c r="EA1362" s="23"/>
      <c r="EB1362" s="23"/>
      <c r="EC1362" s="23"/>
      <c r="ED1362" s="23"/>
      <c r="EE1362" s="23"/>
    </row>
    <row r="1363" spans="1:135" s="22" customFormat="1" x14ac:dyDescent="0.25">
      <c r="A1363" s="20"/>
      <c r="B1363" s="16"/>
      <c r="C1363" s="446"/>
      <c r="D1363" s="446"/>
      <c r="E1363" s="1089"/>
      <c r="F1363" s="446"/>
      <c r="G1363" s="446"/>
      <c r="H1363" s="1089"/>
      <c r="I1363" s="446"/>
      <c r="J1363" s="446"/>
      <c r="K1363" s="1089"/>
      <c r="L1363" s="446"/>
      <c r="M1363" s="446"/>
      <c r="N1363" s="1089"/>
      <c r="O1363" s="446"/>
      <c r="P1363" s="446"/>
      <c r="Q1363" s="1089"/>
      <c r="R1363" s="446"/>
      <c r="S1363" s="446"/>
      <c r="T1363" s="1089"/>
      <c r="U1363" s="1089"/>
      <c r="V1363" s="446"/>
      <c r="W1363" s="446"/>
      <c r="X1363" s="1089"/>
      <c r="Y1363" s="446"/>
      <c r="Z1363" s="446"/>
      <c r="AA1363" s="1089"/>
      <c r="AB1363" s="446"/>
      <c r="AC1363" s="1089"/>
      <c r="AD1363" s="446"/>
      <c r="AE1363" s="1089"/>
      <c r="AF1363" s="446"/>
      <c r="AG1363" s="1089"/>
      <c r="AH1363" s="446"/>
      <c r="AI1363" s="446"/>
      <c r="AJ1363" s="1089"/>
      <c r="AK1363" s="446"/>
      <c r="AL1363" s="446"/>
      <c r="AM1363" s="1089"/>
      <c r="AN1363" s="446"/>
      <c r="AO1363" s="446"/>
      <c r="AP1363" s="1089"/>
      <c r="AQ1363" s="446"/>
      <c r="AR1363" s="446"/>
      <c r="AS1363" s="1146"/>
      <c r="AT1363" s="446"/>
      <c r="AU1363" s="446"/>
      <c r="AV1363" s="1089"/>
      <c r="AW1363" s="1089"/>
      <c r="AX1363" s="1146"/>
      <c r="AY1363" s="446"/>
      <c r="AZ1363" s="1146"/>
      <c r="BA1363" s="1919"/>
      <c r="BB1363" s="1790"/>
      <c r="BC1363" s="1146"/>
      <c r="BD1363" s="446"/>
      <c r="BE1363" s="1938"/>
      <c r="BF1363" s="1089"/>
      <c r="BG1363" s="20"/>
      <c r="BH1363" s="23"/>
      <c r="BI1363" s="23"/>
      <c r="BJ1363" s="23"/>
      <c r="BK1363" s="23"/>
      <c r="BL1363" s="23"/>
      <c r="BM1363" s="23"/>
      <c r="BN1363" s="23"/>
      <c r="BO1363" s="23"/>
      <c r="BP1363" s="23"/>
      <c r="BQ1363" s="23"/>
      <c r="BR1363" s="23"/>
      <c r="BS1363" s="23"/>
      <c r="BT1363" s="23"/>
      <c r="BU1363" s="23"/>
      <c r="BV1363" s="23"/>
      <c r="BW1363" s="23"/>
      <c r="BX1363" s="23"/>
      <c r="BY1363" s="23"/>
      <c r="BZ1363" s="23"/>
      <c r="CA1363" s="23"/>
      <c r="CB1363" s="23"/>
      <c r="CC1363" s="23"/>
      <c r="CD1363" s="23"/>
      <c r="CE1363" s="23"/>
      <c r="CF1363" s="23"/>
      <c r="CG1363" s="23"/>
      <c r="CH1363" s="23"/>
      <c r="CI1363" s="23"/>
      <c r="CJ1363" s="23"/>
      <c r="CK1363" s="23"/>
      <c r="CL1363" s="23"/>
      <c r="CM1363" s="23"/>
      <c r="CN1363" s="23"/>
      <c r="CO1363" s="23"/>
      <c r="CP1363" s="23"/>
      <c r="CQ1363" s="23"/>
      <c r="CR1363" s="23"/>
      <c r="CS1363" s="23"/>
      <c r="CT1363" s="23"/>
      <c r="CU1363" s="23"/>
      <c r="CV1363" s="23"/>
      <c r="CW1363" s="23"/>
      <c r="CX1363" s="23"/>
      <c r="CY1363" s="23"/>
      <c r="CZ1363" s="23"/>
      <c r="DA1363" s="23"/>
      <c r="DB1363" s="23"/>
      <c r="DC1363" s="23"/>
      <c r="DD1363" s="23"/>
      <c r="DE1363" s="23"/>
      <c r="DF1363" s="23"/>
      <c r="DG1363" s="23"/>
      <c r="DH1363" s="23"/>
      <c r="DI1363" s="23"/>
      <c r="DJ1363" s="23"/>
      <c r="DK1363" s="23"/>
      <c r="DL1363" s="23"/>
      <c r="DM1363" s="23"/>
      <c r="DN1363" s="23"/>
      <c r="DO1363" s="23"/>
      <c r="DP1363" s="23"/>
      <c r="DQ1363" s="23"/>
      <c r="DR1363" s="23"/>
      <c r="DS1363" s="23"/>
      <c r="DT1363" s="23"/>
      <c r="DU1363" s="23"/>
      <c r="DV1363" s="23"/>
      <c r="DW1363" s="23"/>
      <c r="DX1363" s="23"/>
      <c r="DY1363" s="23"/>
      <c r="DZ1363" s="23"/>
      <c r="EA1363" s="23"/>
      <c r="EB1363" s="23"/>
      <c r="EC1363" s="23"/>
      <c r="ED1363" s="23"/>
      <c r="EE1363" s="23"/>
    </row>
    <row r="1364" spans="1:135" s="22" customFormat="1" x14ac:dyDescent="0.25">
      <c r="A1364" s="20"/>
      <c r="B1364" s="16"/>
      <c r="C1364" s="446"/>
      <c r="D1364" s="446"/>
      <c r="E1364" s="1089"/>
      <c r="F1364" s="446"/>
      <c r="G1364" s="446"/>
      <c r="H1364" s="1089"/>
      <c r="I1364" s="446"/>
      <c r="J1364" s="446"/>
      <c r="K1364" s="1089"/>
      <c r="L1364" s="446"/>
      <c r="M1364" s="446"/>
      <c r="N1364" s="1089"/>
      <c r="O1364" s="446"/>
      <c r="P1364" s="446"/>
      <c r="Q1364" s="1089"/>
      <c r="R1364" s="446"/>
      <c r="S1364" s="446"/>
      <c r="T1364" s="1089"/>
      <c r="U1364" s="1089"/>
      <c r="V1364" s="446"/>
      <c r="W1364" s="446"/>
      <c r="X1364" s="1089"/>
      <c r="Y1364" s="446"/>
      <c r="Z1364" s="446"/>
      <c r="AA1364" s="1089"/>
      <c r="AB1364" s="446"/>
      <c r="AC1364" s="1089"/>
      <c r="AD1364" s="446"/>
      <c r="AE1364" s="1089"/>
      <c r="AF1364" s="446"/>
      <c r="AG1364" s="1089"/>
      <c r="AH1364" s="446"/>
      <c r="AI1364" s="446"/>
      <c r="AJ1364" s="1089"/>
      <c r="AK1364" s="446"/>
      <c r="AL1364" s="446"/>
      <c r="AM1364" s="1089"/>
      <c r="AN1364" s="446"/>
      <c r="AO1364" s="446"/>
      <c r="AP1364" s="1089"/>
      <c r="AQ1364" s="446"/>
      <c r="AR1364" s="446"/>
      <c r="AS1364" s="1146"/>
      <c r="AT1364" s="446"/>
      <c r="AU1364" s="446"/>
      <c r="AV1364" s="1089"/>
      <c r="AW1364" s="1089"/>
      <c r="AX1364" s="1146"/>
      <c r="AY1364" s="446"/>
      <c r="AZ1364" s="1146"/>
      <c r="BA1364" s="1919"/>
      <c r="BB1364" s="1790"/>
      <c r="BC1364" s="1146"/>
      <c r="BD1364" s="446"/>
      <c r="BE1364" s="1938"/>
      <c r="BF1364" s="1089"/>
      <c r="BG1364" s="20"/>
      <c r="BH1364" s="23"/>
      <c r="BI1364" s="23"/>
      <c r="BJ1364" s="23"/>
      <c r="BK1364" s="23"/>
      <c r="BL1364" s="23"/>
      <c r="BM1364" s="23"/>
      <c r="BN1364" s="23"/>
      <c r="BO1364" s="23"/>
      <c r="BP1364" s="23"/>
      <c r="BQ1364" s="23"/>
      <c r="BR1364" s="23"/>
      <c r="BS1364" s="23"/>
      <c r="BT1364" s="23"/>
      <c r="BU1364" s="23"/>
      <c r="BV1364" s="23"/>
      <c r="BW1364" s="23"/>
      <c r="BX1364" s="23"/>
      <c r="BY1364" s="23"/>
      <c r="BZ1364" s="23"/>
      <c r="CA1364" s="23"/>
      <c r="CB1364" s="23"/>
      <c r="CC1364" s="23"/>
      <c r="CD1364" s="23"/>
      <c r="CE1364" s="23"/>
      <c r="CF1364" s="23"/>
      <c r="CG1364" s="23"/>
      <c r="CH1364" s="23"/>
      <c r="CI1364" s="23"/>
      <c r="CJ1364" s="23"/>
      <c r="CK1364" s="23"/>
      <c r="CL1364" s="23"/>
      <c r="CM1364" s="23"/>
      <c r="CN1364" s="23"/>
      <c r="CO1364" s="23"/>
      <c r="CP1364" s="23"/>
      <c r="CQ1364" s="23"/>
      <c r="CR1364" s="23"/>
      <c r="CS1364" s="23"/>
      <c r="CT1364" s="23"/>
      <c r="CU1364" s="23"/>
      <c r="CV1364" s="23"/>
      <c r="CW1364" s="23"/>
      <c r="CX1364" s="23"/>
      <c r="CY1364" s="23"/>
      <c r="CZ1364" s="23"/>
      <c r="DA1364" s="23"/>
      <c r="DB1364" s="23"/>
      <c r="DC1364" s="23"/>
      <c r="DD1364" s="23"/>
      <c r="DE1364" s="23"/>
      <c r="DF1364" s="23"/>
      <c r="DG1364" s="23"/>
      <c r="DH1364" s="23"/>
      <c r="DI1364" s="23"/>
      <c r="DJ1364" s="23"/>
      <c r="DK1364" s="23"/>
      <c r="DL1364" s="23"/>
      <c r="DM1364" s="23"/>
      <c r="DN1364" s="23"/>
      <c r="DO1364" s="23"/>
      <c r="DP1364" s="23"/>
      <c r="DQ1364" s="23"/>
      <c r="DR1364" s="23"/>
      <c r="DS1364" s="23"/>
      <c r="DT1364" s="23"/>
      <c r="DU1364" s="23"/>
      <c r="DV1364" s="23"/>
      <c r="DW1364" s="23"/>
      <c r="DX1364" s="23"/>
      <c r="DY1364" s="23"/>
      <c r="DZ1364" s="23"/>
      <c r="EA1364" s="23"/>
      <c r="EB1364" s="23"/>
      <c r="EC1364" s="23"/>
      <c r="ED1364" s="23"/>
      <c r="EE1364" s="23"/>
    </row>
    <row r="1365" spans="1:135" s="22" customFormat="1" x14ac:dyDescent="0.25">
      <c r="A1365" s="20"/>
      <c r="B1365" s="16"/>
      <c r="C1365" s="446"/>
      <c r="D1365" s="446"/>
      <c r="E1365" s="1089"/>
      <c r="F1365" s="446"/>
      <c r="G1365" s="446"/>
      <c r="H1365" s="1089"/>
      <c r="I1365" s="446"/>
      <c r="J1365" s="446"/>
      <c r="K1365" s="1089"/>
      <c r="L1365" s="446"/>
      <c r="M1365" s="446"/>
      <c r="N1365" s="1089"/>
      <c r="O1365" s="446"/>
      <c r="P1365" s="446"/>
      <c r="Q1365" s="1089"/>
      <c r="R1365" s="446"/>
      <c r="S1365" s="446"/>
      <c r="T1365" s="1089"/>
      <c r="U1365" s="1089"/>
      <c r="V1365" s="446"/>
      <c r="W1365" s="446"/>
      <c r="X1365" s="1089"/>
      <c r="Y1365" s="446"/>
      <c r="Z1365" s="446"/>
      <c r="AA1365" s="1089"/>
      <c r="AB1365" s="446"/>
      <c r="AC1365" s="1089"/>
      <c r="AD1365" s="446"/>
      <c r="AE1365" s="1089"/>
      <c r="AF1365" s="446"/>
      <c r="AG1365" s="1089"/>
      <c r="AH1365" s="446"/>
      <c r="AI1365" s="446"/>
      <c r="AJ1365" s="1089"/>
      <c r="AK1365" s="446"/>
      <c r="AL1365" s="446"/>
      <c r="AM1365" s="1089"/>
      <c r="AN1365" s="446"/>
      <c r="AO1365" s="446"/>
      <c r="AP1365" s="1089"/>
      <c r="AQ1365" s="446"/>
      <c r="AR1365" s="446"/>
      <c r="AS1365" s="1146"/>
      <c r="AT1365" s="446"/>
      <c r="AU1365" s="446"/>
      <c r="AV1365" s="1089"/>
      <c r="AW1365" s="1089"/>
      <c r="AX1365" s="1146"/>
      <c r="AY1365" s="446"/>
      <c r="AZ1365" s="1146"/>
      <c r="BA1365" s="1919"/>
      <c r="BB1365" s="1790"/>
      <c r="BC1365" s="1146"/>
      <c r="BD1365" s="446"/>
      <c r="BE1365" s="1938"/>
      <c r="BF1365" s="1089"/>
      <c r="BG1365" s="20"/>
      <c r="BH1365" s="23"/>
      <c r="BI1365" s="23"/>
      <c r="BJ1365" s="23"/>
      <c r="BK1365" s="23"/>
      <c r="BL1365" s="23"/>
      <c r="BM1365" s="23"/>
      <c r="BN1365" s="23"/>
      <c r="BO1365" s="23"/>
      <c r="BP1365" s="23"/>
      <c r="BQ1365" s="23"/>
      <c r="BR1365" s="23"/>
      <c r="BS1365" s="23"/>
      <c r="BT1365" s="23"/>
      <c r="BU1365" s="23"/>
      <c r="BV1365" s="23"/>
      <c r="BW1365" s="23"/>
      <c r="BX1365" s="23"/>
      <c r="BY1365" s="23"/>
      <c r="BZ1365" s="23"/>
      <c r="CA1365" s="23"/>
      <c r="CB1365" s="23"/>
      <c r="CC1365" s="23"/>
      <c r="CD1365" s="23"/>
      <c r="CE1365" s="23"/>
      <c r="CF1365" s="23"/>
      <c r="CG1365" s="23"/>
      <c r="CH1365" s="23"/>
      <c r="CI1365" s="23"/>
      <c r="CJ1365" s="23"/>
      <c r="CK1365" s="23"/>
      <c r="CL1365" s="23"/>
      <c r="CM1365" s="23"/>
      <c r="CN1365" s="23"/>
      <c r="CO1365" s="23"/>
      <c r="CP1365" s="23"/>
      <c r="CQ1365" s="23"/>
      <c r="CR1365" s="23"/>
      <c r="CS1365" s="23"/>
      <c r="CT1365" s="23"/>
      <c r="CU1365" s="23"/>
      <c r="CV1365" s="23"/>
      <c r="CW1365" s="23"/>
      <c r="CX1365" s="23"/>
      <c r="CY1365" s="23"/>
      <c r="CZ1365" s="23"/>
      <c r="DA1365" s="23"/>
      <c r="DB1365" s="23"/>
      <c r="DC1365" s="23"/>
      <c r="DD1365" s="23"/>
      <c r="DE1365" s="23"/>
      <c r="DF1365" s="23"/>
      <c r="DG1365" s="23"/>
      <c r="DH1365" s="23"/>
      <c r="DI1365" s="23"/>
      <c r="DJ1365" s="23"/>
      <c r="DK1365" s="23"/>
      <c r="DL1365" s="23"/>
      <c r="DM1365" s="23"/>
      <c r="DN1365" s="23"/>
      <c r="DO1365" s="23"/>
      <c r="DP1365" s="23"/>
      <c r="DQ1365" s="23"/>
      <c r="DR1365" s="23"/>
      <c r="DS1365" s="23"/>
      <c r="DT1365" s="23"/>
      <c r="DU1365" s="23"/>
      <c r="DV1365" s="23"/>
      <c r="DW1365" s="23"/>
      <c r="DX1365" s="23"/>
      <c r="DY1365" s="23"/>
      <c r="DZ1365" s="23"/>
      <c r="EA1365" s="23"/>
      <c r="EB1365" s="23"/>
      <c r="EC1365" s="23"/>
      <c r="ED1365" s="23"/>
      <c r="EE1365" s="23"/>
    </row>
    <row r="1366" spans="1:135" s="22" customFormat="1" x14ac:dyDescent="0.25">
      <c r="A1366" s="20"/>
      <c r="B1366" s="16"/>
      <c r="C1366" s="446"/>
      <c r="D1366" s="446"/>
      <c r="E1366" s="1089"/>
      <c r="F1366" s="446"/>
      <c r="G1366" s="446"/>
      <c r="H1366" s="1089"/>
      <c r="I1366" s="446"/>
      <c r="J1366" s="446"/>
      <c r="K1366" s="1089"/>
      <c r="L1366" s="446"/>
      <c r="M1366" s="446"/>
      <c r="N1366" s="1089"/>
      <c r="O1366" s="446"/>
      <c r="P1366" s="446"/>
      <c r="Q1366" s="1089"/>
      <c r="R1366" s="446"/>
      <c r="S1366" s="446"/>
      <c r="T1366" s="1089"/>
      <c r="U1366" s="1089"/>
      <c r="V1366" s="446"/>
      <c r="W1366" s="446"/>
      <c r="X1366" s="1089"/>
      <c r="Y1366" s="446"/>
      <c r="Z1366" s="446"/>
      <c r="AA1366" s="1089"/>
      <c r="AB1366" s="446"/>
      <c r="AC1366" s="1089"/>
      <c r="AD1366" s="446"/>
      <c r="AE1366" s="1089"/>
      <c r="AF1366" s="446"/>
      <c r="AG1366" s="1089"/>
      <c r="AH1366" s="446"/>
      <c r="AI1366" s="446"/>
      <c r="AJ1366" s="1089"/>
      <c r="AK1366" s="446"/>
      <c r="AL1366" s="446"/>
      <c r="AM1366" s="1089"/>
      <c r="AN1366" s="446"/>
      <c r="AO1366" s="446"/>
      <c r="AP1366" s="1089"/>
      <c r="AQ1366" s="446"/>
      <c r="AR1366" s="446"/>
      <c r="AS1366" s="1146"/>
      <c r="AT1366" s="446"/>
      <c r="AU1366" s="446"/>
      <c r="AV1366" s="1089"/>
      <c r="AW1366" s="1089"/>
      <c r="AX1366" s="1146"/>
      <c r="AY1366" s="446"/>
      <c r="AZ1366" s="1146"/>
      <c r="BA1366" s="1919"/>
      <c r="BB1366" s="1790"/>
      <c r="BC1366" s="1146"/>
      <c r="BD1366" s="446"/>
      <c r="BE1366" s="1938"/>
      <c r="BF1366" s="1089"/>
      <c r="BG1366" s="20"/>
      <c r="BH1366" s="23"/>
      <c r="BI1366" s="23"/>
      <c r="BJ1366" s="23"/>
      <c r="BK1366" s="23"/>
      <c r="BL1366" s="23"/>
      <c r="BM1366" s="23"/>
      <c r="BN1366" s="23"/>
      <c r="BO1366" s="23"/>
      <c r="BP1366" s="23"/>
      <c r="BQ1366" s="23"/>
      <c r="BR1366" s="23"/>
      <c r="BS1366" s="23"/>
      <c r="BT1366" s="23"/>
      <c r="BU1366" s="23"/>
      <c r="BV1366" s="23"/>
      <c r="BW1366" s="23"/>
      <c r="BX1366" s="23"/>
      <c r="BY1366" s="23"/>
      <c r="BZ1366" s="23"/>
      <c r="CA1366" s="23"/>
      <c r="CB1366" s="23"/>
      <c r="CC1366" s="23"/>
      <c r="CD1366" s="23"/>
      <c r="CE1366" s="23"/>
      <c r="CF1366" s="23"/>
      <c r="CG1366" s="23"/>
      <c r="CH1366" s="23"/>
      <c r="CI1366" s="23"/>
      <c r="CJ1366" s="23"/>
      <c r="CK1366" s="23"/>
      <c r="CL1366" s="23"/>
      <c r="CM1366" s="23"/>
      <c r="CN1366" s="23"/>
      <c r="CO1366" s="23"/>
      <c r="CP1366" s="23"/>
      <c r="CQ1366" s="23"/>
      <c r="CR1366" s="23"/>
      <c r="CS1366" s="23"/>
      <c r="CT1366" s="23"/>
      <c r="CU1366" s="23"/>
      <c r="CV1366" s="23"/>
      <c r="CW1366" s="23"/>
      <c r="CX1366" s="23"/>
      <c r="CY1366" s="23"/>
      <c r="CZ1366" s="23"/>
      <c r="DA1366" s="23"/>
      <c r="DB1366" s="23"/>
      <c r="DC1366" s="23"/>
      <c r="DD1366" s="23"/>
      <c r="DE1366" s="23"/>
      <c r="DF1366" s="23"/>
      <c r="DG1366" s="23"/>
      <c r="DH1366" s="23"/>
      <c r="DI1366" s="23"/>
      <c r="DJ1366" s="23"/>
      <c r="DK1366" s="23"/>
      <c r="DL1366" s="23"/>
      <c r="DM1366" s="23"/>
      <c r="DN1366" s="23"/>
      <c r="DO1366" s="23"/>
      <c r="DP1366" s="23"/>
      <c r="DQ1366" s="23"/>
      <c r="DR1366" s="23"/>
      <c r="DS1366" s="23"/>
      <c r="DT1366" s="23"/>
      <c r="DU1366" s="23"/>
      <c r="DV1366" s="23"/>
      <c r="DW1366" s="23"/>
      <c r="DX1366" s="23"/>
      <c r="DY1366" s="23"/>
      <c r="DZ1366" s="23"/>
      <c r="EA1366" s="23"/>
      <c r="EB1366" s="23"/>
      <c r="EC1366" s="23"/>
      <c r="ED1366" s="23"/>
      <c r="EE1366" s="23"/>
    </row>
    <row r="1367" spans="1:135" s="22" customFormat="1" x14ac:dyDescent="0.25">
      <c r="A1367" s="20"/>
      <c r="B1367" s="16"/>
      <c r="C1367" s="446"/>
      <c r="D1367" s="446"/>
      <c r="E1367" s="1089"/>
      <c r="F1367" s="446"/>
      <c r="G1367" s="446"/>
      <c r="H1367" s="1089"/>
      <c r="I1367" s="446"/>
      <c r="J1367" s="446"/>
      <c r="K1367" s="1089"/>
      <c r="L1367" s="446"/>
      <c r="M1367" s="446"/>
      <c r="N1367" s="1089"/>
      <c r="O1367" s="446"/>
      <c r="P1367" s="446"/>
      <c r="Q1367" s="1089"/>
      <c r="R1367" s="446"/>
      <c r="S1367" s="446"/>
      <c r="T1367" s="1089"/>
      <c r="U1367" s="1089"/>
      <c r="V1367" s="446"/>
      <c r="W1367" s="446"/>
      <c r="X1367" s="1089"/>
      <c r="Y1367" s="446"/>
      <c r="Z1367" s="446"/>
      <c r="AA1367" s="1089"/>
      <c r="AB1367" s="446"/>
      <c r="AC1367" s="1089"/>
      <c r="AD1367" s="446"/>
      <c r="AE1367" s="1089"/>
      <c r="AF1367" s="446"/>
      <c r="AG1367" s="1089"/>
      <c r="AH1367" s="446"/>
      <c r="AI1367" s="446"/>
      <c r="AJ1367" s="1089"/>
      <c r="AK1367" s="446"/>
      <c r="AL1367" s="446"/>
      <c r="AM1367" s="1089"/>
      <c r="AN1367" s="446"/>
      <c r="AO1367" s="446"/>
      <c r="AP1367" s="1089"/>
      <c r="AQ1367" s="446"/>
      <c r="AR1367" s="446"/>
      <c r="AS1367" s="1146"/>
      <c r="AT1367" s="446"/>
      <c r="AU1367" s="446"/>
      <c r="AV1367" s="1089"/>
      <c r="AW1367" s="1089"/>
      <c r="AX1367" s="1146"/>
      <c r="AY1367" s="446"/>
      <c r="AZ1367" s="1146"/>
      <c r="BA1367" s="1919"/>
      <c r="BB1367" s="1790"/>
      <c r="BC1367" s="1146"/>
      <c r="BD1367" s="446"/>
      <c r="BE1367" s="1938"/>
      <c r="BF1367" s="1089"/>
      <c r="BG1367" s="20"/>
      <c r="BH1367" s="23"/>
      <c r="BI1367" s="23"/>
      <c r="BJ1367" s="23"/>
      <c r="BK1367" s="23"/>
      <c r="BL1367" s="23"/>
      <c r="BM1367" s="23"/>
      <c r="BN1367" s="23"/>
      <c r="BO1367" s="23"/>
      <c r="BP1367" s="23"/>
      <c r="BQ1367" s="23"/>
      <c r="BR1367" s="23"/>
      <c r="BS1367" s="23"/>
      <c r="BT1367" s="23"/>
      <c r="BU1367" s="23"/>
      <c r="BV1367" s="23"/>
      <c r="BW1367" s="23"/>
      <c r="BX1367" s="23"/>
      <c r="BY1367" s="23"/>
      <c r="BZ1367" s="23"/>
      <c r="CA1367" s="23"/>
      <c r="CB1367" s="23"/>
      <c r="CC1367" s="23"/>
      <c r="CD1367" s="23"/>
      <c r="CE1367" s="23"/>
      <c r="CF1367" s="23"/>
      <c r="CG1367" s="23"/>
      <c r="CH1367" s="23"/>
      <c r="CI1367" s="23"/>
      <c r="CJ1367" s="23"/>
      <c r="CK1367" s="23"/>
      <c r="CL1367" s="23"/>
      <c r="CM1367" s="23"/>
      <c r="CN1367" s="23"/>
      <c r="CO1367" s="23"/>
      <c r="CP1367" s="23"/>
      <c r="CQ1367" s="23"/>
      <c r="CR1367" s="23"/>
      <c r="CS1367" s="23"/>
      <c r="CT1367" s="23"/>
      <c r="CU1367" s="23"/>
      <c r="CV1367" s="23"/>
      <c r="CW1367" s="23"/>
      <c r="CX1367" s="23"/>
      <c r="CY1367" s="23"/>
      <c r="CZ1367" s="23"/>
      <c r="DA1367" s="23"/>
      <c r="DB1367" s="23"/>
      <c r="DC1367" s="23"/>
      <c r="DD1367" s="23"/>
      <c r="DE1367" s="23"/>
      <c r="DF1367" s="23"/>
      <c r="DG1367" s="23"/>
      <c r="DH1367" s="23"/>
      <c r="DI1367" s="23"/>
      <c r="DJ1367" s="23"/>
      <c r="DK1367" s="23"/>
      <c r="DL1367" s="23"/>
      <c r="DM1367" s="23"/>
      <c r="DN1367" s="23"/>
      <c r="DO1367" s="23"/>
      <c r="DP1367" s="23"/>
      <c r="DQ1367" s="23"/>
      <c r="DR1367" s="23"/>
      <c r="DS1367" s="23"/>
      <c r="DT1367" s="23"/>
      <c r="DU1367" s="23"/>
      <c r="DV1367" s="23"/>
      <c r="DW1367" s="23"/>
      <c r="DX1367" s="23"/>
      <c r="DY1367" s="23"/>
      <c r="DZ1367" s="23"/>
      <c r="EA1367" s="23"/>
      <c r="EB1367" s="23"/>
      <c r="EC1367" s="23"/>
      <c r="ED1367" s="23"/>
      <c r="EE1367" s="23"/>
    </row>
    <row r="1368" spans="1:135" s="22" customFormat="1" x14ac:dyDescent="0.25">
      <c r="A1368" s="20"/>
      <c r="B1368" s="16"/>
      <c r="C1368" s="446"/>
      <c r="D1368" s="446"/>
      <c r="E1368" s="1089"/>
      <c r="F1368" s="446"/>
      <c r="G1368" s="446"/>
      <c r="H1368" s="1089"/>
      <c r="I1368" s="446"/>
      <c r="J1368" s="446"/>
      <c r="K1368" s="1089"/>
      <c r="L1368" s="446"/>
      <c r="M1368" s="446"/>
      <c r="N1368" s="1089"/>
      <c r="O1368" s="446"/>
      <c r="P1368" s="446"/>
      <c r="Q1368" s="1089"/>
      <c r="R1368" s="446"/>
      <c r="S1368" s="446"/>
      <c r="T1368" s="1089"/>
      <c r="U1368" s="1089"/>
      <c r="V1368" s="446"/>
      <c r="W1368" s="446"/>
      <c r="X1368" s="1089"/>
      <c r="Y1368" s="446"/>
      <c r="Z1368" s="446"/>
      <c r="AA1368" s="1089"/>
      <c r="AB1368" s="446"/>
      <c r="AC1368" s="1089"/>
      <c r="AD1368" s="446"/>
      <c r="AE1368" s="1089"/>
      <c r="AF1368" s="446"/>
      <c r="AG1368" s="1089"/>
      <c r="AH1368" s="446"/>
      <c r="AI1368" s="446"/>
      <c r="AJ1368" s="1089"/>
      <c r="AK1368" s="446"/>
      <c r="AL1368" s="446"/>
      <c r="AM1368" s="1089"/>
      <c r="AN1368" s="446"/>
      <c r="AO1368" s="446"/>
      <c r="AP1368" s="1089"/>
      <c r="AQ1368" s="446"/>
      <c r="AR1368" s="446"/>
      <c r="AS1368" s="1146"/>
      <c r="AT1368" s="446"/>
      <c r="AU1368" s="446"/>
      <c r="AV1368" s="1089"/>
      <c r="AW1368" s="1089"/>
      <c r="AX1368" s="1146"/>
      <c r="AY1368" s="446"/>
      <c r="AZ1368" s="1146"/>
      <c r="BA1368" s="1919"/>
      <c r="BB1368" s="1790"/>
      <c r="BC1368" s="1146"/>
      <c r="BD1368" s="446"/>
      <c r="BE1368" s="1938"/>
      <c r="BF1368" s="1089"/>
      <c r="BG1368" s="20"/>
      <c r="BH1368" s="23"/>
      <c r="BI1368" s="23"/>
      <c r="BJ1368" s="23"/>
      <c r="BK1368" s="23"/>
      <c r="BL1368" s="23"/>
      <c r="BM1368" s="23"/>
      <c r="BN1368" s="23"/>
      <c r="BO1368" s="23"/>
      <c r="BP1368" s="23"/>
      <c r="BQ1368" s="23"/>
      <c r="BR1368" s="23"/>
      <c r="BS1368" s="23"/>
      <c r="BT1368" s="23"/>
      <c r="BU1368" s="23"/>
      <c r="BV1368" s="23"/>
      <c r="BW1368" s="23"/>
      <c r="BX1368" s="23"/>
      <c r="BY1368" s="23"/>
      <c r="BZ1368" s="23"/>
      <c r="CA1368" s="23"/>
      <c r="CB1368" s="23"/>
      <c r="CC1368" s="23"/>
      <c r="CD1368" s="23"/>
      <c r="CE1368" s="23"/>
      <c r="CF1368" s="23"/>
      <c r="CG1368" s="23"/>
      <c r="CH1368" s="23"/>
      <c r="CI1368" s="23"/>
      <c r="CJ1368" s="23"/>
      <c r="CK1368" s="23"/>
      <c r="CL1368" s="23"/>
      <c r="CM1368" s="23"/>
      <c r="CN1368" s="23"/>
      <c r="CO1368" s="23"/>
      <c r="CP1368" s="23"/>
      <c r="CQ1368" s="23"/>
      <c r="CR1368" s="23"/>
      <c r="CS1368" s="23"/>
      <c r="CT1368" s="23"/>
      <c r="CU1368" s="23"/>
      <c r="CV1368" s="23"/>
      <c r="CW1368" s="23"/>
      <c r="CX1368" s="23"/>
      <c r="CY1368" s="23"/>
      <c r="CZ1368" s="23"/>
      <c r="DA1368" s="23"/>
      <c r="DB1368" s="23"/>
      <c r="DC1368" s="23"/>
      <c r="DD1368" s="23"/>
      <c r="DE1368" s="23"/>
      <c r="DF1368" s="23"/>
      <c r="DG1368" s="23"/>
      <c r="DH1368" s="23"/>
      <c r="DI1368" s="23"/>
      <c r="DJ1368" s="23"/>
      <c r="DK1368" s="23"/>
      <c r="DL1368" s="23"/>
      <c r="DM1368" s="23"/>
      <c r="DN1368" s="23"/>
      <c r="DO1368" s="23"/>
      <c r="DP1368" s="23"/>
      <c r="DQ1368" s="23"/>
      <c r="DR1368" s="23"/>
      <c r="DS1368" s="23"/>
      <c r="DT1368" s="23"/>
      <c r="DU1368" s="23"/>
      <c r="DV1368" s="23"/>
      <c r="DW1368" s="23"/>
      <c r="DX1368" s="23"/>
      <c r="DY1368" s="23"/>
      <c r="DZ1368" s="23"/>
      <c r="EA1368" s="23"/>
      <c r="EB1368" s="23"/>
      <c r="EC1368" s="23"/>
      <c r="ED1368" s="23"/>
      <c r="EE1368" s="23"/>
    </row>
    <row r="1369" spans="1:135" s="22" customFormat="1" x14ac:dyDescent="0.25">
      <c r="A1369" s="20"/>
      <c r="B1369" s="16"/>
      <c r="C1369" s="446"/>
      <c r="D1369" s="446"/>
      <c r="E1369" s="1089"/>
      <c r="F1369" s="446"/>
      <c r="G1369" s="446"/>
      <c r="H1369" s="1089"/>
      <c r="I1369" s="446"/>
      <c r="J1369" s="446"/>
      <c r="K1369" s="1089"/>
      <c r="L1369" s="446"/>
      <c r="M1369" s="446"/>
      <c r="N1369" s="1089"/>
      <c r="O1369" s="446"/>
      <c r="P1369" s="446"/>
      <c r="Q1369" s="1089"/>
      <c r="R1369" s="446"/>
      <c r="S1369" s="446"/>
      <c r="T1369" s="1089"/>
      <c r="U1369" s="1089"/>
      <c r="V1369" s="446"/>
      <c r="W1369" s="446"/>
      <c r="X1369" s="1089"/>
      <c r="Y1369" s="446"/>
      <c r="Z1369" s="446"/>
      <c r="AA1369" s="1089"/>
      <c r="AB1369" s="446"/>
      <c r="AC1369" s="1089"/>
      <c r="AD1369" s="446"/>
      <c r="AE1369" s="1089"/>
      <c r="AF1369" s="446"/>
      <c r="AG1369" s="1089"/>
      <c r="AH1369" s="446"/>
      <c r="AI1369" s="446"/>
      <c r="AJ1369" s="1089"/>
      <c r="AK1369" s="446"/>
      <c r="AL1369" s="446"/>
      <c r="AM1369" s="1089"/>
      <c r="AN1369" s="446"/>
      <c r="AO1369" s="446"/>
      <c r="AP1369" s="1089"/>
      <c r="AQ1369" s="446"/>
      <c r="AR1369" s="446"/>
      <c r="AS1369" s="1146"/>
      <c r="AT1369" s="446"/>
      <c r="AU1369" s="446"/>
      <c r="AV1369" s="1089"/>
      <c r="AW1369" s="1089"/>
      <c r="AX1369" s="1146"/>
      <c r="AY1369" s="446"/>
      <c r="AZ1369" s="1146"/>
      <c r="BA1369" s="1919"/>
      <c r="BB1369" s="1790"/>
      <c r="BC1369" s="1146"/>
      <c r="BD1369" s="446"/>
      <c r="BE1369" s="1938"/>
      <c r="BF1369" s="1089"/>
      <c r="BG1369" s="20"/>
      <c r="BH1369" s="23"/>
      <c r="BI1369" s="23"/>
      <c r="BJ1369" s="23"/>
      <c r="BK1369" s="23"/>
      <c r="BL1369" s="23"/>
      <c r="BM1369" s="23"/>
      <c r="BN1369" s="23"/>
      <c r="BO1369" s="23"/>
      <c r="BP1369" s="23"/>
      <c r="BQ1369" s="23"/>
      <c r="BR1369" s="23"/>
      <c r="BS1369" s="23"/>
      <c r="BT1369" s="23"/>
      <c r="BU1369" s="23"/>
      <c r="BV1369" s="23"/>
      <c r="BW1369" s="23"/>
      <c r="BX1369" s="23"/>
      <c r="BY1369" s="23"/>
      <c r="BZ1369" s="23"/>
      <c r="CA1369" s="23"/>
      <c r="CB1369" s="23"/>
      <c r="CC1369" s="23"/>
      <c r="CD1369" s="23"/>
      <c r="CE1369" s="23"/>
      <c r="CF1369" s="23"/>
      <c r="CG1369" s="23"/>
      <c r="CH1369" s="23"/>
      <c r="CI1369" s="23"/>
      <c r="CJ1369" s="23"/>
      <c r="CK1369" s="23"/>
      <c r="CL1369" s="23"/>
      <c r="CM1369" s="23"/>
      <c r="CN1369" s="23"/>
      <c r="CO1369" s="23"/>
      <c r="CP1369" s="23"/>
      <c r="CQ1369" s="23"/>
      <c r="CR1369" s="23"/>
      <c r="CS1369" s="23"/>
      <c r="CT1369" s="23"/>
      <c r="CU1369" s="23"/>
      <c r="CV1369" s="23"/>
      <c r="CW1369" s="23"/>
      <c r="CX1369" s="23"/>
      <c r="CY1369" s="23"/>
      <c r="CZ1369" s="23"/>
      <c r="DA1369" s="23"/>
      <c r="DB1369" s="23"/>
      <c r="DC1369" s="23"/>
      <c r="DD1369" s="23"/>
      <c r="DE1369" s="23"/>
      <c r="DF1369" s="23"/>
      <c r="DG1369" s="23"/>
      <c r="DH1369" s="23"/>
      <c r="DI1369" s="23"/>
      <c r="DJ1369" s="23"/>
      <c r="DK1369" s="23"/>
      <c r="DL1369" s="23"/>
      <c r="DM1369" s="23"/>
      <c r="DN1369" s="23"/>
      <c r="DO1369" s="23"/>
      <c r="DP1369" s="23"/>
      <c r="DQ1369" s="23"/>
      <c r="DR1369" s="23"/>
      <c r="DS1369" s="23"/>
      <c r="DT1369" s="23"/>
      <c r="DU1369" s="23"/>
      <c r="DV1369" s="23"/>
      <c r="DW1369" s="23"/>
      <c r="DX1369" s="23"/>
      <c r="DY1369" s="23"/>
      <c r="DZ1369" s="23"/>
      <c r="EA1369" s="23"/>
      <c r="EB1369" s="23"/>
      <c r="EC1369" s="23"/>
      <c r="ED1369" s="23"/>
      <c r="EE1369" s="23"/>
    </row>
    <row r="1370" spans="1:135" s="22" customFormat="1" x14ac:dyDescent="0.25">
      <c r="A1370" s="20"/>
      <c r="B1370" s="16"/>
      <c r="C1370" s="446"/>
      <c r="D1370" s="446"/>
      <c r="E1370" s="1089"/>
      <c r="F1370" s="446"/>
      <c r="G1370" s="446"/>
      <c r="H1370" s="1089"/>
      <c r="I1370" s="446"/>
      <c r="J1370" s="446"/>
      <c r="K1370" s="1089"/>
      <c r="L1370" s="446"/>
      <c r="M1370" s="446"/>
      <c r="N1370" s="1089"/>
      <c r="O1370" s="446"/>
      <c r="P1370" s="446"/>
      <c r="Q1370" s="1089"/>
      <c r="R1370" s="446"/>
      <c r="S1370" s="446"/>
      <c r="T1370" s="1089"/>
      <c r="U1370" s="1089"/>
      <c r="V1370" s="446"/>
      <c r="W1370" s="446"/>
      <c r="X1370" s="1089"/>
      <c r="Y1370" s="446"/>
      <c r="Z1370" s="446"/>
      <c r="AA1370" s="1089"/>
      <c r="AB1370" s="446"/>
      <c r="AC1370" s="1089"/>
      <c r="AD1370" s="446"/>
      <c r="AE1370" s="1089"/>
      <c r="AF1370" s="446"/>
      <c r="AG1370" s="1089"/>
      <c r="AH1370" s="446"/>
      <c r="AI1370" s="446"/>
      <c r="AJ1370" s="1089"/>
      <c r="AK1370" s="446"/>
      <c r="AL1370" s="446"/>
      <c r="AM1370" s="1089"/>
      <c r="AN1370" s="446"/>
      <c r="AO1370" s="446"/>
      <c r="AP1370" s="1089"/>
      <c r="AQ1370" s="446"/>
      <c r="AR1370" s="446"/>
      <c r="AS1370" s="1146"/>
      <c r="AT1370" s="446"/>
      <c r="AU1370" s="446"/>
      <c r="AV1370" s="1089"/>
      <c r="AW1370" s="1089"/>
      <c r="AX1370" s="1146"/>
      <c r="AY1370" s="446"/>
      <c r="AZ1370" s="1146"/>
      <c r="BA1370" s="1919"/>
      <c r="BB1370" s="1790"/>
      <c r="BC1370" s="1146"/>
      <c r="BD1370" s="446"/>
      <c r="BE1370" s="1938"/>
      <c r="BF1370" s="1089"/>
      <c r="BG1370" s="20"/>
      <c r="BH1370" s="23"/>
      <c r="BI1370" s="23"/>
      <c r="BJ1370" s="23"/>
      <c r="BK1370" s="23"/>
      <c r="BL1370" s="23"/>
      <c r="BM1370" s="23"/>
      <c r="BN1370" s="23"/>
      <c r="BO1370" s="23"/>
      <c r="BP1370" s="23"/>
      <c r="BQ1370" s="23"/>
      <c r="BR1370" s="23"/>
      <c r="BS1370" s="23"/>
      <c r="BT1370" s="23"/>
      <c r="BU1370" s="23"/>
      <c r="BV1370" s="23"/>
      <c r="BW1370" s="23"/>
      <c r="BX1370" s="23"/>
      <c r="BY1370" s="23"/>
      <c r="BZ1370" s="23"/>
      <c r="CA1370" s="23"/>
      <c r="CB1370" s="23"/>
      <c r="CC1370" s="23"/>
      <c r="CD1370" s="23"/>
      <c r="CE1370" s="23"/>
      <c r="CF1370" s="23"/>
      <c r="CG1370" s="23"/>
      <c r="CH1370" s="23"/>
      <c r="CI1370" s="23"/>
      <c r="CJ1370" s="23"/>
      <c r="CK1370" s="23"/>
      <c r="CL1370" s="23"/>
      <c r="CM1370" s="23"/>
      <c r="CN1370" s="23"/>
      <c r="CO1370" s="23"/>
      <c r="CP1370" s="23"/>
      <c r="CQ1370" s="23"/>
      <c r="CR1370" s="23"/>
      <c r="CS1370" s="23"/>
      <c r="CT1370" s="23"/>
      <c r="CU1370" s="23"/>
      <c r="CV1370" s="23"/>
      <c r="CW1370" s="23"/>
      <c r="CX1370" s="23"/>
      <c r="CY1370" s="23"/>
      <c r="CZ1370" s="23"/>
      <c r="DA1370" s="23"/>
      <c r="DB1370" s="23"/>
      <c r="DC1370" s="23"/>
      <c r="DD1370" s="23"/>
      <c r="DE1370" s="23"/>
      <c r="DF1370" s="23"/>
      <c r="DG1370" s="23"/>
      <c r="DH1370" s="23"/>
      <c r="DI1370" s="23"/>
      <c r="DJ1370" s="23"/>
      <c r="DK1370" s="23"/>
      <c r="DL1370" s="23"/>
      <c r="DM1370" s="23"/>
      <c r="DN1370" s="23"/>
      <c r="DO1370" s="23"/>
      <c r="DP1370" s="23"/>
      <c r="DQ1370" s="23"/>
      <c r="DR1370" s="23"/>
      <c r="DS1370" s="23"/>
      <c r="DT1370" s="23"/>
      <c r="DU1370" s="23"/>
      <c r="DV1370" s="23"/>
      <c r="DW1370" s="23"/>
      <c r="DX1370" s="23"/>
      <c r="DY1370" s="23"/>
      <c r="DZ1370" s="23"/>
      <c r="EA1370" s="23"/>
      <c r="EB1370" s="23"/>
      <c r="EC1370" s="23"/>
      <c r="ED1370" s="23"/>
      <c r="EE1370" s="23"/>
    </row>
    <row r="1371" spans="1:135" s="22" customFormat="1" x14ac:dyDescent="0.25">
      <c r="A1371" s="20"/>
      <c r="B1371" s="16"/>
      <c r="C1371" s="446"/>
      <c r="D1371" s="446"/>
      <c r="E1371" s="1089"/>
      <c r="F1371" s="446"/>
      <c r="G1371" s="446"/>
      <c r="H1371" s="1089"/>
      <c r="I1371" s="446"/>
      <c r="J1371" s="446"/>
      <c r="K1371" s="1089"/>
      <c r="L1371" s="446"/>
      <c r="M1371" s="446"/>
      <c r="N1371" s="1089"/>
      <c r="O1371" s="446"/>
      <c r="P1371" s="446"/>
      <c r="Q1371" s="1089"/>
      <c r="R1371" s="446"/>
      <c r="S1371" s="446"/>
      <c r="T1371" s="1089"/>
      <c r="U1371" s="1089"/>
      <c r="V1371" s="446"/>
      <c r="W1371" s="446"/>
      <c r="X1371" s="1089"/>
      <c r="Y1371" s="446"/>
      <c r="Z1371" s="446"/>
      <c r="AA1371" s="1089"/>
      <c r="AB1371" s="446"/>
      <c r="AC1371" s="1089"/>
      <c r="AD1371" s="446"/>
      <c r="AE1371" s="1089"/>
      <c r="AF1371" s="446"/>
      <c r="AG1371" s="1089"/>
      <c r="AH1371" s="446"/>
      <c r="AI1371" s="446"/>
      <c r="AJ1371" s="1089"/>
      <c r="AK1371" s="446"/>
      <c r="AL1371" s="446"/>
      <c r="AM1371" s="1089"/>
      <c r="AN1371" s="446"/>
      <c r="AO1371" s="446"/>
      <c r="AP1371" s="1089"/>
      <c r="AQ1371" s="446"/>
      <c r="AR1371" s="446"/>
      <c r="AS1371" s="1146"/>
      <c r="AT1371" s="446"/>
      <c r="AU1371" s="446"/>
      <c r="AV1371" s="1089"/>
      <c r="AW1371" s="1089"/>
      <c r="AX1371" s="1146"/>
      <c r="AY1371" s="446"/>
      <c r="AZ1371" s="1146"/>
      <c r="BA1371" s="1919"/>
      <c r="BB1371" s="1790"/>
      <c r="BC1371" s="1146"/>
      <c r="BD1371" s="446"/>
      <c r="BE1371" s="1938"/>
      <c r="BF1371" s="1089"/>
      <c r="BG1371" s="20"/>
      <c r="BH1371" s="23"/>
      <c r="BI1371" s="23"/>
      <c r="BJ1371" s="23"/>
      <c r="BK1371" s="23"/>
      <c r="BL1371" s="23"/>
      <c r="BM1371" s="23"/>
      <c r="BN1371" s="23"/>
      <c r="BO1371" s="23"/>
      <c r="BP1371" s="23"/>
      <c r="BQ1371" s="23"/>
      <c r="BR1371" s="23"/>
      <c r="BS1371" s="23"/>
      <c r="BT1371" s="23"/>
      <c r="BU1371" s="23"/>
      <c r="BV1371" s="23"/>
      <c r="BW1371" s="23"/>
      <c r="BX1371" s="23"/>
      <c r="BY1371" s="23"/>
      <c r="BZ1371" s="23"/>
      <c r="CA1371" s="23"/>
      <c r="CB1371" s="23"/>
      <c r="CC1371" s="23"/>
      <c r="CD1371" s="23"/>
      <c r="CE1371" s="23"/>
      <c r="CF1371" s="23"/>
      <c r="CG1371" s="23"/>
      <c r="CH1371" s="23"/>
      <c r="CI1371" s="23"/>
      <c r="CJ1371" s="23"/>
      <c r="CK1371" s="23"/>
      <c r="CL1371" s="23"/>
      <c r="CM1371" s="23"/>
      <c r="CN1371" s="23"/>
      <c r="CO1371" s="23"/>
      <c r="CP1371" s="23"/>
      <c r="CQ1371" s="23"/>
      <c r="CR1371" s="23"/>
      <c r="CS1371" s="23"/>
      <c r="CT1371" s="23"/>
      <c r="CU1371" s="23"/>
      <c r="CV1371" s="23"/>
      <c r="CW1371" s="23"/>
      <c r="CX1371" s="23"/>
      <c r="CY1371" s="23"/>
      <c r="CZ1371" s="23"/>
      <c r="DA1371" s="23"/>
      <c r="DB1371" s="23"/>
      <c r="DC1371" s="23"/>
      <c r="DD1371" s="23"/>
      <c r="DE1371" s="23"/>
      <c r="DF1371" s="23"/>
      <c r="DG1371" s="23"/>
      <c r="DH1371" s="23"/>
      <c r="DI1371" s="23"/>
      <c r="DJ1371" s="23"/>
      <c r="DK1371" s="23"/>
      <c r="DL1371" s="23"/>
      <c r="DM1371" s="23"/>
      <c r="DN1371" s="23"/>
      <c r="DO1371" s="23"/>
      <c r="DP1371" s="23"/>
      <c r="DQ1371" s="23"/>
      <c r="DR1371" s="23"/>
      <c r="DS1371" s="23"/>
      <c r="DT1371" s="23"/>
      <c r="DU1371" s="23"/>
      <c r="DV1371" s="23"/>
      <c r="DW1371" s="23"/>
      <c r="DX1371" s="23"/>
      <c r="DY1371" s="23"/>
      <c r="DZ1371" s="23"/>
      <c r="EA1371" s="23"/>
      <c r="EB1371" s="23"/>
      <c r="EC1371" s="23"/>
      <c r="ED1371" s="23"/>
      <c r="EE1371" s="23"/>
    </row>
    <row r="1372" spans="1:135" s="22" customFormat="1" x14ac:dyDescent="0.25">
      <c r="A1372" s="20"/>
      <c r="B1372" s="16"/>
      <c r="C1372" s="446"/>
      <c r="D1372" s="446"/>
      <c r="E1372" s="1089"/>
      <c r="F1372" s="446"/>
      <c r="G1372" s="446"/>
      <c r="H1372" s="1089"/>
      <c r="I1372" s="446"/>
      <c r="J1372" s="446"/>
      <c r="K1372" s="1089"/>
      <c r="L1372" s="446"/>
      <c r="M1372" s="446"/>
      <c r="N1372" s="1089"/>
      <c r="O1372" s="446"/>
      <c r="P1372" s="446"/>
      <c r="Q1372" s="1089"/>
      <c r="R1372" s="446"/>
      <c r="S1372" s="446"/>
      <c r="T1372" s="1089"/>
      <c r="U1372" s="1089"/>
      <c r="V1372" s="446"/>
      <c r="W1372" s="446"/>
      <c r="X1372" s="1089"/>
      <c r="Y1372" s="446"/>
      <c r="Z1372" s="446"/>
      <c r="AA1372" s="1089"/>
      <c r="AB1372" s="446"/>
      <c r="AC1372" s="1089"/>
      <c r="AD1372" s="446"/>
      <c r="AE1372" s="1089"/>
      <c r="AF1372" s="446"/>
      <c r="AG1372" s="1089"/>
      <c r="AH1372" s="446"/>
      <c r="AI1372" s="446"/>
      <c r="AJ1372" s="1089"/>
      <c r="AK1372" s="446"/>
      <c r="AL1372" s="446"/>
      <c r="AM1372" s="1089"/>
      <c r="AN1372" s="446"/>
      <c r="AO1372" s="446"/>
      <c r="AP1372" s="1089"/>
      <c r="AQ1372" s="446"/>
      <c r="AR1372" s="446"/>
      <c r="AS1372" s="1146"/>
      <c r="AT1372" s="446"/>
      <c r="AU1372" s="446"/>
      <c r="AV1372" s="1089"/>
      <c r="AW1372" s="1089"/>
      <c r="AX1372" s="1146"/>
      <c r="AY1372" s="446"/>
      <c r="AZ1372" s="1146"/>
      <c r="BA1372" s="1919"/>
      <c r="BB1372" s="1790"/>
      <c r="BC1372" s="1146"/>
      <c r="BD1372" s="446"/>
      <c r="BE1372" s="1938"/>
      <c r="BF1372" s="1089"/>
      <c r="BG1372" s="20"/>
      <c r="BH1372" s="23"/>
      <c r="BI1372" s="23"/>
      <c r="BJ1372" s="23"/>
      <c r="BK1372" s="23"/>
      <c r="BL1372" s="23"/>
      <c r="BM1372" s="23"/>
      <c r="BN1372" s="23"/>
      <c r="BO1372" s="23"/>
      <c r="BP1372" s="23"/>
      <c r="BQ1372" s="23"/>
      <c r="BR1372" s="23"/>
      <c r="BS1372" s="23"/>
      <c r="BT1372" s="23"/>
      <c r="BU1372" s="23"/>
      <c r="BV1372" s="23"/>
      <c r="BW1372" s="23"/>
      <c r="BX1372" s="23"/>
      <c r="BY1372" s="23"/>
      <c r="BZ1372" s="23"/>
      <c r="CA1372" s="23"/>
      <c r="CB1372" s="23"/>
      <c r="CC1372" s="23"/>
      <c r="CD1372" s="23"/>
      <c r="CE1372" s="23"/>
      <c r="CF1372" s="23"/>
      <c r="CG1372" s="23"/>
      <c r="CH1372" s="23"/>
      <c r="CI1372" s="23"/>
      <c r="CJ1372" s="23"/>
      <c r="CK1372" s="23"/>
      <c r="CL1372" s="23"/>
      <c r="CM1372" s="23"/>
      <c r="CN1372" s="23"/>
      <c r="CO1372" s="23"/>
      <c r="CP1372" s="23"/>
      <c r="CQ1372" s="23"/>
      <c r="CR1372" s="23"/>
      <c r="CS1372" s="23"/>
      <c r="CT1372" s="23"/>
      <c r="CU1372" s="23"/>
      <c r="CV1372" s="23"/>
      <c r="CW1372" s="23"/>
      <c r="CX1372" s="23"/>
      <c r="CY1372" s="23"/>
      <c r="CZ1372" s="23"/>
      <c r="DA1372" s="23"/>
      <c r="DB1372" s="23"/>
      <c r="DC1372" s="23"/>
      <c r="DD1372" s="23"/>
      <c r="DE1372" s="23"/>
      <c r="DF1372" s="23"/>
      <c r="DG1372" s="23"/>
      <c r="DH1372" s="23"/>
      <c r="DI1372" s="23"/>
      <c r="DJ1372" s="23"/>
      <c r="DK1372" s="23"/>
      <c r="DL1372" s="23"/>
      <c r="DM1372" s="23"/>
      <c r="DN1372" s="23"/>
      <c r="DO1372" s="23"/>
      <c r="DP1372" s="23"/>
      <c r="DQ1372" s="23"/>
      <c r="DR1372" s="23"/>
      <c r="DS1372" s="23"/>
      <c r="DT1372" s="23"/>
      <c r="DU1372" s="23"/>
      <c r="DV1372" s="23"/>
      <c r="DW1372" s="23"/>
      <c r="DX1372" s="23"/>
      <c r="DY1372" s="23"/>
      <c r="DZ1372" s="23"/>
      <c r="EA1372" s="23"/>
      <c r="EB1372" s="23"/>
      <c r="EC1372" s="23"/>
      <c r="ED1372" s="23"/>
      <c r="EE1372" s="23"/>
    </row>
    <row r="1373" spans="1:135" s="22" customFormat="1" x14ac:dyDescent="0.25">
      <c r="A1373" s="20"/>
      <c r="B1373" s="16"/>
      <c r="C1373" s="446"/>
      <c r="D1373" s="446"/>
      <c r="E1373" s="1089"/>
      <c r="F1373" s="446"/>
      <c r="G1373" s="446"/>
      <c r="H1373" s="1089"/>
      <c r="I1373" s="446"/>
      <c r="J1373" s="446"/>
      <c r="K1373" s="1089"/>
      <c r="L1373" s="446"/>
      <c r="M1373" s="446"/>
      <c r="N1373" s="1089"/>
      <c r="O1373" s="446"/>
      <c r="P1373" s="446"/>
      <c r="Q1373" s="1089"/>
      <c r="R1373" s="446"/>
      <c r="S1373" s="446"/>
      <c r="T1373" s="1089"/>
      <c r="U1373" s="1089"/>
      <c r="V1373" s="446"/>
      <c r="W1373" s="446"/>
      <c r="X1373" s="1089"/>
      <c r="Y1373" s="446"/>
      <c r="Z1373" s="446"/>
      <c r="AA1373" s="1089"/>
      <c r="AB1373" s="446"/>
      <c r="AC1373" s="1089"/>
      <c r="AD1373" s="446"/>
      <c r="AE1373" s="1089"/>
      <c r="AF1373" s="446"/>
      <c r="AG1373" s="1089"/>
      <c r="AH1373" s="446"/>
      <c r="AI1373" s="446"/>
      <c r="AJ1373" s="1089"/>
      <c r="AK1373" s="446"/>
      <c r="AL1373" s="446"/>
      <c r="AM1373" s="1089"/>
      <c r="AN1373" s="446"/>
      <c r="AO1373" s="446"/>
      <c r="AP1373" s="1089"/>
      <c r="AQ1373" s="446"/>
      <c r="AR1373" s="446"/>
      <c r="AS1373" s="1146"/>
      <c r="AT1373" s="446"/>
      <c r="AU1373" s="446"/>
      <c r="AV1373" s="1089"/>
      <c r="AW1373" s="1089"/>
      <c r="AX1373" s="1146"/>
      <c r="AY1373" s="446"/>
      <c r="AZ1373" s="1146"/>
      <c r="BA1373" s="1919"/>
      <c r="BB1373" s="1790"/>
      <c r="BC1373" s="1146"/>
      <c r="BD1373" s="446"/>
      <c r="BE1373" s="1938"/>
      <c r="BF1373" s="1089"/>
      <c r="BG1373" s="20"/>
      <c r="BH1373" s="23"/>
      <c r="BI1373" s="23"/>
      <c r="BJ1373" s="23"/>
      <c r="BK1373" s="23"/>
      <c r="BL1373" s="23"/>
      <c r="BM1373" s="23"/>
      <c r="BN1373" s="23"/>
      <c r="BO1373" s="23"/>
      <c r="BP1373" s="23"/>
      <c r="BQ1373" s="23"/>
      <c r="BR1373" s="23"/>
      <c r="BS1373" s="23"/>
      <c r="BT1373" s="23"/>
      <c r="BU1373" s="23"/>
      <c r="BV1373" s="23"/>
      <c r="BW1373" s="23"/>
      <c r="BX1373" s="23"/>
      <c r="BY1373" s="23"/>
      <c r="BZ1373" s="23"/>
      <c r="CA1373" s="23"/>
      <c r="CB1373" s="23"/>
      <c r="CC1373" s="23"/>
      <c r="CD1373" s="23"/>
      <c r="CE1373" s="23"/>
      <c r="CF1373" s="23"/>
      <c r="CG1373" s="23"/>
      <c r="CH1373" s="23"/>
      <c r="CI1373" s="23"/>
      <c r="CJ1373" s="23"/>
      <c r="CK1373" s="23"/>
      <c r="CL1373" s="23"/>
      <c r="CM1373" s="23"/>
      <c r="CN1373" s="23"/>
      <c r="CO1373" s="23"/>
      <c r="CP1373" s="23"/>
      <c r="CQ1373" s="23"/>
      <c r="CR1373" s="23"/>
      <c r="CS1373" s="23"/>
      <c r="CT1373" s="23"/>
      <c r="CU1373" s="23"/>
      <c r="CV1373" s="23"/>
      <c r="CW1373" s="23"/>
      <c r="CX1373" s="23"/>
      <c r="CY1373" s="23"/>
      <c r="CZ1373" s="23"/>
      <c r="DA1373" s="23"/>
      <c r="DB1373" s="23"/>
      <c r="DC1373" s="23"/>
      <c r="DD1373" s="23"/>
      <c r="DE1373" s="23"/>
      <c r="DF1373" s="23"/>
      <c r="DG1373" s="23"/>
      <c r="DH1373" s="23"/>
      <c r="DI1373" s="23"/>
      <c r="DJ1373" s="23"/>
      <c r="DK1373" s="23"/>
      <c r="DL1373" s="23"/>
      <c r="DM1373" s="23"/>
      <c r="DN1373" s="23"/>
      <c r="DO1373" s="23"/>
      <c r="DP1373" s="23"/>
      <c r="DQ1373" s="23"/>
      <c r="DR1373" s="23"/>
      <c r="DS1373" s="23"/>
      <c r="DT1373" s="23"/>
      <c r="DU1373" s="23"/>
      <c r="DV1373" s="23"/>
      <c r="DW1373" s="23"/>
      <c r="DX1373" s="23"/>
      <c r="DY1373" s="23"/>
      <c r="DZ1373" s="23"/>
      <c r="EA1373" s="23"/>
      <c r="EB1373" s="23"/>
      <c r="EC1373" s="23"/>
      <c r="ED1373" s="23"/>
      <c r="EE1373" s="23"/>
    </row>
    <row r="1374" spans="1:135" s="22" customFormat="1" x14ac:dyDescent="0.25">
      <c r="A1374" s="20"/>
      <c r="B1374" s="16"/>
      <c r="C1374" s="446"/>
      <c r="D1374" s="446"/>
      <c r="E1374" s="1089"/>
      <c r="F1374" s="446"/>
      <c r="G1374" s="446"/>
      <c r="H1374" s="1089"/>
      <c r="I1374" s="446"/>
      <c r="J1374" s="446"/>
      <c r="K1374" s="1089"/>
      <c r="L1374" s="446"/>
      <c r="M1374" s="446"/>
      <c r="N1374" s="1089"/>
      <c r="O1374" s="446"/>
      <c r="P1374" s="446"/>
      <c r="Q1374" s="1089"/>
      <c r="R1374" s="446"/>
      <c r="S1374" s="446"/>
      <c r="T1374" s="1089"/>
      <c r="U1374" s="1089"/>
      <c r="V1374" s="446"/>
      <c r="W1374" s="446"/>
      <c r="X1374" s="1089"/>
      <c r="Y1374" s="446"/>
      <c r="Z1374" s="446"/>
      <c r="AA1374" s="1089"/>
      <c r="AB1374" s="446"/>
      <c r="AC1374" s="1089"/>
      <c r="AD1374" s="446"/>
      <c r="AE1374" s="1089"/>
      <c r="AF1374" s="446"/>
      <c r="AG1374" s="1089"/>
      <c r="AH1374" s="446"/>
      <c r="AI1374" s="446"/>
      <c r="AJ1374" s="1089"/>
      <c r="AK1374" s="446"/>
      <c r="AL1374" s="446"/>
      <c r="AM1374" s="1089"/>
      <c r="AN1374" s="446"/>
      <c r="AO1374" s="446"/>
      <c r="AP1374" s="1089"/>
      <c r="AQ1374" s="446"/>
      <c r="AR1374" s="446"/>
      <c r="AS1374" s="1146"/>
      <c r="AT1374" s="446"/>
      <c r="AU1374" s="446"/>
      <c r="AV1374" s="1089"/>
      <c r="AW1374" s="1089"/>
      <c r="AX1374" s="1146"/>
      <c r="AY1374" s="446"/>
      <c r="AZ1374" s="1146"/>
      <c r="BA1374" s="1919"/>
      <c r="BB1374" s="1790"/>
      <c r="BC1374" s="1146"/>
      <c r="BD1374" s="446"/>
      <c r="BE1374" s="1938"/>
      <c r="BF1374" s="1089"/>
      <c r="BG1374" s="20"/>
      <c r="BH1374" s="23"/>
      <c r="BI1374" s="23"/>
      <c r="BJ1374" s="23"/>
      <c r="BK1374" s="23"/>
      <c r="BL1374" s="23"/>
      <c r="BM1374" s="23"/>
      <c r="BN1374" s="23"/>
      <c r="BO1374" s="23"/>
      <c r="BP1374" s="23"/>
      <c r="BQ1374" s="23"/>
      <c r="BR1374" s="23"/>
      <c r="BS1374" s="23"/>
      <c r="BT1374" s="23"/>
      <c r="BU1374" s="23"/>
      <c r="BV1374" s="23"/>
      <c r="BW1374" s="23"/>
      <c r="BX1374" s="23"/>
      <c r="BY1374" s="23"/>
      <c r="BZ1374" s="23"/>
      <c r="CA1374" s="23"/>
      <c r="CB1374" s="23"/>
      <c r="CC1374" s="23"/>
      <c r="CD1374" s="23"/>
      <c r="CE1374" s="23"/>
      <c r="CF1374" s="23"/>
      <c r="CG1374" s="23"/>
      <c r="CH1374" s="23"/>
      <c r="CI1374" s="23"/>
      <c r="CJ1374" s="23"/>
      <c r="CK1374" s="23"/>
      <c r="CL1374" s="23"/>
      <c r="CM1374" s="23"/>
      <c r="CN1374" s="23"/>
      <c r="CO1374" s="23"/>
      <c r="CP1374" s="23"/>
      <c r="CQ1374" s="23"/>
      <c r="CR1374" s="23"/>
      <c r="CS1374" s="23"/>
      <c r="CT1374" s="23"/>
      <c r="CU1374" s="23"/>
      <c r="CV1374" s="23"/>
      <c r="CW1374" s="23"/>
      <c r="CX1374" s="23"/>
      <c r="CY1374" s="23"/>
      <c r="CZ1374" s="23"/>
      <c r="DA1374" s="23"/>
      <c r="DB1374" s="23"/>
      <c r="DC1374" s="23"/>
      <c r="DD1374" s="23"/>
      <c r="DE1374" s="23"/>
      <c r="DF1374" s="23"/>
      <c r="DG1374" s="23"/>
      <c r="DH1374" s="23"/>
      <c r="DI1374" s="23"/>
      <c r="DJ1374" s="23"/>
      <c r="DK1374" s="23"/>
      <c r="DL1374" s="23"/>
      <c r="DM1374" s="23"/>
      <c r="DN1374" s="23"/>
      <c r="DO1374" s="23"/>
      <c r="DP1374" s="23"/>
      <c r="DQ1374" s="23"/>
      <c r="DR1374" s="23"/>
      <c r="DS1374" s="23"/>
      <c r="DT1374" s="23"/>
      <c r="DU1374" s="23"/>
      <c r="DV1374" s="23"/>
      <c r="DW1374" s="23"/>
      <c r="DX1374" s="23"/>
      <c r="DY1374" s="23"/>
      <c r="DZ1374" s="23"/>
      <c r="EA1374" s="23"/>
      <c r="EB1374" s="23"/>
      <c r="EC1374" s="23"/>
      <c r="ED1374" s="23"/>
      <c r="EE1374" s="23"/>
    </row>
    <row r="1375" spans="1:135" s="22" customFormat="1" x14ac:dyDescent="0.25">
      <c r="A1375" s="20"/>
      <c r="B1375" s="16"/>
      <c r="C1375" s="446"/>
      <c r="D1375" s="446"/>
      <c r="E1375" s="1089"/>
      <c r="F1375" s="446"/>
      <c r="G1375" s="446"/>
      <c r="H1375" s="1089"/>
      <c r="I1375" s="446"/>
      <c r="J1375" s="446"/>
      <c r="K1375" s="1089"/>
      <c r="L1375" s="446"/>
      <c r="M1375" s="446"/>
      <c r="N1375" s="1089"/>
      <c r="O1375" s="446"/>
      <c r="P1375" s="446"/>
      <c r="Q1375" s="1089"/>
      <c r="R1375" s="446"/>
      <c r="S1375" s="446"/>
      <c r="T1375" s="1089"/>
      <c r="U1375" s="1089"/>
      <c r="V1375" s="446"/>
      <c r="W1375" s="446"/>
      <c r="X1375" s="1089"/>
      <c r="Y1375" s="446"/>
      <c r="Z1375" s="446"/>
      <c r="AA1375" s="1089"/>
      <c r="AB1375" s="446"/>
      <c r="AC1375" s="1089"/>
      <c r="AD1375" s="446"/>
      <c r="AE1375" s="1089"/>
      <c r="AF1375" s="446"/>
      <c r="AG1375" s="1089"/>
      <c r="AH1375" s="446"/>
      <c r="AI1375" s="446"/>
      <c r="AJ1375" s="1089"/>
      <c r="AK1375" s="446"/>
      <c r="AL1375" s="446"/>
      <c r="AM1375" s="1089"/>
      <c r="AN1375" s="446"/>
      <c r="AO1375" s="446"/>
      <c r="AP1375" s="1089"/>
      <c r="AQ1375" s="446"/>
      <c r="AR1375" s="446"/>
      <c r="AS1375" s="1146"/>
      <c r="AT1375" s="446"/>
      <c r="AU1375" s="446"/>
      <c r="AV1375" s="1089"/>
      <c r="AW1375" s="1089"/>
      <c r="AX1375" s="1146"/>
      <c r="AY1375" s="446"/>
      <c r="AZ1375" s="1146"/>
      <c r="BA1375" s="1919"/>
      <c r="BB1375" s="1790"/>
      <c r="BC1375" s="1146"/>
      <c r="BD1375" s="446"/>
      <c r="BE1375" s="1938"/>
      <c r="BF1375" s="1089"/>
      <c r="BG1375" s="20"/>
      <c r="BH1375" s="23"/>
      <c r="BI1375" s="23"/>
      <c r="BJ1375" s="23"/>
      <c r="BK1375" s="23"/>
      <c r="BL1375" s="23"/>
      <c r="BM1375" s="23"/>
      <c r="BN1375" s="23"/>
      <c r="BO1375" s="23"/>
      <c r="BP1375" s="23"/>
      <c r="BQ1375" s="23"/>
      <c r="BR1375" s="23"/>
      <c r="BS1375" s="23"/>
      <c r="BT1375" s="23"/>
      <c r="BU1375" s="23"/>
      <c r="BV1375" s="23"/>
      <c r="BW1375" s="23"/>
      <c r="BX1375" s="23"/>
      <c r="BY1375" s="23"/>
      <c r="BZ1375" s="23"/>
      <c r="CA1375" s="23"/>
      <c r="CB1375" s="23"/>
      <c r="CC1375" s="23"/>
      <c r="CD1375" s="23"/>
      <c r="CE1375" s="23"/>
      <c r="CF1375" s="23"/>
      <c r="CG1375" s="23"/>
      <c r="CH1375" s="23"/>
      <c r="CI1375" s="23"/>
      <c r="CJ1375" s="23"/>
      <c r="CK1375" s="23"/>
      <c r="CL1375" s="23"/>
      <c r="CM1375" s="23"/>
      <c r="CN1375" s="23"/>
      <c r="CO1375" s="23"/>
      <c r="CP1375" s="23"/>
      <c r="CQ1375" s="23"/>
      <c r="CR1375" s="23"/>
      <c r="CS1375" s="23"/>
      <c r="CT1375" s="23"/>
      <c r="CU1375" s="23"/>
      <c r="CV1375" s="23"/>
      <c r="CW1375" s="23"/>
      <c r="CX1375" s="23"/>
      <c r="CY1375" s="23"/>
      <c r="CZ1375" s="23"/>
      <c r="DA1375" s="23"/>
      <c r="DB1375" s="23"/>
      <c r="DC1375" s="23"/>
      <c r="DD1375" s="23"/>
      <c r="DE1375" s="23"/>
      <c r="DF1375" s="23"/>
      <c r="DG1375" s="23"/>
      <c r="DH1375" s="23"/>
      <c r="DI1375" s="23"/>
      <c r="DJ1375" s="23"/>
      <c r="DK1375" s="23"/>
      <c r="DL1375" s="23"/>
      <c r="DM1375" s="23"/>
      <c r="DN1375" s="23"/>
      <c r="DO1375" s="23"/>
      <c r="DP1375" s="23"/>
      <c r="DQ1375" s="23"/>
      <c r="DR1375" s="23"/>
      <c r="DS1375" s="23"/>
      <c r="DT1375" s="23"/>
      <c r="DU1375" s="23"/>
      <c r="DV1375" s="23"/>
      <c r="DW1375" s="23"/>
      <c r="DX1375" s="23"/>
      <c r="DY1375" s="23"/>
      <c r="DZ1375" s="23"/>
      <c r="EA1375" s="23"/>
      <c r="EB1375" s="23"/>
      <c r="EC1375" s="23"/>
      <c r="ED1375" s="23"/>
      <c r="EE1375" s="23"/>
    </row>
    <row r="1376" spans="1:135" s="22" customFormat="1" x14ac:dyDescent="0.25">
      <c r="A1376" s="20"/>
      <c r="B1376" s="16"/>
      <c r="C1376" s="446"/>
      <c r="D1376" s="446"/>
      <c r="E1376" s="1089"/>
      <c r="F1376" s="446"/>
      <c r="G1376" s="446"/>
      <c r="H1376" s="1089"/>
      <c r="I1376" s="446"/>
      <c r="J1376" s="446"/>
      <c r="K1376" s="1089"/>
      <c r="L1376" s="446"/>
      <c r="M1376" s="446"/>
      <c r="N1376" s="1089"/>
      <c r="O1376" s="446"/>
      <c r="P1376" s="446"/>
      <c r="Q1376" s="1089"/>
      <c r="R1376" s="446"/>
      <c r="S1376" s="446"/>
      <c r="T1376" s="1089"/>
      <c r="U1376" s="1089"/>
      <c r="V1376" s="446"/>
      <c r="W1376" s="446"/>
      <c r="X1376" s="1089"/>
      <c r="Y1376" s="446"/>
      <c r="Z1376" s="446"/>
      <c r="AA1376" s="1089"/>
      <c r="AB1376" s="446"/>
      <c r="AC1376" s="1089"/>
      <c r="AD1376" s="446"/>
      <c r="AE1376" s="1089"/>
      <c r="AF1376" s="446"/>
      <c r="AG1376" s="1089"/>
      <c r="AH1376" s="446"/>
      <c r="AI1376" s="446"/>
      <c r="AJ1376" s="1089"/>
      <c r="AK1376" s="446"/>
      <c r="AL1376" s="446"/>
      <c r="AM1376" s="1089"/>
      <c r="AN1376" s="446"/>
      <c r="AO1376" s="446"/>
      <c r="AP1376" s="1089"/>
      <c r="AQ1376" s="446"/>
      <c r="AR1376" s="446"/>
      <c r="AS1376" s="1146"/>
      <c r="AT1376" s="446"/>
      <c r="AU1376" s="446"/>
      <c r="AV1376" s="1089"/>
      <c r="AW1376" s="1089"/>
      <c r="AX1376" s="1146"/>
      <c r="AY1376" s="446"/>
      <c r="AZ1376" s="1146"/>
      <c r="BA1376" s="1919"/>
      <c r="BB1376" s="1790"/>
      <c r="BC1376" s="1146"/>
      <c r="BD1376" s="446"/>
      <c r="BE1376" s="1938"/>
      <c r="BF1376" s="1089"/>
      <c r="BG1376" s="20"/>
      <c r="BH1376" s="23"/>
      <c r="BI1376" s="23"/>
      <c r="BJ1376" s="23"/>
      <c r="BK1376" s="23"/>
      <c r="BL1376" s="23"/>
      <c r="BM1376" s="23"/>
      <c r="BN1376" s="23"/>
      <c r="BO1376" s="23"/>
      <c r="BP1376" s="23"/>
      <c r="BQ1376" s="23"/>
      <c r="BR1376" s="23"/>
      <c r="BS1376" s="23"/>
      <c r="BT1376" s="23"/>
      <c r="BU1376" s="23"/>
      <c r="BV1376" s="23"/>
      <c r="BW1376" s="23"/>
      <c r="BX1376" s="23"/>
      <c r="BY1376" s="23"/>
      <c r="BZ1376" s="23"/>
      <c r="CA1376" s="23"/>
      <c r="CB1376" s="23"/>
      <c r="CC1376" s="23"/>
      <c r="CD1376" s="23"/>
      <c r="CE1376" s="23"/>
      <c r="CF1376" s="23"/>
      <c r="CG1376" s="23"/>
      <c r="CH1376" s="23"/>
      <c r="CI1376" s="23"/>
      <c r="CJ1376" s="23"/>
      <c r="CK1376" s="23"/>
      <c r="CL1376" s="23"/>
      <c r="CM1376" s="23"/>
      <c r="CN1376" s="23"/>
      <c r="CO1376" s="23"/>
      <c r="CP1376" s="23"/>
      <c r="CQ1376" s="23"/>
      <c r="CR1376" s="23"/>
      <c r="CS1376" s="23"/>
      <c r="CT1376" s="23"/>
      <c r="CU1376" s="23"/>
      <c r="CV1376" s="23"/>
      <c r="CW1376" s="23"/>
      <c r="CX1376" s="23"/>
      <c r="CY1376" s="23"/>
      <c r="CZ1376" s="23"/>
      <c r="DA1376" s="23"/>
      <c r="DB1376" s="23"/>
      <c r="DC1376" s="23"/>
      <c r="DD1376" s="23"/>
      <c r="DE1376" s="23"/>
      <c r="DF1376" s="23"/>
      <c r="DG1376" s="23"/>
      <c r="DH1376" s="23"/>
      <c r="DI1376" s="23"/>
      <c r="DJ1376" s="23"/>
      <c r="DK1376" s="23"/>
      <c r="DL1376" s="23"/>
      <c r="DM1376" s="23"/>
      <c r="DN1376" s="23"/>
      <c r="DO1376" s="23"/>
      <c r="DP1376" s="23"/>
      <c r="DQ1376" s="23"/>
      <c r="DR1376" s="23"/>
      <c r="DS1376" s="23"/>
      <c r="DT1376" s="23"/>
      <c r="DU1376" s="23"/>
      <c r="DV1376" s="23"/>
      <c r="DW1376" s="23"/>
      <c r="DX1376" s="23"/>
      <c r="DY1376" s="23"/>
      <c r="DZ1376" s="23"/>
      <c r="EA1376" s="23"/>
      <c r="EB1376" s="23"/>
      <c r="EC1376" s="23"/>
      <c r="ED1376" s="23"/>
      <c r="EE1376" s="23"/>
    </row>
    <row r="1377" spans="1:135" s="22" customFormat="1" x14ac:dyDescent="0.25">
      <c r="A1377" s="20"/>
      <c r="B1377" s="16"/>
      <c r="C1377" s="446"/>
      <c r="D1377" s="446"/>
      <c r="E1377" s="1089"/>
      <c r="F1377" s="446"/>
      <c r="G1377" s="446"/>
      <c r="H1377" s="1089"/>
      <c r="I1377" s="446"/>
      <c r="J1377" s="446"/>
      <c r="K1377" s="1089"/>
      <c r="L1377" s="446"/>
      <c r="M1377" s="446"/>
      <c r="N1377" s="1089"/>
      <c r="O1377" s="446"/>
      <c r="P1377" s="446"/>
      <c r="Q1377" s="1089"/>
      <c r="R1377" s="446"/>
      <c r="S1377" s="446"/>
      <c r="T1377" s="1089"/>
      <c r="U1377" s="1089"/>
      <c r="V1377" s="446"/>
      <c r="W1377" s="446"/>
      <c r="X1377" s="1089"/>
      <c r="Y1377" s="446"/>
      <c r="Z1377" s="446"/>
      <c r="AA1377" s="1089"/>
      <c r="AB1377" s="446"/>
      <c r="AC1377" s="1089"/>
      <c r="AD1377" s="446"/>
      <c r="AE1377" s="1089"/>
      <c r="AF1377" s="446"/>
      <c r="AG1377" s="1089"/>
      <c r="AH1377" s="446"/>
      <c r="AI1377" s="446"/>
      <c r="AJ1377" s="1089"/>
      <c r="AK1377" s="446"/>
      <c r="AL1377" s="446"/>
      <c r="AM1377" s="1089"/>
      <c r="AN1377" s="446"/>
      <c r="AO1377" s="446"/>
      <c r="AP1377" s="1089"/>
      <c r="AQ1377" s="446"/>
      <c r="AR1377" s="446"/>
      <c r="AS1377" s="1146"/>
      <c r="AT1377" s="446"/>
      <c r="AU1377" s="446"/>
      <c r="AV1377" s="1089"/>
      <c r="AW1377" s="1089"/>
      <c r="AX1377" s="1146"/>
      <c r="AY1377" s="446"/>
      <c r="AZ1377" s="1146"/>
      <c r="BA1377" s="1919"/>
      <c r="BB1377" s="1790"/>
      <c r="BC1377" s="1146"/>
      <c r="BD1377" s="446"/>
      <c r="BE1377" s="1938"/>
      <c r="BF1377" s="1089"/>
      <c r="BG1377" s="20"/>
      <c r="BH1377" s="23"/>
      <c r="BI1377" s="23"/>
      <c r="BJ1377" s="23"/>
      <c r="BK1377" s="23"/>
      <c r="BL1377" s="23"/>
      <c r="BM1377" s="23"/>
      <c r="BN1377" s="23"/>
      <c r="BO1377" s="23"/>
      <c r="BP1377" s="23"/>
      <c r="BQ1377" s="23"/>
      <c r="BR1377" s="23"/>
      <c r="BS1377" s="23"/>
      <c r="BT1377" s="23"/>
      <c r="BU1377" s="23"/>
      <c r="BV1377" s="23"/>
      <c r="BW1377" s="23"/>
      <c r="BX1377" s="23"/>
      <c r="BY1377" s="23"/>
      <c r="BZ1377" s="23"/>
      <c r="CA1377" s="23"/>
      <c r="CB1377" s="23"/>
      <c r="CC1377" s="23"/>
      <c r="CD1377" s="23"/>
      <c r="CE1377" s="23"/>
      <c r="CF1377" s="23"/>
      <c r="CG1377" s="23"/>
      <c r="CH1377" s="23"/>
      <c r="CI1377" s="23"/>
      <c r="CJ1377" s="23"/>
      <c r="CK1377" s="23"/>
      <c r="CL1377" s="23"/>
      <c r="CM1377" s="23"/>
      <c r="CN1377" s="23"/>
      <c r="CO1377" s="23"/>
      <c r="CP1377" s="23"/>
      <c r="CQ1377" s="23"/>
      <c r="CR1377" s="23"/>
      <c r="CS1377" s="23"/>
      <c r="CT1377" s="23"/>
      <c r="CU1377" s="23"/>
      <c r="CV1377" s="23"/>
      <c r="CW1377" s="23"/>
      <c r="CX1377" s="23"/>
      <c r="CY1377" s="23"/>
      <c r="CZ1377" s="23"/>
      <c r="DA1377" s="23"/>
      <c r="DB1377" s="23"/>
      <c r="DC1377" s="23"/>
      <c r="DD1377" s="23"/>
      <c r="DE1377" s="23"/>
      <c r="DF1377" s="23"/>
      <c r="DG1377" s="23"/>
      <c r="DH1377" s="23"/>
      <c r="DI1377" s="23"/>
      <c r="DJ1377" s="23"/>
      <c r="DK1377" s="23"/>
      <c r="DL1377" s="23"/>
      <c r="DM1377" s="23"/>
      <c r="DN1377" s="23"/>
      <c r="DO1377" s="23"/>
      <c r="DP1377" s="23"/>
      <c r="DQ1377" s="23"/>
      <c r="DR1377" s="23"/>
      <c r="DS1377" s="23"/>
      <c r="DT1377" s="23"/>
      <c r="DU1377" s="23"/>
      <c r="DV1377" s="23"/>
      <c r="DW1377" s="23"/>
      <c r="DX1377" s="23"/>
      <c r="DY1377" s="23"/>
      <c r="DZ1377" s="23"/>
      <c r="EA1377" s="23"/>
      <c r="EB1377" s="23"/>
      <c r="EC1377" s="23"/>
      <c r="ED1377" s="23"/>
      <c r="EE1377" s="23"/>
    </row>
    <row r="1378" spans="1:135" s="22" customFormat="1" x14ac:dyDescent="0.25">
      <c r="A1378" s="20"/>
      <c r="B1378" s="16"/>
      <c r="C1378" s="446"/>
      <c r="D1378" s="446"/>
      <c r="E1378" s="1089"/>
      <c r="F1378" s="446"/>
      <c r="G1378" s="446"/>
      <c r="H1378" s="1089"/>
      <c r="I1378" s="446"/>
      <c r="J1378" s="446"/>
      <c r="K1378" s="1089"/>
      <c r="L1378" s="446"/>
      <c r="M1378" s="446"/>
      <c r="N1378" s="1089"/>
      <c r="O1378" s="446"/>
      <c r="P1378" s="446"/>
      <c r="Q1378" s="1089"/>
      <c r="R1378" s="446"/>
      <c r="S1378" s="446"/>
      <c r="T1378" s="1089"/>
      <c r="U1378" s="1089"/>
      <c r="V1378" s="446"/>
      <c r="W1378" s="446"/>
      <c r="X1378" s="1089"/>
      <c r="Y1378" s="446"/>
      <c r="Z1378" s="446"/>
      <c r="AA1378" s="1089"/>
      <c r="AB1378" s="446"/>
      <c r="AC1378" s="1089"/>
      <c r="AD1378" s="446"/>
      <c r="AE1378" s="1089"/>
      <c r="AF1378" s="446"/>
      <c r="AG1378" s="1089"/>
      <c r="AH1378" s="446"/>
      <c r="AI1378" s="446"/>
      <c r="AJ1378" s="1089"/>
      <c r="AK1378" s="446"/>
      <c r="AL1378" s="446"/>
      <c r="AM1378" s="1089"/>
      <c r="AN1378" s="446"/>
      <c r="AO1378" s="446"/>
      <c r="AP1378" s="1089"/>
      <c r="AQ1378" s="446"/>
      <c r="AR1378" s="446"/>
      <c r="AS1378" s="1146"/>
      <c r="AT1378" s="446"/>
      <c r="AU1378" s="446"/>
      <c r="AV1378" s="1089"/>
      <c r="AW1378" s="1089"/>
      <c r="AX1378" s="1146"/>
      <c r="AY1378" s="446"/>
      <c r="AZ1378" s="1146"/>
      <c r="BA1378" s="1919"/>
      <c r="BB1378" s="1790"/>
      <c r="BC1378" s="1146"/>
      <c r="BD1378" s="446"/>
      <c r="BE1378" s="1938"/>
      <c r="BF1378" s="1089"/>
      <c r="BG1378" s="20"/>
      <c r="BH1378" s="23"/>
      <c r="BI1378" s="23"/>
      <c r="BJ1378" s="23"/>
      <c r="BK1378" s="23"/>
      <c r="BL1378" s="23"/>
      <c r="BM1378" s="23"/>
      <c r="BN1378" s="23"/>
      <c r="BO1378" s="23"/>
      <c r="BP1378" s="23"/>
      <c r="BQ1378" s="23"/>
      <c r="BR1378" s="23"/>
      <c r="BS1378" s="23"/>
      <c r="BT1378" s="23"/>
      <c r="BU1378" s="23"/>
      <c r="BV1378" s="23"/>
      <c r="BW1378" s="23"/>
      <c r="BX1378" s="23"/>
      <c r="BY1378" s="23"/>
      <c r="BZ1378" s="23"/>
      <c r="CA1378" s="23"/>
      <c r="CB1378" s="23"/>
      <c r="CC1378" s="23"/>
      <c r="CD1378" s="23"/>
      <c r="CE1378" s="23"/>
      <c r="CF1378" s="23"/>
      <c r="CG1378" s="23"/>
      <c r="CH1378" s="23"/>
      <c r="CI1378" s="23"/>
      <c r="CJ1378" s="23"/>
      <c r="CK1378" s="23"/>
      <c r="CL1378" s="23"/>
      <c r="CM1378" s="23"/>
      <c r="CN1378" s="23"/>
      <c r="CO1378" s="23"/>
      <c r="CP1378" s="23"/>
      <c r="CQ1378" s="23"/>
      <c r="CR1378" s="23"/>
      <c r="CS1378" s="23"/>
      <c r="CT1378" s="23"/>
      <c r="CU1378" s="23"/>
      <c r="CV1378" s="23"/>
      <c r="CW1378" s="23"/>
      <c r="CX1378" s="23"/>
      <c r="CY1378" s="23"/>
      <c r="CZ1378" s="23"/>
      <c r="DA1378" s="23"/>
      <c r="DB1378" s="23"/>
      <c r="DC1378" s="23"/>
      <c r="DD1378" s="23"/>
      <c r="DE1378" s="23"/>
      <c r="DF1378" s="23"/>
      <c r="DG1378" s="23"/>
      <c r="DH1378" s="23"/>
      <c r="DI1378" s="23"/>
      <c r="DJ1378" s="23"/>
      <c r="DK1378" s="23"/>
      <c r="DL1378" s="23"/>
      <c r="DM1378" s="23"/>
      <c r="DN1378" s="23"/>
      <c r="DO1378" s="23"/>
      <c r="DP1378" s="23"/>
      <c r="DQ1378" s="23"/>
      <c r="DR1378" s="23"/>
      <c r="DS1378" s="23"/>
      <c r="DT1378" s="23"/>
      <c r="DU1378" s="23"/>
      <c r="DV1378" s="23"/>
      <c r="DW1378" s="23"/>
      <c r="DX1378" s="23"/>
      <c r="DY1378" s="23"/>
      <c r="DZ1378" s="23"/>
      <c r="EA1378" s="23"/>
      <c r="EB1378" s="23"/>
      <c r="EC1378" s="23"/>
      <c r="ED1378" s="23"/>
      <c r="EE1378" s="23"/>
    </row>
    <row r="1379" spans="1:135" s="22" customFormat="1" x14ac:dyDescent="0.25">
      <c r="A1379" s="20"/>
      <c r="B1379" s="16"/>
      <c r="C1379" s="446"/>
      <c r="D1379" s="446"/>
      <c r="E1379" s="1089"/>
      <c r="F1379" s="446"/>
      <c r="G1379" s="446"/>
      <c r="H1379" s="1089"/>
      <c r="I1379" s="446"/>
      <c r="J1379" s="446"/>
      <c r="K1379" s="1089"/>
      <c r="L1379" s="446"/>
      <c r="M1379" s="446"/>
      <c r="N1379" s="1089"/>
      <c r="O1379" s="446"/>
      <c r="P1379" s="446"/>
      <c r="Q1379" s="1089"/>
      <c r="R1379" s="446"/>
      <c r="S1379" s="446"/>
      <c r="T1379" s="1089"/>
      <c r="U1379" s="1089"/>
      <c r="V1379" s="446"/>
      <c r="W1379" s="446"/>
      <c r="X1379" s="1089"/>
      <c r="Y1379" s="446"/>
      <c r="Z1379" s="446"/>
      <c r="AA1379" s="1089"/>
      <c r="AB1379" s="446"/>
      <c r="AC1379" s="1089"/>
      <c r="AD1379" s="446"/>
      <c r="AE1379" s="1089"/>
      <c r="AF1379" s="446"/>
      <c r="AG1379" s="1089"/>
      <c r="AH1379" s="446"/>
      <c r="AI1379" s="446"/>
      <c r="AJ1379" s="1089"/>
      <c r="AK1379" s="446"/>
      <c r="AL1379" s="446"/>
      <c r="AM1379" s="1089"/>
      <c r="AN1379" s="446"/>
      <c r="AO1379" s="446"/>
      <c r="AP1379" s="1089"/>
      <c r="AQ1379" s="446"/>
      <c r="AR1379" s="446"/>
      <c r="AS1379" s="1146"/>
      <c r="AT1379" s="446"/>
      <c r="AU1379" s="446"/>
      <c r="AV1379" s="1089"/>
      <c r="AW1379" s="1089"/>
      <c r="AX1379" s="1146"/>
      <c r="AY1379" s="446"/>
      <c r="AZ1379" s="1146"/>
      <c r="BA1379" s="1919"/>
      <c r="BB1379" s="1790"/>
      <c r="BC1379" s="1146"/>
      <c r="BD1379" s="446"/>
      <c r="BE1379" s="1938"/>
      <c r="BF1379" s="1089"/>
      <c r="BG1379" s="20"/>
      <c r="BH1379" s="23"/>
      <c r="BI1379" s="23"/>
      <c r="BJ1379" s="23"/>
      <c r="BK1379" s="23"/>
      <c r="BL1379" s="23"/>
      <c r="BM1379" s="23"/>
      <c r="BN1379" s="23"/>
      <c r="BO1379" s="23"/>
      <c r="BP1379" s="23"/>
      <c r="BQ1379" s="23"/>
      <c r="BR1379" s="23"/>
      <c r="BS1379" s="23"/>
      <c r="BT1379" s="23"/>
      <c r="BU1379" s="23"/>
      <c r="BV1379" s="23"/>
      <c r="BW1379" s="23"/>
      <c r="BX1379" s="23"/>
      <c r="BY1379" s="23"/>
      <c r="BZ1379" s="23"/>
      <c r="CA1379" s="23"/>
      <c r="CB1379" s="23"/>
      <c r="CC1379" s="23"/>
      <c r="CD1379" s="23"/>
      <c r="CE1379" s="23"/>
      <c r="CF1379" s="23"/>
      <c r="CG1379" s="23"/>
      <c r="CH1379" s="23"/>
      <c r="CI1379" s="23"/>
      <c r="CJ1379" s="23"/>
      <c r="CK1379" s="23"/>
      <c r="CL1379" s="23"/>
      <c r="CM1379" s="23"/>
      <c r="CN1379" s="23"/>
      <c r="CO1379" s="23"/>
      <c r="CP1379" s="23"/>
      <c r="CQ1379" s="23"/>
      <c r="CR1379" s="23"/>
      <c r="CS1379" s="23"/>
      <c r="CT1379" s="23"/>
      <c r="CU1379" s="23"/>
      <c r="CV1379" s="23"/>
      <c r="CW1379" s="23"/>
      <c r="CX1379" s="23"/>
      <c r="CY1379" s="23"/>
      <c r="CZ1379" s="23"/>
      <c r="DA1379" s="23"/>
      <c r="DB1379" s="23"/>
      <c r="DC1379" s="23"/>
      <c r="DD1379" s="23"/>
      <c r="DE1379" s="23"/>
      <c r="DF1379" s="23"/>
      <c r="DG1379" s="23"/>
      <c r="DH1379" s="23"/>
      <c r="DI1379" s="23"/>
      <c r="DJ1379" s="23"/>
      <c r="DK1379" s="23"/>
      <c r="DL1379" s="23"/>
      <c r="DM1379" s="23"/>
      <c r="DN1379" s="23"/>
      <c r="DO1379" s="23"/>
      <c r="DP1379" s="23"/>
      <c r="DQ1379" s="23"/>
      <c r="DR1379" s="23"/>
      <c r="DS1379" s="23"/>
      <c r="DT1379" s="23"/>
      <c r="DU1379" s="23"/>
      <c r="DV1379" s="23"/>
      <c r="DW1379" s="23"/>
      <c r="DX1379" s="23"/>
      <c r="DY1379" s="23"/>
      <c r="DZ1379" s="23"/>
      <c r="EA1379" s="23"/>
      <c r="EB1379" s="23"/>
      <c r="EC1379" s="23"/>
      <c r="ED1379" s="23"/>
      <c r="EE1379" s="23"/>
    </row>
    <row r="1380" spans="1:135" s="22" customFormat="1" x14ac:dyDescent="0.25">
      <c r="A1380" s="20"/>
      <c r="B1380" s="16"/>
      <c r="C1380" s="446"/>
      <c r="D1380" s="446"/>
      <c r="E1380" s="1089"/>
      <c r="F1380" s="446"/>
      <c r="G1380" s="446"/>
      <c r="H1380" s="1089"/>
      <c r="I1380" s="446"/>
      <c r="J1380" s="446"/>
      <c r="K1380" s="1089"/>
      <c r="L1380" s="446"/>
      <c r="M1380" s="446"/>
      <c r="N1380" s="1089"/>
      <c r="O1380" s="446"/>
      <c r="P1380" s="446"/>
      <c r="Q1380" s="1089"/>
      <c r="R1380" s="446"/>
      <c r="S1380" s="446"/>
      <c r="T1380" s="1089"/>
      <c r="U1380" s="1089"/>
      <c r="V1380" s="446"/>
      <c r="W1380" s="446"/>
      <c r="X1380" s="1089"/>
      <c r="Y1380" s="446"/>
      <c r="Z1380" s="446"/>
      <c r="AA1380" s="1089"/>
      <c r="AB1380" s="446"/>
      <c r="AC1380" s="1089"/>
      <c r="AD1380" s="446"/>
      <c r="AE1380" s="1089"/>
      <c r="AF1380" s="446"/>
      <c r="AG1380" s="1089"/>
      <c r="AH1380" s="446"/>
      <c r="AI1380" s="446"/>
      <c r="AJ1380" s="1089"/>
      <c r="AK1380" s="446"/>
      <c r="AL1380" s="446"/>
      <c r="AM1380" s="1089"/>
      <c r="AN1380" s="446"/>
      <c r="AO1380" s="446"/>
      <c r="AP1380" s="1089"/>
      <c r="AQ1380" s="446"/>
      <c r="AR1380" s="446"/>
      <c r="AS1380" s="1146"/>
      <c r="AT1380" s="446"/>
      <c r="AU1380" s="446"/>
      <c r="AV1380" s="1089"/>
      <c r="AW1380" s="1089"/>
      <c r="AX1380" s="1146"/>
      <c r="AY1380" s="446"/>
      <c r="AZ1380" s="1146"/>
      <c r="BA1380" s="1919"/>
      <c r="BB1380" s="1790"/>
      <c r="BC1380" s="1146"/>
      <c r="BD1380" s="446"/>
      <c r="BE1380" s="1938"/>
      <c r="BF1380" s="1089"/>
      <c r="BG1380" s="20"/>
      <c r="BH1380" s="23"/>
      <c r="BI1380" s="23"/>
      <c r="BJ1380" s="23"/>
      <c r="BK1380" s="23"/>
      <c r="BL1380" s="23"/>
      <c r="BM1380" s="23"/>
      <c r="BN1380" s="23"/>
      <c r="BO1380" s="23"/>
      <c r="BP1380" s="23"/>
      <c r="BQ1380" s="23"/>
      <c r="BR1380" s="23"/>
      <c r="BS1380" s="23"/>
      <c r="BT1380" s="23"/>
      <c r="BU1380" s="23"/>
      <c r="BV1380" s="23"/>
      <c r="BW1380" s="23"/>
      <c r="BX1380" s="23"/>
      <c r="BY1380" s="23"/>
      <c r="BZ1380" s="23"/>
      <c r="CA1380" s="23"/>
      <c r="CB1380" s="23"/>
      <c r="CC1380" s="23"/>
      <c r="CD1380" s="23"/>
      <c r="CE1380" s="23"/>
      <c r="CF1380" s="23"/>
      <c r="CG1380" s="23"/>
      <c r="CH1380" s="23"/>
      <c r="CI1380" s="23"/>
      <c r="CJ1380" s="23"/>
      <c r="CK1380" s="23"/>
      <c r="CL1380" s="23"/>
      <c r="CM1380" s="23"/>
      <c r="CN1380" s="23"/>
      <c r="CO1380" s="23"/>
      <c r="CP1380" s="23"/>
      <c r="CQ1380" s="23"/>
      <c r="CR1380" s="23"/>
      <c r="CS1380" s="23"/>
      <c r="CT1380" s="23"/>
      <c r="CU1380" s="23"/>
      <c r="CV1380" s="23"/>
      <c r="CW1380" s="23"/>
      <c r="CX1380" s="23"/>
      <c r="CY1380" s="23"/>
      <c r="CZ1380" s="23"/>
      <c r="DA1380" s="23"/>
      <c r="DB1380" s="23"/>
      <c r="DC1380" s="23"/>
      <c r="DD1380" s="23"/>
      <c r="DE1380" s="23"/>
      <c r="DF1380" s="23"/>
      <c r="DG1380" s="23"/>
      <c r="DH1380" s="23"/>
      <c r="DI1380" s="23"/>
      <c r="DJ1380" s="23"/>
      <c r="DK1380" s="23"/>
      <c r="DL1380" s="23"/>
      <c r="DM1380" s="23"/>
      <c r="DN1380" s="23"/>
      <c r="DO1380" s="23"/>
      <c r="DP1380" s="23"/>
      <c r="DQ1380" s="23"/>
      <c r="DR1380" s="23"/>
      <c r="DS1380" s="23"/>
      <c r="DT1380" s="23"/>
      <c r="DU1380" s="23"/>
      <c r="DV1380" s="23"/>
      <c r="DW1380" s="23"/>
      <c r="DX1380" s="23"/>
      <c r="DY1380" s="23"/>
      <c r="DZ1380" s="23"/>
      <c r="EA1380" s="23"/>
      <c r="EB1380" s="23"/>
      <c r="EC1380" s="23"/>
      <c r="ED1380" s="23"/>
      <c r="EE1380" s="23"/>
    </row>
    <row r="1381" spans="1:135" s="22" customFormat="1" x14ac:dyDescent="0.25">
      <c r="A1381" s="20"/>
      <c r="B1381" s="16"/>
      <c r="C1381" s="446"/>
      <c r="D1381" s="446"/>
      <c r="E1381" s="1089"/>
      <c r="F1381" s="446"/>
      <c r="G1381" s="446"/>
      <c r="H1381" s="1089"/>
      <c r="I1381" s="446"/>
      <c r="J1381" s="446"/>
      <c r="K1381" s="1089"/>
      <c r="L1381" s="446"/>
      <c r="M1381" s="446"/>
      <c r="N1381" s="1089"/>
      <c r="O1381" s="446"/>
      <c r="P1381" s="446"/>
      <c r="Q1381" s="1089"/>
      <c r="R1381" s="446"/>
      <c r="S1381" s="446"/>
      <c r="T1381" s="1089"/>
      <c r="U1381" s="1089"/>
      <c r="V1381" s="446"/>
      <c r="W1381" s="446"/>
      <c r="X1381" s="1089"/>
      <c r="Y1381" s="446"/>
      <c r="Z1381" s="446"/>
      <c r="AA1381" s="1089"/>
      <c r="AB1381" s="446"/>
      <c r="AC1381" s="1089"/>
      <c r="AD1381" s="446"/>
      <c r="AE1381" s="1089"/>
      <c r="AF1381" s="446"/>
      <c r="AG1381" s="1089"/>
      <c r="AH1381" s="446"/>
      <c r="AI1381" s="446"/>
      <c r="AJ1381" s="1089"/>
      <c r="AK1381" s="446"/>
      <c r="AL1381" s="446"/>
      <c r="AM1381" s="1089"/>
      <c r="AN1381" s="446"/>
      <c r="AO1381" s="446"/>
      <c r="AP1381" s="1089"/>
      <c r="AQ1381" s="446"/>
      <c r="AR1381" s="446"/>
      <c r="AS1381" s="1146"/>
      <c r="AT1381" s="446"/>
      <c r="AU1381" s="446"/>
      <c r="AV1381" s="1089"/>
      <c r="AW1381" s="1089"/>
      <c r="AX1381" s="1146"/>
      <c r="AY1381" s="446"/>
      <c r="AZ1381" s="1146"/>
      <c r="BA1381" s="1919"/>
      <c r="BB1381" s="1790"/>
      <c r="BC1381" s="1146"/>
      <c r="BD1381" s="446"/>
      <c r="BE1381" s="1938"/>
      <c r="BF1381" s="1089"/>
      <c r="BG1381" s="20"/>
      <c r="BH1381" s="23"/>
      <c r="BI1381" s="23"/>
      <c r="BJ1381" s="23"/>
      <c r="BK1381" s="23"/>
      <c r="BL1381" s="23"/>
      <c r="BM1381" s="23"/>
      <c r="BN1381" s="23"/>
      <c r="BO1381" s="23"/>
      <c r="BP1381" s="23"/>
      <c r="BQ1381" s="23"/>
      <c r="BR1381" s="23"/>
      <c r="BS1381" s="23"/>
      <c r="BT1381" s="23"/>
      <c r="BU1381" s="23"/>
      <c r="BV1381" s="23"/>
      <c r="BW1381" s="23"/>
      <c r="BX1381" s="23"/>
      <c r="BY1381" s="23"/>
      <c r="BZ1381" s="23"/>
      <c r="CA1381" s="23"/>
      <c r="CB1381" s="23"/>
      <c r="CC1381" s="23"/>
      <c r="CD1381" s="23"/>
      <c r="CE1381" s="23"/>
      <c r="CF1381" s="23"/>
      <c r="CG1381" s="23"/>
      <c r="CH1381" s="23"/>
      <c r="CI1381" s="23"/>
      <c r="CJ1381" s="23"/>
      <c r="CK1381" s="23"/>
      <c r="CL1381" s="23"/>
      <c r="CM1381" s="23"/>
      <c r="CN1381" s="23"/>
      <c r="CO1381" s="23"/>
      <c r="CP1381" s="23"/>
      <c r="CQ1381" s="23"/>
      <c r="CR1381" s="23"/>
      <c r="CS1381" s="23"/>
      <c r="CT1381" s="23"/>
      <c r="CU1381" s="23"/>
      <c r="CV1381" s="23"/>
      <c r="CW1381" s="23"/>
      <c r="CX1381" s="23"/>
      <c r="CY1381" s="23"/>
      <c r="CZ1381" s="23"/>
      <c r="DA1381" s="23"/>
      <c r="DB1381" s="23"/>
      <c r="DC1381" s="23"/>
      <c r="DD1381" s="23"/>
      <c r="DE1381" s="23"/>
      <c r="DF1381" s="23"/>
      <c r="DG1381" s="23"/>
      <c r="DH1381" s="23"/>
      <c r="DI1381" s="23"/>
      <c r="DJ1381" s="23"/>
      <c r="DK1381" s="23"/>
      <c r="DL1381" s="23"/>
      <c r="DM1381" s="23"/>
      <c r="DN1381" s="23"/>
      <c r="DO1381" s="23"/>
      <c r="DP1381" s="23"/>
      <c r="DQ1381" s="23"/>
      <c r="DR1381" s="23"/>
      <c r="DS1381" s="23"/>
      <c r="DT1381" s="23"/>
      <c r="DU1381" s="23"/>
      <c r="DV1381" s="23"/>
      <c r="DW1381" s="23"/>
      <c r="DX1381" s="23"/>
      <c r="DY1381" s="23"/>
      <c r="DZ1381" s="23"/>
      <c r="EA1381" s="23"/>
      <c r="EB1381" s="23"/>
      <c r="EC1381" s="23"/>
      <c r="ED1381" s="23"/>
      <c r="EE1381" s="23"/>
    </row>
    <row r="1382" spans="1:135" s="22" customFormat="1" x14ac:dyDescent="0.25">
      <c r="A1382" s="20"/>
      <c r="B1382" s="16"/>
      <c r="C1382" s="446"/>
      <c r="D1382" s="446"/>
      <c r="E1382" s="1089"/>
      <c r="F1382" s="446"/>
      <c r="G1382" s="446"/>
      <c r="H1382" s="1089"/>
      <c r="I1382" s="446"/>
      <c r="J1382" s="446"/>
      <c r="K1382" s="1089"/>
      <c r="L1382" s="446"/>
      <c r="M1382" s="446"/>
      <c r="N1382" s="1089"/>
      <c r="O1382" s="446"/>
      <c r="P1382" s="446"/>
      <c r="Q1382" s="1089"/>
      <c r="R1382" s="446"/>
      <c r="S1382" s="446"/>
      <c r="T1382" s="1089"/>
      <c r="U1382" s="1089"/>
      <c r="V1382" s="446"/>
      <c r="W1382" s="446"/>
      <c r="X1382" s="1089"/>
      <c r="Y1382" s="446"/>
      <c r="Z1382" s="446"/>
      <c r="AA1382" s="1089"/>
      <c r="AB1382" s="446"/>
      <c r="AC1382" s="1089"/>
      <c r="AD1382" s="446"/>
      <c r="AE1382" s="1089"/>
      <c r="AF1382" s="446"/>
      <c r="AG1382" s="1089"/>
      <c r="AH1382" s="446"/>
      <c r="AI1382" s="446"/>
      <c r="AJ1382" s="1089"/>
      <c r="AK1382" s="446"/>
      <c r="AL1382" s="446"/>
      <c r="AM1382" s="1089"/>
      <c r="AN1382" s="446"/>
      <c r="AO1382" s="446"/>
      <c r="AP1382" s="1089"/>
      <c r="AQ1382" s="446"/>
      <c r="AR1382" s="446"/>
      <c r="AS1382" s="1146"/>
      <c r="AT1382" s="446"/>
      <c r="AU1382" s="446"/>
      <c r="AV1382" s="1089"/>
      <c r="AW1382" s="1089"/>
      <c r="AX1382" s="1146"/>
      <c r="AY1382" s="446"/>
      <c r="AZ1382" s="1146"/>
      <c r="BA1382" s="1919"/>
      <c r="BB1382" s="1790"/>
      <c r="BC1382" s="1146"/>
      <c r="BD1382" s="446"/>
      <c r="BE1382" s="1938"/>
      <c r="BF1382" s="1089"/>
      <c r="BG1382" s="20"/>
      <c r="BH1382" s="23"/>
      <c r="BI1382" s="23"/>
      <c r="BJ1382" s="23"/>
      <c r="BK1382" s="23"/>
      <c r="BL1382" s="23"/>
      <c r="BM1382" s="23"/>
      <c r="BN1382" s="23"/>
      <c r="BO1382" s="23"/>
      <c r="BP1382" s="23"/>
      <c r="BQ1382" s="23"/>
      <c r="BR1382" s="23"/>
      <c r="BS1382" s="23"/>
      <c r="BT1382" s="23"/>
      <c r="BU1382" s="23"/>
      <c r="BV1382" s="23"/>
      <c r="BW1382" s="23"/>
      <c r="BX1382" s="23"/>
      <c r="BY1382" s="23"/>
      <c r="BZ1382" s="23"/>
      <c r="CA1382" s="23"/>
      <c r="CB1382" s="23"/>
      <c r="CC1382" s="23"/>
      <c r="CD1382" s="23"/>
      <c r="CE1382" s="23"/>
      <c r="CF1382" s="23"/>
      <c r="CG1382" s="23"/>
      <c r="CH1382" s="23"/>
      <c r="CI1382" s="23"/>
      <c r="CJ1382" s="23"/>
      <c r="CK1382" s="23"/>
      <c r="CL1382" s="23"/>
      <c r="CM1382" s="23"/>
      <c r="CN1382" s="23"/>
      <c r="CO1382" s="23"/>
      <c r="CP1382" s="23"/>
      <c r="CQ1382" s="23"/>
      <c r="CR1382" s="23"/>
      <c r="CS1382" s="23"/>
      <c r="CT1382" s="23"/>
      <c r="CU1382" s="23"/>
      <c r="CV1382" s="23"/>
      <c r="CW1382" s="23"/>
      <c r="CX1382" s="23"/>
      <c r="CY1382" s="23"/>
      <c r="CZ1382" s="23"/>
      <c r="DA1382" s="23"/>
      <c r="DB1382" s="23"/>
      <c r="DC1382" s="23"/>
      <c r="DD1382" s="23"/>
      <c r="DE1382" s="23"/>
      <c r="DF1382" s="23"/>
      <c r="DG1382" s="23"/>
      <c r="DH1382" s="23"/>
      <c r="DI1382" s="23"/>
      <c r="DJ1382" s="23"/>
      <c r="DK1382" s="23"/>
      <c r="DL1382" s="23"/>
      <c r="DM1382" s="23"/>
      <c r="DN1382" s="23"/>
      <c r="DO1382" s="23"/>
      <c r="DP1382" s="23"/>
      <c r="DQ1382" s="23"/>
      <c r="DR1382" s="23"/>
      <c r="DS1382" s="23"/>
      <c r="DT1382" s="23"/>
      <c r="DU1382" s="23"/>
      <c r="DV1382" s="23"/>
      <c r="DW1382" s="23"/>
      <c r="DX1382" s="23"/>
      <c r="DY1382" s="23"/>
      <c r="DZ1382" s="23"/>
      <c r="EA1382" s="23"/>
      <c r="EB1382" s="23"/>
      <c r="EC1382" s="23"/>
      <c r="ED1382" s="23"/>
      <c r="EE1382" s="23"/>
    </row>
    <row r="1383" spans="1:135" s="22" customFormat="1" x14ac:dyDescent="0.25">
      <c r="A1383" s="20"/>
      <c r="B1383" s="16"/>
      <c r="C1383" s="446"/>
      <c r="D1383" s="446"/>
      <c r="E1383" s="1089"/>
      <c r="F1383" s="446"/>
      <c r="G1383" s="446"/>
      <c r="H1383" s="1089"/>
      <c r="I1383" s="446"/>
      <c r="J1383" s="446"/>
      <c r="K1383" s="1089"/>
      <c r="L1383" s="446"/>
      <c r="M1383" s="446"/>
      <c r="N1383" s="1089"/>
      <c r="O1383" s="446"/>
      <c r="P1383" s="446"/>
      <c r="Q1383" s="1089"/>
      <c r="R1383" s="446"/>
      <c r="S1383" s="446"/>
      <c r="T1383" s="1089"/>
      <c r="U1383" s="1089"/>
      <c r="V1383" s="446"/>
      <c r="W1383" s="446"/>
      <c r="X1383" s="1089"/>
      <c r="Y1383" s="446"/>
      <c r="Z1383" s="446"/>
      <c r="AA1383" s="1089"/>
      <c r="AB1383" s="446"/>
      <c r="AC1383" s="1089"/>
      <c r="AD1383" s="446"/>
      <c r="AE1383" s="1089"/>
      <c r="AF1383" s="446"/>
      <c r="AG1383" s="1089"/>
      <c r="AH1383" s="446"/>
      <c r="AI1383" s="446"/>
      <c r="AJ1383" s="1089"/>
      <c r="AK1383" s="446"/>
      <c r="AL1383" s="446"/>
      <c r="AM1383" s="1089"/>
      <c r="AN1383" s="446"/>
      <c r="AO1383" s="446"/>
      <c r="AP1383" s="1089"/>
      <c r="AQ1383" s="446"/>
      <c r="AR1383" s="446"/>
      <c r="AS1383" s="1146"/>
      <c r="AT1383" s="446"/>
      <c r="AU1383" s="446"/>
      <c r="AV1383" s="1089"/>
      <c r="AW1383" s="1089"/>
      <c r="AX1383" s="1146"/>
      <c r="AY1383" s="446"/>
      <c r="AZ1383" s="1146"/>
      <c r="BA1383" s="1919"/>
      <c r="BB1383" s="1790"/>
      <c r="BC1383" s="1146"/>
      <c r="BD1383" s="446"/>
      <c r="BE1383" s="1938"/>
      <c r="BF1383" s="1089"/>
      <c r="BG1383" s="20"/>
      <c r="BH1383" s="23"/>
      <c r="BI1383" s="23"/>
      <c r="BJ1383" s="23"/>
      <c r="BK1383" s="23"/>
      <c r="BL1383" s="23"/>
      <c r="BM1383" s="23"/>
      <c r="BN1383" s="23"/>
      <c r="BO1383" s="23"/>
      <c r="BP1383" s="23"/>
      <c r="BQ1383" s="23"/>
      <c r="BR1383" s="23"/>
      <c r="BS1383" s="23"/>
      <c r="BT1383" s="23"/>
      <c r="BU1383" s="23"/>
      <c r="BV1383" s="23"/>
      <c r="BW1383" s="23"/>
      <c r="BX1383" s="23"/>
      <c r="BY1383" s="23"/>
      <c r="BZ1383" s="23"/>
      <c r="CA1383" s="23"/>
      <c r="CB1383" s="23"/>
      <c r="CC1383" s="23"/>
      <c r="CD1383" s="23"/>
      <c r="CE1383" s="23"/>
      <c r="CF1383" s="23"/>
      <c r="CG1383" s="23"/>
      <c r="CH1383" s="23"/>
      <c r="CI1383" s="23"/>
      <c r="CJ1383" s="23"/>
      <c r="CK1383" s="23"/>
      <c r="CL1383" s="23"/>
      <c r="CM1383" s="23"/>
      <c r="CN1383" s="23"/>
      <c r="CO1383" s="23"/>
      <c r="CP1383" s="23"/>
      <c r="CQ1383" s="23"/>
      <c r="CR1383" s="23"/>
      <c r="CS1383" s="23"/>
      <c r="CT1383" s="23"/>
      <c r="CU1383" s="23"/>
      <c r="CV1383" s="23"/>
      <c r="CW1383" s="23"/>
      <c r="CX1383" s="23"/>
      <c r="CY1383" s="23"/>
      <c r="CZ1383" s="23"/>
      <c r="DA1383" s="23"/>
      <c r="DB1383" s="23"/>
      <c r="DC1383" s="23"/>
      <c r="DD1383" s="23"/>
      <c r="DE1383" s="23"/>
      <c r="DF1383" s="23"/>
      <c r="DG1383" s="23"/>
      <c r="DH1383" s="23"/>
      <c r="DI1383" s="23"/>
      <c r="DJ1383" s="23"/>
      <c r="DK1383" s="23"/>
      <c r="DL1383" s="23"/>
      <c r="DM1383" s="23"/>
      <c r="DN1383" s="23"/>
      <c r="DO1383" s="23"/>
      <c r="DP1383" s="23"/>
      <c r="DQ1383" s="23"/>
      <c r="DR1383" s="23"/>
      <c r="DS1383" s="23"/>
      <c r="DT1383" s="23"/>
      <c r="DU1383" s="23"/>
      <c r="DV1383" s="23"/>
      <c r="DW1383" s="23"/>
      <c r="DX1383" s="23"/>
      <c r="DY1383" s="23"/>
      <c r="DZ1383" s="23"/>
      <c r="EA1383" s="23"/>
      <c r="EB1383" s="23"/>
      <c r="EC1383" s="23"/>
      <c r="ED1383" s="23"/>
      <c r="EE1383" s="23"/>
    </row>
    <row r="1384" spans="1:135" s="22" customFormat="1" x14ac:dyDescent="0.25">
      <c r="A1384" s="20"/>
      <c r="B1384" s="16"/>
      <c r="C1384" s="446"/>
      <c r="D1384" s="446"/>
      <c r="E1384" s="1089"/>
      <c r="F1384" s="446"/>
      <c r="G1384" s="446"/>
      <c r="H1384" s="1089"/>
      <c r="I1384" s="446"/>
      <c r="J1384" s="446"/>
      <c r="K1384" s="1089"/>
      <c r="L1384" s="446"/>
      <c r="M1384" s="446"/>
      <c r="N1384" s="1089"/>
      <c r="O1384" s="446"/>
      <c r="P1384" s="446"/>
      <c r="Q1384" s="1089"/>
      <c r="R1384" s="446"/>
      <c r="S1384" s="446"/>
      <c r="T1384" s="1089"/>
      <c r="U1384" s="1089"/>
      <c r="V1384" s="446"/>
      <c r="W1384" s="446"/>
      <c r="X1384" s="1089"/>
      <c r="Y1384" s="446"/>
      <c r="Z1384" s="446"/>
      <c r="AA1384" s="1089"/>
      <c r="AB1384" s="446"/>
      <c r="AC1384" s="1089"/>
      <c r="AD1384" s="446"/>
      <c r="AE1384" s="1089"/>
      <c r="AF1384" s="446"/>
      <c r="AG1384" s="1089"/>
      <c r="AH1384" s="446"/>
      <c r="AI1384" s="446"/>
      <c r="AJ1384" s="1089"/>
      <c r="AK1384" s="446"/>
      <c r="AL1384" s="446"/>
      <c r="AM1384" s="1089"/>
      <c r="AN1384" s="446"/>
      <c r="AO1384" s="446"/>
      <c r="AP1384" s="1089"/>
      <c r="AQ1384" s="446"/>
      <c r="AR1384" s="446"/>
      <c r="AS1384" s="1146"/>
      <c r="AT1384" s="446"/>
      <c r="AU1384" s="446"/>
      <c r="AV1384" s="1089"/>
      <c r="AW1384" s="1089"/>
      <c r="AX1384" s="1146"/>
      <c r="AY1384" s="446"/>
      <c r="AZ1384" s="1146"/>
      <c r="BA1384" s="1919"/>
      <c r="BB1384" s="1790"/>
      <c r="BC1384" s="1146"/>
      <c r="BD1384" s="446"/>
      <c r="BE1384" s="1938"/>
      <c r="BF1384" s="1089"/>
      <c r="BG1384" s="20"/>
      <c r="BH1384" s="23"/>
      <c r="BI1384" s="23"/>
      <c r="BJ1384" s="23"/>
      <c r="BK1384" s="23"/>
      <c r="BL1384" s="23"/>
      <c r="BM1384" s="23"/>
      <c r="BN1384" s="23"/>
      <c r="BO1384" s="23"/>
      <c r="BP1384" s="23"/>
      <c r="BQ1384" s="23"/>
      <c r="BR1384" s="23"/>
      <c r="BS1384" s="23"/>
      <c r="BT1384" s="23"/>
      <c r="BU1384" s="23"/>
      <c r="BV1384" s="23"/>
      <c r="BW1384" s="23"/>
      <c r="BX1384" s="23"/>
      <c r="BY1384" s="23"/>
      <c r="BZ1384" s="23"/>
      <c r="CA1384" s="23"/>
      <c r="CB1384" s="23"/>
      <c r="CC1384" s="23"/>
      <c r="CD1384" s="23"/>
      <c r="CE1384" s="23"/>
      <c r="CF1384" s="23"/>
      <c r="CG1384" s="23"/>
      <c r="CH1384" s="23"/>
      <c r="CI1384" s="23"/>
      <c r="CJ1384" s="23"/>
      <c r="CK1384" s="23"/>
      <c r="CL1384" s="23"/>
      <c r="CM1384" s="23"/>
      <c r="CN1384" s="23"/>
      <c r="CO1384" s="23"/>
      <c r="CP1384" s="23"/>
      <c r="CQ1384" s="23"/>
      <c r="CR1384" s="23"/>
      <c r="CS1384" s="23"/>
      <c r="CT1384" s="23"/>
      <c r="CU1384" s="23"/>
      <c r="CV1384" s="23"/>
      <c r="CW1384" s="23"/>
      <c r="CX1384" s="23"/>
      <c r="CY1384" s="23"/>
      <c r="CZ1384" s="23"/>
      <c r="DA1384" s="23"/>
      <c r="DB1384" s="23"/>
      <c r="DC1384" s="23"/>
      <c r="DD1384" s="23"/>
      <c r="DE1384" s="23"/>
      <c r="DF1384" s="23"/>
      <c r="DG1384" s="23"/>
      <c r="DH1384" s="23"/>
      <c r="DI1384" s="23"/>
      <c r="DJ1384" s="23"/>
      <c r="DK1384" s="23"/>
      <c r="DL1384" s="23"/>
      <c r="DM1384" s="23"/>
      <c r="DN1384" s="23"/>
      <c r="DO1384" s="23"/>
      <c r="DP1384" s="23"/>
      <c r="DQ1384" s="23"/>
      <c r="DR1384" s="23"/>
      <c r="DS1384" s="23"/>
      <c r="DT1384" s="23"/>
      <c r="DU1384" s="23"/>
      <c r="DV1384" s="23"/>
      <c r="DW1384" s="23"/>
      <c r="DX1384" s="23"/>
      <c r="DY1384" s="23"/>
      <c r="DZ1384" s="23"/>
      <c r="EA1384" s="23"/>
      <c r="EB1384" s="23"/>
      <c r="EC1384" s="23"/>
      <c r="ED1384" s="23"/>
      <c r="EE1384" s="23"/>
    </row>
    <row r="1385" spans="1:135" s="22" customFormat="1" x14ac:dyDescent="0.25">
      <c r="A1385" s="20"/>
      <c r="B1385" s="16"/>
      <c r="C1385" s="446"/>
      <c r="D1385" s="446"/>
      <c r="E1385" s="1089"/>
      <c r="F1385" s="446"/>
      <c r="G1385" s="446"/>
      <c r="H1385" s="1089"/>
      <c r="I1385" s="446"/>
      <c r="J1385" s="446"/>
      <c r="K1385" s="1089"/>
      <c r="L1385" s="446"/>
      <c r="M1385" s="446"/>
      <c r="N1385" s="1089"/>
      <c r="O1385" s="446"/>
      <c r="P1385" s="446"/>
      <c r="Q1385" s="1089"/>
      <c r="R1385" s="446"/>
      <c r="S1385" s="446"/>
      <c r="T1385" s="1089"/>
      <c r="U1385" s="1089"/>
      <c r="V1385" s="446"/>
      <c r="W1385" s="446"/>
      <c r="X1385" s="1089"/>
      <c r="Y1385" s="446"/>
      <c r="Z1385" s="446"/>
      <c r="AA1385" s="1089"/>
      <c r="AB1385" s="446"/>
      <c r="AC1385" s="1089"/>
      <c r="AD1385" s="446"/>
      <c r="AE1385" s="1089"/>
      <c r="AF1385" s="446"/>
      <c r="AG1385" s="1089"/>
      <c r="AH1385" s="446"/>
      <c r="AI1385" s="446"/>
      <c r="AJ1385" s="1089"/>
      <c r="AK1385" s="446"/>
      <c r="AL1385" s="446"/>
      <c r="AM1385" s="1089"/>
      <c r="AN1385" s="446"/>
      <c r="AO1385" s="446"/>
      <c r="AP1385" s="1089"/>
      <c r="AQ1385" s="446"/>
      <c r="AR1385" s="446"/>
      <c r="AS1385" s="1146"/>
      <c r="AT1385" s="446"/>
      <c r="AU1385" s="446"/>
      <c r="AV1385" s="1089"/>
      <c r="AW1385" s="1089"/>
      <c r="AX1385" s="1146"/>
      <c r="AY1385" s="446"/>
      <c r="AZ1385" s="1146"/>
      <c r="BA1385" s="1919"/>
      <c r="BB1385" s="1790"/>
      <c r="BC1385" s="1146"/>
      <c r="BD1385" s="446"/>
      <c r="BE1385" s="1938"/>
      <c r="BF1385" s="1089"/>
      <c r="BG1385" s="20"/>
      <c r="BH1385" s="23"/>
      <c r="BI1385" s="23"/>
      <c r="BJ1385" s="23"/>
      <c r="BK1385" s="23"/>
      <c r="BL1385" s="23"/>
      <c r="BM1385" s="23"/>
      <c r="BN1385" s="23"/>
      <c r="BO1385" s="23"/>
      <c r="BP1385" s="23"/>
      <c r="BQ1385" s="23"/>
      <c r="BR1385" s="23"/>
      <c r="BS1385" s="23"/>
      <c r="BT1385" s="23"/>
      <c r="BU1385" s="23"/>
      <c r="BV1385" s="23"/>
      <c r="BW1385" s="23"/>
      <c r="BX1385" s="23"/>
      <c r="BY1385" s="23"/>
      <c r="BZ1385" s="23"/>
      <c r="CA1385" s="23"/>
      <c r="CB1385" s="23"/>
      <c r="CC1385" s="23"/>
      <c r="CD1385" s="23"/>
      <c r="CE1385" s="23"/>
      <c r="CF1385" s="23"/>
      <c r="CG1385" s="23"/>
      <c r="CH1385" s="23"/>
      <c r="CI1385" s="23"/>
      <c r="CJ1385" s="23"/>
      <c r="CK1385" s="23"/>
      <c r="CL1385" s="23"/>
      <c r="CM1385" s="23"/>
      <c r="CN1385" s="23"/>
      <c r="CO1385" s="23"/>
      <c r="CP1385" s="23"/>
      <c r="CQ1385" s="23"/>
      <c r="CR1385" s="23"/>
      <c r="CS1385" s="23"/>
      <c r="CT1385" s="23"/>
      <c r="CU1385" s="23"/>
      <c r="CV1385" s="23"/>
      <c r="CW1385" s="23"/>
      <c r="CX1385" s="23"/>
      <c r="CY1385" s="23"/>
      <c r="CZ1385" s="23"/>
      <c r="DA1385" s="23"/>
      <c r="DB1385" s="23"/>
      <c r="DC1385" s="23"/>
      <c r="DD1385" s="23"/>
      <c r="DE1385" s="23"/>
      <c r="DF1385" s="23"/>
      <c r="DG1385" s="23"/>
      <c r="DH1385" s="23"/>
      <c r="DI1385" s="23"/>
      <c r="DJ1385" s="23"/>
      <c r="DK1385" s="23"/>
      <c r="DL1385" s="23"/>
      <c r="DM1385" s="23"/>
      <c r="DN1385" s="23"/>
      <c r="DO1385" s="23"/>
      <c r="DP1385" s="23"/>
      <c r="DQ1385" s="23"/>
      <c r="DR1385" s="23"/>
      <c r="DS1385" s="23"/>
      <c r="DT1385" s="23"/>
      <c r="DU1385" s="23"/>
      <c r="DV1385" s="23"/>
      <c r="DW1385" s="23"/>
      <c r="DX1385" s="23"/>
      <c r="DY1385" s="23"/>
      <c r="DZ1385" s="23"/>
      <c r="EA1385" s="23"/>
      <c r="EB1385" s="23"/>
      <c r="EC1385" s="23"/>
      <c r="ED1385" s="23"/>
      <c r="EE1385" s="23"/>
    </row>
    <row r="1386" spans="1:135" s="22" customFormat="1" x14ac:dyDescent="0.25">
      <c r="A1386" s="20"/>
      <c r="B1386" s="16"/>
      <c r="C1386" s="446"/>
      <c r="D1386" s="446"/>
      <c r="E1386" s="1089"/>
      <c r="F1386" s="446"/>
      <c r="G1386" s="446"/>
      <c r="H1386" s="1089"/>
      <c r="I1386" s="446"/>
      <c r="J1386" s="446"/>
      <c r="K1386" s="1089"/>
      <c r="L1386" s="446"/>
      <c r="M1386" s="446"/>
      <c r="N1386" s="1089"/>
      <c r="O1386" s="446"/>
      <c r="P1386" s="446"/>
      <c r="Q1386" s="1089"/>
      <c r="R1386" s="446"/>
      <c r="S1386" s="446"/>
      <c r="T1386" s="1089"/>
      <c r="U1386" s="1089"/>
      <c r="V1386" s="446"/>
      <c r="W1386" s="446"/>
      <c r="X1386" s="1089"/>
      <c r="Y1386" s="446"/>
      <c r="Z1386" s="446"/>
      <c r="AA1386" s="1089"/>
      <c r="AB1386" s="446"/>
      <c r="AC1386" s="1089"/>
      <c r="AD1386" s="446"/>
      <c r="AE1386" s="1089"/>
      <c r="AF1386" s="446"/>
      <c r="AG1386" s="1089"/>
      <c r="AH1386" s="446"/>
      <c r="AI1386" s="446"/>
      <c r="AJ1386" s="1089"/>
      <c r="AK1386" s="446"/>
      <c r="AL1386" s="446"/>
      <c r="AM1386" s="1089"/>
      <c r="AN1386" s="446"/>
      <c r="AO1386" s="446"/>
      <c r="AP1386" s="1089"/>
      <c r="AQ1386" s="446"/>
      <c r="AR1386" s="446"/>
      <c r="AS1386" s="1146"/>
      <c r="AT1386" s="446"/>
      <c r="AU1386" s="446"/>
      <c r="AV1386" s="1089"/>
      <c r="AW1386" s="1089"/>
      <c r="AX1386" s="1146"/>
      <c r="AY1386" s="446"/>
      <c r="AZ1386" s="1146"/>
      <c r="BA1386" s="1919"/>
      <c r="BB1386" s="1790"/>
      <c r="BC1386" s="1146"/>
      <c r="BD1386" s="446"/>
      <c r="BE1386" s="1938"/>
      <c r="BF1386" s="1089"/>
      <c r="BG1386" s="20"/>
      <c r="BH1386" s="23"/>
      <c r="BI1386" s="23"/>
      <c r="BJ1386" s="23"/>
      <c r="BK1386" s="23"/>
      <c r="BL1386" s="23"/>
      <c r="BM1386" s="23"/>
      <c r="BN1386" s="23"/>
      <c r="BO1386" s="23"/>
      <c r="BP1386" s="23"/>
      <c r="BQ1386" s="23"/>
      <c r="BR1386" s="23"/>
      <c r="BS1386" s="23"/>
      <c r="BT1386" s="23"/>
      <c r="BU1386" s="23"/>
      <c r="BV1386" s="23"/>
      <c r="BW1386" s="23"/>
      <c r="BX1386" s="23"/>
      <c r="BY1386" s="23"/>
      <c r="BZ1386" s="23"/>
      <c r="CA1386" s="23"/>
      <c r="CB1386" s="23"/>
      <c r="CC1386" s="23"/>
      <c r="CD1386" s="23"/>
      <c r="CE1386" s="23"/>
      <c r="CF1386" s="23"/>
      <c r="CG1386" s="23"/>
      <c r="CH1386" s="23"/>
      <c r="CI1386" s="23"/>
      <c r="CJ1386" s="23"/>
      <c r="CK1386" s="23"/>
      <c r="CL1386" s="23"/>
      <c r="CM1386" s="23"/>
      <c r="CN1386" s="23"/>
      <c r="CO1386" s="23"/>
      <c r="CP1386" s="23"/>
      <c r="CQ1386" s="23"/>
      <c r="CR1386" s="23"/>
      <c r="CS1386" s="23"/>
      <c r="CT1386" s="23"/>
      <c r="CU1386" s="23"/>
      <c r="CV1386" s="23"/>
      <c r="CW1386" s="23"/>
      <c r="CX1386" s="23"/>
      <c r="CY1386" s="23"/>
      <c r="CZ1386" s="23"/>
      <c r="DA1386" s="23"/>
      <c r="DB1386" s="23"/>
      <c r="DC1386" s="23"/>
      <c r="DD1386" s="23"/>
      <c r="DE1386" s="23"/>
      <c r="DF1386" s="23"/>
      <c r="DG1386" s="23"/>
      <c r="DH1386" s="23"/>
      <c r="DI1386" s="23"/>
      <c r="DJ1386" s="23"/>
      <c r="DK1386" s="23"/>
      <c r="DL1386" s="23"/>
      <c r="DM1386" s="23"/>
      <c r="DN1386" s="23"/>
      <c r="DO1386" s="23"/>
      <c r="DP1386" s="23"/>
      <c r="DQ1386" s="23"/>
      <c r="DR1386" s="23"/>
      <c r="DS1386" s="23"/>
      <c r="DT1386" s="23"/>
      <c r="DU1386" s="23"/>
      <c r="DV1386" s="23"/>
      <c r="DW1386" s="23"/>
      <c r="DX1386" s="23"/>
      <c r="DY1386" s="23"/>
      <c r="DZ1386" s="23"/>
      <c r="EA1386" s="23"/>
      <c r="EB1386" s="23"/>
      <c r="EC1386" s="23"/>
      <c r="ED1386" s="23"/>
      <c r="EE1386" s="23"/>
    </row>
    <row r="1387" spans="1:135" s="22" customFormat="1" x14ac:dyDescent="0.25">
      <c r="A1387" s="20"/>
      <c r="B1387" s="16"/>
      <c r="C1387" s="446"/>
      <c r="D1387" s="446"/>
      <c r="E1387" s="1089"/>
      <c r="F1387" s="446"/>
      <c r="G1387" s="446"/>
      <c r="H1387" s="1089"/>
      <c r="I1387" s="446"/>
      <c r="J1387" s="446"/>
      <c r="K1387" s="1089"/>
      <c r="L1387" s="446"/>
      <c r="M1387" s="446"/>
      <c r="N1387" s="1089"/>
      <c r="O1387" s="446"/>
      <c r="P1387" s="446"/>
      <c r="Q1387" s="1089"/>
      <c r="R1387" s="446"/>
      <c r="S1387" s="446"/>
      <c r="T1387" s="1089"/>
      <c r="U1387" s="1089"/>
      <c r="V1387" s="446"/>
      <c r="W1387" s="446"/>
      <c r="X1387" s="1089"/>
      <c r="Y1387" s="446"/>
      <c r="Z1387" s="446"/>
      <c r="AA1387" s="1089"/>
      <c r="AB1387" s="446"/>
      <c r="AC1387" s="1089"/>
      <c r="AD1387" s="446"/>
      <c r="AE1387" s="1089"/>
      <c r="AF1387" s="446"/>
      <c r="AG1387" s="1089"/>
      <c r="AH1387" s="446"/>
      <c r="AI1387" s="446"/>
      <c r="AJ1387" s="1089"/>
      <c r="AK1387" s="446"/>
      <c r="AL1387" s="446"/>
      <c r="AM1387" s="1089"/>
      <c r="AN1387" s="446"/>
      <c r="AO1387" s="446"/>
      <c r="AP1387" s="1089"/>
      <c r="AQ1387" s="446"/>
      <c r="AR1387" s="446"/>
      <c r="AS1387" s="1146"/>
      <c r="AT1387" s="446"/>
      <c r="AU1387" s="446"/>
      <c r="AV1387" s="1089"/>
      <c r="AW1387" s="1089"/>
      <c r="AX1387" s="1146"/>
      <c r="AY1387" s="446"/>
      <c r="AZ1387" s="1146"/>
      <c r="BA1387" s="1919"/>
      <c r="BB1387" s="1790"/>
      <c r="BC1387" s="1146"/>
      <c r="BD1387" s="446"/>
      <c r="BE1387" s="1938"/>
      <c r="BF1387" s="1089"/>
      <c r="BG1387" s="20"/>
      <c r="BH1387" s="23"/>
      <c r="BI1387" s="23"/>
      <c r="BJ1387" s="23"/>
      <c r="BK1387" s="23"/>
      <c r="BL1387" s="23"/>
      <c r="BM1387" s="23"/>
      <c r="BN1387" s="23"/>
      <c r="BO1387" s="23"/>
      <c r="BP1387" s="23"/>
      <c r="BQ1387" s="23"/>
      <c r="BR1387" s="23"/>
      <c r="BS1387" s="23"/>
      <c r="BT1387" s="23"/>
      <c r="BU1387" s="23"/>
      <c r="BV1387" s="23"/>
      <c r="BW1387" s="23"/>
      <c r="BX1387" s="23"/>
      <c r="BY1387" s="23"/>
      <c r="BZ1387" s="23"/>
      <c r="CA1387" s="23"/>
      <c r="CB1387" s="23"/>
      <c r="CC1387" s="23"/>
      <c r="CD1387" s="23"/>
      <c r="CE1387" s="23"/>
      <c r="CF1387" s="23"/>
      <c r="CG1387" s="23"/>
      <c r="CH1387" s="23"/>
      <c r="CI1387" s="23"/>
      <c r="CJ1387" s="23"/>
      <c r="CK1387" s="23"/>
      <c r="CL1387" s="23"/>
      <c r="CM1387" s="23"/>
      <c r="CN1387" s="23"/>
      <c r="CO1387" s="23"/>
      <c r="CP1387" s="23"/>
      <c r="CQ1387" s="23"/>
      <c r="CR1387" s="23"/>
      <c r="CS1387" s="23"/>
      <c r="CT1387" s="23"/>
      <c r="CU1387" s="23"/>
      <c r="CV1387" s="23"/>
      <c r="CW1387" s="23"/>
      <c r="CX1387" s="23"/>
      <c r="CY1387" s="23"/>
      <c r="CZ1387" s="23"/>
      <c r="DA1387" s="23"/>
      <c r="DB1387" s="23"/>
      <c r="DC1387" s="23"/>
      <c r="DD1387" s="23"/>
      <c r="DE1387" s="23"/>
      <c r="DF1387" s="23"/>
      <c r="DG1387" s="23"/>
      <c r="DH1387" s="23"/>
      <c r="DI1387" s="23"/>
      <c r="DJ1387" s="23"/>
      <c r="DK1387" s="23"/>
      <c r="DL1387" s="23"/>
      <c r="DM1387" s="23"/>
      <c r="DN1387" s="23"/>
      <c r="DO1387" s="23"/>
      <c r="DP1387" s="23"/>
      <c r="DQ1387" s="23"/>
      <c r="DR1387" s="23"/>
      <c r="DS1387" s="23"/>
      <c r="DT1387" s="23"/>
      <c r="DU1387" s="23"/>
      <c r="DV1387" s="23"/>
      <c r="DW1387" s="23"/>
      <c r="DX1387" s="23"/>
      <c r="DY1387" s="23"/>
      <c r="DZ1387" s="23"/>
      <c r="EA1387" s="23"/>
      <c r="EB1387" s="23"/>
      <c r="EC1387" s="23"/>
      <c r="ED1387" s="23"/>
      <c r="EE1387" s="23"/>
    </row>
    <row r="1388" spans="1:135" s="22" customFormat="1" x14ac:dyDescent="0.25">
      <c r="A1388" s="20"/>
      <c r="B1388" s="16"/>
      <c r="C1388" s="446"/>
      <c r="D1388" s="446"/>
      <c r="E1388" s="1089"/>
      <c r="F1388" s="446"/>
      <c r="G1388" s="446"/>
      <c r="H1388" s="1089"/>
      <c r="I1388" s="446"/>
      <c r="J1388" s="446"/>
      <c r="K1388" s="1089"/>
      <c r="L1388" s="446"/>
      <c r="M1388" s="446"/>
      <c r="N1388" s="1089"/>
      <c r="O1388" s="446"/>
      <c r="P1388" s="446"/>
      <c r="Q1388" s="1089"/>
      <c r="R1388" s="446"/>
      <c r="S1388" s="446"/>
      <c r="T1388" s="1089"/>
      <c r="U1388" s="1089"/>
      <c r="V1388" s="446"/>
      <c r="W1388" s="446"/>
      <c r="X1388" s="1089"/>
      <c r="Y1388" s="446"/>
      <c r="Z1388" s="446"/>
      <c r="AA1388" s="1089"/>
      <c r="AB1388" s="446"/>
      <c r="AC1388" s="1089"/>
      <c r="AD1388" s="446"/>
      <c r="AE1388" s="1089"/>
      <c r="AF1388" s="446"/>
      <c r="AG1388" s="1089"/>
      <c r="AH1388" s="446"/>
      <c r="AI1388" s="446"/>
      <c r="AJ1388" s="1089"/>
      <c r="AK1388" s="446"/>
      <c r="AL1388" s="446"/>
      <c r="AM1388" s="1089"/>
      <c r="AN1388" s="446"/>
      <c r="AO1388" s="446"/>
      <c r="AP1388" s="1089"/>
      <c r="AQ1388" s="446"/>
      <c r="AR1388" s="446"/>
      <c r="AS1388" s="1146"/>
      <c r="AT1388" s="446"/>
      <c r="AU1388" s="446"/>
      <c r="AV1388" s="1089"/>
      <c r="AW1388" s="1089"/>
      <c r="AX1388" s="1146"/>
      <c r="AY1388" s="446"/>
      <c r="AZ1388" s="1146"/>
      <c r="BA1388" s="1919"/>
      <c r="BB1388" s="1790"/>
      <c r="BC1388" s="1146"/>
      <c r="BD1388" s="446"/>
      <c r="BE1388" s="1938"/>
      <c r="BF1388" s="1089"/>
      <c r="BG1388" s="20"/>
      <c r="BH1388" s="23"/>
      <c r="BI1388" s="23"/>
      <c r="BJ1388" s="23"/>
      <c r="BK1388" s="23"/>
      <c r="BL1388" s="23"/>
      <c r="BM1388" s="23"/>
      <c r="BN1388" s="23"/>
      <c r="BO1388" s="23"/>
      <c r="BP1388" s="23"/>
      <c r="BQ1388" s="23"/>
      <c r="BR1388" s="23"/>
      <c r="BS1388" s="23"/>
      <c r="BT1388" s="23"/>
      <c r="BU1388" s="23"/>
      <c r="BV1388" s="23"/>
      <c r="BW1388" s="23"/>
      <c r="BX1388" s="23"/>
      <c r="BY1388" s="23"/>
      <c r="BZ1388" s="23"/>
      <c r="CA1388" s="23"/>
      <c r="CB1388" s="23"/>
      <c r="CC1388" s="23"/>
      <c r="CD1388" s="23"/>
      <c r="CE1388" s="23"/>
      <c r="CF1388" s="23"/>
      <c r="CG1388" s="23"/>
      <c r="CH1388" s="23"/>
      <c r="CI1388" s="23"/>
      <c r="CJ1388" s="23"/>
      <c r="CK1388" s="23"/>
      <c r="CL1388" s="23"/>
      <c r="CM1388" s="23"/>
      <c r="CN1388" s="23"/>
      <c r="CO1388" s="23"/>
      <c r="CP1388" s="23"/>
      <c r="CQ1388" s="23"/>
      <c r="CR1388" s="23"/>
      <c r="CS1388" s="23"/>
      <c r="CT1388" s="23"/>
      <c r="CU1388" s="23"/>
      <c r="CV1388" s="23"/>
      <c r="CW1388" s="23"/>
      <c r="CX1388" s="23"/>
      <c r="CY1388" s="23"/>
      <c r="CZ1388" s="23"/>
      <c r="DA1388" s="23"/>
      <c r="DB1388" s="23"/>
      <c r="DC1388" s="23"/>
      <c r="DD1388" s="23"/>
      <c r="DE1388" s="23"/>
      <c r="DF1388" s="23"/>
      <c r="DG1388" s="23"/>
      <c r="DH1388" s="23"/>
      <c r="DI1388" s="23"/>
      <c r="DJ1388" s="23"/>
      <c r="DK1388" s="23"/>
      <c r="DL1388" s="23"/>
      <c r="DM1388" s="23"/>
      <c r="DN1388" s="23"/>
      <c r="DO1388" s="23"/>
      <c r="DP1388" s="23"/>
      <c r="DQ1388" s="23"/>
      <c r="DR1388" s="23"/>
      <c r="DS1388" s="23"/>
      <c r="DT1388" s="23"/>
      <c r="DU1388" s="23"/>
      <c r="DV1388" s="23"/>
      <c r="DW1388" s="23"/>
      <c r="DX1388" s="23"/>
      <c r="DY1388" s="23"/>
      <c r="DZ1388" s="23"/>
      <c r="EA1388" s="23"/>
      <c r="EB1388" s="23"/>
      <c r="EC1388" s="23"/>
      <c r="ED1388" s="23"/>
      <c r="EE1388" s="23"/>
    </row>
    <row r="1389" spans="1:135" s="22" customFormat="1" x14ac:dyDescent="0.25">
      <c r="A1389" s="20"/>
      <c r="B1389" s="16"/>
      <c r="C1389" s="446"/>
      <c r="D1389" s="446"/>
      <c r="E1389" s="1089"/>
      <c r="F1389" s="446"/>
      <c r="G1389" s="446"/>
      <c r="H1389" s="1089"/>
      <c r="I1389" s="446"/>
      <c r="J1389" s="446"/>
      <c r="K1389" s="1089"/>
      <c r="L1389" s="446"/>
      <c r="M1389" s="446"/>
      <c r="N1389" s="1089"/>
      <c r="O1389" s="446"/>
      <c r="P1389" s="446"/>
      <c r="Q1389" s="1089"/>
      <c r="R1389" s="446"/>
      <c r="S1389" s="446"/>
      <c r="T1389" s="1089"/>
      <c r="U1389" s="1089"/>
      <c r="V1389" s="446"/>
      <c r="W1389" s="446"/>
      <c r="X1389" s="1089"/>
      <c r="Y1389" s="446"/>
      <c r="Z1389" s="446"/>
      <c r="AA1389" s="1089"/>
      <c r="AB1389" s="446"/>
      <c r="AC1389" s="1089"/>
      <c r="AD1389" s="446"/>
      <c r="AE1389" s="1089"/>
      <c r="AF1389" s="446"/>
      <c r="AG1389" s="1089"/>
      <c r="AH1389" s="446"/>
      <c r="AI1389" s="446"/>
      <c r="AJ1389" s="1089"/>
      <c r="AK1389" s="446"/>
      <c r="AL1389" s="446"/>
      <c r="AM1389" s="1089"/>
      <c r="AN1389" s="446"/>
      <c r="AO1389" s="446"/>
      <c r="AP1389" s="1089"/>
      <c r="AQ1389" s="446"/>
      <c r="AR1389" s="446"/>
      <c r="AS1389" s="1146"/>
      <c r="AT1389" s="446"/>
      <c r="AU1389" s="446"/>
      <c r="AV1389" s="1089"/>
      <c r="AW1389" s="1089"/>
      <c r="AX1389" s="1146"/>
      <c r="AY1389" s="446"/>
      <c r="AZ1389" s="1146"/>
      <c r="BA1389" s="1919"/>
      <c r="BB1389" s="1790"/>
      <c r="BC1389" s="1146"/>
      <c r="BD1389" s="446"/>
      <c r="BE1389" s="1938"/>
      <c r="BF1389" s="1089"/>
      <c r="BG1389" s="20"/>
      <c r="BH1389" s="23"/>
      <c r="BI1389" s="23"/>
      <c r="BJ1389" s="23"/>
      <c r="BK1389" s="23"/>
      <c r="BL1389" s="23"/>
      <c r="BM1389" s="23"/>
      <c r="BN1389" s="23"/>
      <c r="BO1389" s="23"/>
      <c r="BP1389" s="23"/>
      <c r="BQ1389" s="23"/>
      <c r="BR1389" s="23"/>
      <c r="BS1389" s="23"/>
      <c r="BT1389" s="23"/>
      <c r="BU1389" s="23"/>
      <c r="BV1389" s="23"/>
      <c r="BW1389" s="23"/>
      <c r="BX1389" s="23"/>
      <c r="BY1389" s="23"/>
      <c r="BZ1389" s="23"/>
      <c r="CA1389" s="23"/>
      <c r="CB1389" s="23"/>
      <c r="CC1389" s="23"/>
      <c r="CD1389" s="23"/>
      <c r="CE1389" s="23"/>
      <c r="CF1389" s="23"/>
      <c r="CG1389" s="23"/>
      <c r="CH1389" s="23"/>
      <c r="CI1389" s="23"/>
      <c r="CJ1389" s="23"/>
      <c r="CK1389" s="23"/>
      <c r="CL1389" s="23"/>
      <c r="CM1389" s="23"/>
      <c r="CN1389" s="23"/>
      <c r="CO1389" s="23"/>
      <c r="CP1389" s="23"/>
      <c r="CQ1389" s="23"/>
      <c r="CR1389" s="23"/>
      <c r="CS1389" s="23"/>
      <c r="CT1389" s="23"/>
      <c r="CU1389" s="23"/>
      <c r="CV1389" s="23"/>
      <c r="CW1389" s="23"/>
      <c r="CX1389" s="23"/>
      <c r="CY1389" s="23"/>
      <c r="CZ1389" s="23"/>
      <c r="DA1389" s="23"/>
      <c r="DB1389" s="23"/>
      <c r="DC1389" s="23"/>
      <c r="DD1389" s="23"/>
      <c r="DE1389" s="23"/>
      <c r="DF1389" s="23"/>
      <c r="DG1389" s="23"/>
      <c r="DH1389" s="23"/>
      <c r="DI1389" s="23"/>
      <c r="DJ1389" s="23"/>
      <c r="DK1389" s="23"/>
      <c r="DL1389" s="23"/>
      <c r="DM1389" s="23"/>
      <c r="DN1389" s="23"/>
      <c r="DO1389" s="23"/>
      <c r="DP1389" s="23"/>
      <c r="DQ1389" s="23"/>
      <c r="DR1389" s="23"/>
      <c r="DS1389" s="23"/>
      <c r="DT1389" s="23"/>
      <c r="DU1389" s="23"/>
      <c r="DV1389" s="23"/>
      <c r="DW1389" s="23"/>
      <c r="DX1389" s="23"/>
      <c r="DY1389" s="23"/>
      <c r="DZ1389" s="23"/>
      <c r="EA1389" s="23"/>
      <c r="EB1389" s="23"/>
      <c r="EC1389" s="23"/>
      <c r="ED1389" s="23"/>
      <c r="EE1389" s="23"/>
    </row>
    <row r="1390" spans="1:135" s="22" customFormat="1" x14ac:dyDescent="0.25">
      <c r="A1390" s="20"/>
      <c r="B1390" s="16"/>
      <c r="C1390" s="446"/>
      <c r="D1390" s="446"/>
      <c r="E1390" s="1089"/>
      <c r="F1390" s="446"/>
      <c r="G1390" s="446"/>
      <c r="H1390" s="1089"/>
      <c r="I1390" s="446"/>
      <c r="J1390" s="446"/>
      <c r="K1390" s="1089"/>
      <c r="L1390" s="446"/>
      <c r="M1390" s="446"/>
      <c r="N1390" s="1089"/>
      <c r="O1390" s="446"/>
      <c r="P1390" s="446"/>
      <c r="Q1390" s="1089"/>
      <c r="R1390" s="446"/>
      <c r="S1390" s="446"/>
      <c r="T1390" s="1089"/>
      <c r="U1390" s="1089"/>
      <c r="V1390" s="446"/>
      <c r="W1390" s="446"/>
      <c r="X1390" s="1089"/>
      <c r="Y1390" s="446"/>
      <c r="Z1390" s="446"/>
      <c r="AA1390" s="1089"/>
      <c r="AB1390" s="446"/>
      <c r="AC1390" s="1089"/>
      <c r="AD1390" s="446"/>
      <c r="AE1390" s="1089"/>
      <c r="AF1390" s="446"/>
      <c r="AG1390" s="1089"/>
      <c r="AH1390" s="446"/>
      <c r="AI1390" s="446"/>
      <c r="AJ1390" s="1089"/>
      <c r="AK1390" s="446"/>
      <c r="AL1390" s="446"/>
      <c r="AM1390" s="1089"/>
      <c r="AN1390" s="446"/>
      <c r="AO1390" s="446"/>
      <c r="AP1390" s="1089"/>
      <c r="AQ1390" s="446"/>
      <c r="AR1390" s="446"/>
      <c r="AS1390" s="1146"/>
      <c r="AT1390" s="446"/>
      <c r="AU1390" s="446"/>
      <c r="AV1390" s="1089"/>
      <c r="AW1390" s="1089"/>
      <c r="AX1390" s="1146"/>
      <c r="AY1390" s="446"/>
      <c r="AZ1390" s="1146"/>
      <c r="BA1390" s="1919"/>
      <c r="BB1390" s="1790"/>
      <c r="BC1390" s="1146"/>
      <c r="BD1390" s="446"/>
      <c r="BE1390" s="1938"/>
      <c r="BF1390" s="1089"/>
      <c r="BG1390" s="20"/>
      <c r="BH1390" s="23"/>
      <c r="BI1390" s="23"/>
      <c r="BJ1390" s="23"/>
      <c r="BK1390" s="23"/>
      <c r="BL1390" s="23"/>
      <c r="BM1390" s="23"/>
      <c r="BN1390" s="23"/>
      <c r="BO1390" s="23"/>
      <c r="BP1390" s="23"/>
      <c r="BQ1390" s="23"/>
      <c r="BR1390" s="23"/>
      <c r="BS1390" s="23"/>
      <c r="BT1390" s="23"/>
      <c r="BU1390" s="23"/>
      <c r="BV1390" s="23"/>
      <c r="BW1390" s="23"/>
      <c r="BX1390" s="23"/>
      <c r="BY1390" s="23"/>
      <c r="BZ1390" s="23"/>
      <c r="CA1390" s="23"/>
      <c r="CB1390" s="23"/>
      <c r="CC1390" s="23"/>
      <c r="CD1390" s="23"/>
      <c r="CE1390" s="23"/>
      <c r="CF1390" s="23"/>
      <c r="CG1390" s="23"/>
      <c r="CH1390" s="23"/>
      <c r="CI1390" s="23"/>
      <c r="CJ1390" s="23"/>
      <c r="CK1390" s="23"/>
      <c r="CL1390" s="23"/>
      <c r="CM1390" s="23"/>
      <c r="CN1390" s="23"/>
      <c r="CO1390" s="23"/>
      <c r="CP1390" s="23"/>
      <c r="CQ1390" s="23"/>
      <c r="CR1390" s="23"/>
      <c r="CS1390" s="23"/>
      <c r="CT1390" s="23"/>
      <c r="CU1390" s="23"/>
      <c r="CV1390" s="23"/>
      <c r="CW1390" s="23"/>
      <c r="CX1390" s="23"/>
      <c r="CY1390" s="23"/>
      <c r="CZ1390" s="23"/>
      <c r="DA1390" s="23"/>
      <c r="DB1390" s="23"/>
      <c r="DC1390" s="23"/>
      <c r="DD1390" s="23"/>
      <c r="DE1390" s="23"/>
      <c r="DF1390" s="23"/>
      <c r="DG1390" s="23"/>
      <c r="DH1390" s="23"/>
      <c r="DI1390" s="23"/>
      <c r="DJ1390" s="23"/>
      <c r="DK1390" s="23"/>
      <c r="DL1390" s="23"/>
      <c r="DM1390" s="23"/>
      <c r="DN1390" s="23"/>
      <c r="DO1390" s="23"/>
      <c r="DP1390" s="23"/>
      <c r="DQ1390" s="23"/>
      <c r="DR1390" s="23"/>
      <c r="DS1390" s="23"/>
      <c r="DT1390" s="23"/>
      <c r="DU1390" s="23"/>
      <c r="DV1390" s="23"/>
      <c r="DW1390" s="23"/>
      <c r="DX1390" s="23"/>
      <c r="DY1390" s="23"/>
      <c r="DZ1390" s="23"/>
      <c r="EA1390" s="23"/>
      <c r="EB1390" s="23"/>
      <c r="EC1390" s="23"/>
      <c r="ED1390" s="23"/>
      <c r="EE1390" s="23"/>
    </row>
    <row r="1391" spans="1:135" s="22" customFormat="1" x14ac:dyDescent="0.25">
      <c r="A1391" s="20"/>
      <c r="B1391" s="16"/>
      <c r="C1391" s="446"/>
      <c r="D1391" s="446"/>
      <c r="E1391" s="1089"/>
      <c r="F1391" s="446"/>
      <c r="G1391" s="446"/>
      <c r="H1391" s="1089"/>
      <c r="I1391" s="446"/>
      <c r="J1391" s="446"/>
      <c r="K1391" s="1089"/>
      <c r="L1391" s="446"/>
      <c r="M1391" s="446"/>
      <c r="N1391" s="1089"/>
      <c r="O1391" s="446"/>
      <c r="P1391" s="446"/>
      <c r="Q1391" s="1089"/>
      <c r="R1391" s="446"/>
      <c r="S1391" s="446"/>
      <c r="T1391" s="1089"/>
      <c r="U1391" s="1089"/>
      <c r="V1391" s="446"/>
      <c r="W1391" s="446"/>
      <c r="X1391" s="1089"/>
      <c r="Y1391" s="446"/>
      <c r="Z1391" s="446"/>
      <c r="AA1391" s="1089"/>
      <c r="AB1391" s="446"/>
      <c r="AC1391" s="1089"/>
      <c r="AD1391" s="446"/>
      <c r="AE1391" s="1089"/>
      <c r="AF1391" s="446"/>
      <c r="AG1391" s="1089"/>
      <c r="AH1391" s="446"/>
      <c r="AI1391" s="446"/>
      <c r="AJ1391" s="1089"/>
      <c r="AK1391" s="446"/>
      <c r="AL1391" s="446"/>
      <c r="AM1391" s="1089"/>
      <c r="AN1391" s="446"/>
      <c r="AO1391" s="446"/>
      <c r="AP1391" s="1089"/>
      <c r="AQ1391" s="446"/>
      <c r="AR1391" s="446"/>
      <c r="AS1391" s="1146"/>
      <c r="AT1391" s="446"/>
      <c r="AU1391" s="446"/>
      <c r="AV1391" s="1089"/>
      <c r="AW1391" s="1089"/>
      <c r="AX1391" s="1146"/>
      <c r="AY1391" s="446"/>
      <c r="AZ1391" s="1146"/>
      <c r="BA1391" s="1919"/>
      <c r="BB1391" s="1790"/>
      <c r="BC1391" s="1146"/>
      <c r="BD1391" s="446"/>
      <c r="BE1391" s="1938"/>
      <c r="BF1391" s="1089"/>
      <c r="BG1391" s="20"/>
      <c r="BH1391" s="23"/>
      <c r="BI1391" s="23"/>
      <c r="BJ1391" s="23"/>
      <c r="BK1391" s="23"/>
      <c r="BL1391" s="23"/>
      <c r="BM1391" s="23"/>
      <c r="BN1391" s="23"/>
      <c r="BO1391" s="23"/>
      <c r="BP1391" s="23"/>
      <c r="BQ1391" s="23"/>
      <c r="BR1391" s="23"/>
      <c r="BS1391" s="23"/>
      <c r="BT1391" s="23"/>
      <c r="BU1391" s="23"/>
      <c r="BV1391" s="23"/>
      <c r="BW1391" s="23"/>
      <c r="BX1391" s="23"/>
      <c r="BY1391" s="23"/>
      <c r="BZ1391" s="23"/>
      <c r="CA1391" s="23"/>
      <c r="CB1391" s="23"/>
      <c r="CC1391" s="23"/>
      <c r="CD1391" s="23"/>
      <c r="CE1391" s="23"/>
      <c r="CF1391" s="23"/>
      <c r="CG1391" s="23"/>
      <c r="CH1391" s="23"/>
      <c r="CI1391" s="23"/>
      <c r="CJ1391" s="23"/>
      <c r="CK1391" s="23"/>
      <c r="CL1391" s="23"/>
      <c r="CM1391" s="23"/>
      <c r="CN1391" s="23"/>
      <c r="CO1391" s="23"/>
      <c r="CP1391" s="23"/>
      <c r="CQ1391" s="23"/>
      <c r="CR1391" s="23"/>
      <c r="CS1391" s="23"/>
      <c r="CT1391" s="23"/>
      <c r="CU1391" s="23"/>
      <c r="CV1391" s="23"/>
      <c r="CW1391" s="23"/>
      <c r="CX1391" s="23"/>
      <c r="CY1391" s="23"/>
      <c r="CZ1391" s="23"/>
      <c r="DA1391" s="23"/>
      <c r="DB1391" s="23"/>
      <c r="DC1391" s="23"/>
      <c r="DD1391" s="23"/>
      <c r="DE1391" s="23"/>
      <c r="DF1391" s="23"/>
      <c r="DG1391" s="23"/>
      <c r="DH1391" s="23"/>
      <c r="DI1391" s="23"/>
      <c r="DJ1391" s="23"/>
      <c r="DK1391" s="23"/>
      <c r="DL1391" s="23"/>
      <c r="DM1391" s="23"/>
      <c r="DN1391" s="23"/>
      <c r="DO1391" s="23"/>
      <c r="DP1391" s="23"/>
      <c r="DQ1391" s="23"/>
      <c r="DR1391" s="23"/>
      <c r="DS1391" s="23"/>
      <c r="DT1391" s="23"/>
      <c r="DU1391" s="23"/>
      <c r="DV1391" s="23"/>
      <c r="DW1391" s="23"/>
      <c r="DX1391" s="23"/>
      <c r="DY1391" s="23"/>
      <c r="DZ1391" s="23"/>
      <c r="EA1391" s="23"/>
      <c r="EB1391" s="23"/>
      <c r="EC1391" s="23"/>
      <c r="ED1391" s="23"/>
      <c r="EE1391" s="23"/>
    </row>
    <row r="1392" spans="1:135" s="22" customFormat="1" x14ac:dyDescent="0.25">
      <c r="A1392" s="20"/>
      <c r="B1392" s="16"/>
      <c r="C1392" s="446"/>
      <c r="D1392" s="446"/>
      <c r="E1392" s="1089"/>
      <c r="F1392" s="446"/>
      <c r="G1392" s="446"/>
      <c r="H1392" s="1089"/>
      <c r="I1392" s="446"/>
      <c r="J1392" s="446"/>
      <c r="K1392" s="1089"/>
      <c r="L1392" s="446"/>
      <c r="M1392" s="446"/>
      <c r="N1392" s="1089"/>
      <c r="O1392" s="446"/>
      <c r="P1392" s="446"/>
      <c r="Q1392" s="1089"/>
      <c r="R1392" s="446"/>
      <c r="S1392" s="446"/>
      <c r="T1392" s="1089"/>
      <c r="U1392" s="1089"/>
      <c r="V1392" s="446"/>
      <c r="W1392" s="446"/>
      <c r="X1392" s="1089"/>
      <c r="Y1392" s="446"/>
      <c r="Z1392" s="446"/>
      <c r="AA1392" s="1089"/>
      <c r="AB1392" s="446"/>
      <c r="AC1392" s="1089"/>
      <c r="AD1392" s="446"/>
      <c r="AE1392" s="1089"/>
      <c r="AF1392" s="446"/>
      <c r="AG1392" s="1089"/>
      <c r="AH1392" s="446"/>
      <c r="AI1392" s="446"/>
      <c r="AJ1392" s="1089"/>
      <c r="AK1392" s="446"/>
      <c r="AL1392" s="446"/>
      <c r="AM1392" s="1089"/>
      <c r="AN1392" s="446"/>
      <c r="AO1392" s="446"/>
      <c r="AP1392" s="1089"/>
      <c r="AQ1392" s="446"/>
      <c r="AR1392" s="446"/>
      <c r="AS1392" s="1146"/>
      <c r="AT1392" s="446"/>
      <c r="AU1392" s="446"/>
      <c r="AV1392" s="1089"/>
      <c r="AW1392" s="1089"/>
      <c r="AX1392" s="1146"/>
      <c r="AY1392" s="446"/>
      <c r="AZ1392" s="1146"/>
      <c r="BA1392" s="1919"/>
      <c r="BB1392" s="1790"/>
      <c r="BC1392" s="1146"/>
      <c r="BD1392" s="446"/>
      <c r="BE1392" s="1938"/>
      <c r="BF1392" s="1089"/>
      <c r="BG1392" s="20"/>
      <c r="BH1392" s="23"/>
      <c r="BI1392" s="23"/>
      <c r="BJ1392" s="23"/>
      <c r="BK1392" s="23"/>
      <c r="BL1392" s="23"/>
      <c r="BM1392" s="23"/>
      <c r="BN1392" s="23"/>
      <c r="BO1392" s="23"/>
      <c r="BP1392" s="23"/>
      <c r="BQ1392" s="23"/>
      <c r="BR1392" s="23"/>
      <c r="BS1392" s="23"/>
      <c r="BT1392" s="23"/>
      <c r="BU1392" s="23"/>
      <c r="BV1392" s="23"/>
      <c r="BW1392" s="23"/>
      <c r="BX1392" s="23"/>
      <c r="BY1392" s="23"/>
      <c r="BZ1392" s="23"/>
      <c r="CA1392" s="23"/>
      <c r="CB1392" s="23"/>
      <c r="CC1392" s="23"/>
      <c r="CD1392" s="23"/>
      <c r="CE1392" s="23"/>
      <c r="CF1392" s="23"/>
      <c r="CG1392" s="23"/>
      <c r="CH1392" s="23"/>
      <c r="CI1392" s="23"/>
      <c r="CJ1392" s="23"/>
      <c r="CK1392" s="23"/>
      <c r="CL1392" s="23"/>
      <c r="CM1392" s="23"/>
      <c r="CN1392" s="23"/>
      <c r="CO1392" s="23"/>
      <c r="CP1392" s="23"/>
      <c r="CQ1392" s="23"/>
      <c r="CR1392" s="23"/>
      <c r="CS1392" s="23"/>
      <c r="CT1392" s="23"/>
      <c r="CU1392" s="23"/>
      <c r="CV1392" s="23"/>
      <c r="CW1392" s="23"/>
      <c r="CX1392" s="23"/>
      <c r="CY1392" s="23"/>
      <c r="CZ1392" s="23"/>
      <c r="DA1392" s="23"/>
      <c r="DB1392" s="23"/>
      <c r="DC1392" s="23"/>
      <c r="DD1392" s="23"/>
      <c r="DE1392" s="23"/>
      <c r="DF1392" s="23"/>
      <c r="DG1392" s="23"/>
      <c r="DH1392" s="23"/>
      <c r="DI1392" s="23"/>
      <c r="DJ1392" s="23"/>
      <c r="DK1392" s="23"/>
      <c r="DL1392" s="23"/>
      <c r="DM1392" s="23"/>
      <c r="DN1392" s="23"/>
      <c r="DO1392" s="23"/>
      <c r="DP1392" s="23"/>
      <c r="DQ1392" s="23"/>
      <c r="DR1392" s="23"/>
      <c r="DS1392" s="23"/>
      <c r="DT1392" s="23"/>
      <c r="DU1392" s="23"/>
      <c r="DV1392" s="23"/>
      <c r="DW1392" s="23"/>
      <c r="DX1392" s="23"/>
      <c r="DY1392" s="23"/>
      <c r="DZ1392" s="23"/>
      <c r="EA1392" s="23"/>
      <c r="EB1392" s="23"/>
      <c r="EC1392" s="23"/>
      <c r="ED1392" s="23"/>
      <c r="EE1392" s="23"/>
    </row>
    <row r="1393" spans="1:135" s="22" customFormat="1" x14ac:dyDescent="0.25">
      <c r="A1393" s="20"/>
      <c r="B1393" s="16"/>
      <c r="C1393" s="446"/>
      <c r="D1393" s="446"/>
      <c r="E1393" s="1089"/>
      <c r="F1393" s="446"/>
      <c r="G1393" s="446"/>
      <c r="H1393" s="1089"/>
      <c r="I1393" s="446"/>
      <c r="J1393" s="446"/>
      <c r="K1393" s="1089"/>
      <c r="L1393" s="446"/>
      <c r="M1393" s="446"/>
      <c r="N1393" s="1089"/>
      <c r="O1393" s="446"/>
      <c r="P1393" s="446"/>
      <c r="Q1393" s="1089"/>
      <c r="R1393" s="446"/>
      <c r="S1393" s="446"/>
      <c r="T1393" s="1089"/>
      <c r="U1393" s="1089"/>
      <c r="V1393" s="446"/>
      <c r="W1393" s="446"/>
      <c r="X1393" s="1089"/>
      <c r="Y1393" s="446"/>
      <c r="Z1393" s="446"/>
      <c r="AA1393" s="1089"/>
      <c r="AB1393" s="446"/>
      <c r="AC1393" s="1089"/>
      <c r="AD1393" s="446"/>
      <c r="AE1393" s="1089"/>
      <c r="AF1393" s="446"/>
      <c r="AG1393" s="1089"/>
      <c r="AH1393" s="446"/>
      <c r="AI1393" s="446"/>
      <c r="AJ1393" s="1089"/>
      <c r="AK1393" s="446"/>
      <c r="AL1393" s="446"/>
      <c r="AM1393" s="1089"/>
      <c r="AN1393" s="446"/>
      <c r="AO1393" s="446"/>
      <c r="AP1393" s="1089"/>
      <c r="AQ1393" s="446"/>
      <c r="AR1393" s="446"/>
      <c r="AS1393" s="1146"/>
      <c r="AT1393" s="446"/>
      <c r="AU1393" s="446"/>
      <c r="AV1393" s="1089"/>
      <c r="AW1393" s="1089"/>
      <c r="AX1393" s="1146"/>
      <c r="AY1393" s="446"/>
      <c r="AZ1393" s="1146"/>
      <c r="BA1393" s="1919"/>
      <c r="BB1393" s="1790"/>
      <c r="BC1393" s="1146"/>
      <c r="BD1393" s="446"/>
      <c r="BE1393" s="1938"/>
      <c r="BF1393" s="1089"/>
      <c r="BG1393" s="20"/>
      <c r="BH1393" s="23"/>
      <c r="BI1393" s="23"/>
      <c r="BJ1393" s="23"/>
      <c r="BK1393" s="23"/>
      <c r="BL1393" s="23"/>
      <c r="BM1393" s="23"/>
      <c r="BN1393" s="23"/>
      <c r="BO1393" s="23"/>
      <c r="BP1393" s="23"/>
      <c r="BQ1393" s="23"/>
      <c r="BR1393" s="23"/>
      <c r="BS1393" s="23"/>
      <c r="BT1393" s="23"/>
      <c r="BU1393" s="23"/>
      <c r="BV1393" s="23"/>
      <c r="BW1393" s="23"/>
      <c r="BX1393" s="23"/>
      <c r="BY1393" s="23"/>
      <c r="BZ1393" s="23"/>
      <c r="CA1393" s="23"/>
      <c r="CB1393" s="23"/>
      <c r="CC1393" s="23"/>
      <c r="CD1393" s="23"/>
      <c r="CE1393" s="23"/>
      <c r="CF1393" s="23"/>
      <c r="CG1393" s="23"/>
      <c r="CH1393" s="23"/>
      <c r="CI1393" s="23"/>
      <c r="CJ1393" s="23"/>
      <c r="CK1393" s="23"/>
      <c r="CL1393" s="23"/>
      <c r="CM1393" s="23"/>
      <c r="CN1393" s="23"/>
      <c r="CO1393" s="23"/>
      <c r="CP1393" s="23"/>
      <c r="CQ1393" s="23"/>
      <c r="CR1393" s="23"/>
      <c r="CS1393" s="23"/>
      <c r="CT1393" s="23"/>
      <c r="CU1393" s="23"/>
      <c r="CV1393" s="23"/>
      <c r="CW1393" s="23"/>
      <c r="CX1393" s="23"/>
      <c r="CY1393" s="23"/>
      <c r="CZ1393" s="23"/>
      <c r="DA1393" s="23"/>
      <c r="DB1393" s="23"/>
      <c r="DC1393" s="23"/>
      <c r="DD1393" s="23"/>
      <c r="DE1393" s="23"/>
      <c r="DF1393" s="23"/>
      <c r="DG1393" s="23"/>
      <c r="DH1393" s="23"/>
      <c r="DI1393" s="23"/>
      <c r="DJ1393" s="23"/>
      <c r="DK1393" s="23"/>
      <c r="DL1393" s="23"/>
      <c r="DM1393" s="23"/>
      <c r="DN1393" s="23"/>
      <c r="DO1393" s="23"/>
      <c r="DP1393" s="23"/>
      <c r="DQ1393" s="23"/>
      <c r="DR1393" s="23"/>
      <c r="DS1393" s="23"/>
      <c r="DT1393" s="23"/>
      <c r="DU1393" s="23"/>
      <c r="DV1393" s="23"/>
      <c r="DW1393" s="23"/>
      <c r="DX1393" s="23"/>
      <c r="DY1393" s="23"/>
      <c r="DZ1393" s="23"/>
      <c r="EA1393" s="23"/>
      <c r="EB1393" s="23"/>
      <c r="EC1393" s="23"/>
      <c r="ED1393" s="23"/>
      <c r="EE1393" s="23"/>
    </row>
    <row r="1394" spans="1:135" s="22" customFormat="1" x14ac:dyDescent="0.25">
      <c r="A1394" s="20"/>
      <c r="B1394" s="16"/>
      <c r="C1394" s="446"/>
      <c r="D1394" s="446"/>
      <c r="E1394" s="1089"/>
      <c r="F1394" s="446"/>
      <c r="G1394" s="446"/>
      <c r="H1394" s="1089"/>
      <c r="I1394" s="446"/>
      <c r="J1394" s="446"/>
      <c r="K1394" s="1089"/>
      <c r="L1394" s="446"/>
      <c r="M1394" s="446"/>
      <c r="N1394" s="1089"/>
      <c r="O1394" s="446"/>
      <c r="P1394" s="446"/>
      <c r="Q1394" s="1089"/>
      <c r="R1394" s="446"/>
      <c r="S1394" s="446"/>
      <c r="T1394" s="1089"/>
      <c r="U1394" s="1089"/>
      <c r="V1394" s="446"/>
      <c r="W1394" s="446"/>
      <c r="X1394" s="1089"/>
      <c r="Y1394" s="446"/>
      <c r="Z1394" s="446"/>
      <c r="AA1394" s="1089"/>
      <c r="AB1394" s="446"/>
      <c r="AC1394" s="1089"/>
      <c r="AD1394" s="446"/>
      <c r="AE1394" s="1089"/>
      <c r="AF1394" s="446"/>
      <c r="AG1394" s="1089"/>
      <c r="AH1394" s="446"/>
      <c r="AI1394" s="446"/>
      <c r="AJ1394" s="1089"/>
      <c r="AK1394" s="446"/>
      <c r="AL1394" s="446"/>
      <c r="AM1394" s="1089"/>
      <c r="AN1394" s="446"/>
      <c r="AO1394" s="446"/>
      <c r="AP1394" s="1089"/>
      <c r="AQ1394" s="446"/>
      <c r="AR1394" s="446"/>
      <c r="AS1394" s="1146"/>
      <c r="AT1394" s="446"/>
      <c r="AU1394" s="446"/>
      <c r="AV1394" s="1089"/>
      <c r="AW1394" s="1089"/>
      <c r="AX1394" s="1146"/>
      <c r="AY1394" s="446"/>
      <c r="AZ1394" s="1146"/>
      <c r="BA1394" s="1919"/>
      <c r="BB1394" s="1790"/>
      <c r="BC1394" s="1146"/>
      <c r="BD1394" s="446"/>
      <c r="BE1394" s="1938"/>
      <c r="BF1394" s="1089"/>
      <c r="BG1394" s="20"/>
      <c r="BH1394" s="23"/>
      <c r="BI1394" s="23"/>
      <c r="BJ1394" s="23"/>
      <c r="BK1394" s="23"/>
      <c r="BL1394" s="23"/>
      <c r="BM1394" s="23"/>
      <c r="BN1394" s="23"/>
      <c r="BO1394" s="23"/>
      <c r="BP1394" s="23"/>
      <c r="BQ1394" s="23"/>
      <c r="BR1394" s="23"/>
      <c r="BS1394" s="23"/>
      <c r="BT1394" s="23"/>
      <c r="BU1394" s="23"/>
      <c r="BV1394" s="23"/>
      <c r="BW1394" s="23"/>
      <c r="BX1394" s="23"/>
      <c r="BY1394" s="23"/>
      <c r="BZ1394" s="23"/>
      <c r="CA1394" s="23"/>
      <c r="CB1394" s="23"/>
      <c r="CC1394" s="23"/>
      <c r="CD1394" s="23"/>
      <c r="CE1394" s="23"/>
      <c r="CF1394" s="23"/>
      <c r="CG1394" s="23"/>
      <c r="CH1394" s="23"/>
      <c r="CI1394" s="23"/>
      <c r="CJ1394" s="23"/>
      <c r="CK1394" s="23"/>
      <c r="CL1394" s="23"/>
      <c r="CM1394" s="23"/>
      <c r="CN1394" s="23"/>
      <c r="CO1394" s="23"/>
      <c r="CP1394" s="23"/>
      <c r="CQ1394" s="23"/>
      <c r="CR1394" s="23"/>
      <c r="CS1394" s="23"/>
      <c r="CT1394" s="23"/>
      <c r="CU1394" s="23"/>
      <c r="CV1394" s="23"/>
      <c r="CW1394" s="23"/>
      <c r="CX1394" s="23"/>
      <c r="CY1394" s="23"/>
      <c r="CZ1394" s="23"/>
      <c r="DA1394" s="23"/>
      <c r="DB1394" s="23"/>
      <c r="DC1394" s="23"/>
      <c r="DD1394" s="23"/>
      <c r="DE1394" s="23"/>
      <c r="DF1394" s="23"/>
      <c r="DG1394" s="23"/>
      <c r="DH1394" s="23"/>
      <c r="DI1394" s="23"/>
      <c r="DJ1394" s="23"/>
      <c r="DK1394" s="23"/>
      <c r="DL1394" s="23"/>
      <c r="DM1394" s="23"/>
      <c r="DN1394" s="23"/>
      <c r="DO1394" s="23"/>
      <c r="DP1394" s="23"/>
      <c r="DQ1394" s="23"/>
      <c r="DR1394" s="23"/>
      <c r="DS1394" s="23"/>
      <c r="DT1394" s="23"/>
      <c r="DU1394" s="23"/>
      <c r="DV1394" s="23"/>
      <c r="DW1394" s="23"/>
      <c r="DX1394" s="23"/>
      <c r="DY1394" s="23"/>
      <c r="DZ1394" s="23"/>
      <c r="EA1394" s="23"/>
      <c r="EB1394" s="23"/>
      <c r="EC1394" s="23"/>
      <c r="ED1394" s="23"/>
      <c r="EE1394" s="23"/>
    </row>
    <row r="1395" spans="1:135" s="22" customFormat="1" x14ac:dyDescent="0.25">
      <c r="A1395" s="20"/>
      <c r="B1395" s="16"/>
      <c r="C1395" s="446"/>
      <c r="D1395" s="446"/>
      <c r="E1395" s="1089"/>
      <c r="F1395" s="446"/>
      <c r="G1395" s="446"/>
      <c r="H1395" s="1089"/>
      <c r="I1395" s="446"/>
      <c r="J1395" s="446"/>
      <c r="K1395" s="1089"/>
      <c r="L1395" s="446"/>
      <c r="M1395" s="446"/>
      <c r="N1395" s="1089"/>
      <c r="O1395" s="446"/>
      <c r="P1395" s="446"/>
      <c r="Q1395" s="1089"/>
      <c r="R1395" s="446"/>
      <c r="S1395" s="446"/>
      <c r="T1395" s="1089"/>
      <c r="U1395" s="1089"/>
      <c r="V1395" s="446"/>
      <c r="W1395" s="446"/>
      <c r="X1395" s="1089"/>
      <c r="Y1395" s="446"/>
      <c r="Z1395" s="446"/>
      <c r="AA1395" s="1089"/>
      <c r="AB1395" s="446"/>
      <c r="AC1395" s="1089"/>
      <c r="AD1395" s="446"/>
      <c r="AE1395" s="1089"/>
      <c r="AF1395" s="446"/>
      <c r="AG1395" s="1089"/>
      <c r="AH1395" s="446"/>
      <c r="AI1395" s="446"/>
      <c r="AJ1395" s="1089"/>
      <c r="AK1395" s="446"/>
      <c r="AL1395" s="446"/>
      <c r="AM1395" s="1089"/>
      <c r="AN1395" s="446"/>
      <c r="AO1395" s="446"/>
      <c r="AP1395" s="1089"/>
      <c r="AQ1395" s="446"/>
      <c r="AR1395" s="446"/>
      <c r="AS1395" s="1146"/>
      <c r="AT1395" s="446"/>
      <c r="AU1395" s="446"/>
      <c r="AV1395" s="1089"/>
      <c r="AW1395" s="1089"/>
      <c r="AX1395" s="1146"/>
      <c r="AY1395" s="446"/>
      <c r="AZ1395" s="1146"/>
      <c r="BA1395" s="1919"/>
      <c r="BB1395" s="1790"/>
      <c r="BC1395" s="1146"/>
      <c r="BD1395" s="446"/>
      <c r="BE1395" s="1938"/>
      <c r="BF1395" s="1089"/>
      <c r="BG1395" s="20"/>
      <c r="BH1395" s="23"/>
      <c r="BI1395" s="23"/>
      <c r="BJ1395" s="23"/>
      <c r="BK1395" s="23"/>
      <c r="BL1395" s="23"/>
      <c r="BM1395" s="23"/>
      <c r="BN1395" s="23"/>
      <c r="BO1395" s="23"/>
      <c r="BP1395" s="23"/>
      <c r="BQ1395" s="23"/>
      <c r="BR1395" s="23"/>
      <c r="BS1395" s="23"/>
      <c r="BT1395" s="23"/>
      <c r="BU1395" s="23"/>
      <c r="BV1395" s="23"/>
      <c r="BW1395" s="23"/>
      <c r="BX1395" s="23"/>
      <c r="BY1395" s="23"/>
      <c r="BZ1395" s="23"/>
      <c r="CA1395" s="23"/>
      <c r="CB1395" s="23"/>
      <c r="CC1395" s="23"/>
      <c r="CD1395" s="23"/>
      <c r="CE1395" s="23"/>
      <c r="CF1395" s="23"/>
      <c r="CG1395" s="23"/>
      <c r="CH1395" s="23"/>
      <c r="CI1395" s="23"/>
      <c r="CJ1395" s="23"/>
      <c r="CK1395" s="23"/>
      <c r="CL1395" s="23"/>
      <c r="CM1395" s="23"/>
      <c r="CN1395" s="23"/>
      <c r="CO1395" s="23"/>
      <c r="CP1395" s="23"/>
      <c r="CQ1395" s="23"/>
      <c r="CR1395" s="23"/>
      <c r="CS1395" s="23"/>
      <c r="CT1395" s="23"/>
      <c r="CU1395" s="23"/>
      <c r="CV1395" s="23"/>
      <c r="CW1395" s="23"/>
      <c r="CX1395" s="23"/>
      <c r="CY1395" s="23"/>
      <c r="CZ1395" s="23"/>
      <c r="DA1395" s="23"/>
      <c r="DB1395" s="23"/>
      <c r="DC1395" s="23"/>
      <c r="DD1395" s="23"/>
      <c r="DE1395" s="23"/>
      <c r="DF1395" s="23"/>
      <c r="DG1395" s="23"/>
      <c r="DH1395" s="23"/>
      <c r="DI1395" s="23"/>
      <c r="DJ1395" s="23"/>
      <c r="DK1395" s="23"/>
      <c r="DL1395" s="23"/>
      <c r="DM1395" s="23"/>
      <c r="DN1395" s="23"/>
      <c r="DO1395" s="23"/>
      <c r="DP1395" s="23"/>
      <c r="DQ1395" s="23"/>
      <c r="DR1395" s="23"/>
      <c r="DS1395" s="23"/>
      <c r="DT1395" s="23"/>
      <c r="DU1395" s="23"/>
      <c r="DV1395" s="23"/>
      <c r="DW1395" s="23"/>
      <c r="DX1395" s="23"/>
      <c r="DY1395" s="23"/>
      <c r="DZ1395" s="23"/>
      <c r="EA1395" s="23"/>
      <c r="EB1395" s="23"/>
      <c r="EC1395" s="23"/>
      <c r="ED1395" s="23"/>
      <c r="EE1395" s="23"/>
    </row>
    <row r="1396" spans="1:135" s="22" customFormat="1" x14ac:dyDescent="0.25">
      <c r="A1396" s="20"/>
      <c r="B1396" s="16"/>
      <c r="C1396" s="446"/>
      <c r="D1396" s="446"/>
      <c r="E1396" s="1089"/>
      <c r="F1396" s="446"/>
      <c r="G1396" s="446"/>
      <c r="H1396" s="1089"/>
      <c r="I1396" s="446"/>
      <c r="J1396" s="446"/>
      <c r="K1396" s="1089"/>
      <c r="L1396" s="446"/>
      <c r="M1396" s="446"/>
      <c r="N1396" s="1089"/>
      <c r="O1396" s="446"/>
      <c r="P1396" s="446"/>
      <c r="Q1396" s="1089"/>
      <c r="R1396" s="446"/>
      <c r="S1396" s="446"/>
      <c r="T1396" s="1089"/>
      <c r="U1396" s="1089"/>
      <c r="V1396" s="446"/>
      <c r="W1396" s="446"/>
      <c r="X1396" s="1089"/>
      <c r="Y1396" s="446"/>
      <c r="Z1396" s="446"/>
      <c r="AA1396" s="1089"/>
      <c r="AB1396" s="446"/>
      <c r="AC1396" s="1089"/>
      <c r="AD1396" s="446"/>
      <c r="AE1396" s="1089"/>
      <c r="AF1396" s="446"/>
      <c r="AG1396" s="1089"/>
      <c r="AH1396" s="446"/>
      <c r="AI1396" s="446"/>
      <c r="AJ1396" s="1089"/>
      <c r="AK1396" s="446"/>
      <c r="AL1396" s="446"/>
      <c r="AM1396" s="1089"/>
      <c r="AN1396" s="446"/>
      <c r="AO1396" s="446"/>
      <c r="AP1396" s="1089"/>
      <c r="AQ1396" s="446"/>
      <c r="AR1396" s="446"/>
      <c r="AS1396" s="1146"/>
      <c r="AT1396" s="446"/>
      <c r="AU1396" s="446"/>
      <c r="AV1396" s="1089"/>
      <c r="AW1396" s="1089"/>
      <c r="AX1396" s="1146"/>
      <c r="AY1396" s="446"/>
      <c r="AZ1396" s="1146"/>
      <c r="BA1396" s="1919"/>
      <c r="BB1396" s="1790"/>
      <c r="BC1396" s="1146"/>
      <c r="BD1396" s="446"/>
      <c r="BE1396" s="1938"/>
      <c r="BF1396" s="1089"/>
      <c r="BG1396" s="20"/>
      <c r="BH1396" s="23"/>
      <c r="BI1396" s="23"/>
      <c r="BJ1396" s="23"/>
      <c r="BK1396" s="23"/>
      <c r="BL1396" s="23"/>
      <c r="BM1396" s="23"/>
      <c r="BN1396" s="23"/>
      <c r="BO1396" s="23"/>
      <c r="BP1396" s="23"/>
      <c r="BQ1396" s="23"/>
      <c r="BR1396" s="23"/>
      <c r="BS1396" s="23"/>
      <c r="BT1396" s="23"/>
      <c r="BU1396" s="23"/>
      <c r="BV1396" s="23"/>
      <c r="BW1396" s="23"/>
      <c r="BX1396" s="23"/>
      <c r="BY1396" s="23"/>
      <c r="BZ1396" s="23"/>
      <c r="CA1396" s="23"/>
      <c r="CB1396" s="23"/>
      <c r="CC1396" s="23"/>
      <c r="CD1396" s="23"/>
      <c r="CE1396" s="23"/>
      <c r="CF1396" s="23"/>
      <c r="CG1396" s="23"/>
      <c r="CH1396" s="23"/>
      <c r="CI1396" s="23"/>
      <c r="CJ1396" s="23"/>
      <c r="CK1396" s="23"/>
      <c r="CL1396" s="23"/>
      <c r="CM1396" s="23"/>
      <c r="CN1396" s="23"/>
      <c r="CO1396" s="23"/>
      <c r="CP1396" s="23"/>
      <c r="CQ1396" s="23"/>
      <c r="CR1396" s="23"/>
      <c r="CS1396" s="23"/>
      <c r="CT1396" s="23"/>
      <c r="CU1396" s="23"/>
      <c r="CV1396" s="23"/>
      <c r="CW1396" s="23"/>
      <c r="CX1396" s="23"/>
      <c r="CY1396" s="23"/>
      <c r="CZ1396" s="23"/>
      <c r="DA1396" s="23"/>
      <c r="DB1396" s="23"/>
      <c r="DC1396" s="23"/>
      <c r="DD1396" s="23"/>
      <c r="DE1396" s="23"/>
      <c r="DF1396" s="23"/>
      <c r="DG1396" s="23"/>
      <c r="DH1396" s="23"/>
      <c r="DI1396" s="23"/>
      <c r="DJ1396" s="23"/>
      <c r="DK1396" s="23"/>
      <c r="DL1396" s="23"/>
      <c r="DM1396" s="23"/>
      <c r="DN1396" s="23"/>
      <c r="DO1396" s="23"/>
      <c r="DP1396" s="23"/>
      <c r="DQ1396" s="23"/>
      <c r="DR1396" s="23"/>
      <c r="DS1396" s="23"/>
      <c r="DT1396" s="23"/>
      <c r="DU1396" s="23"/>
      <c r="DV1396" s="23"/>
      <c r="DW1396" s="23"/>
      <c r="DX1396" s="23"/>
      <c r="DY1396" s="23"/>
      <c r="DZ1396" s="23"/>
      <c r="EA1396" s="23"/>
      <c r="EB1396" s="23"/>
      <c r="EC1396" s="23"/>
      <c r="ED1396" s="23"/>
      <c r="EE1396" s="23"/>
    </row>
    <row r="1397" spans="1:135" s="22" customFormat="1" x14ac:dyDescent="0.25">
      <c r="A1397" s="20"/>
      <c r="B1397" s="16"/>
      <c r="C1397" s="446"/>
      <c r="D1397" s="446"/>
      <c r="E1397" s="1089"/>
      <c r="F1397" s="446"/>
      <c r="G1397" s="446"/>
      <c r="H1397" s="1089"/>
      <c r="I1397" s="446"/>
      <c r="J1397" s="446"/>
      <c r="K1397" s="1089"/>
      <c r="L1397" s="446"/>
      <c r="M1397" s="446"/>
      <c r="N1397" s="1089"/>
      <c r="O1397" s="446"/>
      <c r="P1397" s="446"/>
      <c r="Q1397" s="1089"/>
      <c r="R1397" s="446"/>
      <c r="S1397" s="446"/>
      <c r="T1397" s="1089"/>
      <c r="U1397" s="1089"/>
      <c r="V1397" s="446"/>
      <c r="W1397" s="446"/>
      <c r="X1397" s="1089"/>
      <c r="Y1397" s="446"/>
      <c r="Z1397" s="446"/>
      <c r="AA1397" s="1089"/>
      <c r="AB1397" s="446"/>
      <c r="AC1397" s="1089"/>
      <c r="AD1397" s="446"/>
      <c r="AE1397" s="1089"/>
      <c r="AF1397" s="446"/>
      <c r="AG1397" s="1089"/>
      <c r="AH1397" s="446"/>
      <c r="AI1397" s="446"/>
      <c r="AJ1397" s="1089"/>
      <c r="AK1397" s="446"/>
      <c r="AL1397" s="446"/>
      <c r="AM1397" s="1089"/>
      <c r="AN1397" s="446"/>
      <c r="AO1397" s="446"/>
      <c r="AP1397" s="1089"/>
      <c r="AQ1397" s="446"/>
      <c r="AR1397" s="446"/>
      <c r="AS1397" s="1146"/>
      <c r="AT1397" s="446"/>
      <c r="AU1397" s="446"/>
      <c r="AV1397" s="1089"/>
      <c r="AW1397" s="1089"/>
      <c r="AX1397" s="1146"/>
      <c r="AY1397" s="446"/>
      <c r="AZ1397" s="1146"/>
      <c r="BA1397" s="1919"/>
      <c r="BB1397" s="1790"/>
      <c r="BC1397" s="1146"/>
      <c r="BD1397" s="446"/>
      <c r="BE1397" s="1938"/>
      <c r="BF1397" s="1089"/>
      <c r="BG1397" s="20"/>
      <c r="BH1397" s="23"/>
      <c r="BI1397" s="23"/>
      <c r="BJ1397" s="23"/>
      <c r="BK1397" s="23"/>
      <c r="BL1397" s="23"/>
      <c r="BM1397" s="23"/>
      <c r="BN1397" s="23"/>
      <c r="BO1397" s="23"/>
      <c r="BP1397" s="23"/>
      <c r="BQ1397" s="23"/>
      <c r="BR1397" s="23"/>
      <c r="BS1397" s="23"/>
      <c r="BT1397" s="23"/>
      <c r="BU1397" s="23"/>
      <c r="BV1397" s="23"/>
      <c r="BW1397" s="23"/>
      <c r="BX1397" s="23"/>
      <c r="BY1397" s="23"/>
      <c r="BZ1397" s="23"/>
      <c r="CA1397" s="23"/>
      <c r="CB1397" s="23"/>
      <c r="CC1397" s="23"/>
      <c r="CD1397" s="23"/>
      <c r="CE1397" s="23"/>
      <c r="CF1397" s="23"/>
      <c r="CG1397" s="23"/>
      <c r="CH1397" s="23"/>
      <c r="CI1397" s="23"/>
      <c r="CJ1397" s="23"/>
      <c r="CK1397" s="23"/>
      <c r="CL1397" s="23"/>
      <c r="CM1397" s="23"/>
      <c r="CN1397" s="23"/>
      <c r="CO1397" s="23"/>
      <c r="CP1397" s="23"/>
      <c r="CQ1397" s="23"/>
      <c r="CR1397" s="23"/>
      <c r="CS1397" s="23"/>
      <c r="CT1397" s="23"/>
      <c r="CU1397" s="23"/>
      <c r="CV1397" s="23"/>
      <c r="CW1397" s="23"/>
      <c r="CX1397" s="23"/>
      <c r="CY1397" s="23"/>
      <c r="CZ1397" s="23"/>
      <c r="DA1397" s="23"/>
      <c r="DB1397" s="23"/>
      <c r="DC1397" s="23"/>
      <c r="DD1397" s="23"/>
      <c r="DE1397" s="23"/>
      <c r="DF1397" s="23"/>
      <c r="DG1397" s="23"/>
      <c r="DH1397" s="23"/>
      <c r="DI1397" s="23"/>
      <c r="DJ1397" s="23"/>
      <c r="DK1397" s="23"/>
      <c r="DL1397" s="23"/>
      <c r="DM1397" s="23"/>
      <c r="DN1397" s="23"/>
      <c r="DO1397" s="23"/>
      <c r="DP1397" s="23"/>
      <c r="DQ1397" s="23"/>
      <c r="DR1397" s="23"/>
      <c r="DS1397" s="23"/>
      <c r="DT1397" s="23"/>
      <c r="DU1397" s="23"/>
      <c r="DV1397" s="23"/>
      <c r="DW1397" s="23"/>
      <c r="DX1397" s="23"/>
      <c r="DY1397" s="23"/>
      <c r="DZ1397" s="23"/>
      <c r="EA1397" s="23"/>
      <c r="EB1397" s="23"/>
      <c r="EC1397" s="23"/>
      <c r="ED1397" s="23"/>
      <c r="EE1397" s="23"/>
    </row>
    <row r="1398" spans="1:135" s="22" customFormat="1" x14ac:dyDescent="0.25">
      <c r="A1398" s="20"/>
      <c r="B1398" s="16"/>
      <c r="C1398" s="446"/>
      <c r="D1398" s="446"/>
      <c r="E1398" s="1089"/>
      <c r="F1398" s="446"/>
      <c r="G1398" s="446"/>
      <c r="H1398" s="1089"/>
      <c r="I1398" s="446"/>
      <c r="J1398" s="446"/>
      <c r="K1398" s="1089"/>
      <c r="L1398" s="446"/>
      <c r="M1398" s="446"/>
      <c r="N1398" s="1089"/>
      <c r="O1398" s="446"/>
      <c r="P1398" s="446"/>
      <c r="Q1398" s="1089"/>
      <c r="R1398" s="446"/>
      <c r="S1398" s="446"/>
      <c r="T1398" s="1089"/>
      <c r="U1398" s="1089"/>
      <c r="V1398" s="446"/>
      <c r="W1398" s="446"/>
      <c r="X1398" s="1089"/>
      <c r="Y1398" s="446"/>
      <c r="Z1398" s="446"/>
      <c r="AA1398" s="1089"/>
      <c r="AB1398" s="446"/>
      <c r="AC1398" s="1089"/>
      <c r="AD1398" s="446"/>
      <c r="AE1398" s="1089"/>
      <c r="AF1398" s="446"/>
      <c r="AG1398" s="1089"/>
      <c r="AH1398" s="446"/>
      <c r="AI1398" s="446"/>
      <c r="AJ1398" s="1089"/>
      <c r="AK1398" s="446"/>
      <c r="AL1398" s="446"/>
      <c r="AM1398" s="1089"/>
      <c r="AN1398" s="446"/>
      <c r="AO1398" s="446"/>
      <c r="AP1398" s="1089"/>
      <c r="AQ1398" s="446"/>
      <c r="AR1398" s="446"/>
      <c r="AS1398" s="1146"/>
      <c r="AT1398" s="446"/>
      <c r="AU1398" s="446"/>
      <c r="AV1398" s="1089"/>
      <c r="AW1398" s="1089"/>
      <c r="AX1398" s="1146"/>
      <c r="AY1398" s="446"/>
      <c r="AZ1398" s="1146"/>
      <c r="BA1398" s="1919"/>
      <c r="BB1398" s="1790"/>
      <c r="BC1398" s="1146"/>
      <c r="BD1398" s="446"/>
      <c r="BE1398" s="1938"/>
      <c r="BF1398" s="1089"/>
      <c r="BG1398" s="20"/>
      <c r="BH1398" s="23"/>
      <c r="BI1398" s="23"/>
      <c r="BJ1398" s="23"/>
      <c r="BK1398" s="23"/>
      <c r="BL1398" s="23"/>
      <c r="BM1398" s="23"/>
      <c r="BN1398" s="23"/>
      <c r="BO1398" s="23"/>
      <c r="BP1398" s="23"/>
      <c r="BQ1398" s="23"/>
      <c r="BR1398" s="23"/>
      <c r="BS1398" s="23"/>
      <c r="BT1398" s="23"/>
      <c r="BU1398" s="23"/>
      <c r="BV1398" s="23"/>
      <c r="BW1398" s="23"/>
      <c r="BX1398" s="23"/>
      <c r="BY1398" s="23"/>
      <c r="BZ1398" s="23"/>
      <c r="CA1398" s="23"/>
      <c r="CB1398" s="23"/>
      <c r="CC1398" s="23"/>
      <c r="CD1398" s="23"/>
      <c r="CE1398" s="23"/>
      <c r="CF1398" s="23"/>
      <c r="CG1398" s="23"/>
      <c r="CH1398" s="23"/>
      <c r="CI1398" s="23"/>
      <c r="CJ1398" s="23"/>
      <c r="CK1398" s="23"/>
      <c r="CL1398" s="23"/>
      <c r="CM1398" s="23"/>
      <c r="CN1398" s="23"/>
      <c r="CO1398" s="23"/>
      <c r="CP1398" s="23"/>
      <c r="CQ1398" s="23"/>
      <c r="CR1398" s="23"/>
      <c r="CS1398" s="23"/>
      <c r="CT1398" s="23"/>
      <c r="CU1398" s="23"/>
      <c r="CV1398" s="23"/>
      <c r="CW1398" s="23"/>
      <c r="CX1398" s="23"/>
      <c r="CY1398" s="23"/>
      <c r="CZ1398" s="23"/>
      <c r="DA1398" s="23"/>
      <c r="DB1398" s="23"/>
      <c r="DC1398" s="23"/>
      <c r="DD1398" s="23"/>
      <c r="DE1398" s="23"/>
      <c r="DF1398" s="23"/>
      <c r="DG1398" s="23"/>
      <c r="DH1398" s="23"/>
      <c r="DI1398" s="23"/>
      <c r="DJ1398" s="23"/>
      <c r="DK1398" s="23"/>
      <c r="DL1398" s="23"/>
      <c r="DM1398" s="23"/>
      <c r="DN1398" s="23"/>
      <c r="DO1398" s="23"/>
      <c r="DP1398" s="23"/>
      <c r="DQ1398" s="23"/>
      <c r="DR1398" s="23"/>
      <c r="DS1398" s="23"/>
      <c r="DT1398" s="23"/>
      <c r="DU1398" s="23"/>
      <c r="DV1398" s="23"/>
      <c r="DW1398" s="23"/>
      <c r="DX1398" s="23"/>
      <c r="DY1398" s="23"/>
      <c r="DZ1398" s="23"/>
      <c r="EA1398" s="23"/>
      <c r="EB1398" s="23"/>
      <c r="EC1398" s="23"/>
      <c r="ED1398" s="23"/>
      <c r="EE1398" s="23"/>
    </row>
    <row r="1399" spans="1:135" s="22" customFormat="1" x14ac:dyDescent="0.25">
      <c r="A1399" s="20"/>
      <c r="B1399" s="16"/>
      <c r="C1399" s="446"/>
      <c r="D1399" s="446"/>
      <c r="E1399" s="1089"/>
      <c r="F1399" s="446"/>
      <c r="G1399" s="446"/>
      <c r="H1399" s="1089"/>
      <c r="I1399" s="446"/>
      <c r="J1399" s="446"/>
      <c r="K1399" s="1089"/>
      <c r="L1399" s="446"/>
      <c r="M1399" s="446"/>
      <c r="N1399" s="1089"/>
      <c r="O1399" s="446"/>
      <c r="P1399" s="446"/>
      <c r="Q1399" s="1089"/>
      <c r="R1399" s="446"/>
      <c r="S1399" s="446"/>
      <c r="T1399" s="1089"/>
      <c r="U1399" s="1089"/>
      <c r="V1399" s="446"/>
      <c r="W1399" s="446"/>
      <c r="X1399" s="1089"/>
      <c r="Y1399" s="446"/>
      <c r="Z1399" s="446"/>
      <c r="AA1399" s="1089"/>
      <c r="AB1399" s="446"/>
      <c r="AC1399" s="1089"/>
      <c r="AD1399" s="446"/>
      <c r="AE1399" s="1089"/>
      <c r="AF1399" s="446"/>
      <c r="AG1399" s="1089"/>
      <c r="AH1399" s="446"/>
      <c r="AI1399" s="446"/>
      <c r="AJ1399" s="1089"/>
      <c r="AK1399" s="446"/>
      <c r="AL1399" s="446"/>
      <c r="AM1399" s="1089"/>
      <c r="AN1399" s="446"/>
      <c r="AO1399" s="446"/>
      <c r="AP1399" s="1089"/>
      <c r="AQ1399" s="446"/>
      <c r="AR1399" s="446"/>
      <c r="AS1399" s="1146"/>
      <c r="AT1399" s="446"/>
      <c r="AU1399" s="446"/>
      <c r="AV1399" s="1089"/>
      <c r="AW1399" s="1089"/>
      <c r="AX1399" s="1146"/>
      <c r="AY1399" s="446"/>
      <c r="AZ1399" s="1146"/>
      <c r="BA1399" s="1919"/>
      <c r="BB1399" s="1790"/>
      <c r="BC1399" s="1146"/>
      <c r="BD1399" s="446"/>
      <c r="BE1399" s="1938"/>
      <c r="BF1399" s="1089"/>
      <c r="BG1399" s="20"/>
      <c r="BH1399" s="23"/>
      <c r="BI1399" s="23"/>
      <c r="BJ1399" s="23"/>
      <c r="BK1399" s="23"/>
      <c r="BL1399" s="23"/>
      <c r="BM1399" s="23"/>
      <c r="BN1399" s="23"/>
      <c r="BO1399" s="23"/>
      <c r="BP1399" s="23"/>
      <c r="BQ1399" s="23"/>
      <c r="BR1399" s="23"/>
      <c r="BS1399" s="23"/>
      <c r="BT1399" s="23"/>
      <c r="BU1399" s="23"/>
      <c r="BV1399" s="23"/>
      <c r="BW1399" s="23"/>
      <c r="BX1399" s="23"/>
      <c r="BY1399" s="23"/>
      <c r="BZ1399" s="23"/>
      <c r="CA1399" s="23"/>
      <c r="CB1399" s="23"/>
      <c r="CC1399" s="23"/>
      <c r="CD1399" s="23"/>
      <c r="CE1399" s="23"/>
      <c r="CF1399" s="23"/>
      <c r="CG1399" s="23"/>
      <c r="CH1399" s="23"/>
      <c r="CI1399" s="23"/>
      <c r="CJ1399" s="23"/>
      <c r="CK1399" s="23"/>
      <c r="CL1399" s="23"/>
      <c r="CM1399" s="23"/>
      <c r="CN1399" s="23"/>
      <c r="CO1399" s="23"/>
      <c r="CP1399" s="23"/>
      <c r="CQ1399" s="23"/>
      <c r="CR1399" s="23"/>
      <c r="CS1399" s="23"/>
      <c r="CT1399" s="23"/>
      <c r="CU1399" s="23"/>
      <c r="CV1399" s="23"/>
      <c r="CW1399" s="23"/>
      <c r="CX1399" s="23"/>
      <c r="CY1399" s="23"/>
      <c r="CZ1399" s="23"/>
      <c r="DA1399" s="23"/>
      <c r="DB1399" s="23"/>
      <c r="DC1399" s="23"/>
      <c r="DD1399" s="23"/>
      <c r="DE1399" s="23"/>
      <c r="DF1399" s="23"/>
      <c r="DG1399" s="23"/>
      <c r="DH1399" s="23"/>
      <c r="DI1399" s="23"/>
      <c r="DJ1399" s="23"/>
      <c r="DK1399" s="23"/>
      <c r="DL1399" s="23"/>
      <c r="DM1399" s="23"/>
      <c r="DN1399" s="23"/>
      <c r="DO1399" s="23"/>
      <c r="DP1399" s="23"/>
      <c r="DQ1399" s="23"/>
      <c r="DR1399" s="23"/>
      <c r="DS1399" s="23"/>
      <c r="DT1399" s="23"/>
      <c r="DU1399" s="23"/>
      <c r="DV1399" s="23"/>
      <c r="DW1399" s="23"/>
      <c r="DX1399" s="23"/>
      <c r="DY1399" s="23"/>
      <c r="DZ1399" s="23"/>
      <c r="EA1399" s="23"/>
      <c r="EB1399" s="23"/>
      <c r="EC1399" s="23"/>
      <c r="ED1399" s="23"/>
      <c r="EE1399" s="23"/>
    </row>
    <row r="1400" spans="1:135" s="22" customFormat="1" x14ac:dyDescent="0.25">
      <c r="A1400" s="20"/>
      <c r="B1400" s="16"/>
      <c r="C1400" s="446"/>
      <c r="D1400" s="446"/>
      <c r="E1400" s="1089"/>
      <c r="F1400" s="446"/>
      <c r="G1400" s="446"/>
      <c r="H1400" s="1089"/>
      <c r="I1400" s="446"/>
      <c r="J1400" s="446"/>
      <c r="K1400" s="1089"/>
      <c r="L1400" s="446"/>
      <c r="M1400" s="446"/>
      <c r="N1400" s="1089"/>
      <c r="O1400" s="446"/>
      <c r="P1400" s="446"/>
      <c r="Q1400" s="1089"/>
      <c r="R1400" s="446"/>
      <c r="S1400" s="446"/>
      <c r="T1400" s="1089"/>
      <c r="U1400" s="1089"/>
      <c r="V1400" s="446"/>
      <c r="W1400" s="446"/>
      <c r="X1400" s="1089"/>
      <c r="Y1400" s="446"/>
      <c r="Z1400" s="446"/>
      <c r="AA1400" s="1089"/>
      <c r="AB1400" s="446"/>
      <c r="AC1400" s="1089"/>
      <c r="AD1400" s="446"/>
      <c r="AE1400" s="1089"/>
      <c r="AF1400" s="446"/>
      <c r="AG1400" s="1089"/>
      <c r="AH1400" s="446"/>
      <c r="AI1400" s="446"/>
      <c r="AJ1400" s="1089"/>
      <c r="AK1400" s="446"/>
      <c r="AL1400" s="446"/>
      <c r="AM1400" s="1089"/>
      <c r="AN1400" s="446"/>
      <c r="AO1400" s="446"/>
      <c r="AP1400" s="1089"/>
      <c r="AQ1400" s="446"/>
      <c r="AR1400" s="446"/>
      <c r="AS1400" s="1146"/>
      <c r="AT1400" s="446"/>
      <c r="AU1400" s="446"/>
      <c r="AV1400" s="1089"/>
      <c r="AW1400" s="1089"/>
      <c r="AX1400" s="1146"/>
      <c r="AY1400" s="446"/>
      <c r="AZ1400" s="1146"/>
      <c r="BA1400" s="1919"/>
      <c r="BB1400" s="1790"/>
      <c r="BC1400" s="1146"/>
      <c r="BD1400" s="446"/>
      <c r="BE1400" s="1938"/>
      <c r="BF1400" s="1089"/>
      <c r="BG1400" s="20"/>
      <c r="BH1400" s="23"/>
      <c r="BI1400" s="23"/>
      <c r="BJ1400" s="23"/>
      <c r="BK1400" s="23"/>
      <c r="BL1400" s="23"/>
      <c r="BM1400" s="23"/>
      <c r="BN1400" s="23"/>
      <c r="BO1400" s="23"/>
      <c r="BP1400" s="23"/>
      <c r="BQ1400" s="23"/>
      <c r="BR1400" s="23"/>
      <c r="BS1400" s="23"/>
      <c r="BT1400" s="23"/>
      <c r="BU1400" s="23"/>
      <c r="BV1400" s="23"/>
      <c r="BW1400" s="23"/>
      <c r="BX1400" s="23"/>
      <c r="BY1400" s="23"/>
      <c r="BZ1400" s="23"/>
      <c r="CA1400" s="23"/>
      <c r="CB1400" s="23"/>
      <c r="CC1400" s="23"/>
      <c r="CD1400" s="23"/>
      <c r="CE1400" s="23"/>
      <c r="CF1400" s="23"/>
      <c r="CG1400" s="23"/>
      <c r="CH1400" s="23"/>
      <c r="CI1400" s="23"/>
      <c r="CJ1400" s="23"/>
      <c r="CK1400" s="23"/>
      <c r="CL1400" s="23"/>
      <c r="CM1400" s="23"/>
      <c r="CN1400" s="23"/>
      <c r="CO1400" s="23"/>
      <c r="CP1400" s="23"/>
      <c r="CQ1400" s="23"/>
      <c r="CR1400" s="23"/>
      <c r="CS1400" s="23"/>
      <c r="CT1400" s="23"/>
      <c r="CU1400" s="23"/>
      <c r="CV1400" s="23"/>
      <c r="CW1400" s="23"/>
      <c r="CX1400" s="23"/>
      <c r="CY1400" s="23"/>
      <c r="CZ1400" s="23"/>
      <c r="DA1400" s="23"/>
      <c r="DB1400" s="23"/>
      <c r="DC1400" s="23"/>
      <c r="DD1400" s="23"/>
      <c r="DE1400" s="23"/>
      <c r="DF1400" s="23"/>
      <c r="DG1400" s="23"/>
      <c r="DH1400" s="23"/>
      <c r="DI1400" s="23"/>
      <c r="DJ1400" s="23"/>
      <c r="DK1400" s="23"/>
      <c r="DL1400" s="23"/>
      <c r="DM1400" s="23"/>
      <c r="DN1400" s="23"/>
      <c r="DO1400" s="23"/>
      <c r="DP1400" s="23"/>
      <c r="DQ1400" s="23"/>
      <c r="DR1400" s="23"/>
      <c r="DS1400" s="23"/>
      <c r="DT1400" s="23"/>
      <c r="DU1400" s="23"/>
      <c r="DV1400" s="23"/>
      <c r="DW1400" s="23"/>
      <c r="DX1400" s="23"/>
      <c r="DY1400" s="23"/>
      <c r="DZ1400" s="23"/>
      <c r="EA1400" s="23"/>
      <c r="EB1400" s="23"/>
      <c r="EC1400" s="23"/>
      <c r="ED1400" s="23"/>
      <c r="EE1400" s="23"/>
    </row>
    <row r="1401" spans="1:135" s="22" customFormat="1" x14ac:dyDescent="0.25">
      <c r="A1401" s="20"/>
      <c r="B1401" s="16"/>
      <c r="C1401" s="446"/>
      <c r="D1401" s="446"/>
      <c r="E1401" s="1089"/>
      <c r="F1401" s="446"/>
      <c r="G1401" s="446"/>
      <c r="H1401" s="1089"/>
      <c r="I1401" s="446"/>
      <c r="J1401" s="446"/>
      <c r="K1401" s="1089"/>
      <c r="L1401" s="446"/>
      <c r="M1401" s="446"/>
      <c r="N1401" s="1089"/>
      <c r="O1401" s="446"/>
      <c r="P1401" s="446"/>
      <c r="Q1401" s="1089"/>
      <c r="R1401" s="446"/>
      <c r="S1401" s="446"/>
      <c r="T1401" s="1089"/>
      <c r="U1401" s="1089"/>
      <c r="V1401" s="446"/>
      <c r="W1401" s="446"/>
      <c r="X1401" s="1089"/>
      <c r="Y1401" s="446"/>
      <c r="Z1401" s="446"/>
      <c r="AA1401" s="1089"/>
      <c r="AB1401" s="446"/>
      <c r="AC1401" s="1089"/>
      <c r="AD1401" s="446"/>
      <c r="AE1401" s="1089"/>
      <c r="AF1401" s="446"/>
      <c r="AG1401" s="1089"/>
      <c r="AH1401" s="446"/>
      <c r="AI1401" s="446"/>
      <c r="AJ1401" s="1089"/>
      <c r="AK1401" s="446"/>
      <c r="AL1401" s="446"/>
      <c r="AM1401" s="1089"/>
      <c r="AN1401" s="446"/>
      <c r="AO1401" s="446"/>
      <c r="AP1401" s="1089"/>
      <c r="AQ1401" s="446"/>
      <c r="AR1401" s="446"/>
      <c r="AS1401" s="1146"/>
      <c r="AT1401" s="446"/>
      <c r="AU1401" s="446"/>
      <c r="AV1401" s="1089"/>
      <c r="AW1401" s="1089"/>
      <c r="AX1401" s="1146"/>
      <c r="AY1401" s="446"/>
      <c r="AZ1401" s="1146"/>
      <c r="BA1401" s="1919"/>
      <c r="BB1401" s="1790"/>
      <c r="BC1401" s="1146"/>
      <c r="BD1401" s="446"/>
      <c r="BE1401" s="1938"/>
      <c r="BF1401" s="1089"/>
      <c r="BG1401" s="20"/>
      <c r="BH1401" s="23"/>
      <c r="BI1401" s="23"/>
      <c r="BJ1401" s="23"/>
      <c r="BK1401" s="23"/>
      <c r="BL1401" s="23"/>
      <c r="BM1401" s="23"/>
      <c r="BN1401" s="23"/>
      <c r="BO1401" s="23"/>
      <c r="BP1401" s="23"/>
      <c r="BQ1401" s="23"/>
      <c r="BR1401" s="23"/>
      <c r="BS1401" s="23"/>
      <c r="BT1401" s="23"/>
      <c r="BU1401" s="23"/>
      <c r="BV1401" s="23"/>
      <c r="BW1401" s="23"/>
      <c r="BX1401" s="23"/>
      <c r="BY1401" s="23"/>
      <c r="BZ1401" s="23"/>
      <c r="CA1401" s="23"/>
      <c r="CB1401" s="23"/>
      <c r="CC1401" s="23"/>
      <c r="CD1401" s="23"/>
      <c r="CE1401" s="23"/>
      <c r="CF1401" s="23"/>
      <c r="CG1401" s="23"/>
      <c r="CH1401" s="23"/>
      <c r="CI1401" s="23"/>
      <c r="CJ1401" s="23"/>
      <c r="CK1401" s="23"/>
      <c r="CL1401" s="23"/>
      <c r="CM1401" s="23"/>
      <c r="CN1401" s="23"/>
      <c r="CO1401" s="23"/>
      <c r="CP1401" s="23"/>
      <c r="CQ1401" s="23"/>
      <c r="CR1401" s="23"/>
      <c r="CS1401" s="23"/>
      <c r="CT1401" s="23"/>
      <c r="CU1401" s="23"/>
      <c r="CV1401" s="23"/>
      <c r="CW1401" s="23"/>
      <c r="CX1401" s="23"/>
      <c r="CY1401" s="23"/>
      <c r="CZ1401" s="23"/>
      <c r="DA1401" s="23"/>
      <c r="DB1401" s="23"/>
      <c r="DC1401" s="23"/>
      <c r="DD1401" s="23"/>
      <c r="DE1401" s="23"/>
      <c r="DF1401" s="23"/>
      <c r="DG1401" s="23"/>
      <c r="DH1401" s="23"/>
      <c r="DI1401" s="23"/>
      <c r="DJ1401" s="23"/>
      <c r="DK1401" s="23"/>
      <c r="DL1401" s="23"/>
      <c r="DM1401" s="23"/>
      <c r="DN1401" s="23"/>
      <c r="DO1401" s="23"/>
      <c r="DP1401" s="23"/>
      <c r="DQ1401" s="23"/>
      <c r="DR1401" s="23"/>
      <c r="DS1401" s="23"/>
      <c r="DT1401" s="23"/>
      <c r="DU1401" s="23"/>
      <c r="DV1401" s="23"/>
      <c r="DW1401" s="23"/>
      <c r="DX1401" s="23"/>
      <c r="DY1401" s="23"/>
      <c r="DZ1401" s="23"/>
      <c r="EA1401" s="23"/>
      <c r="EB1401" s="23"/>
      <c r="EC1401" s="23"/>
      <c r="ED1401" s="23"/>
      <c r="EE1401" s="23"/>
    </row>
    <row r="1402" spans="1:135" s="22" customFormat="1" x14ac:dyDescent="0.25">
      <c r="A1402" s="20"/>
      <c r="B1402" s="16"/>
      <c r="C1402" s="446"/>
      <c r="D1402" s="446"/>
      <c r="E1402" s="1089"/>
      <c r="F1402" s="446"/>
      <c r="G1402" s="446"/>
      <c r="H1402" s="1089"/>
      <c r="I1402" s="446"/>
      <c r="J1402" s="446"/>
      <c r="K1402" s="1089"/>
      <c r="L1402" s="446"/>
      <c r="M1402" s="446"/>
      <c r="N1402" s="1089"/>
      <c r="O1402" s="446"/>
      <c r="P1402" s="446"/>
      <c r="Q1402" s="1089"/>
      <c r="R1402" s="446"/>
      <c r="S1402" s="446"/>
      <c r="T1402" s="1089"/>
      <c r="U1402" s="1089"/>
      <c r="V1402" s="446"/>
      <c r="W1402" s="446"/>
      <c r="X1402" s="1089"/>
      <c r="Y1402" s="446"/>
      <c r="Z1402" s="446"/>
      <c r="AA1402" s="1089"/>
      <c r="AB1402" s="446"/>
      <c r="AC1402" s="1089"/>
      <c r="AD1402" s="446"/>
      <c r="AE1402" s="1089"/>
      <c r="AF1402" s="446"/>
      <c r="AG1402" s="1089"/>
      <c r="AH1402" s="446"/>
      <c r="AI1402" s="446"/>
      <c r="AJ1402" s="1089"/>
      <c r="AK1402" s="446"/>
      <c r="AL1402" s="446"/>
      <c r="AM1402" s="1089"/>
      <c r="AN1402" s="446"/>
      <c r="AO1402" s="446"/>
      <c r="AP1402" s="1089"/>
      <c r="AQ1402" s="446"/>
      <c r="AR1402" s="446"/>
      <c r="AS1402" s="1146"/>
      <c r="AT1402" s="446"/>
      <c r="AU1402" s="446"/>
      <c r="AV1402" s="1089"/>
      <c r="AW1402" s="1089"/>
      <c r="AX1402" s="1146"/>
      <c r="AY1402" s="446"/>
      <c r="AZ1402" s="1146"/>
      <c r="BA1402" s="1919"/>
      <c r="BB1402" s="1790"/>
      <c r="BC1402" s="1146"/>
      <c r="BD1402" s="446"/>
      <c r="BE1402" s="1938"/>
      <c r="BF1402" s="1089"/>
      <c r="BG1402" s="20"/>
      <c r="BH1402" s="23"/>
      <c r="BI1402" s="23"/>
      <c r="BJ1402" s="23"/>
      <c r="BK1402" s="23"/>
      <c r="BL1402" s="23"/>
      <c r="BM1402" s="23"/>
      <c r="BN1402" s="23"/>
      <c r="BO1402" s="23"/>
      <c r="BP1402" s="23"/>
      <c r="BQ1402" s="23"/>
      <c r="BR1402" s="23"/>
      <c r="BS1402" s="23"/>
      <c r="BT1402" s="23"/>
      <c r="BU1402" s="23"/>
      <c r="BV1402" s="23"/>
      <c r="BW1402" s="23"/>
      <c r="BX1402" s="23"/>
      <c r="BY1402" s="23"/>
      <c r="BZ1402" s="23"/>
      <c r="CA1402" s="23"/>
      <c r="CB1402" s="23"/>
      <c r="CC1402" s="23"/>
      <c r="CD1402" s="23"/>
      <c r="CE1402" s="23"/>
      <c r="CF1402" s="23"/>
      <c r="CG1402" s="23"/>
      <c r="CH1402" s="23"/>
      <c r="CI1402" s="23"/>
      <c r="CJ1402" s="23"/>
      <c r="CK1402" s="23"/>
      <c r="CL1402" s="23"/>
      <c r="CM1402" s="23"/>
      <c r="CN1402" s="23"/>
      <c r="CO1402" s="23"/>
      <c r="CP1402" s="23"/>
      <c r="CQ1402" s="23"/>
      <c r="CR1402" s="23"/>
      <c r="CS1402" s="23"/>
      <c r="CT1402" s="23"/>
      <c r="CU1402" s="23"/>
      <c r="CV1402" s="23"/>
      <c r="CW1402" s="23"/>
      <c r="CX1402" s="23"/>
      <c r="CY1402" s="23"/>
      <c r="CZ1402" s="23"/>
      <c r="DA1402" s="23"/>
      <c r="DB1402" s="23"/>
      <c r="DC1402" s="23"/>
      <c r="DD1402" s="23"/>
      <c r="DE1402" s="23"/>
      <c r="DF1402" s="23"/>
      <c r="DG1402" s="23"/>
      <c r="DH1402" s="23"/>
      <c r="DI1402" s="23"/>
      <c r="DJ1402" s="23"/>
      <c r="DK1402" s="23"/>
      <c r="DL1402" s="23"/>
      <c r="DM1402" s="23"/>
      <c r="DN1402" s="23"/>
      <c r="DO1402" s="23"/>
      <c r="DP1402" s="23"/>
      <c r="DQ1402" s="23"/>
      <c r="DR1402" s="23"/>
      <c r="DS1402" s="23"/>
      <c r="DT1402" s="23"/>
      <c r="DU1402" s="23"/>
      <c r="DV1402" s="23"/>
      <c r="DW1402" s="23"/>
      <c r="DX1402" s="23"/>
      <c r="DY1402" s="23"/>
      <c r="DZ1402" s="23"/>
      <c r="EA1402" s="23"/>
      <c r="EB1402" s="23"/>
      <c r="EC1402" s="23"/>
      <c r="ED1402" s="23"/>
      <c r="EE1402" s="23"/>
    </row>
    <row r="1403" spans="1:135" s="22" customFormat="1" x14ac:dyDescent="0.25">
      <c r="A1403" s="20"/>
      <c r="B1403" s="16"/>
      <c r="C1403" s="446"/>
      <c r="D1403" s="446"/>
      <c r="E1403" s="1089"/>
      <c r="F1403" s="446"/>
      <c r="G1403" s="446"/>
      <c r="H1403" s="1089"/>
      <c r="I1403" s="446"/>
      <c r="J1403" s="446"/>
      <c r="K1403" s="1089"/>
      <c r="L1403" s="446"/>
      <c r="M1403" s="446"/>
      <c r="N1403" s="1089"/>
      <c r="O1403" s="446"/>
      <c r="P1403" s="446"/>
      <c r="Q1403" s="1089"/>
      <c r="R1403" s="446"/>
      <c r="S1403" s="446"/>
      <c r="T1403" s="1089"/>
      <c r="U1403" s="1089"/>
      <c r="V1403" s="446"/>
      <c r="W1403" s="446"/>
      <c r="X1403" s="1089"/>
      <c r="Y1403" s="446"/>
      <c r="Z1403" s="446"/>
      <c r="AA1403" s="1089"/>
      <c r="AB1403" s="446"/>
      <c r="AC1403" s="1089"/>
      <c r="AD1403" s="446"/>
      <c r="AE1403" s="1089"/>
      <c r="AF1403" s="446"/>
      <c r="AG1403" s="1089"/>
      <c r="AH1403" s="446"/>
      <c r="AI1403" s="446"/>
      <c r="AJ1403" s="1089"/>
      <c r="AK1403" s="446"/>
      <c r="AL1403" s="446"/>
      <c r="AM1403" s="1089"/>
      <c r="AN1403" s="446"/>
      <c r="AO1403" s="446"/>
      <c r="AP1403" s="1089"/>
      <c r="AQ1403" s="446"/>
      <c r="AR1403" s="446"/>
      <c r="AS1403" s="1146"/>
      <c r="AT1403" s="446"/>
      <c r="AU1403" s="446"/>
      <c r="AV1403" s="1089"/>
      <c r="AW1403" s="1089"/>
      <c r="AX1403" s="1146"/>
      <c r="AY1403" s="446"/>
      <c r="AZ1403" s="1146"/>
      <c r="BA1403" s="1919"/>
      <c r="BB1403" s="1790"/>
      <c r="BC1403" s="1146"/>
      <c r="BD1403" s="446"/>
      <c r="BE1403" s="1938"/>
      <c r="BF1403" s="1089"/>
      <c r="BG1403" s="20"/>
      <c r="BH1403" s="23"/>
      <c r="BI1403" s="23"/>
      <c r="BJ1403" s="23"/>
      <c r="BK1403" s="23"/>
      <c r="BL1403" s="23"/>
      <c r="BM1403" s="23"/>
      <c r="BN1403" s="23"/>
      <c r="BO1403" s="23"/>
      <c r="BP1403" s="23"/>
      <c r="BQ1403" s="23"/>
      <c r="BR1403" s="23"/>
      <c r="BS1403" s="23"/>
      <c r="BT1403" s="23"/>
      <c r="BU1403" s="23"/>
      <c r="BV1403" s="23"/>
      <c r="BW1403" s="23"/>
      <c r="BX1403" s="23"/>
      <c r="BY1403" s="23"/>
      <c r="BZ1403" s="23"/>
      <c r="CA1403" s="23"/>
      <c r="CB1403" s="23"/>
      <c r="CC1403" s="23"/>
      <c r="CD1403" s="23"/>
      <c r="CE1403" s="23"/>
      <c r="CF1403" s="23"/>
      <c r="CG1403" s="23"/>
      <c r="CH1403" s="23"/>
      <c r="CI1403" s="23"/>
      <c r="CJ1403" s="23"/>
      <c r="CK1403" s="23"/>
      <c r="CL1403" s="23"/>
      <c r="CM1403" s="23"/>
      <c r="CN1403" s="23"/>
      <c r="CO1403" s="23"/>
      <c r="CP1403" s="23"/>
      <c r="CQ1403" s="23"/>
      <c r="CR1403" s="23"/>
      <c r="CS1403" s="23"/>
      <c r="CT1403" s="23"/>
      <c r="CU1403" s="23"/>
      <c r="CV1403" s="23"/>
      <c r="CW1403" s="23"/>
      <c r="CX1403" s="23"/>
      <c r="CY1403" s="23"/>
      <c r="CZ1403" s="23"/>
      <c r="DA1403" s="23"/>
      <c r="DB1403" s="23"/>
      <c r="DC1403" s="23"/>
      <c r="DD1403" s="23"/>
      <c r="DE1403" s="23"/>
      <c r="DF1403" s="23"/>
      <c r="DG1403" s="23"/>
      <c r="DH1403" s="23"/>
      <c r="DI1403" s="23"/>
      <c r="DJ1403" s="23"/>
      <c r="DK1403" s="23"/>
      <c r="DL1403" s="23"/>
      <c r="DM1403" s="23"/>
      <c r="DN1403" s="23"/>
      <c r="DO1403" s="23"/>
      <c r="DP1403" s="23"/>
      <c r="DQ1403" s="23"/>
      <c r="DR1403" s="23"/>
      <c r="DS1403" s="23"/>
      <c r="DT1403" s="23"/>
      <c r="DU1403" s="23"/>
      <c r="DV1403" s="23"/>
      <c r="DW1403" s="23"/>
      <c r="DX1403" s="23"/>
      <c r="DY1403" s="23"/>
      <c r="DZ1403" s="23"/>
      <c r="EA1403" s="23"/>
      <c r="EB1403" s="23"/>
      <c r="EC1403" s="23"/>
      <c r="ED1403" s="23"/>
      <c r="EE1403" s="23"/>
    </row>
    <row r="1404" spans="1:135" s="22" customFormat="1" x14ac:dyDescent="0.25">
      <c r="A1404" s="20"/>
      <c r="B1404" s="16"/>
      <c r="C1404" s="446"/>
      <c r="D1404" s="446"/>
      <c r="E1404" s="1089"/>
      <c r="F1404" s="446"/>
      <c r="G1404" s="446"/>
      <c r="H1404" s="1089"/>
      <c r="I1404" s="446"/>
      <c r="J1404" s="446"/>
      <c r="K1404" s="1089"/>
      <c r="L1404" s="446"/>
      <c r="M1404" s="446"/>
      <c r="N1404" s="1089"/>
      <c r="O1404" s="446"/>
      <c r="P1404" s="446"/>
      <c r="Q1404" s="1089"/>
      <c r="R1404" s="446"/>
      <c r="S1404" s="446"/>
      <c r="T1404" s="1089"/>
      <c r="U1404" s="1089"/>
      <c r="V1404" s="446"/>
      <c r="W1404" s="446"/>
      <c r="X1404" s="1089"/>
      <c r="Y1404" s="446"/>
      <c r="Z1404" s="446"/>
      <c r="AA1404" s="1089"/>
      <c r="AB1404" s="446"/>
      <c r="AC1404" s="1089"/>
      <c r="AD1404" s="446"/>
      <c r="AE1404" s="1089"/>
      <c r="AF1404" s="446"/>
      <c r="AG1404" s="1089"/>
      <c r="AH1404" s="446"/>
      <c r="AI1404" s="446"/>
      <c r="AJ1404" s="1089"/>
      <c r="AK1404" s="446"/>
      <c r="AL1404" s="446"/>
      <c r="AM1404" s="1089"/>
      <c r="AN1404" s="446"/>
      <c r="AO1404" s="446"/>
      <c r="AP1404" s="1089"/>
      <c r="AQ1404" s="446"/>
      <c r="AR1404" s="446"/>
      <c r="AS1404" s="1146"/>
      <c r="AT1404" s="446"/>
      <c r="AU1404" s="446"/>
      <c r="AV1404" s="1089"/>
      <c r="AW1404" s="1089"/>
      <c r="AX1404" s="1146"/>
      <c r="AY1404" s="446"/>
      <c r="AZ1404" s="1146"/>
      <c r="BA1404" s="1919"/>
      <c r="BB1404" s="1790"/>
      <c r="BC1404" s="1146"/>
      <c r="BD1404" s="446"/>
      <c r="BE1404" s="1938"/>
      <c r="BF1404" s="1089"/>
      <c r="BG1404" s="20"/>
      <c r="BH1404" s="23"/>
      <c r="BI1404" s="23"/>
      <c r="BJ1404" s="23"/>
      <c r="BK1404" s="23"/>
      <c r="BL1404" s="23"/>
      <c r="BM1404" s="23"/>
      <c r="BN1404" s="23"/>
      <c r="BO1404" s="23"/>
      <c r="BP1404" s="23"/>
      <c r="BQ1404" s="23"/>
      <c r="BR1404" s="23"/>
      <c r="BS1404" s="23"/>
      <c r="BT1404" s="23"/>
      <c r="BU1404" s="23"/>
      <c r="BV1404" s="23"/>
      <c r="BW1404" s="23"/>
      <c r="BX1404" s="23"/>
      <c r="BY1404" s="23"/>
      <c r="BZ1404" s="23"/>
      <c r="CA1404" s="23"/>
      <c r="CB1404" s="23"/>
      <c r="CC1404" s="23"/>
      <c r="CD1404" s="23"/>
      <c r="CE1404" s="23"/>
      <c r="CF1404" s="23"/>
      <c r="CG1404" s="23"/>
      <c r="CH1404" s="23"/>
      <c r="CI1404" s="23"/>
      <c r="CJ1404" s="23"/>
      <c r="CK1404" s="23"/>
      <c r="CL1404" s="23"/>
      <c r="CM1404" s="23"/>
      <c r="CN1404" s="23"/>
      <c r="CO1404" s="23"/>
      <c r="CP1404" s="23"/>
      <c r="CQ1404" s="23"/>
      <c r="CR1404" s="23"/>
      <c r="CS1404" s="23"/>
      <c r="CT1404" s="23"/>
      <c r="CU1404" s="23"/>
      <c r="CV1404" s="23"/>
      <c r="CW1404" s="23"/>
      <c r="CX1404" s="23"/>
      <c r="CY1404" s="23"/>
      <c r="CZ1404" s="23"/>
      <c r="DA1404" s="23"/>
      <c r="DB1404" s="23"/>
      <c r="DC1404" s="23"/>
      <c r="DD1404" s="23"/>
      <c r="DE1404" s="23"/>
      <c r="DF1404" s="23"/>
      <c r="DG1404" s="23"/>
      <c r="DH1404" s="23"/>
      <c r="DI1404" s="23"/>
      <c r="DJ1404" s="23"/>
      <c r="DK1404" s="23"/>
      <c r="DL1404" s="23"/>
      <c r="DM1404" s="23"/>
      <c r="DN1404" s="23"/>
      <c r="DO1404" s="23"/>
      <c r="DP1404" s="23"/>
      <c r="DQ1404" s="23"/>
      <c r="DR1404" s="23"/>
      <c r="DS1404" s="23"/>
      <c r="DT1404" s="23"/>
      <c r="DU1404" s="23"/>
      <c r="DV1404" s="23"/>
      <c r="DW1404" s="23"/>
      <c r="DX1404" s="23"/>
      <c r="DY1404" s="23"/>
      <c r="DZ1404" s="23"/>
      <c r="EA1404" s="23"/>
      <c r="EB1404" s="23"/>
      <c r="EC1404" s="23"/>
      <c r="ED1404" s="23"/>
      <c r="EE1404" s="23"/>
    </row>
    <row r="1405" spans="1:135" s="22" customFormat="1" x14ac:dyDescent="0.25">
      <c r="A1405" s="20"/>
      <c r="B1405" s="16"/>
      <c r="C1405" s="446"/>
      <c r="D1405" s="446"/>
      <c r="E1405" s="1089"/>
      <c r="F1405" s="446"/>
      <c r="G1405" s="446"/>
      <c r="H1405" s="1089"/>
      <c r="I1405" s="446"/>
      <c r="J1405" s="446"/>
      <c r="K1405" s="1089"/>
      <c r="L1405" s="446"/>
      <c r="M1405" s="446"/>
      <c r="N1405" s="1089"/>
      <c r="O1405" s="446"/>
      <c r="P1405" s="446"/>
      <c r="Q1405" s="1089"/>
      <c r="R1405" s="446"/>
      <c r="S1405" s="446"/>
      <c r="T1405" s="1089"/>
      <c r="U1405" s="1089"/>
      <c r="V1405" s="446"/>
      <c r="W1405" s="446"/>
      <c r="X1405" s="1089"/>
      <c r="Y1405" s="446"/>
      <c r="Z1405" s="446"/>
      <c r="AA1405" s="1089"/>
      <c r="AB1405" s="446"/>
      <c r="AC1405" s="1089"/>
      <c r="AD1405" s="446"/>
      <c r="AE1405" s="1089"/>
      <c r="AF1405" s="446"/>
      <c r="AG1405" s="1089"/>
      <c r="AH1405" s="446"/>
      <c r="AI1405" s="446"/>
      <c r="AJ1405" s="1089"/>
      <c r="AK1405" s="446"/>
      <c r="AL1405" s="446"/>
      <c r="AM1405" s="1089"/>
      <c r="AN1405" s="446"/>
      <c r="AO1405" s="446"/>
      <c r="AP1405" s="1089"/>
      <c r="AQ1405" s="446"/>
      <c r="AR1405" s="446"/>
      <c r="AS1405" s="1146"/>
      <c r="AT1405" s="446"/>
      <c r="AU1405" s="446"/>
      <c r="AV1405" s="1089"/>
      <c r="AW1405" s="1089"/>
      <c r="AX1405" s="1146"/>
      <c r="AY1405" s="446"/>
      <c r="AZ1405" s="1146"/>
      <c r="BA1405" s="1919"/>
      <c r="BB1405" s="1790"/>
      <c r="BC1405" s="1146"/>
      <c r="BD1405" s="446"/>
      <c r="BE1405" s="1938"/>
      <c r="BF1405" s="1089"/>
      <c r="BG1405" s="20"/>
      <c r="BH1405" s="23"/>
      <c r="BI1405" s="23"/>
      <c r="BJ1405" s="23"/>
      <c r="BK1405" s="23"/>
      <c r="BL1405" s="23"/>
      <c r="BM1405" s="23"/>
      <c r="BN1405" s="23"/>
      <c r="BO1405" s="23"/>
      <c r="BP1405" s="23"/>
      <c r="BQ1405" s="23"/>
      <c r="BR1405" s="23"/>
      <c r="BS1405" s="23"/>
      <c r="BT1405" s="23"/>
      <c r="BU1405" s="23"/>
      <c r="BV1405" s="23"/>
      <c r="BW1405" s="23"/>
      <c r="BX1405" s="23"/>
      <c r="BY1405" s="23"/>
      <c r="BZ1405" s="23"/>
      <c r="CA1405" s="23"/>
      <c r="CB1405" s="23"/>
      <c r="CC1405" s="23"/>
      <c r="CD1405" s="23"/>
      <c r="CE1405" s="23"/>
      <c r="CF1405" s="23"/>
      <c r="CG1405" s="23"/>
      <c r="CH1405" s="23"/>
      <c r="CI1405" s="23"/>
      <c r="CJ1405" s="23"/>
      <c r="CK1405" s="23"/>
      <c r="CL1405" s="23"/>
      <c r="CM1405" s="23"/>
      <c r="CN1405" s="23"/>
      <c r="CO1405" s="23"/>
      <c r="CP1405" s="23"/>
      <c r="CQ1405" s="23"/>
      <c r="CR1405" s="23"/>
      <c r="CS1405" s="23"/>
      <c r="CT1405" s="23"/>
      <c r="CU1405" s="23"/>
      <c r="CV1405" s="23"/>
      <c r="CW1405" s="23"/>
      <c r="CX1405" s="23"/>
      <c r="CY1405" s="23"/>
      <c r="CZ1405" s="23"/>
      <c r="DA1405" s="23"/>
      <c r="DB1405" s="23"/>
      <c r="DC1405" s="23"/>
      <c r="DD1405" s="23"/>
      <c r="DE1405" s="23"/>
      <c r="DF1405" s="23"/>
      <c r="DG1405" s="23"/>
      <c r="DH1405" s="23"/>
      <c r="DI1405" s="23"/>
      <c r="DJ1405" s="23"/>
      <c r="DK1405" s="23"/>
      <c r="DL1405" s="23"/>
      <c r="DM1405" s="23"/>
      <c r="DN1405" s="23"/>
      <c r="DO1405" s="23"/>
      <c r="DP1405" s="23"/>
      <c r="DQ1405" s="23"/>
      <c r="DR1405" s="23"/>
      <c r="DS1405" s="23"/>
      <c r="DT1405" s="23"/>
      <c r="DU1405" s="23"/>
      <c r="DV1405" s="23"/>
      <c r="DW1405" s="23"/>
      <c r="DX1405" s="23"/>
      <c r="DY1405" s="23"/>
      <c r="DZ1405" s="23"/>
      <c r="EA1405" s="23"/>
      <c r="EB1405" s="23"/>
      <c r="EC1405" s="23"/>
      <c r="ED1405" s="23"/>
      <c r="EE1405" s="23"/>
    </row>
    <row r="1406" spans="1:135" s="22" customFormat="1" x14ac:dyDescent="0.25">
      <c r="A1406" s="20"/>
      <c r="B1406" s="16"/>
      <c r="C1406" s="446"/>
      <c r="D1406" s="446"/>
      <c r="E1406" s="1089"/>
      <c r="F1406" s="446"/>
      <c r="G1406" s="446"/>
      <c r="H1406" s="1089"/>
      <c r="I1406" s="446"/>
      <c r="J1406" s="446"/>
      <c r="K1406" s="1089"/>
      <c r="L1406" s="446"/>
      <c r="M1406" s="446"/>
      <c r="N1406" s="1089"/>
      <c r="O1406" s="446"/>
      <c r="P1406" s="446"/>
      <c r="Q1406" s="1089"/>
      <c r="R1406" s="446"/>
      <c r="S1406" s="446"/>
      <c r="T1406" s="1089"/>
      <c r="U1406" s="1089"/>
      <c r="V1406" s="446"/>
      <c r="W1406" s="446"/>
      <c r="X1406" s="1089"/>
      <c r="Y1406" s="446"/>
      <c r="Z1406" s="446"/>
      <c r="AA1406" s="1089"/>
      <c r="AB1406" s="446"/>
      <c r="AC1406" s="1089"/>
      <c r="AD1406" s="446"/>
      <c r="AE1406" s="1089"/>
      <c r="AF1406" s="446"/>
      <c r="AG1406" s="1089"/>
      <c r="AH1406" s="446"/>
      <c r="AI1406" s="446"/>
      <c r="AJ1406" s="1089"/>
      <c r="AK1406" s="446"/>
      <c r="AL1406" s="446"/>
      <c r="AM1406" s="1089"/>
      <c r="AN1406" s="446"/>
      <c r="AO1406" s="446"/>
      <c r="AP1406" s="1089"/>
      <c r="AQ1406" s="446"/>
      <c r="AR1406" s="446"/>
      <c r="AS1406" s="1146"/>
      <c r="AT1406" s="446"/>
      <c r="AU1406" s="446"/>
      <c r="AV1406" s="1089"/>
      <c r="AW1406" s="1089"/>
      <c r="AX1406" s="1146"/>
      <c r="AY1406" s="446"/>
      <c r="AZ1406" s="1146"/>
      <c r="BA1406" s="1919"/>
      <c r="BB1406" s="1790"/>
      <c r="BC1406" s="1146"/>
      <c r="BD1406" s="446"/>
      <c r="BE1406" s="1938"/>
      <c r="BF1406" s="1089"/>
      <c r="BG1406" s="20"/>
      <c r="BH1406" s="23"/>
      <c r="BI1406" s="23"/>
      <c r="BJ1406" s="23"/>
      <c r="BK1406" s="23"/>
      <c r="BL1406" s="23"/>
      <c r="BM1406" s="23"/>
      <c r="BN1406" s="23"/>
      <c r="BO1406" s="23"/>
      <c r="BP1406" s="23"/>
      <c r="BQ1406" s="23"/>
      <c r="BR1406" s="23"/>
      <c r="BS1406" s="23"/>
      <c r="BT1406" s="23"/>
      <c r="BU1406" s="23"/>
      <c r="BV1406" s="23"/>
      <c r="BW1406" s="23"/>
      <c r="BX1406" s="23"/>
      <c r="BY1406" s="23"/>
      <c r="BZ1406" s="23"/>
      <c r="CA1406" s="23"/>
      <c r="CB1406" s="23"/>
      <c r="CC1406" s="23"/>
      <c r="CD1406" s="23"/>
      <c r="CE1406" s="23"/>
      <c r="CF1406" s="23"/>
      <c r="CG1406" s="23"/>
      <c r="CH1406" s="23"/>
      <c r="CI1406" s="23"/>
      <c r="CJ1406" s="23"/>
      <c r="CK1406" s="23"/>
      <c r="CL1406" s="23"/>
      <c r="CM1406" s="23"/>
      <c r="CN1406" s="23"/>
      <c r="CO1406" s="23"/>
      <c r="CP1406" s="23"/>
      <c r="CQ1406" s="23"/>
      <c r="CR1406" s="23"/>
      <c r="CS1406" s="23"/>
      <c r="CT1406" s="23"/>
      <c r="CU1406" s="23"/>
      <c r="CV1406" s="23"/>
      <c r="CW1406" s="23"/>
      <c r="CX1406" s="23"/>
      <c r="CY1406" s="23"/>
      <c r="CZ1406" s="23"/>
      <c r="DA1406" s="23"/>
      <c r="DB1406" s="23"/>
      <c r="DC1406" s="23"/>
      <c r="DD1406" s="23"/>
      <c r="DE1406" s="23"/>
      <c r="DF1406" s="23"/>
      <c r="DG1406" s="23"/>
      <c r="DH1406" s="23"/>
      <c r="DI1406" s="23"/>
      <c r="DJ1406" s="23"/>
      <c r="DK1406" s="23"/>
      <c r="DL1406" s="23"/>
      <c r="DM1406" s="23"/>
      <c r="DN1406" s="23"/>
      <c r="DO1406" s="23"/>
      <c r="DP1406" s="23"/>
      <c r="DQ1406" s="23"/>
      <c r="DR1406" s="23"/>
      <c r="DS1406" s="23"/>
      <c r="DT1406" s="23"/>
      <c r="DU1406" s="23"/>
      <c r="DV1406" s="23"/>
      <c r="DW1406" s="23"/>
      <c r="DX1406" s="23"/>
      <c r="DY1406" s="23"/>
      <c r="DZ1406" s="23"/>
      <c r="EA1406" s="23"/>
      <c r="EB1406" s="23"/>
      <c r="EC1406" s="23"/>
      <c r="ED1406" s="23"/>
      <c r="EE1406" s="23"/>
    </row>
    <row r="1407" spans="1:135" s="22" customFormat="1" x14ac:dyDescent="0.25">
      <c r="A1407" s="20"/>
      <c r="B1407" s="16"/>
      <c r="C1407" s="446"/>
      <c r="D1407" s="446"/>
      <c r="E1407" s="1089"/>
      <c r="F1407" s="446"/>
      <c r="G1407" s="446"/>
      <c r="H1407" s="1089"/>
      <c r="I1407" s="446"/>
      <c r="J1407" s="446"/>
      <c r="K1407" s="1089"/>
      <c r="L1407" s="446"/>
      <c r="M1407" s="446"/>
      <c r="N1407" s="1089"/>
      <c r="O1407" s="446"/>
      <c r="P1407" s="446"/>
      <c r="Q1407" s="1089"/>
      <c r="R1407" s="446"/>
      <c r="S1407" s="446"/>
      <c r="T1407" s="1089"/>
      <c r="U1407" s="1089"/>
      <c r="V1407" s="446"/>
      <c r="W1407" s="446"/>
      <c r="X1407" s="1089"/>
      <c r="Y1407" s="446"/>
      <c r="Z1407" s="446"/>
      <c r="AA1407" s="1089"/>
      <c r="AB1407" s="446"/>
      <c r="AC1407" s="1089"/>
      <c r="AD1407" s="446"/>
      <c r="AE1407" s="1089"/>
      <c r="AF1407" s="446"/>
      <c r="AG1407" s="1089"/>
      <c r="AH1407" s="446"/>
      <c r="AI1407" s="446"/>
      <c r="AJ1407" s="1089"/>
      <c r="AK1407" s="446"/>
      <c r="AL1407" s="446"/>
      <c r="AM1407" s="1089"/>
      <c r="AN1407" s="446"/>
      <c r="AO1407" s="446"/>
      <c r="AP1407" s="1089"/>
      <c r="AQ1407" s="446"/>
      <c r="AR1407" s="446"/>
      <c r="AS1407" s="1146"/>
      <c r="AT1407" s="446"/>
      <c r="AU1407" s="446"/>
      <c r="AV1407" s="1089"/>
      <c r="AW1407" s="1089"/>
      <c r="AX1407" s="1146"/>
      <c r="AY1407" s="446"/>
      <c r="AZ1407" s="1146"/>
      <c r="BA1407" s="1919"/>
      <c r="BB1407" s="1790"/>
      <c r="BC1407" s="1146"/>
      <c r="BD1407" s="446"/>
      <c r="BE1407" s="1938"/>
      <c r="BF1407" s="1089"/>
      <c r="BG1407" s="20"/>
      <c r="BH1407" s="23"/>
      <c r="BI1407" s="23"/>
      <c r="BJ1407" s="23"/>
      <c r="BK1407" s="23"/>
      <c r="BL1407" s="23"/>
      <c r="BM1407" s="23"/>
      <c r="BN1407" s="23"/>
      <c r="BO1407" s="23"/>
      <c r="BP1407" s="23"/>
      <c r="BQ1407" s="23"/>
      <c r="BR1407" s="23"/>
      <c r="BS1407" s="23"/>
      <c r="BT1407" s="23"/>
      <c r="BU1407" s="23"/>
      <c r="BV1407" s="23"/>
      <c r="BW1407" s="23"/>
      <c r="BX1407" s="23"/>
      <c r="BY1407" s="23"/>
      <c r="BZ1407" s="23"/>
      <c r="CA1407" s="23"/>
      <c r="CB1407" s="23"/>
      <c r="CC1407" s="23"/>
      <c r="CD1407" s="23"/>
      <c r="CE1407" s="23"/>
      <c r="CF1407" s="23"/>
      <c r="CG1407" s="23"/>
      <c r="CH1407" s="23"/>
      <c r="CI1407" s="23"/>
      <c r="CJ1407" s="23"/>
      <c r="CK1407" s="23"/>
      <c r="CL1407" s="23"/>
      <c r="CM1407" s="23"/>
      <c r="CN1407" s="23"/>
      <c r="CO1407" s="23"/>
      <c r="CP1407" s="23"/>
      <c r="CQ1407" s="23"/>
      <c r="CR1407" s="23"/>
      <c r="CS1407" s="23"/>
      <c r="CT1407" s="23"/>
      <c r="CU1407" s="23"/>
      <c r="CV1407" s="23"/>
      <c r="CW1407" s="23"/>
      <c r="CX1407" s="23"/>
      <c r="CY1407" s="23"/>
      <c r="CZ1407" s="23"/>
      <c r="DA1407" s="23"/>
      <c r="DB1407" s="23"/>
      <c r="DC1407" s="23"/>
      <c r="DD1407" s="23"/>
      <c r="DE1407" s="23"/>
      <c r="DF1407" s="23"/>
      <c r="DG1407" s="23"/>
      <c r="DH1407" s="23"/>
      <c r="DI1407" s="23"/>
      <c r="DJ1407" s="23"/>
      <c r="DK1407" s="23"/>
      <c r="DL1407" s="23"/>
      <c r="DM1407" s="23"/>
      <c r="DN1407" s="23"/>
      <c r="DO1407" s="23"/>
      <c r="DP1407" s="23"/>
      <c r="DQ1407" s="23"/>
      <c r="DR1407" s="23"/>
      <c r="DS1407" s="23"/>
      <c r="DT1407" s="23"/>
      <c r="DU1407" s="23"/>
      <c r="DV1407" s="23"/>
      <c r="DW1407" s="23"/>
      <c r="DX1407" s="23"/>
      <c r="DY1407" s="23"/>
      <c r="DZ1407" s="23"/>
      <c r="EA1407" s="23"/>
      <c r="EB1407" s="23"/>
      <c r="EC1407" s="23"/>
      <c r="ED1407" s="23"/>
      <c r="EE1407" s="23"/>
    </row>
    <row r="1408" spans="1:135" s="22" customFormat="1" x14ac:dyDescent="0.25">
      <c r="A1408" s="20"/>
      <c r="B1408" s="16"/>
      <c r="C1408" s="446"/>
      <c r="D1408" s="446"/>
      <c r="E1408" s="1089"/>
      <c r="F1408" s="446"/>
      <c r="G1408" s="446"/>
      <c r="H1408" s="1089"/>
      <c r="I1408" s="446"/>
      <c r="J1408" s="446"/>
      <c r="K1408" s="1089"/>
      <c r="L1408" s="446"/>
      <c r="M1408" s="446"/>
      <c r="N1408" s="1089"/>
      <c r="O1408" s="446"/>
      <c r="P1408" s="446"/>
      <c r="Q1408" s="1089"/>
      <c r="R1408" s="446"/>
      <c r="S1408" s="446"/>
      <c r="T1408" s="1089"/>
      <c r="U1408" s="1089"/>
      <c r="V1408" s="446"/>
      <c r="W1408" s="446"/>
      <c r="X1408" s="1089"/>
      <c r="Y1408" s="446"/>
      <c r="Z1408" s="446"/>
      <c r="AA1408" s="1089"/>
      <c r="AB1408" s="446"/>
      <c r="AC1408" s="1089"/>
      <c r="AD1408" s="446"/>
      <c r="AE1408" s="1089"/>
      <c r="AF1408" s="446"/>
      <c r="AG1408" s="1089"/>
      <c r="AH1408" s="446"/>
      <c r="AI1408" s="446"/>
      <c r="AJ1408" s="1089"/>
      <c r="AK1408" s="446"/>
      <c r="AL1408" s="446"/>
      <c r="AM1408" s="1089"/>
      <c r="AN1408" s="446"/>
      <c r="AO1408" s="446"/>
      <c r="AP1408" s="1089"/>
      <c r="AQ1408" s="446"/>
      <c r="AR1408" s="446"/>
      <c r="AS1408" s="1146"/>
      <c r="AT1408" s="446"/>
      <c r="AU1408" s="446"/>
      <c r="AV1408" s="1089"/>
      <c r="AW1408" s="1089"/>
      <c r="AX1408" s="1146"/>
      <c r="AY1408" s="446"/>
      <c r="AZ1408" s="1146"/>
      <c r="BA1408" s="1919"/>
      <c r="BB1408" s="1790"/>
      <c r="BC1408" s="1146"/>
      <c r="BD1408" s="446"/>
      <c r="BE1408" s="1938"/>
      <c r="BF1408" s="1089"/>
      <c r="BG1408" s="20"/>
      <c r="BH1408" s="23"/>
      <c r="BI1408" s="23"/>
      <c r="BJ1408" s="23"/>
      <c r="BK1408" s="23"/>
      <c r="BL1408" s="23"/>
      <c r="BM1408" s="23"/>
      <c r="BN1408" s="23"/>
      <c r="BO1408" s="23"/>
      <c r="BP1408" s="23"/>
      <c r="BQ1408" s="23"/>
      <c r="BR1408" s="23"/>
      <c r="BS1408" s="23"/>
      <c r="BT1408" s="23"/>
      <c r="BU1408" s="23"/>
      <c r="BV1408" s="23"/>
      <c r="BW1408" s="23"/>
      <c r="BX1408" s="23"/>
      <c r="BY1408" s="23"/>
      <c r="BZ1408" s="23"/>
      <c r="CA1408" s="23"/>
      <c r="CB1408" s="23"/>
      <c r="CC1408" s="23"/>
      <c r="CD1408" s="23"/>
      <c r="CE1408" s="23"/>
      <c r="CF1408" s="23"/>
      <c r="CG1408" s="23"/>
      <c r="CH1408" s="23"/>
      <c r="CI1408" s="23"/>
      <c r="CJ1408" s="23"/>
      <c r="CK1408" s="23"/>
      <c r="CL1408" s="23"/>
      <c r="CM1408" s="23"/>
      <c r="CN1408" s="23"/>
      <c r="CO1408" s="23"/>
      <c r="CP1408" s="23"/>
      <c r="CQ1408" s="23"/>
      <c r="CR1408" s="23"/>
      <c r="CS1408" s="23"/>
      <c r="CT1408" s="23"/>
      <c r="CU1408" s="23"/>
      <c r="CV1408" s="23"/>
      <c r="CW1408" s="23"/>
      <c r="CX1408" s="23"/>
      <c r="CY1408" s="23"/>
      <c r="CZ1408" s="23"/>
      <c r="DA1408" s="23"/>
      <c r="DB1408" s="23"/>
      <c r="DC1408" s="23"/>
      <c r="DD1408" s="23"/>
      <c r="DE1408" s="23"/>
      <c r="DF1408" s="23"/>
      <c r="DG1408" s="23"/>
      <c r="DH1408" s="23"/>
      <c r="DI1408" s="23"/>
      <c r="DJ1408" s="23"/>
      <c r="DK1408" s="23"/>
      <c r="DL1408" s="23"/>
      <c r="DM1408" s="23"/>
      <c r="DN1408" s="23"/>
      <c r="DO1408" s="23"/>
      <c r="DP1408" s="23"/>
      <c r="DQ1408" s="23"/>
      <c r="DR1408" s="23"/>
      <c r="DS1408" s="23"/>
      <c r="DT1408" s="23"/>
      <c r="DU1408" s="23"/>
      <c r="DV1408" s="23"/>
      <c r="DW1408" s="23"/>
      <c r="DX1408" s="23"/>
      <c r="DY1408" s="23"/>
      <c r="DZ1408" s="23"/>
      <c r="EA1408" s="23"/>
      <c r="EB1408" s="23"/>
      <c r="EC1408" s="23"/>
      <c r="ED1408" s="23"/>
      <c r="EE1408" s="23"/>
    </row>
    <row r="1409" spans="1:135" s="22" customFormat="1" x14ac:dyDescent="0.25">
      <c r="A1409" s="20"/>
      <c r="B1409" s="16"/>
      <c r="C1409" s="446"/>
      <c r="D1409" s="446"/>
      <c r="E1409" s="1089"/>
      <c r="F1409" s="446"/>
      <c r="G1409" s="446"/>
      <c r="H1409" s="1089"/>
      <c r="I1409" s="446"/>
      <c r="J1409" s="446"/>
      <c r="K1409" s="1089"/>
      <c r="L1409" s="446"/>
      <c r="M1409" s="446"/>
      <c r="N1409" s="1089"/>
      <c r="O1409" s="446"/>
      <c r="P1409" s="446"/>
      <c r="Q1409" s="1089"/>
      <c r="R1409" s="446"/>
      <c r="S1409" s="446"/>
      <c r="T1409" s="1089"/>
      <c r="U1409" s="1089"/>
      <c r="V1409" s="446"/>
      <c r="W1409" s="446"/>
      <c r="X1409" s="1089"/>
      <c r="Y1409" s="446"/>
      <c r="Z1409" s="446"/>
      <c r="AA1409" s="1089"/>
      <c r="AB1409" s="446"/>
      <c r="AC1409" s="1089"/>
      <c r="AD1409" s="446"/>
      <c r="AE1409" s="1089"/>
      <c r="AF1409" s="446"/>
      <c r="AG1409" s="1089"/>
      <c r="AH1409" s="446"/>
      <c r="AI1409" s="446"/>
      <c r="AJ1409" s="1089"/>
      <c r="AK1409" s="446"/>
      <c r="AL1409" s="446"/>
      <c r="AM1409" s="1089"/>
      <c r="AN1409" s="446"/>
      <c r="AO1409" s="446"/>
      <c r="AP1409" s="1089"/>
      <c r="AQ1409" s="446"/>
      <c r="AR1409" s="446"/>
      <c r="AS1409" s="1146"/>
      <c r="AT1409" s="446"/>
      <c r="AU1409" s="446"/>
      <c r="AV1409" s="1089"/>
      <c r="AW1409" s="1089"/>
      <c r="AX1409" s="1146"/>
      <c r="AY1409" s="446"/>
      <c r="AZ1409" s="1146"/>
      <c r="BA1409" s="1919"/>
      <c r="BB1409" s="1790"/>
      <c r="BC1409" s="1146"/>
      <c r="BD1409" s="446"/>
      <c r="BE1409" s="1938"/>
      <c r="BF1409" s="1089"/>
      <c r="BG1409" s="20"/>
      <c r="BH1409" s="23"/>
      <c r="BI1409" s="23"/>
      <c r="BJ1409" s="23"/>
      <c r="BK1409" s="23"/>
      <c r="BL1409" s="23"/>
      <c r="BM1409" s="23"/>
      <c r="BN1409" s="23"/>
      <c r="BO1409" s="23"/>
      <c r="BP1409" s="23"/>
      <c r="BQ1409" s="23"/>
      <c r="BR1409" s="23"/>
      <c r="BS1409" s="23"/>
      <c r="BT1409" s="23"/>
      <c r="BU1409" s="23"/>
      <c r="BV1409" s="23"/>
      <c r="BW1409" s="23"/>
      <c r="BX1409" s="23"/>
      <c r="BY1409" s="23"/>
      <c r="BZ1409" s="23"/>
      <c r="CA1409" s="23"/>
      <c r="CB1409" s="23"/>
      <c r="CC1409" s="23"/>
      <c r="CD1409" s="23"/>
      <c r="CE1409" s="23"/>
      <c r="CF1409" s="23"/>
      <c r="CG1409" s="23"/>
      <c r="CH1409" s="23"/>
      <c r="CI1409" s="23"/>
      <c r="CJ1409" s="23"/>
      <c r="CK1409" s="23"/>
      <c r="CL1409" s="23"/>
      <c r="CM1409" s="23"/>
      <c r="CN1409" s="23"/>
      <c r="CO1409" s="23"/>
      <c r="CP1409" s="23"/>
      <c r="CQ1409" s="23"/>
      <c r="CR1409" s="23"/>
      <c r="CS1409" s="23"/>
      <c r="CT1409" s="23"/>
      <c r="CU1409" s="23"/>
      <c r="CV1409" s="23"/>
      <c r="CW1409" s="23"/>
      <c r="CX1409" s="23"/>
      <c r="CY1409" s="23"/>
      <c r="CZ1409" s="23"/>
      <c r="DA1409" s="23"/>
      <c r="DB1409" s="23"/>
      <c r="DC1409" s="23"/>
      <c r="DD1409" s="23"/>
      <c r="DE1409" s="23"/>
      <c r="DF1409" s="23"/>
      <c r="DG1409" s="23"/>
      <c r="DH1409" s="23"/>
      <c r="DI1409" s="23"/>
      <c r="DJ1409" s="23"/>
      <c r="DK1409" s="23"/>
      <c r="DL1409" s="23"/>
      <c r="DM1409" s="23"/>
      <c r="DN1409" s="23"/>
      <c r="DO1409" s="23"/>
      <c r="DP1409" s="23"/>
      <c r="DQ1409" s="23"/>
      <c r="DR1409" s="23"/>
      <c r="DS1409" s="23"/>
      <c r="DT1409" s="23"/>
      <c r="DU1409" s="23"/>
      <c r="DV1409" s="23"/>
      <c r="DW1409" s="23"/>
      <c r="DX1409" s="23"/>
      <c r="DY1409" s="23"/>
      <c r="DZ1409" s="23"/>
      <c r="EA1409" s="23"/>
      <c r="EB1409" s="23"/>
      <c r="EC1409" s="23"/>
      <c r="ED1409" s="23"/>
      <c r="EE1409" s="23"/>
    </row>
    <row r="1410" spans="1:135" s="22" customFormat="1" x14ac:dyDescent="0.25">
      <c r="A1410" s="20"/>
      <c r="B1410" s="16"/>
      <c r="C1410" s="446"/>
      <c r="D1410" s="446"/>
      <c r="E1410" s="1089"/>
      <c r="F1410" s="446"/>
      <c r="G1410" s="446"/>
      <c r="H1410" s="1089"/>
      <c r="I1410" s="446"/>
      <c r="J1410" s="446"/>
      <c r="K1410" s="1089"/>
      <c r="L1410" s="446"/>
      <c r="M1410" s="446"/>
      <c r="N1410" s="1089"/>
      <c r="O1410" s="446"/>
      <c r="P1410" s="446"/>
      <c r="Q1410" s="1089"/>
      <c r="R1410" s="446"/>
      <c r="S1410" s="446"/>
      <c r="T1410" s="1089"/>
      <c r="U1410" s="1089"/>
      <c r="V1410" s="446"/>
      <c r="W1410" s="446"/>
      <c r="X1410" s="1089"/>
      <c r="Y1410" s="446"/>
      <c r="Z1410" s="446"/>
      <c r="AA1410" s="1089"/>
      <c r="AB1410" s="446"/>
      <c r="AC1410" s="1089"/>
      <c r="AD1410" s="446"/>
      <c r="AE1410" s="1089"/>
      <c r="AF1410" s="446"/>
      <c r="AG1410" s="1089"/>
      <c r="AH1410" s="446"/>
      <c r="AI1410" s="446"/>
      <c r="AJ1410" s="1089"/>
      <c r="AK1410" s="446"/>
      <c r="AL1410" s="446"/>
      <c r="AM1410" s="1089"/>
      <c r="AN1410" s="446"/>
      <c r="AO1410" s="446"/>
      <c r="AP1410" s="1089"/>
      <c r="AQ1410" s="446"/>
      <c r="AR1410" s="446"/>
      <c r="AS1410" s="1146"/>
      <c r="AT1410" s="446"/>
      <c r="AU1410" s="446"/>
      <c r="AV1410" s="1089"/>
      <c r="AW1410" s="1089"/>
      <c r="AX1410" s="1146"/>
      <c r="AY1410" s="446"/>
      <c r="AZ1410" s="1146"/>
      <c r="BA1410" s="1919"/>
      <c r="BB1410" s="1790"/>
      <c r="BC1410" s="1146"/>
      <c r="BD1410" s="446"/>
      <c r="BE1410" s="1938"/>
      <c r="BF1410" s="1089"/>
      <c r="BG1410" s="20"/>
      <c r="BH1410" s="23"/>
      <c r="BI1410" s="23"/>
      <c r="BJ1410" s="23"/>
      <c r="BK1410" s="23"/>
      <c r="BL1410" s="23"/>
      <c r="BM1410" s="23"/>
      <c r="BN1410" s="23"/>
      <c r="BO1410" s="23"/>
      <c r="BP1410" s="23"/>
      <c r="BQ1410" s="23"/>
      <c r="BR1410" s="23"/>
      <c r="BS1410" s="23"/>
      <c r="BT1410" s="23"/>
      <c r="BU1410" s="23"/>
      <c r="BV1410" s="23"/>
      <c r="BW1410" s="23"/>
      <c r="BX1410" s="23"/>
      <c r="BY1410" s="23"/>
      <c r="BZ1410" s="23"/>
      <c r="CA1410" s="23"/>
      <c r="CB1410" s="23"/>
      <c r="CC1410" s="23"/>
      <c r="CD1410" s="23"/>
      <c r="CE1410" s="23"/>
      <c r="CF1410" s="23"/>
      <c r="CG1410" s="23"/>
      <c r="CH1410" s="23"/>
      <c r="CI1410" s="23"/>
      <c r="CJ1410" s="23"/>
      <c r="CK1410" s="23"/>
      <c r="CL1410" s="23"/>
      <c r="CM1410" s="23"/>
      <c r="CN1410" s="23"/>
      <c r="CO1410" s="23"/>
      <c r="CP1410" s="23"/>
      <c r="CQ1410" s="23"/>
      <c r="CR1410" s="23"/>
      <c r="CS1410" s="23"/>
      <c r="CT1410" s="23"/>
      <c r="CU1410" s="23"/>
      <c r="CV1410" s="23"/>
      <c r="CW1410" s="23"/>
      <c r="CX1410" s="23"/>
      <c r="CY1410" s="23"/>
      <c r="CZ1410" s="23"/>
      <c r="DA1410" s="23"/>
      <c r="DB1410" s="23"/>
      <c r="DC1410" s="23"/>
      <c r="DD1410" s="23"/>
      <c r="DE1410" s="23"/>
      <c r="DF1410" s="23"/>
      <c r="DG1410" s="23"/>
      <c r="DH1410" s="23"/>
      <c r="DI1410" s="23"/>
      <c r="DJ1410" s="23"/>
      <c r="DK1410" s="23"/>
      <c r="DL1410" s="23"/>
      <c r="DM1410" s="23"/>
      <c r="DN1410" s="23"/>
      <c r="DO1410" s="23"/>
      <c r="DP1410" s="23"/>
      <c r="DQ1410" s="23"/>
      <c r="DR1410" s="23"/>
      <c r="DS1410" s="23"/>
      <c r="DT1410" s="23"/>
      <c r="DU1410" s="23"/>
      <c r="DV1410" s="23"/>
      <c r="DW1410" s="23"/>
      <c r="DX1410" s="23"/>
      <c r="DY1410" s="23"/>
      <c r="DZ1410" s="23"/>
      <c r="EA1410" s="23"/>
      <c r="EB1410" s="23"/>
      <c r="EC1410" s="23"/>
      <c r="ED1410" s="23"/>
      <c r="EE1410" s="23"/>
    </row>
    <row r="1411" spans="1:135" s="22" customFormat="1" x14ac:dyDescent="0.25">
      <c r="A1411" s="20"/>
      <c r="B1411" s="16"/>
      <c r="C1411" s="446"/>
      <c r="D1411" s="446"/>
      <c r="E1411" s="1089"/>
      <c r="F1411" s="446"/>
      <c r="G1411" s="446"/>
      <c r="H1411" s="1089"/>
      <c r="I1411" s="446"/>
      <c r="J1411" s="446"/>
      <c r="K1411" s="1089"/>
      <c r="L1411" s="446"/>
      <c r="M1411" s="446"/>
      <c r="N1411" s="1089"/>
      <c r="O1411" s="446"/>
      <c r="P1411" s="446"/>
      <c r="Q1411" s="1089"/>
      <c r="R1411" s="446"/>
      <c r="S1411" s="446"/>
      <c r="T1411" s="1089"/>
      <c r="U1411" s="1089"/>
      <c r="V1411" s="446"/>
      <c r="W1411" s="446"/>
      <c r="X1411" s="1089"/>
      <c r="Y1411" s="446"/>
      <c r="Z1411" s="446"/>
      <c r="AA1411" s="1089"/>
      <c r="AB1411" s="446"/>
      <c r="AC1411" s="1089"/>
      <c r="AD1411" s="446"/>
      <c r="AE1411" s="1089"/>
      <c r="AF1411" s="446"/>
      <c r="AG1411" s="1089"/>
      <c r="AH1411" s="446"/>
      <c r="AI1411" s="446"/>
      <c r="AJ1411" s="1089"/>
      <c r="AK1411" s="446"/>
      <c r="AL1411" s="446"/>
      <c r="AM1411" s="1089"/>
      <c r="AN1411" s="446"/>
      <c r="AO1411" s="446"/>
      <c r="AP1411" s="1089"/>
      <c r="AQ1411" s="446"/>
      <c r="AR1411" s="446"/>
      <c r="AS1411" s="1146"/>
      <c r="AT1411" s="446"/>
      <c r="AU1411" s="446"/>
      <c r="AV1411" s="1089"/>
      <c r="AW1411" s="1089"/>
      <c r="AX1411" s="1146"/>
      <c r="AY1411" s="446"/>
      <c r="AZ1411" s="1146"/>
      <c r="BA1411" s="1919"/>
      <c r="BB1411" s="1790"/>
      <c r="BC1411" s="1146"/>
      <c r="BD1411" s="446"/>
      <c r="BE1411" s="1938"/>
      <c r="BF1411" s="1089"/>
      <c r="BG1411" s="20"/>
      <c r="BH1411" s="23"/>
      <c r="BI1411" s="23"/>
      <c r="BJ1411" s="23"/>
      <c r="BK1411" s="23"/>
      <c r="BL1411" s="23"/>
      <c r="BM1411" s="23"/>
      <c r="BN1411" s="23"/>
      <c r="BO1411" s="23"/>
      <c r="BP1411" s="23"/>
      <c r="BQ1411" s="23"/>
      <c r="BR1411" s="23"/>
      <c r="BS1411" s="23"/>
      <c r="BT1411" s="23"/>
      <c r="BU1411" s="23"/>
      <c r="BV1411" s="23"/>
      <c r="BW1411" s="23"/>
      <c r="BX1411" s="23"/>
      <c r="BY1411" s="23"/>
      <c r="BZ1411" s="23"/>
      <c r="CA1411" s="23"/>
      <c r="CB1411" s="23"/>
      <c r="CC1411" s="23"/>
      <c r="CD1411" s="23"/>
      <c r="CE1411" s="23"/>
      <c r="CF1411" s="23"/>
      <c r="CG1411" s="23"/>
      <c r="CH1411" s="23"/>
      <c r="CI1411" s="23"/>
      <c r="CJ1411" s="23"/>
      <c r="CK1411" s="23"/>
      <c r="CL1411" s="23"/>
      <c r="CM1411" s="23"/>
      <c r="CN1411" s="23"/>
      <c r="CO1411" s="23"/>
      <c r="CP1411" s="23"/>
      <c r="CQ1411" s="23"/>
      <c r="CR1411" s="23"/>
      <c r="CS1411" s="23"/>
      <c r="CT1411" s="23"/>
      <c r="CU1411" s="23"/>
      <c r="CV1411" s="23"/>
      <c r="CW1411" s="23"/>
      <c r="CX1411" s="23"/>
      <c r="CY1411" s="23"/>
      <c r="CZ1411" s="23"/>
      <c r="DA1411" s="23"/>
      <c r="DB1411" s="23"/>
      <c r="DC1411" s="23"/>
      <c r="DD1411" s="23"/>
      <c r="DE1411" s="23"/>
      <c r="DF1411" s="23"/>
      <c r="DG1411" s="23"/>
      <c r="DH1411" s="23"/>
      <c r="DI1411" s="23"/>
      <c r="DJ1411" s="23"/>
      <c r="DK1411" s="23"/>
      <c r="DL1411" s="23"/>
      <c r="DM1411" s="23"/>
      <c r="DN1411" s="23"/>
      <c r="DO1411" s="23"/>
      <c r="DP1411" s="23"/>
      <c r="DQ1411" s="23"/>
      <c r="DR1411" s="23"/>
      <c r="DS1411" s="23"/>
      <c r="DT1411" s="23"/>
      <c r="DU1411" s="23"/>
      <c r="DV1411" s="23"/>
      <c r="DW1411" s="23"/>
      <c r="DX1411" s="23"/>
      <c r="DY1411" s="23"/>
      <c r="DZ1411" s="23"/>
      <c r="EA1411" s="23"/>
      <c r="EB1411" s="23"/>
      <c r="EC1411" s="23"/>
      <c r="ED1411" s="23"/>
      <c r="EE1411" s="23"/>
    </row>
    <row r="1412" spans="1:135" s="22" customFormat="1" x14ac:dyDescent="0.25">
      <c r="A1412" s="20"/>
      <c r="B1412" s="16"/>
      <c r="C1412" s="446"/>
      <c r="D1412" s="446"/>
      <c r="E1412" s="1089"/>
      <c r="F1412" s="446"/>
      <c r="G1412" s="446"/>
      <c r="H1412" s="1089"/>
      <c r="I1412" s="446"/>
      <c r="J1412" s="446"/>
      <c r="K1412" s="1089"/>
      <c r="L1412" s="446"/>
      <c r="M1412" s="446"/>
      <c r="N1412" s="1089"/>
      <c r="O1412" s="446"/>
      <c r="P1412" s="446"/>
      <c r="Q1412" s="1089"/>
      <c r="R1412" s="446"/>
      <c r="S1412" s="446"/>
      <c r="T1412" s="1089"/>
      <c r="U1412" s="1089"/>
      <c r="V1412" s="446"/>
      <c r="W1412" s="446"/>
      <c r="X1412" s="1089"/>
      <c r="Y1412" s="446"/>
      <c r="Z1412" s="446"/>
      <c r="AA1412" s="1089"/>
      <c r="AB1412" s="446"/>
      <c r="AC1412" s="1089"/>
      <c r="AD1412" s="446"/>
      <c r="AE1412" s="1089"/>
      <c r="AF1412" s="446"/>
      <c r="AG1412" s="1089"/>
      <c r="AH1412" s="446"/>
      <c r="AI1412" s="446"/>
      <c r="AJ1412" s="1089"/>
      <c r="AK1412" s="446"/>
      <c r="AL1412" s="446"/>
      <c r="AM1412" s="1089"/>
      <c r="AN1412" s="446"/>
      <c r="AO1412" s="446"/>
      <c r="AP1412" s="1089"/>
      <c r="AQ1412" s="446"/>
      <c r="AR1412" s="446"/>
      <c r="AS1412" s="1146"/>
      <c r="AT1412" s="446"/>
      <c r="AU1412" s="446"/>
      <c r="AV1412" s="1089"/>
      <c r="AW1412" s="1089"/>
      <c r="AX1412" s="1146"/>
      <c r="AY1412" s="446"/>
      <c r="AZ1412" s="1146"/>
      <c r="BA1412" s="1919"/>
      <c r="BB1412" s="1790"/>
      <c r="BC1412" s="1146"/>
      <c r="BD1412" s="446"/>
      <c r="BE1412" s="1938"/>
      <c r="BF1412" s="1089"/>
      <c r="BG1412" s="20"/>
      <c r="BH1412" s="23"/>
      <c r="BI1412" s="23"/>
      <c r="BJ1412" s="23"/>
      <c r="BK1412" s="23"/>
      <c r="BL1412" s="23"/>
      <c r="BM1412" s="23"/>
      <c r="BN1412" s="23"/>
      <c r="BO1412" s="23"/>
      <c r="BP1412" s="23"/>
      <c r="BQ1412" s="23"/>
      <c r="BR1412" s="23"/>
      <c r="BS1412" s="23"/>
      <c r="BT1412" s="23"/>
      <c r="BU1412" s="23"/>
      <c r="BV1412" s="23"/>
      <c r="BW1412" s="23"/>
      <c r="BX1412" s="23"/>
      <c r="BY1412" s="23"/>
      <c r="BZ1412" s="23"/>
      <c r="CA1412" s="23"/>
      <c r="CB1412" s="23"/>
      <c r="CC1412" s="23"/>
      <c r="CD1412" s="23"/>
      <c r="CE1412" s="23"/>
      <c r="CF1412" s="23"/>
      <c r="CG1412" s="23"/>
      <c r="CH1412" s="23"/>
      <c r="CI1412" s="23"/>
      <c r="CJ1412" s="23"/>
      <c r="CK1412" s="23"/>
      <c r="CL1412" s="23"/>
      <c r="CM1412" s="23"/>
      <c r="CN1412" s="23"/>
      <c r="CO1412" s="23"/>
      <c r="CP1412" s="23"/>
      <c r="CQ1412" s="23"/>
      <c r="CR1412" s="23"/>
      <c r="CS1412" s="23"/>
      <c r="CT1412" s="23"/>
      <c r="CU1412" s="23"/>
      <c r="CV1412" s="23"/>
      <c r="CW1412" s="23"/>
      <c r="CX1412" s="23"/>
      <c r="CY1412" s="23"/>
      <c r="CZ1412" s="23"/>
      <c r="DA1412" s="23"/>
      <c r="DB1412" s="23"/>
      <c r="DC1412" s="23"/>
      <c r="DD1412" s="23"/>
      <c r="DE1412" s="23"/>
      <c r="DF1412" s="23"/>
      <c r="DG1412" s="23"/>
      <c r="DH1412" s="23"/>
      <c r="DI1412" s="23"/>
      <c r="DJ1412" s="23"/>
      <c r="DK1412" s="23"/>
      <c r="DL1412" s="23"/>
      <c r="DM1412" s="23"/>
      <c r="DN1412" s="23"/>
      <c r="DO1412" s="23"/>
      <c r="DP1412" s="23"/>
      <c r="DQ1412" s="23"/>
      <c r="DR1412" s="23"/>
      <c r="DS1412" s="23"/>
      <c r="DT1412" s="23"/>
      <c r="DU1412" s="23"/>
      <c r="DV1412" s="23"/>
      <c r="DW1412" s="23"/>
      <c r="DX1412" s="23"/>
      <c r="DY1412" s="23"/>
      <c r="DZ1412" s="23"/>
      <c r="EA1412" s="23"/>
      <c r="EB1412" s="23"/>
      <c r="EC1412" s="23"/>
      <c r="ED1412" s="23"/>
      <c r="EE1412" s="23"/>
    </row>
    <row r="1413" spans="1:135" s="22" customFormat="1" x14ac:dyDescent="0.25">
      <c r="A1413" s="20"/>
      <c r="B1413" s="16"/>
      <c r="C1413" s="446"/>
      <c r="D1413" s="446"/>
      <c r="E1413" s="1089"/>
      <c r="F1413" s="446"/>
      <c r="G1413" s="446"/>
      <c r="H1413" s="1089"/>
      <c r="I1413" s="446"/>
      <c r="J1413" s="446"/>
      <c r="K1413" s="1089"/>
      <c r="L1413" s="446"/>
      <c r="M1413" s="446"/>
      <c r="N1413" s="1089"/>
      <c r="O1413" s="446"/>
      <c r="P1413" s="446"/>
      <c r="Q1413" s="1089"/>
      <c r="R1413" s="446"/>
      <c r="S1413" s="446"/>
      <c r="T1413" s="1089"/>
      <c r="U1413" s="1089"/>
      <c r="V1413" s="446"/>
      <c r="W1413" s="446"/>
      <c r="X1413" s="1089"/>
      <c r="Y1413" s="446"/>
      <c r="Z1413" s="446"/>
      <c r="AA1413" s="1089"/>
      <c r="AB1413" s="446"/>
      <c r="AC1413" s="1089"/>
      <c r="AD1413" s="446"/>
      <c r="AE1413" s="1089"/>
      <c r="AF1413" s="446"/>
      <c r="AG1413" s="1089"/>
      <c r="AH1413" s="446"/>
      <c r="AI1413" s="446"/>
      <c r="AJ1413" s="1089"/>
      <c r="AK1413" s="446"/>
      <c r="AL1413" s="446"/>
      <c r="AM1413" s="1089"/>
      <c r="AN1413" s="446"/>
      <c r="AO1413" s="446"/>
      <c r="AP1413" s="1089"/>
      <c r="AQ1413" s="446"/>
      <c r="AR1413" s="446"/>
      <c r="AS1413" s="1146"/>
      <c r="AT1413" s="446"/>
      <c r="AU1413" s="446"/>
      <c r="AV1413" s="1089"/>
      <c r="AW1413" s="1089"/>
      <c r="AX1413" s="1146"/>
      <c r="AY1413" s="446"/>
      <c r="AZ1413" s="1146"/>
      <c r="BA1413" s="1919"/>
      <c r="BB1413" s="1790"/>
      <c r="BC1413" s="1146"/>
      <c r="BD1413" s="446"/>
      <c r="BE1413" s="1938"/>
      <c r="BF1413" s="1089"/>
      <c r="BG1413" s="20"/>
      <c r="BH1413" s="23"/>
      <c r="BI1413" s="23"/>
      <c r="BJ1413" s="23"/>
      <c r="BK1413" s="23"/>
      <c r="BL1413" s="23"/>
      <c r="BM1413" s="23"/>
      <c r="BN1413" s="23"/>
      <c r="BO1413" s="23"/>
      <c r="BP1413" s="23"/>
      <c r="BQ1413" s="23"/>
      <c r="BR1413" s="23"/>
      <c r="BS1413" s="23"/>
      <c r="BT1413" s="23"/>
      <c r="BU1413" s="23"/>
      <c r="BV1413" s="23"/>
      <c r="BW1413" s="23"/>
      <c r="BX1413" s="23"/>
      <c r="BY1413" s="23"/>
      <c r="BZ1413" s="23"/>
      <c r="CA1413" s="23"/>
      <c r="CB1413" s="23"/>
      <c r="CC1413" s="23"/>
      <c r="CD1413" s="23"/>
      <c r="CE1413" s="23"/>
      <c r="CF1413" s="23"/>
      <c r="CG1413" s="23"/>
      <c r="CH1413" s="23"/>
      <c r="CI1413" s="23"/>
      <c r="CJ1413" s="23"/>
      <c r="CK1413" s="23"/>
      <c r="CL1413" s="23"/>
      <c r="CM1413" s="23"/>
      <c r="CN1413" s="23"/>
      <c r="CO1413" s="23"/>
      <c r="CP1413" s="23"/>
      <c r="CQ1413" s="23"/>
      <c r="CR1413" s="23"/>
      <c r="CS1413" s="23"/>
      <c r="CT1413" s="23"/>
      <c r="CU1413" s="23"/>
      <c r="CV1413" s="23"/>
      <c r="CW1413" s="23"/>
      <c r="CX1413" s="23"/>
      <c r="CY1413" s="23"/>
      <c r="CZ1413" s="23"/>
      <c r="DA1413" s="23"/>
      <c r="DB1413" s="23"/>
      <c r="DC1413" s="23"/>
      <c r="DD1413" s="23"/>
      <c r="DE1413" s="23"/>
      <c r="DF1413" s="23"/>
      <c r="DG1413" s="23"/>
      <c r="DH1413" s="23"/>
      <c r="DI1413" s="23"/>
      <c r="DJ1413" s="23"/>
      <c r="DK1413" s="23"/>
      <c r="DL1413" s="23"/>
      <c r="DM1413" s="23"/>
      <c r="DN1413" s="23"/>
      <c r="DO1413" s="23"/>
      <c r="DP1413" s="23"/>
      <c r="DQ1413" s="23"/>
      <c r="DR1413" s="23"/>
      <c r="DS1413" s="23"/>
      <c r="DT1413" s="23"/>
      <c r="DU1413" s="23"/>
      <c r="DV1413" s="23"/>
      <c r="DW1413" s="23"/>
      <c r="DX1413" s="23"/>
      <c r="DY1413" s="23"/>
      <c r="DZ1413" s="23"/>
      <c r="EA1413" s="23"/>
      <c r="EB1413" s="23"/>
      <c r="EC1413" s="23"/>
      <c r="ED1413" s="23"/>
      <c r="EE1413" s="23"/>
    </row>
    <row r="1414" spans="1:135" s="22" customFormat="1" x14ac:dyDescent="0.25">
      <c r="A1414" s="20"/>
      <c r="B1414" s="16"/>
      <c r="C1414" s="446"/>
      <c r="D1414" s="446"/>
      <c r="E1414" s="1089"/>
      <c r="F1414" s="446"/>
      <c r="G1414" s="446"/>
      <c r="H1414" s="1089"/>
      <c r="I1414" s="446"/>
      <c r="J1414" s="446"/>
      <c r="K1414" s="1089"/>
      <c r="L1414" s="446"/>
      <c r="M1414" s="446"/>
      <c r="N1414" s="1089"/>
      <c r="O1414" s="446"/>
      <c r="P1414" s="446"/>
      <c r="Q1414" s="1089"/>
      <c r="R1414" s="446"/>
      <c r="S1414" s="446"/>
      <c r="T1414" s="1089"/>
      <c r="U1414" s="1089"/>
      <c r="V1414" s="446"/>
      <c r="W1414" s="446"/>
      <c r="X1414" s="1089"/>
      <c r="Y1414" s="446"/>
      <c r="Z1414" s="446"/>
      <c r="AA1414" s="1089"/>
      <c r="AB1414" s="446"/>
      <c r="AC1414" s="1089"/>
      <c r="AD1414" s="446"/>
      <c r="AE1414" s="1089"/>
      <c r="AF1414" s="446"/>
      <c r="AG1414" s="1089"/>
      <c r="AH1414" s="446"/>
      <c r="AI1414" s="446"/>
      <c r="AJ1414" s="1089"/>
      <c r="AK1414" s="446"/>
      <c r="AL1414" s="446"/>
      <c r="AM1414" s="1089"/>
      <c r="AN1414" s="446"/>
      <c r="AO1414" s="446"/>
      <c r="AP1414" s="1089"/>
      <c r="AQ1414" s="446"/>
      <c r="AR1414" s="446"/>
      <c r="AS1414" s="1146"/>
      <c r="AT1414" s="446"/>
      <c r="AU1414" s="446"/>
      <c r="AV1414" s="1089"/>
      <c r="AW1414" s="1089"/>
      <c r="AX1414" s="1146"/>
      <c r="AY1414" s="446"/>
      <c r="AZ1414" s="1146"/>
      <c r="BA1414" s="1919"/>
      <c r="BB1414" s="1790"/>
      <c r="BC1414" s="1146"/>
      <c r="BD1414" s="446"/>
      <c r="BE1414" s="1938"/>
      <c r="BF1414" s="1089"/>
      <c r="BG1414" s="20"/>
      <c r="BH1414" s="23"/>
      <c r="BI1414" s="23"/>
      <c r="BJ1414" s="23"/>
      <c r="BK1414" s="23"/>
      <c r="BL1414" s="23"/>
      <c r="BM1414" s="23"/>
      <c r="BN1414" s="23"/>
      <c r="BO1414" s="23"/>
      <c r="BP1414" s="23"/>
      <c r="BQ1414" s="23"/>
      <c r="BR1414" s="23"/>
      <c r="BS1414" s="23"/>
      <c r="BT1414" s="23"/>
      <c r="BU1414" s="23"/>
      <c r="BV1414" s="23"/>
      <c r="BW1414" s="23"/>
      <c r="BX1414" s="23"/>
      <c r="BY1414" s="23"/>
      <c r="BZ1414" s="23"/>
      <c r="CA1414" s="23"/>
      <c r="CB1414" s="23"/>
      <c r="CC1414" s="23"/>
      <c r="CD1414" s="23"/>
      <c r="CE1414" s="23"/>
      <c r="CF1414" s="23"/>
      <c r="CG1414" s="23"/>
      <c r="CH1414" s="23"/>
      <c r="CI1414" s="23"/>
      <c r="CJ1414" s="23"/>
      <c r="CK1414" s="23"/>
      <c r="CL1414" s="23"/>
      <c r="CM1414" s="23"/>
      <c r="CN1414" s="23"/>
      <c r="CO1414" s="23"/>
      <c r="CP1414" s="23"/>
      <c r="CQ1414" s="23"/>
      <c r="CR1414" s="23"/>
      <c r="CS1414" s="23"/>
      <c r="CT1414" s="23"/>
      <c r="CU1414" s="23"/>
      <c r="CV1414" s="23"/>
      <c r="CW1414" s="23"/>
      <c r="CX1414" s="23"/>
      <c r="CY1414" s="23"/>
      <c r="CZ1414" s="23"/>
      <c r="DA1414" s="23"/>
      <c r="DB1414" s="23"/>
      <c r="DC1414" s="23"/>
      <c r="DD1414" s="23"/>
      <c r="DE1414" s="23"/>
      <c r="DF1414" s="23"/>
      <c r="DG1414" s="23"/>
      <c r="DH1414" s="23"/>
      <c r="DI1414" s="23"/>
      <c r="DJ1414" s="23"/>
      <c r="DK1414" s="23"/>
      <c r="DL1414" s="23"/>
      <c r="DM1414" s="23"/>
      <c r="DN1414" s="23"/>
      <c r="DO1414" s="23"/>
      <c r="DP1414" s="23"/>
      <c r="DQ1414" s="23"/>
      <c r="DR1414" s="23"/>
      <c r="DS1414" s="23"/>
      <c r="DT1414" s="23"/>
      <c r="DU1414" s="23"/>
      <c r="DV1414" s="23"/>
      <c r="DW1414" s="23"/>
      <c r="DX1414" s="23"/>
      <c r="DY1414" s="23"/>
      <c r="DZ1414" s="23"/>
      <c r="EA1414" s="23"/>
      <c r="EB1414" s="23"/>
      <c r="EC1414" s="23"/>
      <c r="ED1414" s="23"/>
      <c r="EE1414" s="23"/>
    </row>
    <row r="1415" spans="1:135" s="22" customFormat="1" x14ac:dyDescent="0.25">
      <c r="A1415" s="20"/>
      <c r="B1415" s="16"/>
      <c r="C1415" s="446"/>
      <c r="D1415" s="446"/>
      <c r="E1415" s="1089"/>
      <c r="F1415" s="446"/>
      <c r="G1415" s="446"/>
      <c r="H1415" s="1089"/>
      <c r="I1415" s="446"/>
      <c r="J1415" s="446"/>
      <c r="K1415" s="1089"/>
      <c r="L1415" s="446"/>
      <c r="M1415" s="446"/>
      <c r="N1415" s="1089"/>
      <c r="O1415" s="446"/>
      <c r="P1415" s="446"/>
      <c r="Q1415" s="1089"/>
      <c r="R1415" s="446"/>
      <c r="S1415" s="446"/>
      <c r="T1415" s="1089"/>
      <c r="U1415" s="1089"/>
      <c r="V1415" s="446"/>
      <c r="W1415" s="446"/>
      <c r="X1415" s="1089"/>
      <c r="Y1415" s="446"/>
      <c r="Z1415" s="446"/>
      <c r="AA1415" s="1089"/>
      <c r="AB1415" s="446"/>
      <c r="AC1415" s="1089"/>
      <c r="AD1415" s="446"/>
      <c r="AE1415" s="1089"/>
      <c r="AF1415" s="446"/>
      <c r="AG1415" s="1089"/>
      <c r="AH1415" s="446"/>
      <c r="AI1415" s="446"/>
      <c r="AJ1415" s="1089"/>
      <c r="AK1415" s="446"/>
      <c r="AL1415" s="446"/>
      <c r="AM1415" s="1089"/>
      <c r="AN1415" s="446"/>
      <c r="AO1415" s="446"/>
      <c r="AP1415" s="1089"/>
      <c r="AQ1415" s="446"/>
      <c r="AR1415" s="446"/>
      <c r="AS1415" s="1146"/>
      <c r="AT1415" s="446"/>
      <c r="AU1415" s="446"/>
      <c r="AV1415" s="1089"/>
      <c r="AW1415" s="1089"/>
      <c r="AX1415" s="1146"/>
      <c r="AY1415" s="446"/>
      <c r="AZ1415" s="1146"/>
      <c r="BA1415" s="1919"/>
      <c r="BB1415" s="1790"/>
      <c r="BC1415" s="1146"/>
      <c r="BD1415" s="446"/>
      <c r="BE1415" s="1938"/>
      <c r="BF1415" s="1089"/>
      <c r="BG1415" s="20"/>
      <c r="BH1415" s="23"/>
      <c r="BI1415" s="23"/>
      <c r="BJ1415" s="23"/>
      <c r="BK1415" s="23"/>
      <c r="BL1415" s="23"/>
      <c r="BM1415" s="23"/>
      <c r="BN1415" s="23"/>
      <c r="BO1415" s="23"/>
      <c r="BP1415" s="23"/>
      <c r="BQ1415" s="23"/>
      <c r="BR1415" s="23"/>
      <c r="BS1415" s="23"/>
      <c r="BT1415" s="23"/>
      <c r="BU1415" s="23"/>
      <c r="BV1415" s="23"/>
      <c r="BW1415" s="23"/>
      <c r="BX1415" s="23"/>
      <c r="BY1415" s="23"/>
      <c r="BZ1415" s="23"/>
      <c r="CA1415" s="23"/>
      <c r="CB1415" s="23"/>
      <c r="CC1415" s="23"/>
      <c r="CD1415" s="23"/>
      <c r="CE1415" s="23"/>
      <c r="CF1415" s="23"/>
      <c r="CG1415" s="23"/>
      <c r="CH1415" s="23"/>
      <c r="CI1415" s="23"/>
      <c r="CJ1415" s="23"/>
      <c r="CK1415" s="23"/>
      <c r="CL1415" s="23"/>
      <c r="CM1415" s="23"/>
      <c r="CN1415" s="23"/>
      <c r="CO1415" s="23"/>
      <c r="CP1415" s="23"/>
      <c r="CQ1415" s="23"/>
      <c r="CR1415" s="23"/>
      <c r="CS1415" s="23"/>
      <c r="CT1415" s="23"/>
      <c r="CU1415" s="23"/>
      <c r="CV1415" s="23"/>
      <c r="CW1415" s="23"/>
      <c r="CX1415" s="23"/>
      <c r="CY1415" s="23"/>
      <c r="CZ1415" s="23"/>
      <c r="DA1415" s="23"/>
      <c r="DB1415" s="23"/>
      <c r="DC1415" s="23"/>
      <c r="DD1415" s="23"/>
      <c r="DE1415" s="23"/>
      <c r="DF1415" s="23"/>
      <c r="DG1415" s="23"/>
      <c r="DH1415" s="23"/>
      <c r="DI1415" s="23"/>
      <c r="DJ1415" s="23"/>
      <c r="DK1415" s="23"/>
      <c r="DL1415" s="23"/>
      <c r="DM1415" s="23"/>
      <c r="DN1415" s="23"/>
      <c r="DO1415" s="23"/>
      <c r="DP1415" s="23"/>
      <c r="DQ1415" s="23"/>
      <c r="DR1415" s="23"/>
      <c r="DS1415" s="23"/>
      <c r="DT1415" s="23"/>
      <c r="DU1415" s="23"/>
      <c r="DV1415" s="23"/>
      <c r="DW1415" s="23"/>
      <c r="DX1415" s="23"/>
      <c r="DY1415" s="23"/>
      <c r="DZ1415" s="23"/>
      <c r="EA1415" s="23"/>
      <c r="EB1415" s="23"/>
      <c r="EC1415" s="23"/>
      <c r="ED1415" s="23"/>
      <c r="EE1415" s="23"/>
    </row>
    <row r="1416" spans="1:135" s="22" customFormat="1" x14ac:dyDescent="0.25">
      <c r="A1416" s="20"/>
      <c r="B1416" s="16"/>
      <c r="C1416" s="446"/>
      <c r="D1416" s="446"/>
      <c r="E1416" s="1089"/>
      <c r="F1416" s="446"/>
      <c r="G1416" s="446"/>
      <c r="H1416" s="1089"/>
      <c r="I1416" s="446"/>
      <c r="J1416" s="446"/>
      <c r="K1416" s="1089"/>
      <c r="L1416" s="446"/>
      <c r="M1416" s="446"/>
      <c r="N1416" s="1089"/>
      <c r="O1416" s="446"/>
      <c r="P1416" s="446"/>
      <c r="Q1416" s="1089"/>
      <c r="R1416" s="446"/>
      <c r="S1416" s="446"/>
      <c r="T1416" s="1089"/>
      <c r="U1416" s="1089"/>
      <c r="V1416" s="446"/>
      <c r="W1416" s="446"/>
      <c r="X1416" s="1089"/>
      <c r="Y1416" s="446"/>
      <c r="Z1416" s="446"/>
      <c r="AA1416" s="1089"/>
      <c r="AB1416" s="446"/>
      <c r="AC1416" s="1089"/>
      <c r="AD1416" s="446"/>
      <c r="AE1416" s="1089"/>
      <c r="AF1416" s="446"/>
      <c r="AG1416" s="1089"/>
      <c r="AH1416" s="446"/>
      <c r="AI1416" s="446"/>
      <c r="AJ1416" s="1089"/>
      <c r="AK1416" s="446"/>
      <c r="AL1416" s="446"/>
      <c r="AM1416" s="1089"/>
      <c r="AN1416" s="446"/>
      <c r="AO1416" s="446"/>
      <c r="AP1416" s="1089"/>
      <c r="AQ1416" s="446"/>
      <c r="AR1416" s="446"/>
      <c r="AS1416" s="1146"/>
      <c r="AT1416" s="446"/>
      <c r="AU1416" s="446"/>
      <c r="AV1416" s="1089"/>
      <c r="AW1416" s="1089"/>
      <c r="AX1416" s="1146"/>
      <c r="AY1416" s="446"/>
      <c r="AZ1416" s="1146"/>
      <c r="BA1416" s="1919"/>
      <c r="BB1416" s="1790"/>
      <c r="BC1416" s="1146"/>
      <c r="BD1416" s="446"/>
      <c r="BE1416" s="1938"/>
      <c r="BF1416" s="1089"/>
      <c r="BG1416" s="20"/>
      <c r="BH1416" s="23"/>
      <c r="BI1416" s="23"/>
      <c r="BJ1416" s="23"/>
      <c r="BK1416" s="23"/>
      <c r="BL1416" s="23"/>
      <c r="BM1416" s="23"/>
      <c r="BN1416" s="23"/>
      <c r="BO1416" s="23"/>
      <c r="BP1416" s="23"/>
      <c r="BQ1416" s="23"/>
      <c r="BR1416" s="23"/>
      <c r="BS1416" s="23"/>
      <c r="BT1416" s="23"/>
      <c r="BU1416" s="23"/>
      <c r="BV1416" s="23"/>
      <c r="BW1416" s="23"/>
      <c r="BX1416" s="23"/>
      <c r="BY1416" s="23"/>
      <c r="BZ1416" s="23"/>
      <c r="CA1416" s="23"/>
      <c r="CB1416" s="23"/>
      <c r="CC1416" s="23"/>
      <c r="CD1416" s="23"/>
      <c r="CE1416" s="23"/>
      <c r="CF1416" s="23"/>
      <c r="CG1416" s="23"/>
      <c r="CH1416" s="23"/>
      <c r="CI1416" s="23"/>
      <c r="CJ1416" s="23"/>
      <c r="CK1416" s="23"/>
      <c r="CL1416" s="23"/>
      <c r="CM1416" s="23"/>
      <c r="CN1416" s="23"/>
      <c r="CO1416" s="23"/>
      <c r="CP1416" s="23"/>
      <c r="CQ1416" s="23"/>
      <c r="CR1416" s="23"/>
      <c r="CS1416" s="23"/>
      <c r="CT1416" s="23"/>
      <c r="CU1416" s="23"/>
      <c r="CV1416" s="23"/>
      <c r="CW1416" s="23"/>
      <c r="CX1416" s="23"/>
      <c r="CY1416" s="23"/>
      <c r="CZ1416" s="23"/>
      <c r="DA1416" s="23"/>
      <c r="DB1416" s="23"/>
      <c r="DC1416" s="23"/>
      <c r="DD1416" s="23"/>
      <c r="DE1416" s="23"/>
      <c r="DF1416" s="23"/>
      <c r="DG1416" s="23"/>
      <c r="DH1416" s="23"/>
      <c r="DI1416" s="23"/>
      <c r="DJ1416" s="23"/>
      <c r="DK1416" s="23"/>
      <c r="DL1416" s="23"/>
      <c r="DM1416" s="23"/>
      <c r="DN1416" s="23"/>
      <c r="DO1416" s="23"/>
      <c r="DP1416" s="23"/>
      <c r="DQ1416" s="23"/>
      <c r="DR1416" s="23"/>
      <c r="DS1416" s="23"/>
      <c r="DT1416" s="23"/>
      <c r="DU1416" s="23"/>
      <c r="DV1416" s="23"/>
      <c r="DW1416" s="23"/>
      <c r="DX1416" s="23"/>
      <c r="DY1416" s="23"/>
      <c r="DZ1416" s="23"/>
      <c r="EA1416" s="23"/>
      <c r="EB1416" s="23"/>
      <c r="EC1416" s="23"/>
      <c r="ED1416" s="23"/>
      <c r="EE1416" s="23"/>
    </row>
    <row r="1417" spans="1:135" s="22" customFormat="1" x14ac:dyDescent="0.25">
      <c r="A1417" s="20"/>
      <c r="B1417" s="16"/>
      <c r="C1417" s="446"/>
      <c r="D1417" s="446"/>
      <c r="E1417" s="1089"/>
      <c r="F1417" s="446"/>
      <c r="G1417" s="446"/>
      <c r="H1417" s="1089"/>
      <c r="I1417" s="446"/>
      <c r="J1417" s="446"/>
      <c r="K1417" s="1089"/>
      <c r="L1417" s="446"/>
      <c r="M1417" s="446"/>
      <c r="N1417" s="1089"/>
      <c r="O1417" s="446"/>
      <c r="P1417" s="446"/>
      <c r="Q1417" s="1089"/>
      <c r="R1417" s="446"/>
      <c r="S1417" s="446"/>
      <c r="T1417" s="1089"/>
      <c r="U1417" s="1089"/>
      <c r="V1417" s="446"/>
      <c r="W1417" s="446"/>
      <c r="X1417" s="1089"/>
      <c r="Y1417" s="446"/>
      <c r="Z1417" s="446"/>
      <c r="AA1417" s="1089"/>
      <c r="AB1417" s="446"/>
      <c r="AC1417" s="1089"/>
      <c r="AD1417" s="446"/>
      <c r="AE1417" s="1089"/>
      <c r="AF1417" s="446"/>
      <c r="AG1417" s="1089"/>
      <c r="AH1417" s="446"/>
      <c r="AI1417" s="446"/>
      <c r="AJ1417" s="1089"/>
      <c r="AK1417" s="446"/>
      <c r="AL1417" s="446"/>
      <c r="AM1417" s="1089"/>
      <c r="AN1417" s="446"/>
      <c r="AO1417" s="446"/>
      <c r="AP1417" s="1089"/>
      <c r="AQ1417" s="446"/>
      <c r="AR1417" s="446"/>
      <c r="AS1417" s="1146"/>
      <c r="AT1417" s="446"/>
      <c r="AU1417" s="446"/>
      <c r="AV1417" s="1089"/>
      <c r="AW1417" s="1089"/>
      <c r="AX1417" s="1146"/>
      <c r="AY1417" s="446"/>
      <c r="AZ1417" s="1146"/>
      <c r="BA1417" s="1919"/>
      <c r="BB1417" s="1790"/>
      <c r="BC1417" s="1146"/>
      <c r="BD1417" s="446"/>
      <c r="BE1417" s="1938"/>
      <c r="BF1417" s="1089"/>
      <c r="BG1417" s="20"/>
      <c r="BH1417" s="23"/>
      <c r="BI1417" s="23"/>
      <c r="BJ1417" s="23"/>
      <c r="BK1417" s="23"/>
      <c r="BL1417" s="23"/>
      <c r="BM1417" s="23"/>
      <c r="BN1417" s="23"/>
      <c r="BO1417" s="23"/>
      <c r="BP1417" s="23"/>
      <c r="BQ1417" s="23"/>
      <c r="BR1417" s="23"/>
      <c r="BS1417" s="23"/>
      <c r="BT1417" s="23"/>
      <c r="BU1417" s="23"/>
      <c r="BV1417" s="23"/>
      <c r="BW1417" s="23"/>
      <c r="BX1417" s="23"/>
      <c r="BY1417" s="23"/>
      <c r="BZ1417" s="23"/>
      <c r="CA1417" s="23"/>
      <c r="CB1417" s="23"/>
      <c r="CC1417" s="23"/>
      <c r="CD1417" s="23"/>
      <c r="CE1417" s="23"/>
      <c r="CF1417" s="23"/>
      <c r="CG1417" s="23"/>
      <c r="CH1417" s="23"/>
      <c r="CI1417" s="23"/>
      <c r="CJ1417" s="23"/>
      <c r="CK1417" s="23"/>
      <c r="CL1417" s="23"/>
      <c r="CM1417" s="23"/>
      <c r="CN1417" s="23"/>
      <c r="CO1417" s="23"/>
      <c r="CP1417" s="23"/>
      <c r="CQ1417" s="23"/>
      <c r="CR1417" s="23"/>
      <c r="CS1417" s="23"/>
      <c r="CT1417" s="23"/>
      <c r="CU1417" s="23"/>
      <c r="CV1417" s="23"/>
      <c r="CW1417" s="23"/>
      <c r="CX1417" s="23"/>
      <c r="CY1417" s="23"/>
      <c r="CZ1417" s="23"/>
      <c r="DA1417" s="23"/>
      <c r="DB1417" s="23"/>
      <c r="DC1417" s="23"/>
      <c r="DD1417" s="23"/>
      <c r="DE1417" s="23"/>
      <c r="DF1417" s="23"/>
      <c r="DG1417" s="23"/>
      <c r="DH1417" s="23"/>
      <c r="DI1417" s="23"/>
      <c r="DJ1417" s="23"/>
      <c r="DK1417" s="23"/>
      <c r="DL1417" s="23"/>
      <c r="DM1417" s="23"/>
      <c r="DN1417" s="23"/>
      <c r="DO1417" s="23"/>
      <c r="DP1417" s="23"/>
      <c r="DQ1417" s="23"/>
      <c r="DR1417" s="23"/>
      <c r="DS1417" s="23"/>
      <c r="DT1417" s="23"/>
      <c r="DU1417" s="23"/>
      <c r="DV1417" s="23"/>
      <c r="DW1417" s="23"/>
      <c r="DX1417" s="23"/>
      <c r="DY1417" s="23"/>
      <c r="DZ1417" s="23"/>
      <c r="EA1417" s="23"/>
      <c r="EB1417" s="23"/>
      <c r="EC1417" s="23"/>
      <c r="ED1417" s="23"/>
      <c r="EE1417" s="23"/>
    </row>
    <row r="1418" spans="1:135" s="22" customFormat="1" x14ac:dyDescent="0.25">
      <c r="A1418" s="20"/>
      <c r="B1418" s="16"/>
      <c r="C1418" s="446"/>
      <c r="D1418" s="446"/>
      <c r="E1418" s="1089"/>
      <c r="F1418" s="446"/>
      <c r="G1418" s="446"/>
      <c r="H1418" s="1089"/>
      <c r="I1418" s="446"/>
      <c r="J1418" s="446"/>
      <c r="K1418" s="1089"/>
      <c r="L1418" s="446"/>
      <c r="M1418" s="446"/>
      <c r="N1418" s="1089"/>
      <c r="O1418" s="446"/>
      <c r="P1418" s="446"/>
      <c r="Q1418" s="1089"/>
      <c r="R1418" s="446"/>
      <c r="S1418" s="446"/>
      <c r="T1418" s="1089"/>
      <c r="U1418" s="1089"/>
      <c r="V1418" s="446"/>
      <c r="W1418" s="446"/>
      <c r="X1418" s="1089"/>
      <c r="Y1418" s="446"/>
      <c r="Z1418" s="446"/>
      <c r="AA1418" s="1089"/>
      <c r="AB1418" s="446"/>
      <c r="AC1418" s="1089"/>
      <c r="AD1418" s="446"/>
      <c r="AE1418" s="1089"/>
      <c r="AF1418" s="446"/>
      <c r="AG1418" s="1089"/>
      <c r="AH1418" s="446"/>
      <c r="AI1418" s="446"/>
      <c r="AJ1418" s="1089"/>
      <c r="AK1418" s="446"/>
      <c r="AL1418" s="446"/>
      <c r="AM1418" s="1089"/>
      <c r="AN1418" s="446"/>
      <c r="AO1418" s="446"/>
      <c r="AP1418" s="1089"/>
      <c r="AQ1418" s="446"/>
      <c r="AR1418" s="446"/>
      <c r="AS1418" s="1146"/>
      <c r="AT1418" s="446"/>
      <c r="AU1418" s="446"/>
      <c r="AV1418" s="1089"/>
      <c r="AW1418" s="1089"/>
      <c r="AX1418" s="1146"/>
      <c r="AY1418" s="446"/>
      <c r="AZ1418" s="1146"/>
      <c r="BA1418" s="1919"/>
      <c r="BB1418" s="1790"/>
      <c r="BC1418" s="1146"/>
      <c r="BD1418" s="446"/>
      <c r="BE1418" s="1938"/>
      <c r="BF1418" s="1089"/>
      <c r="BG1418" s="20"/>
      <c r="BH1418" s="23"/>
      <c r="BI1418" s="23"/>
      <c r="BJ1418" s="23"/>
      <c r="BK1418" s="23"/>
      <c r="BL1418" s="23"/>
      <c r="BM1418" s="23"/>
      <c r="BN1418" s="23"/>
      <c r="BO1418" s="23"/>
      <c r="BP1418" s="23"/>
      <c r="BQ1418" s="23"/>
      <c r="BR1418" s="23"/>
      <c r="BS1418" s="23"/>
      <c r="BT1418" s="23"/>
      <c r="BU1418" s="23"/>
      <c r="BV1418" s="23"/>
      <c r="BW1418" s="23"/>
      <c r="BX1418" s="23"/>
      <c r="BY1418" s="23"/>
      <c r="BZ1418" s="23"/>
      <c r="CA1418" s="23"/>
      <c r="CB1418" s="23"/>
      <c r="CC1418" s="23"/>
      <c r="CD1418" s="23"/>
      <c r="CE1418" s="23"/>
      <c r="CF1418" s="23"/>
      <c r="CG1418" s="23"/>
      <c r="CH1418" s="23"/>
      <c r="CI1418" s="23"/>
      <c r="CJ1418" s="23"/>
      <c r="CK1418" s="23"/>
      <c r="CL1418" s="23"/>
      <c r="CM1418" s="23"/>
      <c r="CN1418" s="23"/>
      <c r="CO1418" s="23"/>
      <c r="CP1418" s="23"/>
      <c r="CQ1418" s="23"/>
      <c r="CR1418" s="23"/>
      <c r="CS1418" s="23"/>
      <c r="CT1418" s="23"/>
      <c r="CU1418" s="23"/>
      <c r="CV1418" s="23"/>
      <c r="CW1418" s="23"/>
      <c r="CX1418" s="23"/>
      <c r="CY1418" s="23"/>
      <c r="CZ1418" s="23"/>
      <c r="DA1418" s="23"/>
      <c r="DB1418" s="23"/>
      <c r="DC1418" s="23"/>
      <c r="DD1418" s="23"/>
      <c r="DE1418" s="23"/>
      <c r="DF1418" s="23"/>
      <c r="DG1418" s="23"/>
      <c r="DH1418" s="23"/>
      <c r="DI1418" s="23"/>
      <c r="DJ1418" s="23"/>
      <c r="DK1418" s="23"/>
      <c r="DL1418" s="23"/>
      <c r="DM1418" s="23"/>
      <c r="DN1418" s="23"/>
      <c r="DO1418" s="23"/>
      <c r="DP1418" s="23"/>
      <c r="DQ1418" s="23"/>
      <c r="DR1418" s="23"/>
      <c r="DS1418" s="23"/>
      <c r="DT1418" s="23"/>
      <c r="DU1418" s="23"/>
      <c r="DV1418" s="23"/>
      <c r="DW1418" s="23"/>
      <c r="DX1418" s="23"/>
      <c r="DY1418" s="23"/>
      <c r="DZ1418" s="23"/>
      <c r="EA1418" s="23"/>
      <c r="EB1418" s="23"/>
      <c r="EC1418" s="23"/>
      <c r="ED1418" s="23"/>
      <c r="EE1418" s="23"/>
    </row>
    <row r="1419" spans="1:135" s="22" customFormat="1" x14ac:dyDescent="0.25">
      <c r="A1419" s="20"/>
      <c r="B1419" s="16"/>
      <c r="C1419" s="446"/>
      <c r="D1419" s="446"/>
      <c r="E1419" s="1089"/>
      <c r="F1419" s="446"/>
      <c r="G1419" s="446"/>
      <c r="H1419" s="1089"/>
      <c r="I1419" s="446"/>
      <c r="J1419" s="446"/>
      <c r="K1419" s="1089"/>
      <c r="L1419" s="446"/>
      <c r="M1419" s="446"/>
      <c r="N1419" s="1089"/>
      <c r="O1419" s="446"/>
      <c r="P1419" s="446"/>
      <c r="Q1419" s="1089"/>
      <c r="R1419" s="446"/>
      <c r="S1419" s="446"/>
      <c r="T1419" s="1089"/>
      <c r="U1419" s="1089"/>
      <c r="V1419" s="446"/>
      <c r="W1419" s="446"/>
      <c r="X1419" s="1089"/>
      <c r="Y1419" s="446"/>
      <c r="Z1419" s="446"/>
      <c r="AA1419" s="1089"/>
      <c r="AB1419" s="446"/>
      <c r="AC1419" s="1089"/>
      <c r="AD1419" s="446"/>
      <c r="AE1419" s="1089"/>
      <c r="AF1419" s="446"/>
      <c r="AG1419" s="1089"/>
      <c r="AH1419" s="446"/>
      <c r="AI1419" s="446"/>
      <c r="AJ1419" s="1089"/>
      <c r="AK1419" s="446"/>
      <c r="AL1419" s="446"/>
      <c r="AM1419" s="1089"/>
      <c r="AN1419" s="446"/>
      <c r="AO1419" s="446"/>
      <c r="AP1419" s="1089"/>
      <c r="AQ1419" s="446"/>
      <c r="AR1419" s="446"/>
      <c r="AS1419" s="1146"/>
      <c r="AT1419" s="446"/>
      <c r="AU1419" s="446"/>
      <c r="AV1419" s="1089"/>
      <c r="AW1419" s="1089"/>
      <c r="AX1419" s="1146"/>
      <c r="AY1419" s="446"/>
      <c r="AZ1419" s="1146"/>
      <c r="BA1419" s="1919"/>
      <c r="BB1419" s="1790"/>
      <c r="BC1419" s="1146"/>
      <c r="BD1419" s="446"/>
      <c r="BE1419" s="1938"/>
      <c r="BF1419" s="1089"/>
      <c r="BG1419" s="20"/>
      <c r="BH1419" s="23"/>
      <c r="BI1419" s="23"/>
      <c r="BJ1419" s="23"/>
      <c r="BK1419" s="23"/>
      <c r="BL1419" s="23"/>
      <c r="BM1419" s="23"/>
      <c r="BN1419" s="23"/>
      <c r="BO1419" s="23"/>
      <c r="BP1419" s="23"/>
      <c r="BQ1419" s="23"/>
      <c r="BR1419" s="23"/>
      <c r="BS1419" s="23"/>
      <c r="BT1419" s="23"/>
      <c r="BU1419" s="23"/>
      <c r="BV1419" s="23"/>
      <c r="BW1419" s="23"/>
      <c r="BX1419" s="23"/>
      <c r="BY1419" s="23"/>
      <c r="BZ1419" s="23"/>
      <c r="CA1419" s="23"/>
      <c r="CB1419" s="23"/>
      <c r="CC1419" s="23"/>
      <c r="CD1419" s="23"/>
      <c r="CE1419" s="23"/>
      <c r="CF1419" s="23"/>
      <c r="CG1419" s="23"/>
      <c r="CH1419" s="23"/>
      <c r="CI1419" s="23"/>
      <c r="CJ1419" s="23"/>
      <c r="CK1419" s="23"/>
      <c r="CL1419" s="23"/>
      <c r="CM1419" s="23"/>
      <c r="CN1419" s="23"/>
      <c r="CO1419" s="23"/>
      <c r="CP1419" s="23"/>
      <c r="CQ1419" s="23"/>
      <c r="CR1419" s="23"/>
      <c r="CS1419" s="23"/>
      <c r="CT1419" s="23"/>
      <c r="CU1419" s="23"/>
      <c r="CV1419" s="23"/>
      <c r="CW1419" s="23"/>
      <c r="CX1419" s="23"/>
      <c r="CY1419" s="23"/>
      <c r="CZ1419" s="23"/>
      <c r="DA1419" s="23"/>
      <c r="DB1419" s="23"/>
      <c r="DC1419" s="23"/>
      <c r="DD1419" s="23"/>
      <c r="DE1419" s="23"/>
      <c r="DF1419" s="23"/>
      <c r="DG1419" s="23"/>
      <c r="DH1419" s="23"/>
      <c r="DI1419" s="23"/>
      <c r="DJ1419" s="23"/>
      <c r="DK1419" s="23"/>
      <c r="DL1419" s="23"/>
      <c r="DM1419" s="23"/>
      <c r="DN1419" s="23"/>
      <c r="DO1419" s="23"/>
      <c r="DP1419" s="23"/>
      <c r="DQ1419" s="23"/>
      <c r="DR1419" s="23"/>
      <c r="DS1419" s="23"/>
      <c r="DT1419" s="23"/>
      <c r="DU1419" s="23"/>
      <c r="DV1419" s="23"/>
      <c r="DW1419" s="23"/>
      <c r="DX1419" s="23"/>
      <c r="DY1419" s="23"/>
      <c r="DZ1419" s="23"/>
      <c r="EA1419" s="23"/>
      <c r="EB1419" s="23"/>
      <c r="EC1419" s="23"/>
      <c r="ED1419" s="23"/>
      <c r="EE1419" s="23"/>
    </row>
    <row r="1420" spans="1:135" s="22" customFormat="1" x14ac:dyDescent="0.25">
      <c r="A1420" s="20"/>
      <c r="B1420" s="16"/>
      <c r="C1420" s="446"/>
      <c r="D1420" s="446"/>
      <c r="E1420" s="1089"/>
      <c r="F1420" s="446"/>
      <c r="G1420" s="446"/>
      <c r="H1420" s="1089"/>
      <c r="I1420" s="446"/>
      <c r="J1420" s="446"/>
      <c r="K1420" s="1089"/>
      <c r="L1420" s="446"/>
      <c r="M1420" s="446"/>
      <c r="N1420" s="1089"/>
      <c r="O1420" s="446"/>
      <c r="P1420" s="446"/>
      <c r="Q1420" s="1089"/>
      <c r="R1420" s="446"/>
      <c r="S1420" s="446"/>
      <c r="T1420" s="1089"/>
      <c r="U1420" s="1089"/>
      <c r="V1420" s="446"/>
      <c r="W1420" s="446"/>
      <c r="X1420" s="1089"/>
      <c r="Y1420" s="446"/>
      <c r="Z1420" s="446"/>
      <c r="AA1420" s="1089"/>
      <c r="AB1420" s="446"/>
      <c r="AC1420" s="1089"/>
      <c r="AD1420" s="446"/>
      <c r="AE1420" s="1089"/>
      <c r="AF1420" s="446"/>
      <c r="AG1420" s="1089"/>
      <c r="AH1420" s="446"/>
      <c r="AI1420" s="446"/>
      <c r="AJ1420" s="1089"/>
      <c r="AK1420" s="446"/>
      <c r="AL1420" s="446"/>
      <c r="AM1420" s="1089"/>
      <c r="AN1420" s="446"/>
      <c r="AO1420" s="446"/>
      <c r="AP1420" s="1089"/>
      <c r="AQ1420" s="446"/>
      <c r="AR1420" s="446"/>
      <c r="AS1420" s="1146"/>
      <c r="AT1420" s="446"/>
      <c r="AU1420" s="446"/>
      <c r="AV1420" s="1089"/>
      <c r="AW1420" s="1089"/>
      <c r="AX1420" s="1146"/>
      <c r="AY1420" s="446"/>
      <c r="AZ1420" s="1146"/>
      <c r="BA1420" s="1919"/>
      <c r="BB1420" s="1790"/>
      <c r="BC1420" s="1146"/>
      <c r="BD1420" s="446"/>
      <c r="BE1420" s="1938"/>
      <c r="BF1420" s="1089"/>
      <c r="BG1420" s="20"/>
      <c r="BH1420" s="39"/>
      <c r="BI1420" s="23"/>
      <c r="BJ1420" s="23"/>
      <c r="BK1420" s="23"/>
      <c r="BL1420" s="23"/>
      <c r="BM1420" s="23"/>
      <c r="BN1420" s="23"/>
      <c r="BO1420" s="23"/>
      <c r="BP1420" s="23"/>
      <c r="BQ1420" s="23"/>
      <c r="BR1420" s="23"/>
      <c r="BS1420" s="23"/>
      <c r="BT1420" s="23"/>
      <c r="BU1420" s="23"/>
      <c r="BV1420" s="23"/>
      <c r="BW1420" s="23"/>
      <c r="BX1420" s="23"/>
      <c r="BY1420" s="23"/>
      <c r="BZ1420" s="23"/>
      <c r="CA1420" s="23"/>
      <c r="CB1420" s="23"/>
      <c r="CC1420" s="23"/>
      <c r="CD1420" s="23"/>
      <c r="CE1420" s="23"/>
      <c r="CF1420" s="23"/>
      <c r="CG1420" s="23"/>
      <c r="CH1420" s="23"/>
      <c r="CI1420" s="23"/>
      <c r="CJ1420" s="23"/>
      <c r="CK1420" s="23"/>
      <c r="CL1420" s="23"/>
      <c r="CM1420" s="23"/>
      <c r="CN1420" s="23"/>
      <c r="CO1420" s="23"/>
      <c r="CP1420" s="23"/>
      <c r="CQ1420" s="23"/>
      <c r="CR1420" s="23"/>
      <c r="CS1420" s="23"/>
      <c r="CT1420" s="23"/>
      <c r="CU1420" s="23"/>
      <c r="CV1420" s="23"/>
      <c r="CW1420" s="23"/>
      <c r="CX1420" s="23"/>
      <c r="CY1420" s="23"/>
      <c r="CZ1420" s="23"/>
      <c r="DA1420" s="23"/>
      <c r="DB1420" s="23"/>
      <c r="DC1420" s="23"/>
      <c r="DD1420" s="23"/>
      <c r="DE1420" s="23"/>
      <c r="DF1420" s="23"/>
      <c r="DG1420" s="23"/>
      <c r="DH1420" s="23"/>
      <c r="DI1420" s="23"/>
      <c r="DJ1420" s="23"/>
      <c r="DK1420" s="23"/>
      <c r="DL1420" s="23"/>
      <c r="DM1420" s="23"/>
      <c r="DN1420" s="23"/>
      <c r="DO1420" s="23"/>
      <c r="DP1420" s="23"/>
      <c r="DQ1420" s="23"/>
      <c r="DR1420" s="23"/>
      <c r="DS1420" s="23"/>
      <c r="DT1420" s="23"/>
      <c r="DU1420" s="23"/>
      <c r="DV1420" s="23"/>
      <c r="DW1420" s="23"/>
      <c r="DX1420" s="23"/>
      <c r="DY1420" s="23"/>
      <c r="DZ1420" s="23"/>
      <c r="EA1420" s="23"/>
      <c r="EB1420" s="23"/>
      <c r="EC1420" s="23"/>
      <c r="ED1420" s="23"/>
      <c r="EE1420" s="23"/>
    </row>
    <row r="1421" spans="1:135" s="22" customFormat="1" x14ac:dyDescent="0.25">
      <c r="A1421" s="20"/>
      <c r="B1421" s="16"/>
      <c r="C1421" s="446"/>
      <c r="D1421" s="446"/>
      <c r="E1421" s="1089"/>
      <c r="F1421" s="446"/>
      <c r="G1421" s="446"/>
      <c r="H1421" s="1089"/>
      <c r="I1421" s="446"/>
      <c r="J1421" s="446"/>
      <c r="K1421" s="1089"/>
      <c r="L1421" s="446"/>
      <c r="M1421" s="446"/>
      <c r="N1421" s="1089"/>
      <c r="O1421" s="446"/>
      <c r="P1421" s="446"/>
      <c r="Q1421" s="1089"/>
      <c r="R1421" s="446"/>
      <c r="S1421" s="446"/>
      <c r="T1421" s="1089"/>
      <c r="U1421" s="1089"/>
      <c r="V1421" s="446"/>
      <c r="W1421" s="446"/>
      <c r="X1421" s="1089"/>
      <c r="Y1421" s="446"/>
      <c r="Z1421" s="446"/>
      <c r="AA1421" s="1089"/>
      <c r="AB1421" s="446"/>
      <c r="AC1421" s="1089"/>
      <c r="AD1421" s="446"/>
      <c r="AE1421" s="1089"/>
      <c r="AF1421" s="446"/>
      <c r="AG1421" s="1089"/>
      <c r="AH1421" s="446"/>
      <c r="AI1421" s="446"/>
      <c r="AJ1421" s="1089"/>
      <c r="AK1421" s="446"/>
      <c r="AL1421" s="446"/>
      <c r="AM1421" s="1089"/>
      <c r="AN1421" s="446"/>
      <c r="AO1421" s="446"/>
      <c r="AP1421" s="1089"/>
      <c r="AQ1421" s="446"/>
      <c r="AR1421" s="446"/>
      <c r="AS1421" s="1146"/>
      <c r="AT1421" s="446"/>
      <c r="AU1421" s="446"/>
      <c r="AV1421" s="1089"/>
      <c r="AW1421" s="1089"/>
      <c r="AX1421" s="1146"/>
      <c r="AY1421" s="446"/>
      <c r="AZ1421" s="1146"/>
      <c r="BA1421" s="1919"/>
      <c r="BB1421" s="1790"/>
      <c r="BC1421" s="1146"/>
      <c r="BD1421" s="446"/>
      <c r="BE1421" s="1938"/>
      <c r="BF1421" s="1089"/>
      <c r="BG1421" s="20"/>
      <c r="BH1421" s="39"/>
      <c r="BI1421" s="23"/>
      <c r="BJ1421" s="23"/>
      <c r="BK1421" s="23"/>
      <c r="BL1421" s="23"/>
      <c r="BM1421" s="23"/>
      <c r="BN1421" s="23"/>
      <c r="BO1421" s="23"/>
      <c r="BP1421" s="23"/>
      <c r="BQ1421" s="23"/>
      <c r="BR1421" s="23"/>
      <c r="BS1421" s="23"/>
      <c r="BT1421" s="23"/>
      <c r="BU1421" s="23"/>
      <c r="BV1421" s="23"/>
      <c r="BW1421" s="23"/>
      <c r="BX1421" s="23"/>
      <c r="BY1421" s="23"/>
      <c r="BZ1421" s="23"/>
      <c r="CA1421" s="23"/>
      <c r="CB1421" s="23"/>
      <c r="CC1421" s="23"/>
      <c r="CD1421" s="23"/>
      <c r="CE1421" s="23"/>
      <c r="CF1421" s="23"/>
      <c r="CG1421" s="23"/>
      <c r="CH1421" s="23"/>
      <c r="CI1421" s="23"/>
      <c r="CJ1421" s="23"/>
      <c r="CK1421" s="23"/>
      <c r="CL1421" s="23"/>
      <c r="CM1421" s="23"/>
      <c r="CN1421" s="23"/>
      <c r="CO1421" s="23"/>
      <c r="CP1421" s="23"/>
      <c r="CQ1421" s="23"/>
      <c r="CR1421" s="23"/>
      <c r="CS1421" s="23"/>
      <c r="CT1421" s="23"/>
      <c r="CU1421" s="23"/>
      <c r="CV1421" s="23"/>
      <c r="CW1421" s="23"/>
      <c r="CX1421" s="23"/>
      <c r="CY1421" s="23"/>
      <c r="CZ1421" s="23"/>
      <c r="DA1421" s="23"/>
      <c r="DB1421" s="23"/>
      <c r="DC1421" s="23"/>
      <c r="DD1421" s="23"/>
      <c r="DE1421" s="23"/>
      <c r="DF1421" s="23"/>
      <c r="DG1421" s="23"/>
      <c r="DH1421" s="23"/>
      <c r="DI1421" s="23"/>
      <c r="DJ1421" s="23"/>
      <c r="DK1421" s="23"/>
      <c r="DL1421" s="23"/>
      <c r="DM1421" s="23"/>
      <c r="DN1421" s="23"/>
      <c r="DO1421" s="23"/>
      <c r="DP1421" s="23"/>
      <c r="DQ1421" s="23"/>
      <c r="DR1421" s="23"/>
      <c r="DS1421" s="23"/>
      <c r="DT1421" s="23"/>
      <c r="DU1421" s="23"/>
      <c r="DV1421" s="23"/>
      <c r="DW1421" s="23"/>
      <c r="DX1421" s="23"/>
      <c r="DY1421" s="23"/>
      <c r="DZ1421" s="23"/>
      <c r="EA1421" s="23"/>
      <c r="EB1421" s="23"/>
      <c r="EC1421" s="23"/>
      <c r="ED1421" s="23"/>
      <c r="EE1421" s="23"/>
    </row>
  </sheetData>
  <mergeCells count="16">
    <mergeCell ref="D1:J1"/>
    <mergeCell ref="D2:J2"/>
    <mergeCell ref="BF5:BF7"/>
    <mergeCell ref="BG5:BG6"/>
    <mergeCell ref="A39:B39"/>
    <mergeCell ref="A5:A6"/>
    <mergeCell ref="B5:B6"/>
    <mergeCell ref="BE5:BE7"/>
    <mergeCell ref="BD5:BD7"/>
    <mergeCell ref="L5:U5"/>
    <mergeCell ref="C5:K5"/>
    <mergeCell ref="V5:AM5"/>
    <mergeCell ref="AN5:AS5"/>
    <mergeCell ref="AT5:AX5"/>
    <mergeCell ref="AY5:AZ5"/>
    <mergeCell ref="BB5:BC5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W35"/>
  <sheetViews>
    <sheetView workbookViewId="0">
      <selection activeCell="I24" sqref="I24"/>
    </sheetView>
  </sheetViews>
  <sheetFormatPr defaultRowHeight="15" x14ac:dyDescent="0.25"/>
  <cols>
    <col min="6" max="10" width="25.28515625" customWidth="1"/>
    <col min="11" max="12" width="15.7109375" customWidth="1"/>
    <col min="13" max="13" width="25.28515625" customWidth="1"/>
  </cols>
  <sheetData>
    <row r="1" spans="2:13" ht="42" customHeight="1" x14ac:dyDescent="0.25">
      <c r="B1" s="2096" t="s">
        <v>503</v>
      </c>
      <c r="C1" s="2096"/>
      <c r="D1" s="2096"/>
      <c r="E1" s="2096"/>
      <c r="F1" s="2096"/>
      <c r="G1" s="2096"/>
      <c r="H1" s="2096"/>
      <c r="I1" s="2096"/>
      <c r="J1" s="2096"/>
      <c r="K1" s="2096"/>
      <c r="L1" s="2096"/>
      <c r="M1" s="274"/>
    </row>
    <row r="2" spans="2:13" ht="18" customHeight="1" x14ac:dyDescent="0.25">
      <c r="B2" s="494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</row>
    <row r="3" spans="2:13" ht="15.75" customHeight="1" x14ac:dyDescent="0.25">
      <c r="B3" s="2096" t="s">
        <v>235</v>
      </c>
      <c r="C3" s="2096"/>
      <c r="D3" s="2096"/>
      <c r="E3" s="2096"/>
      <c r="F3" s="2096"/>
      <c r="G3" s="2096"/>
      <c r="H3" s="2096"/>
      <c r="I3" s="2096"/>
      <c r="J3" s="2096"/>
      <c r="K3" s="2096"/>
      <c r="L3" s="2096"/>
      <c r="M3" s="276"/>
    </row>
    <row r="4" spans="2:13" ht="18" x14ac:dyDescent="0.25"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7"/>
    </row>
    <row r="5" spans="2:13" ht="18" customHeight="1" x14ac:dyDescent="0.25">
      <c r="B5" s="2096" t="s">
        <v>236</v>
      </c>
      <c r="C5" s="2096"/>
      <c r="D5" s="2096"/>
      <c r="E5" s="2096"/>
      <c r="F5" s="2096"/>
      <c r="G5" s="2096"/>
      <c r="H5" s="2096"/>
      <c r="I5" s="2096"/>
      <c r="J5" s="2096"/>
      <c r="K5" s="2096"/>
      <c r="L5" s="2096"/>
      <c r="M5" s="278"/>
    </row>
    <row r="6" spans="2:13" ht="18" customHeight="1" x14ac:dyDescent="0.25">
      <c r="B6" s="279"/>
      <c r="C6" s="279"/>
      <c r="D6" s="279"/>
      <c r="E6" s="279"/>
      <c r="F6" s="279"/>
      <c r="G6" s="279"/>
      <c r="H6" s="279"/>
      <c r="I6" s="279"/>
      <c r="J6" s="279"/>
      <c r="K6" s="279"/>
      <c r="L6" s="279"/>
      <c r="M6" s="278"/>
    </row>
    <row r="7" spans="2:13" ht="18" customHeight="1" x14ac:dyDescent="0.25">
      <c r="B7" s="2089" t="s">
        <v>237</v>
      </c>
      <c r="C7" s="2089"/>
      <c r="D7" s="2089"/>
      <c r="E7" s="2089"/>
      <c r="F7" s="2089"/>
      <c r="G7" s="280"/>
      <c r="H7" s="281"/>
      <c r="I7" s="281"/>
      <c r="J7" s="281"/>
      <c r="K7" s="282"/>
      <c r="L7" s="282"/>
    </row>
    <row r="8" spans="2:13" ht="25.5" x14ac:dyDescent="0.25">
      <c r="B8" s="2090" t="s">
        <v>238</v>
      </c>
      <c r="C8" s="2090"/>
      <c r="D8" s="2090"/>
      <c r="E8" s="2090"/>
      <c r="F8" s="2090"/>
      <c r="G8" s="283" t="s">
        <v>504</v>
      </c>
      <c r="H8" s="283" t="s">
        <v>481</v>
      </c>
      <c r="I8" s="283" t="s">
        <v>482</v>
      </c>
      <c r="J8" s="283" t="s">
        <v>505</v>
      </c>
      <c r="K8" s="283" t="s">
        <v>136</v>
      </c>
      <c r="L8" s="283" t="s">
        <v>239</v>
      </c>
    </row>
    <row r="9" spans="2:13" x14ac:dyDescent="0.25">
      <c r="B9" s="2094">
        <v>1</v>
      </c>
      <c r="C9" s="2094"/>
      <c r="D9" s="2094"/>
      <c r="E9" s="2094"/>
      <c r="F9" s="2095"/>
      <c r="G9" s="284">
        <v>2</v>
      </c>
      <c r="H9" s="285">
        <v>3</v>
      </c>
      <c r="I9" s="285">
        <v>4</v>
      </c>
      <c r="J9" s="285">
        <v>5</v>
      </c>
      <c r="K9" s="285" t="s">
        <v>240</v>
      </c>
      <c r="L9" s="285" t="s">
        <v>241</v>
      </c>
    </row>
    <row r="10" spans="2:13" x14ac:dyDescent="0.25">
      <c r="B10" s="2075" t="s">
        <v>242</v>
      </c>
      <c r="C10" s="2076"/>
      <c r="D10" s="2076"/>
      <c r="E10" s="2076"/>
      <c r="F10" s="2081"/>
      <c r="G10" s="491">
        <f>'izvršenje I-XII 2025'!C32</f>
        <v>3226532.3100000005</v>
      </c>
      <c r="H10" s="491">
        <f>'izvršenje I-XII 2025'!D32</f>
        <v>2187000</v>
      </c>
      <c r="I10" s="488">
        <f t="shared" ref="I10:I16" si="0">H10/12*12</f>
        <v>2187000</v>
      </c>
      <c r="J10" s="488">
        <f>'izvršenje I-XII 2025'!E32</f>
        <v>1859769.8900000001</v>
      </c>
      <c r="K10" s="488">
        <f>J10/G10*100</f>
        <v>57.639896685243471</v>
      </c>
      <c r="L10" s="488">
        <f>J10/I10*100</f>
        <v>85.03748925468679</v>
      </c>
    </row>
    <row r="11" spans="2:13" x14ac:dyDescent="0.25">
      <c r="B11" s="2082" t="s">
        <v>243</v>
      </c>
      <c r="C11" s="2081"/>
      <c r="D11" s="2081"/>
      <c r="E11" s="2081"/>
      <c r="F11" s="2081"/>
      <c r="G11" s="491"/>
      <c r="H11" s="488"/>
      <c r="I11" s="488">
        <f t="shared" si="0"/>
        <v>0</v>
      </c>
      <c r="J11" s="488"/>
      <c r="K11" s="488"/>
      <c r="L11" s="488"/>
    </row>
    <row r="12" spans="2:13" x14ac:dyDescent="0.25">
      <c r="B12" s="2083" t="s">
        <v>244</v>
      </c>
      <c r="C12" s="2084"/>
      <c r="D12" s="2084"/>
      <c r="E12" s="2084"/>
      <c r="F12" s="2085"/>
      <c r="G12" s="492">
        <f>SUM(G10:G11)</f>
        <v>3226532.3100000005</v>
      </c>
      <c r="H12" s="492">
        <f>SUM(H10:H11)</f>
        <v>2187000</v>
      </c>
      <c r="I12" s="489">
        <f t="shared" si="0"/>
        <v>2187000</v>
      </c>
      <c r="J12" s="489">
        <f>SUM(J10:J11)</f>
        <v>1859769.8900000001</v>
      </c>
      <c r="K12" s="489">
        <f t="shared" ref="K12:K16" si="1">J12/G12*100</f>
        <v>57.639896685243471</v>
      </c>
      <c r="L12" s="489">
        <f t="shared" ref="L12:L16" si="2">J12/I12*100</f>
        <v>85.03748925468679</v>
      </c>
    </row>
    <row r="13" spans="2:13" x14ac:dyDescent="0.25">
      <c r="B13" s="2086" t="s">
        <v>245</v>
      </c>
      <c r="C13" s="2076"/>
      <c r="D13" s="2076"/>
      <c r="E13" s="2076"/>
      <c r="F13" s="2076"/>
      <c r="G13" s="485">
        <f>'izvršenje I-XII 2025'!C183</f>
        <v>2277514.2799999998</v>
      </c>
      <c r="H13" s="485">
        <f>'izvršenje I-XII 2025'!D183</f>
        <v>2219452</v>
      </c>
      <c r="I13" s="488">
        <f t="shared" si="0"/>
        <v>2219452</v>
      </c>
      <c r="J13" s="488">
        <f>'izvršenje I-XII 2025'!E183</f>
        <v>2094138.1099999999</v>
      </c>
      <c r="K13" s="488">
        <f t="shared" si="1"/>
        <v>91.94840745411264</v>
      </c>
      <c r="L13" s="488">
        <f t="shared" si="2"/>
        <v>94.353836442509234</v>
      </c>
    </row>
    <row r="14" spans="2:13" x14ac:dyDescent="0.25">
      <c r="B14" s="2087" t="s">
        <v>246</v>
      </c>
      <c r="C14" s="2081"/>
      <c r="D14" s="2081"/>
      <c r="E14" s="2081"/>
      <c r="F14" s="2081"/>
      <c r="G14" s="491">
        <f>'izvršenje I-XII 2025'!C213</f>
        <v>4097.8500000000004</v>
      </c>
      <c r="H14" s="491">
        <f>'izvršenje I-XII 2025'!D213</f>
        <v>10123</v>
      </c>
      <c r="I14" s="488">
        <f t="shared" si="0"/>
        <v>10123</v>
      </c>
      <c r="J14" s="483">
        <f>'izvršenje I-XII 2025'!E213</f>
        <v>7549.5300000000007</v>
      </c>
      <c r="K14" s="488">
        <f t="shared" si="1"/>
        <v>184.23148724331051</v>
      </c>
      <c r="L14" s="488">
        <f t="shared" si="2"/>
        <v>74.577990714215161</v>
      </c>
    </row>
    <row r="15" spans="2:13" x14ac:dyDescent="0.25">
      <c r="B15" s="286" t="s">
        <v>247</v>
      </c>
      <c r="C15" s="287"/>
      <c r="D15" s="287"/>
      <c r="E15" s="287"/>
      <c r="F15" s="287"/>
      <c r="G15" s="492">
        <f>SUM(G13:G14)</f>
        <v>2281612.13</v>
      </c>
      <c r="H15" s="492">
        <f>SUM(H13:H14)</f>
        <v>2229575</v>
      </c>
      <c r="I15" s="489">
        <f t="shared" si="0"/>
        <v>2229575</v>
      </c>
      <c r="J15" s="489">
        <f>SUM(J13:J14)</f>
        <v>2101687.6399999997</v>
      </c>
      <c r="K15" s="489">
        <f t="shared" si="1"/>
        <v>92.11415088330547</v>
      </c>
      <c r="L15" s="489">
        <f t="shared" si="2"/>
        <v>94.264047632396299</v>
      </c>
    </row>
    <row r="16" spans="2:13" x14ac:dyDescent="0.25">
      <c r="B16" s="2088" t="s">
        <v>248</v>
      </c>
      <c r="C16" s="2084"/>
      <c r="D16" s="2084"/>
      <c r="E16" s="2084"/>
      <c r="F16" s="2084"/>
      <c r="G16" s="493">
        <f>G12-G15</f>
        <v>944920.18000000063</v>
      </c>
      <c r="H16" s="493">
        <f>H12-H15</f>
        <v>-42575</v>
      </c>
      <c r="I16" s="489">
        <f t="shared" si="0"/>
        <v>-42575</v>
      </c>
      <c r="J16" s="490">
        <f>J12-J15</f>
        <v>-241917.74999999953</v>
      </c>
      <c r="K16" s="489">
        <f t="shared" si="1"/>
        <v>-25.60192438688307</v>
      </c>
      <c r="L16" s="489">
        <f t="shared" si="2"/>
        <v>568.21550205519566</v>
      </c>
    </row>
    <row r="17" spans="1:49" ht="18" x14ac:dyDescent="0.25">
      <c r="B17" s="275"/>
      <c r="C17" s="288"/>
      <c r="D17" s="288"/>
      <c r="E17" s="288"/>
      <c r="F17" s="288"/>
      <c r="G17" s="288"/>
      <c r="H17" s="288"/>
      <c r="I17" s="288"/>
      <c r="J17" s="288"/>
      <c r="K17" s="289"/>
      <c r="L17" s="289"/>
      <c r="M17" s="289"/>
    </row>
    <row r="18" spans="1:49" ht="18" customHeight="1" x14ac:dyDescent="0.25">
      <c r="B18" s="2089" t="s">
        <v>249</v>
      </c>
      <c r="C18" s="2089"/>
      <c r="D18" s="2089"/>
      <c r="E18" s="2089"/>
      <c r="F18" s="2089"/>
      <c r="G18" s="288"/>
      <c r="H18" s="288"/>
      <c r="I18" s="288"/>
      <c r="J18" s="288"/>
      <c r="K18" s="289"/>
      <c r="L18" s="289"/>
      <c r="M18" s="289"/>
    </row>
    <row r="19" spans="1:49" ht="25.5" x14ac:dyDescent="0.25">
      <c r="B19" s="2090" t="s">
        <v>238</v>
      </c>
      <c r="C19" s="2090"/>
      <c r="D19" s="2090"/>
      <c r="E19" s="2090"/>
      <c r="F19" s="2090"/>
      <c r="G19" s="283" t="s">
        <v>486</v>
      </c>
      <c r="H19" s="283" t="s">
        <v>481</v>
      </c>
      <c r="I19" s="283" t="s">
        <v>482</v>
      </c>
      <c r="J19" s="283" t="s">
        <v>487</v>
      </c>
      <c r="K19" s="283" t="s">
        <v>136</v>
      </c>
      <c r="L19" s="283" t="s">
        <v>239</v>
      </c>
    </row>
    <row r="20" spans="1:49" x14ac:dyDescent="0.25">
      <c r="A20" s="22"/>
      <c r="B20" s="2091">
        <v>1</v>
      </c>
      <c r="C20" s="2092"/>
      <c r="D20" s="2092"/>
      <c r="E20" s="2092"/>
      <c r="F20" s="2092"/>
      <c r="G20" s="290">
        <v>2</v>
      </c>
      <c r="H20" s="285">
        <v>3</v>
      </c>
      <c r="I20" s="285">
        <v>4</v>
      </c>
      <c r="J20" s="285">
        <v>5</v>
      </c>
      <c r="K20" s="285" t="s">
        <v>240</v>
      </c>
      <c r="L20" s="285" t="s">
        <v>241</v>
      </c>
    </row>
    <row r="21" spans="1:49" ht="15.75" customHeight="1" x14ac:dyDescent="0.25">
      <c r="A21" s="22"/>
      <c r="B21" s="2075" t="s">
        <v>250</v>
      </c>
      <c r="C21" s="2093"/>
      <c r="D21" s="2093"/>
      <c r="E21" s="2093"/>
      <c r="F21" s="2093"/>
      <c r="G21" s="483">
        <f>'izvršenje I-XII 2025'!C36</f>
        <v>0</v>
      </c>
      <c r="H21" s="483">
        <f>'izvršenje I-XII 2025'!D36</f>
        <v>0</v>
      </c>
      <c r="I21" s="488">
        <f t="shared" ref="I21:I27" si="3">H21/12*12</f>
        <v>0</v>
      </c>
      <c r="J21" s="483">
        <f>'izvršenje I-XII 2025'!E36</f>
        <v>0</v>
      </c>
      <c r="K21" s="483" t="e">
        <f>J21/G21*100</f>
        <v>#DIV/0!</v>
      </c>
      <c r="L21" s="483" t="e">
        <f>J21/I21*100</f>
        <v>#DIV/0!</v>
      </c>
    </row>
    <row r="22" spans="1:49" x14ac:dyDescent="0.25">
      <c r="A22" s="22"/>
      <c r="B22" s="2075" t="s">
        <v>251</v>
      </c>
      <c r="C22" s="2076"/>
      <c r="D22" s="2076"/>
      <c r="E22" s="2076"/>
      <c r="F22" s="2076"/>
      <c r="G22" s="483">
        <f>'izvršenje I-XII 2025'!C223</f>
        <v>1459950.89</v>
      </c>
      <c r="H22" s="483">
        <f>'izvršenje I-XII 2025'!D224</f>
        <v>0</v>
      </c>
      <c r="I22" s="488">
        <f t="shared" si="3"/>
        <v>0</v>
      </c>
      <c r="J22" s="483">
        <f>'izvršenje I-XII 2025'!E225</f>
        <v>0</v>
      </c>
      <c r="K22" s="483">
        <f t="shared" ref="K22:K27" si="4">J22/G22*100</f>
        <v>0</v>
      </c>
      <c r="L22" s="483" t="e">
        <f t="shared" ref="L22:L27" si="5">J22/I22*100</f>
        <v>#DIV/0!</v>
      </c>
    </row>
    <row r="23" spans="1:49" ht="15" customHeight="1" x14ac:dyDescent="0.25">
      <c r="A23" s="22"/>
      <c r="B23" s="2077" t="s">
        <v>252</v>
      </c>
      <c r="C23" s="2078"/>
      <c r="D23" s="2078"/>
      <c r="E23" s="2078"/>
      <c r="F23" s="2079"/>
      <c r="G23" s="486">
        <f>SUM(G21:G22)</f>
        <v>1459950.89</v>
      </c>
      <c r="H23" s="487">
        <f>H21-H22</f>
        <v>0</v>
      </c>
      <c r="I23" s="489">
        <f t="shared" si="3"/>
        <v>0</v>
      </c>
      <c r="J23" s="487">
        <f>J21-J22</f>
        <v>0</v>
      </c>
      <c r="K23" s="483">
        <f t="shared" si="4"/>
        <v>0</v>
      </c>
      <c r="L23" s="483" t="e">
        <f t="shared" si="5"/>
        <v>#DIV/0!</v>
      </c>
    </row>
    <row r="24" spans="1:49" s="292" customFormat="1" ht="15" customHeight="1" x14ac:dyDescent="0.25">
      <c r="A24" s="22"/>
      <c r="B24" s="2075" t="s">
        <v>253</v>
      </c>
      <c r="C24" s="2076"/>
      <c r="D24" s="2076"/>
      <c r="E24" s="2076"/>
      <c r="F24" s="2076"/>
      <c r="G24" s="483">
        <f>'izvršenje I-XII 2025'!C37</f>
        <v>0</v>
      </c>
      <c r="H24" s="483">
        <f>'izvršenje I-XII 2025'!D37</f>
        <v>42575</v>
      </c>
      <c r="I24" s="488">
        <f t="shared" si="3"/>
        <v>42575</v>
      </c>
      <c r="J24" s="483">
        <f>'izvršenje I-XII 2025'!E220</f>
        <v>26225.740000000005</v>
      </c>
      <c r="K24" s="483" t="e">
        <f t="shared" si="4"/>
        <v>#DIV/0!</v>
      </c>
      <c r="L24" s="483">
        <f t="shared" si="5"/>
        <v>61.598919553728727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</row>
    <row r="25" spans="1:49" s="292" customFormat="1" ht="15" customHeight="1" x14ac:dyDescent="0.25">
      <c r="A25" s="22"/>
      <c r="B25" s="2075" t="s">
        <v>254</v>
      </c>
      <c r="C25" s="2076"/>
      <c r="D25" s="2076"/>
      <c r="E25" s="2076"/>
      <c r="F25" s="2076"/>
      <c r="G25" s="483"/>
      <c r="H25" s="483"/>
      <c r="I25" s="488">
        <f t="shared" si="3"/>
        <v>0</v>
      </c>
      <c r="J25" s="483"/>
      <c r="K25" s="483" t="e">
        <f t="shared" si="4"/>
        <v>#DIV/0!</v>
      </c>
      <c r="L25" s="483" t="e">
        <f t="shared" si="5"/>
        <v>#DIV/0!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</row>
    <row r="26" spans="1:49" s="294" customFormat="1" x14ac:dyDescent="0.25">
      <c r="A26" s="1523"/>
      <c r="B26" s="2077" t="s">
        <v>255</v>
      </c>
      <c r="C26" s="2078"/>
      <c r="D26" s="2078"/>
      <c r="E26" s="2078"/>
      <c r="F26" s="2079"/>
      <c r="G26" s="487">
        <f>G23+G24</f>
        <v>1459950.89</v>
      </c>
      <c r="H26" s="487">
        <f>H23+H24</f>
        <v>42575</v>
      </c>
      <c r="I26" s="489">
        <f t="shared" si="3"/>
        <v>42575</v>
      </c>
      <c r="J26" s="487">
        <f>J23+J24</f>
        <v>26225.740000000005</v>
      </c>
      <c r="K26" s="489">
        <f t="shared" si="4"/>
        <v>1.7963439852418601</v>
      </c>
      <c r="L26" s="489">
        <f t="shared" si="5"/>
        <v>61.598919553728727</v>
      </c>
      <c r="M26" s="293"/>
      <c r="N26" s="293"/>
      <c r="O26" s="293"/>
      <c r="P26" s="293"/>
      <c r="Q26" s="293"/>
      <c r="R26" s="293"/>
      <c r="S26" s="293"/>
      <c r="T26" s="293"/>
      <c r="U26" s="293"/>
      <c r="V26" s="293"/>
      <c r="W26" s="293"/>
      <c r="X26" s="293"/>
      <c r="Y26" s="293"/>
      <c r="Z26" s="293"/>
      <c r="AA26" s="293"/>
      <c r="AB26" s="293"/>
      <c r="AC26" s="293"/>
      <c r="AD26" s="293"/>
      <c r="AE26" s="293"/>
      <c r="AF26" s="293"/>
      <c r="AG26" s="293"/>
      <c r="AH26" s="293"/>
      <c r="AI26" s="293"/>
      <c r="AJ26" s="293"/>
      <c r="AK26" s="293"/>
      <c r="AL26" s="293"/>
      <c r="AM26" s="293"/>
      <c r="AN26" s="293"/>
      <c r="AO26" s="293"/>
      <c r="AP26" s="293"/>
      <c r="AQ26" s="293"/>
      <c r="AR26" s="293"/>
      <c r="AS26" s="293"/>
      <c r="AT26" s="293"/>
      <c r="AU26" s="293"/>
      <c r="AV26" s="293"/>
      <c r="AW26" s="293"/>
    </row>
    <row r="27" spans="1:49" ht="15.75" x14ac:dyDescent="0.25">
      <c r="A27" s="22"/>
      <c r="B27" s="2080" t="s">
        <v>256</v>
      </c>
      <c r="C27" s="2080"/>
      <c r="D27" s="2080"/>
      <c r="E27" s="2080"/>
      <c r="F27" s="2080"/>
      <c r="G27" s="484">
        <f>G16+G26</f>
        <v>2404871.0700000003</v>
      </c>
      <c r="H27" s="484">
        <f>H16+H26</f>
        <v>0</v>
      </c>
      <c r="I27" s="489">
        <f t="shared" si="3"/>
        <v>0</v>
      </c>
      <c r="J27" s="484">
        <f>J26+J16</f>
        <v>-215692.00999999954</v>
      </c>
      <c r="K27" s="489">
        <f t="shared" si="4"/>
        <v>-8.9689635627742632</v>
      </c>
      <c r="L27" s="489" t="e">
        <f t="shared" si="5"/>
        <v>#DIV/0!</v>
      </c>
    </row>
    <row r="28" spans="1:49" x14ac:dyDescent="0.25">
      <c r="A28" s="22"/>
      <c r="H28" s="209"/>
      <c r="J28" s="209"/>
    </row>
    <row r="29" spans="1:49" x14ac:dyDescent="0.25">
      <c r="B29" s="16" t="s">
        <v>499</v>
      </c>
      <c r="C29" s="295"/>
      <c r="D29" s="295"/>
      <c r="E29" s="295"/>
      <c r="F29" s="295"/>
      <c r="G29" s="295"/>
      <c r="H29" s="295"/>
      <c r="I29" s="295"/>
      <c r="J29" s="295"/>
      <c r="K29" s="295"/>
      <c r="L29" s="295"/>
    </row>
    <row r="30" spans="1:49" x14ac:dyDescent="0.25">
      <c r="B30" s="2073"/>
      <c r="C30" s="2073"/>
      <c r="D30" s="2073"/>
      <c r="E30" s="2073"/>
      <c r="F30" s="2073"/>
      <c r="G30" s="2073"/>
      <c r="H30" s="2073"/>
      <c r="I30" s="2073"/>
      <c r="J30" s="2073"/>
      <c r="K30" s="2073"/>
      <c r="L30" s="2073"/>
    </row>
    <row r="31" spans="1:49" ht="15" customHeight="1" x14ac:dyDescent="0.25">
      <c r="B31" s="2073"/>
      <c r="C31" s="2073"/>
      <c r="D31" s="2073"/>
      <c r="E31" s="2073"/>
      <c r="F31" s="2073"/>
      <c r="G31" s="2073"/>
      <c r="H31" s="2073"/>
      <c r="I31" s="2073"/>
      <c r="J31" s="2073"/>
      <c r="K31" s="2073"/>
      <c r="L31" s="2073"/>
    </row>
    <row r="32" spans="1:49" ht="15" customHeight="1" x14ac:dyDescent="0.25">
      <c r="B32" s="2073"/>
      <c r="C32" s="2073"/>
      <c r="D32" s="2073"/>
      <c r="E32" s="2073"/>
      <c r="F32" s="2073"/>
      <c r="G32" s="2073"/>
      <c r="H32" s="2073"/>
      <c r="I32" s="2073"/>
      <c r="J32" s="2073"/>
      <c r="K32" s="2073"/>
      <c r="L32" s="2073"/>
    </row>
    <row r="33" spans="2:12" ht="36.75" customHeight="1" x14ac:dyDescent="0.25">
      <c r="B33" s="2073"/>
      <c r="C33" s="2073"/>
      <c r="D33" s="2073"/>
      <c r="E33" s="2073"/>
      <c r="F33" s="2073"/>
      <c r="G33" s="2073"/>
      <c r="H33" s="2073"/>
      <c r="I33" s="2073"/>
      <c r="J33" s="2073"/>
      <c r="K33" s="2073"/>
      <c r="L33" s="2073"/>
    </row>
    <row r="34" spans="2:12" ht="15" customHeight="1" x14ac:dyDescent="0.25">
      <c r="B34" s="2074"/>
      <c r="C34" s="2074"/>
      <c r="D34" s="2074"/>
      <c r="E34" s="2074"/>
      <c r="F34" s="2074"/>
      <c r="G34" s="2074"/>
      <c r="H34" s="2074"/>
      <c r="I34" s="2074"/>
      <c r="J34" s="2074"/>
      <c r="K34" s="2074"/>
      <c r="L34" s="2074"/>
    </row>
    <row r="35" spans="2:12" x14ac:dyDescent="0.25">
      <c r="B35" s="2074"/>
      <c r="C35" s="2074"/>
      <c r="D35" s="2074"/>
      <c r="E35" s="2074"/>
      <c r="F35" s="2074"/>
      <c r="G35" s="2074"/>
      <c r="H35" s="2074"/>
      <c r="I35" s="2074"/>
      <c r="J35" s="2074"/>
      <c r="K35" s="2074"/>
      <c r="L35" s="2074"/>
    </row>
  </sheetData>
  <mergeCells count="26">
    <mergeCell ref="B9:F9"/>
    <mergeCell ref="B1:L1"/>
    <mergeCell ref="B3:L3"/>
    <mergeCell ref="B5:L5"/>
    <mergeCell ref="B7:F7"/>
    <mergeCell ref="B8:F8"/>
    <mergeCell ref="B23:F23"/>
    <mergeCell ref="B10:F10"/>
    <mergeCell ref="B11:F11"/>
    <mergeCell ref="B12:F12"/>
    <mergeCell ref="B13:F13"/>
    <mergeCell ref="B14:F14"/>
    <mergeCell ref="B16:F16"/>
    <mergeCell ref="B18:F18"/>
    <mergeCell ref="B19:F19"/>
    <mergeCell ref="B20:F20"/>
    <mergeCell ref="B21:F21"/>
    <mergeCell ref="B22:F22"/>
    <mergeCell ref="B32:L33"/>
    <mergeCell ref="B34:L35"/>
    <mergeCell ref="B24:F24"/>
    <mergeCell ref="B25:F25"/>
    <mergeCell ref="B26:F26"/>
    <mergeCell ref="B27:F27"/>
    <mergeCell ref="B30:L30"/>
    <mergeCell ref="B31:L31"/>
  </mergeCells>
  <pageMargins left="0.7" right="0.7" top="0.75" bottom="0.75" header="0.3" footer="0.3"/>
  <pageSetup paperSize="9" scale="6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39"/>
  <sheetViews>
    <sheetView topLeftCell="A127" zoomScale="90" zoomScaleNormal="90" workbookViewId="0">
      <selection activeCell="F138" sqref="F138"/>
    </sheetView>
  </sheetViews>
  <sheetFormatPr defaultRowHeight="15" x14ac:dyDescent="0.25"/>
  <cols>
    <col min="1" max="1" width="7.42578125" style="1553" bestFit="1" customWidth="1"/>
    <col min="2" max="2" width="8.42578125" style="1553" bestFit="1" customWidth="1"/>
    <col min="3" max="3" width="11.42578125" style="1553" customWidth="1"/>
    <col min="4" max="4" width="8.42578125" style="1553" customWidth="1"/>
    <col min="5" max="5" width="44.7109375" style="1540" customWidth="1"/>
    <col min="6" max="7" width="25.28515625" style="209" customWidth="1"/>
    <col min="8" max="8" width="25.28515625" style="457" customWidth="1"/>
    <col min="9" max="9" width="25.28515625" style="209" customWidth="1"/>
    <col min="10" max="11" width="15.7109375" style="209" customWidth="1"/>
    <col min="12" max="12" width="9.140625" style="209"/>
  </cols>
  <sheetData>
    <row r="1" spans="1:12" s="22" customFormat="1" ht="19.5" customHeight="1" x14ac:dyDescent="0.25">
      <c r="A1" s="1554"/>
      <c r="B1" s="1554"/>
      <c r="C1" s="1554"/>
      <c r="D1" s="1554"/>
      <c r="E1" s="1539"/>
      <c r="F1" s="1586"/>
      <c r="G1" s="1586"/>
      <c r="H1" s="1586"/>
      <c r="I1" s="1586"/>
      <c r="J1" s="1586"/>
      <c r="K1" s="1586"/>
      <c r="L1" s="457"/>
    </row>
    <row r="2" spans="1:12" s="22" customFormat="1" ht="19.5" customHeight="1" x14ac:dyDescent="0.25">
      <c r="A2" s="2096" t="s">
        <v>235</v>
      </c>
      <c r="B2" s="2096"/>
      <c r="C2" s="2096"/>
      <c r="D2" s="2096"/>
      <c r="E2" s="2096"/>
      <c r="F2" s="2096"/>
      <c r="G2" s="2096"/>
      <c r="H2" s="2096"/>
      <c r="I2" s="2096"/>
      <c r="J2" s="2096"/>
      <c r="K2" s="2096"/>
      <c r="L2" s="457"/>
    </row>
    <row r="3" spans="1:12" s="22" customFormat="1" ht="19.5" customHeight="1" x14ac:dyDescent="0.25">
      <c r="A3" s="1554"/>
      <c r="B3" s="1554"/>
      <c r="C3" s="1554"/>
      <c r="D3" s="1554"/>
      <c r="E3" s="1539"/>
      <c r="F3" s="1586"/>
      <c r="G3" s="1586"/>
      <c r="H3" s="1586"/>
      <c r="I3" s="415"/>
      <c r="J3" s="415"/>
      <c r="K3" s="415"/>
      <c r="L3" s="457"/>
    </row>
    <row r="4" spans="1:12" s="22" customFormat="1" ht="19.5" customHeight="1" x14ac:dyDescent="0.25">
      <c r="A4" s="2096" t="s">
        <v>257</v>
      </c>
      <c r="B4" s="2096"/>
      <c r="C4" s="2096"/>
      <c r="D4" s="2096"/>
      <c r="E4" s="2096"/>
      <c r="F4" s="2096"/>
      <c r="G4" s="2096"/>
      <c r="H4" s="2096"/>
      <c r="I4" s="2096"/>
      <c r="J4" s="2096"/>
      <c r="K4" s="2096"/>
      <c r="L4" s="457"/>
    </row>
    <row r="5" spans="1:12" s="22" customFormat="1" ht="19.5" customHeight="1" x14ac:dyDescent="0.25">
      <c r="A5" s="1554"/>
      <c r="B5" s="1554"/>
      <c r="C5" s="1554"/>
      <c r="D5" s="1554"/>
      <c r="E5" s="1539"/>
      <c r="F5" s="1586"/>
      <c r="G5" s="1586"/>
      <c r="H5" s="1586"/>
      <c r="I5" s="415"/>
      <c r="J5" s="415"/>
      <c r="K5" s="415"/>
      <c r="L5" s="457"/>
    </row>
    <row r="6" spans="1:12" s="22" customFormat="1" ht="19.5" customHeight="1" x14ac:dyDescent="0.25">
      <c r="A6" s="2096" t="s">
        <v>258</v>
      </c>
      <c r="B6" s="2096"/>
      <c r="C6" s="2096"/>
      <c r="D6" s="2096"/>
      <c r="E6" s="2096"/>
      <c r="F6" s="2096"/>
      <c r="G6" s="2096"/>
      <c r="H6" s="2096"/>
      <c r="I6" s="2096"/>
      <c r="J6" s="2096"/>
      <c r="K6" s="2096"/>
      <c r="L6" s="457"/>
    </row>
    <row r="7" spans="1:12" s="22" customFormat="1" ht="19.5" customHeight="1" x14ac:dyDescent="0.25">
      <c r="A7" s="1554"/>
      <c r="B7" s="1554"/>
      <c r="C7" s="1554"/>
      <c r="D7" s="1554"/>
      <c r="E7" s="1539"/>
      <c r="F7" s="1586"/>
      <c r="G7" s="1586"/>
      <c r="H7" s="1586"/>
      <c r="I7" s="415"/>
      <c r="J7" s="415"/>
      <c r="K7" s="415"/>
      <c r="L7" s="457"/>
    </row>
    <row r="8" spans="1:12" s="22" customFormat="1" ht="39.75" customHeight="1" x14ac:dyDescent="0.25">
      <c r="A8" s="2100" t="s">
        <v>238</v>
      </c>
      <c r="B8" s="2101"/>
      <c r="C8" s="2101"/>
      <c r="D8" s="2101"/>
      <c r="E8" s="2102"/>
      <c r="F8" s="283" t="s">
        <v>504</v>
      </c>
      <c r="G8" s="283" t="s">
        <v>481</v>
      </c>
      <c r="H8" s="283" t="s">
        <v>482</v>
      </c>
      <c r="I8" s="283" t="s">
        <v>505</v>
      </c>
      <c r="J8" s="283" t="s">
        <v>136</v>
      </c>
      <c r="K8" s="283" t="s">
        <v>239</v>
      </c>
      <c r="L8" s="457"/>
    </row>
    <row r="9" spans="1:12" s="22" customFormat="1" ht="19.5" customHeight="1" thickBot="1" x14ac:dyDescent="0.3">
      <c r="A9" s="2103">
        <v>1</v>
      </c>
      <c r="B9" s="2104"/>
      <c r="C9" s="2104"/>
      <c r="D9" s="2104"/>
      <c r="E9" s="2105"/>
      <c r="F9" s="1670">
        <v>2</v>
      </c>
      <c r="G9" s="1670">
        <v>3</v>
      </c>
      <c r="H9" s="1670">
        <v>4</v>
      </c>
      <c r="I9" s="1671">
        <v>5</v>
      </c>
      <c r="J9" s="1672" t="s">
        <v>240</v>
      </c>
      <c r="K9" s="1673" t="s">
        <v>241</v>
      </c>
      <c r="L9" s="457"/>
    </row>
    <row r="10" spans="1:12" s="22" customFormat="1" ht="19.5" customHeight="1" thickBot="1" x14ac:dyDescent="0.3">
      <c r="A10" s="1565"/>
      <c r="B10" s="1566"/>
      <c r="C10" s="1566"/>
      <c r="D10" s="1566"/>
      <c r="E10" s="1567" t="s">
        <v>259</v>
      </c>
      <c r="F10" s="1589">
        <f>F11+F43+F47</f>
        <v>3226532.31</v>
      </c>
      <c r="G10" s="1589">
        <f>G11+G43+G47</f>
        <v>2229575</v>
      </c>
      <c r="H10" s="1589">
        <f>G10/12*12</f>
        <v>2229575</v>
      </c>
      <c r="I10" s="1650">
        <f>I11+I43+I47</f>
        <v>1859769.89</v>
      </c>
      <c r="J10" s="1676">
        <f>I10/F10*100</f>
        <v>57.639896685243471</v>
      </c>
      <c r="K10" s="1677">
        <f>I10/H10*100</f>
        <v>83.413650135115432</v>
      </c>
      <c r="L10" s="457"/>
    </row>
    <row r="11" spans="1:12" s="22" customFormat="1" ht="19.5" customHeight="1" thickBot="1" x14ac:dyDescent="0.3">
      <c r="A11" s="1678">
        <v>6</v>
      </c>
      <c r="B11" s="1679"/>
      <c r="C11" s="1679"/>
      <c r="D11" s="1679"/>
      <c r="E11" s="1680" t="s">
        <v>260</v>
      </c>
      <c r="F11" s="1681">
        <f>F12+F20+F29+F34+F39+F24</f>
        <v>3226532.31</v>
      </c>
      <c r="G11" s="1681">
        <f t="shared" ref="G11:H11" si="0">G12+G20+G29+G34+G39+G24</f>
        <v>2187000</v>
      </c>
      <c r="H11" s="1681">
        <f t="shared" si="0"/>
        <v>2187000</v>
      </c>
      <c r="I11" s="1682">
        <f>I12+I20+I29+I34+I39+I24</f>
        <v>1859769.89</v>
      </c>
      <c r="J11" s="1674">
        <f t="shared" ref="J11:J79" si="1">I11/F11*100</f>
        <v>57.639896685243471</v>
      </c>
      <c r="K11" s="1675">
        <f t="shared" ref="K11:K79" si="2">I11/H11*100</f>
        <v>85.037489254686776</v>
      </c>
      <c r="L11" s="457"/>
    </row>
    <row r="12" spans="1:12" s="22" customFormat="1" ht="19.5" customHeight="1" thickBot="1" x14ac:dyDescent="0.3">
      <c r="A12" s="1565"/>
      <c r="B12" s="1570">
        <v>63</v>
      </c>
      <c r="C12" s="1570"/>
      <c r="D12" s="1570"/>
      <c r="E12" s="1571" t="s">
        <v>261</v>
      </c>
      <c r="F12" s="1591">
        <f>F13+F16</f>
        <v>3066494.3000000003</v>
      </c>
      <c r="G12" s="1591">
        <f>G13+G16</f>
        <v>1972850</v>
      </c>
      <c r="H12" s="1589">
        <f>G12/12*12</f>
        <v>1972850</v>
      </c>
      <c r="I12" s="1651">
        <f>I13+I16</f>
        <v>1680314.26</v>
      </c>
      <c r="J12" s="1676">
        <f t="shared" si="1"/>
        <v>54.795936193326689</v>
      </c>
      <c r="K12" s="1677">
        <f t="shared" si="2"/>
        <v>85.171921838963939</v>
      </c>
      <c r="L12" s="457"/>
    </row>
    <row r="13" spans="1:12" s="22" customFormat="1" ht="19.5" customHeight="1" x14ac:dyDescent="0.25">
      <c r="A13" s="1568"/>
      <c r="B13" s="1568"/>
      <c r="C13" s="1568">
        <v>636</v>
      </c>
      <c r="D13" s="1568"/>
      <c r="E13" s="1569" t="s">
        <v>8</v>
      </c>
      <c r="F13" s="1592">
        <f>F14+F15</f>
        <v>1684770.03</v>
      </c>
      <c r="G13" s="1592">
        <f>G14+G15</f>
        <v>1816850</v>
      </c>
      <c r="H13" s="1942">
        <f>G13/12*12</f>
        <v>1816850</v>
      </c>
      <c r="I13" s="1652">
        <f>I14+I15</f>
        <v>1609399.26</v>
      </c>
      <c r="J13" s="1674">
        <f t="shared" si="1"/>
        <v>95.526346702641661</v>
      </c>
      <c r="K13" s="1675">
        <f t="shared" si="2"/>
        <v>88.581845501830088</v>
      </c>
      <c r="L13" s="457"/>
    </row>
    <row r="14" spans="1:12" s="22" customFormat="1" ht="19.5" customHeight="1" x14ac:dyDescent="0.25">
      <c r="A14" s="1557"/>
      <c r="B14" s="1557"/>
      <c r="C14" s="1558"/>
      <c r="D14" s="1548">
        <v>6361</v>
      </c>
      <c r="E14" s="1542" t="s">
        <v>9</v>
      </c>
      <c r="F14" s="1594">
        <f>'izvršenje I-XII 2025'!C9+'izvršenje I-XII 2025'!C10</f>
        <v>1684170.03</v>
      </c>
      <c r="G14" s="1594">
        <f>'izvršenje I-XII 2025'!D9+'izvršenje I-XII 2025'!D10</f>
        <v>1815600</v>
      </c>
      <c r="H14" s="1943">
        <f>G14/12*12</f>
        <v>1815600</v>
      </c>
      <c r="I14" s="1653">
        <f>'izvršenje I-XII 2025'!E12</f>
        <v>1609399.26</v>
      </c>
      <c r="J14" s="1661">
        <f t="shared" si="1"/>
        <v>95.56037878194519</v>
      </c>
      <c r="K14" s="1662">
        <f t="shared" si="2"/>
        <v>88.642832121612685</v>
      </c>
      <c r="L14" s="457"/>
    </row>
    <row r="15" spans="1:12" s="22" customFormat="1" ht="19.5" customHeight="1" x14ac:dyDescent="0.25">
      <c r="A15" s="1555"/>
      <c r="B15" s="1556"/>
      <c r="C15" s="1556"/>
      <c r="D15" s="1556">
        <v>6362</v>
      </c>
      <c r="E15" s="1543" t="s">
        <v>261</v>
      </c>
      <c r="F15" s="1594">
        <f>'izvršenje I-XII 2025'!C11</f>
        <v>600</v>
      </c>
      <c r="G15" s="1594">
        <f>'izvršenje I-XII 2025'!D11</f>
        <v>1250</v>
      </c>
      <c r="H15" s="1943">
        <f>G15/12*12</f>
        <v>1250</v>
      </c>
      <c r="I15" s="1653">
        <f>'izvršenje I-XII 2025'!E11</f>
        <v>0</v>
      </c>
      <c r="J15" s="1661">
        <f t="shared" si="1"/>
        <v>0</v>
      </c>
      <c r="K15" s="1662">
        <f t="shared" si="2"/>
        <v>0</v>
      </c>
      <c r="L15" s="457"/>
    </row>
    <row r="16" spans="1:12" s="22" customFormat="1" ht="19.5" customHeight="1" x14ac:dyDescent="0.25">
      <c r="A16" s="1557"/>
      <c r="B16" s="1557"/>
      <c r="C16" s="1557">
        <v>638</v>
      </c>
      <c r="D16" s="1557"/>
      <c r="E16" s="1541" t="s">
        <v>156</v>
      </c>
      <c r="F16" s="1594">
        <f>F17+F18+F19</f>
        <v>1381724.2700000003</v>
      </c>
      <c r="G16" s="1594">
        <f>G17+G18+G19</f>
        <v>156000</v>
      </c>
      <c r="H16" s="1943">
        <f t="shared" ref="H16:H19" si="3">G16/12*12</f>
        <v>156000</v>
      </c>
      <c r="I16" s="1654">
        <f>I17+I18+I19</f>
        <v>70915</v>
      </c>
      <c r="J16" s="1661">
        <f t="shared" si="1"/>
        <v>5.1323553866503326</v>
      </c>
      <c r="K16" s="1662">
        <f t="shared" si="2"/>
        <v>45.458333333333336</v>
      </c>
      <c r="L16" s="457"/>
    </row>
    <row r="17" spans="1:12" s="22" customFormat="1" ht="19.5" customHeight="1" x14ac:dyDescent="0.25">
      <c r="A17" s="1557"/>
      <c r="B17" s="1557"/>
      <c r="C17" s="1558"/>
      <c r="D17" s="1548">
        <v>63811</v>
      </c>
      <c r="E17" s="1542" t="s">
        <v>173</v>
      </c>
      <c r="F17" s="1594">
        <f>'izvršenje I-XII 2025'!C13</f>
        <v>1108828.6400000001</v>
      </c>
      <c r="G17" s="1594">
        <f>'izvršenje I-XII 2025'!D13</f>
        <v>0</v>
      </c>
      <c r="H17" s="1943">
        <f t="shared" si="3"/>
        <v>0</v>
      </c>
      <c r="I17" s="1653">
        <f>'izvršenje I-XII 2025'!E13</f>
        <v>0</v>
      </c>
      <c r="J17" s="1661">
        <f t="shared" si="1"/>
        <v>0</v>
      </c>
      <c r="K17" s="1662" t="e">
        <f t="shared" si="2"/>
        <v>#DIV/0!</v>
      </c>
      <c r="L17" s="457"/>
    </row>
    <row r="18" spans="1:12" s="22" customFormat="1" ht="19.5" customHeight="1" x14ac:dyDescent="0.25">
      <c r="A18" s="1557"/>
      <c r="B18" s="1557"/>
      <c r="C18" s="1558"/>
      <c r="D18" s="1548">
        <v>63812</v>
      </c>
      <c r="E18" s="1542" t="s">
        <v>174</v>
      </c>
      <c r="F18" s="1594">
        <f>'izvršenje I-XII 2025'!C14</f>
        <v>74532.320000000007</v>
      </c>
      <c r="G18" s="1594">
        <f>'izvršenje I-XII 2025'!D14</f>
        <v>156000</v>
      </c>
      <c r="H18" s="1943">
        <f t="shared" si="3"/>
        <v>156000</v>
      </c>
      <c r="I18" s="1653">
        <f>'izvršenje I-XII 2025'!E14</f>
        <v>70915</v>
      </c>
      <c r="J18" s="1661">
        <f t="shared" si="1"/>
        <v>95.146642423045463</v>
      </c>
      <c r="K18" s="1662">
        <f t="shared" si="2"/>
        <v>45.458333333333336</v>
      </c>
      <c r="L18" s="457"/>
    </row>
    <row r="19" spans="1:12" s="22" customFormat="1" ht="19.5" customHeight="1" thickBot="1" x14ac:dyDescent="0.3">
      <c r="A19" s="1572"/>
      <c r="B19" s="1572"/>
      <c r="C19" s="1563"/>
      <c r="D19" s="1573">
        <v>6382</v>
      </c>
      <c r="E19" s="1574" t="s">
        <v>167</v>
      </c>
      <c r="F19" s="1587">
        <f>'izvršenje I-XII 2025'!C15</f>
        <v>198363.31</v>
      </c>
      <c r="G19" s="1587">
        <f>'izvršenje I-XII 2025'!D15</f>
        <v>0</v>
      </c>
      <c r="H19" s="1943">
        <f t="shared" si="3"/>
        <v>0</v>
      </c>
      <c r="I19" s="1655">
        <f>'izvršenje I-XII 2025'!E15</f>
        <v>0</v>
      </c>
      <c r="J19" s="1661">
        <f t="shared" si="1"/>
        <v>0</v>
      </c>
      <c r="K19" s="1662" t="e">
        <f t="shared" si="2"/>
        <v>#DIV/0!</v>
      </c>
      <c r="L19" s="457"/>
    </row>
    <row r="20" spans="1:12" s="22" customFormat="1" ht="19.5" customHeight="1" thickBot="1" x14ac:dyDescent="0.3">
      <c r="A20" s="1577"/>
      <c r="B20" s="1578">
        <v>64</v>
      </c>
      <c r="C20" s="1579"/>
      <c r="D20" s="1579"/>
      <c r="E20" s="1571" t="s">
        <v>356</v>
      </c>
      <c r="F20" s="1591">
        <f>F21</f>
        <v>210.9</v>
      </c>
      <c r="G20" s="1591">
        <f>G21</f>
        <v>400</v>
      </c>
      <c r="H20" s="1589">
        <f>G20/12*12</f>
        <v>400</v>
      </c>
      <c r="I20" s="1651">
        <f>I21</f>
        <v>23.94</v>
      </c>
      <c r="J20" s="1676">
        <f t="shared" si="1"/>
        <v>11.351351351351353</v>
      </c>
      <c r="K20" s="1677">
        <f t="shared" si="2"/>
        <v>5.9850000000000003</v>
      </c>
      <c r="L20" s="457"/>
    </row>
    <row r="21" spans="1:12" s="22" customFormat="1" ht="19.5" customHeight="1" thickBot="1" x14ac:dyDescent="0.3">
      <c r="A21" s="1568"/>
      <c r="B21" s="1575"/>
      <c r="C21" s="1576">
        <v>641</v>
      </c>
      <c r="D21" s="1576"/>
      <c r="E21" s="1569" t="s">
        <v>10</v>
      </c>
      <c r="F21" s="1592">
        <f>F22</f>
        <v>210.9</v>
      </c>
      <c r="G21" s="1592">
        <f>G22</f>
        <v>400</v>
      </c>
      <c r="H21" s="1944">
        <f>G21/12*12</f>
        <v>400</v>
      </c>
      <c r="I21" s="1652">
        <f>I22</f>
        <v>23.94</v>
      </c>
      <c r="J21" s="1674">
        <f t="shared" si="1"/>
        <v>11.351351351351353</v>
      </c>
      <c r="K21" s="1675">
        <f t="shared" si="2"/>
        <v>5.9850000000000003</v>
      </c>
      <c r="L21" s="457"/>
    </row>
    <row r="22" spans="1:12" s="22" customFormat="1" ht="19.5" customHeight="1" x14ac:dyDescent="0.25">
      <c r="A22" s="1557"/>
      <c r="B22" s="1560"/>
      <c r="C22" s="1559"/>
      <c r="D22" s="1559">
        <v>6413</v>
      </c>
      <c r="E22" s="1542" t="s">
        <v>0</v>
      </c>
      <c r="F22" s="1594">
        <f>'izvršenje I-XII 2025'!C17</f>
        <v>210.9</v>
      </c>
      <c r="G22" s="1594">
        <f>'izvršenje I-XII 2025'!D17</f>
        <v>400</v>
      </c>
      <c r="H22" s="1944">
        <f>G22/12*12</f>
        <v>400</v>
      </c>
      <c r="I22" s="1653">
        <f>'izvršenje I-XII 2025'!E17</f>
        <v>23.94</v>
      </c>
      <c r="J22" s="1661">
        <f t="shared" si="1"/>
        <v>11.351351351351353</v>
      </c>
      <c r="K22" s="1662">
        <f t="shared" si="2"/>
        <v>5.9850000000000003</v>
      </c>
      <c r="L22" s="457"/>
    </row>
    <row r="23" spans="1:12" s="22" customFormat="1" ht="19.5" customHeight="1" thickBot="1" x14ac:dyDescent="0.3">
      <c r="A23" s="1572"/>
      <c r="B23" s="1572"/>
      <c r="C23" s="1580"/>
      <c r="D23" s="1580"/>
      <c r="E23" s="1581"/>
      <c r="F23" s="1587"/>
      <c r="G23" s="1587"/>
      <c r="H23" s="1945"/>
      <c r="I23" s="1655"/>
      <c r="J23" s="1661"/>
      <c r="K23" s="1662"/>
      <c r="L23" s="457"/>
    </row>
    <row r="24" spans="1:12" s="22" customFormat="1" ht="28.5" customHeight="1" thickBot="1" x14ac:dyDescent="0.3">
      <c r="A24" s="1565"/>
      <c r="B24" s="1570">
        <v>65</v>
      </c>
      <c r="C24" s="1570"/>
      <c r="D24" s="1570"/>
      <c r="E24" s="1571" t="s">
        <v>401</v>
      </c>
      <c r="F24" s="1591">
        <f>F25</f>
        <v>22099.119999999999</v>
      </c>
      <c r="G24" s="1591">
        <f t="shared" ref="G24" si="4">G25</f>
        <v>31146</v>
      </c>
      <c r="H24" s="1591">
        <f>H25</f>
        <v>31146</v>
      </c>
      <c r="I24" s="1651">
        <f>I25</f>
        <v>27487.919999999998</v>
      </c>
      <c r="J24" s="1676">
        <f t="shared" ref="J24:J28" si="5">I24/F24*100</f>
        <v>124.38468138097807</v>
      </c>
      <c r="K24" s="1677">
        <f t="shared" ref="K24:K28" si="6">I24/H24*100</f>
        <v>88.255056829127327</v>
      </c>
      <c r="L24" s="457"/>
    </row>
    <row r="25" spans="1:12" s="22" customFormat="1" ht="24" customHeight="1" thickBot="1" x14ac:dyDescent="0.3">
      <c r="A25" s="1568"/>
      <c r="B25" s="1568"/>
      <c r="C25" s="1568">
        <v>652</v>
      </c>
      <c r="D25" s="1911"/>
      <c r="E25" s="1571" t="s">
        <v>401</v>
      </c>
      <c r="F25" s="1592">
        <f>SUM(F26:F27)</f>
        <v>22099.119999999999</v>
      </c>
      <c r="G25" s="1592">
        <f>SUM(G26:G27)</f>
        <v>31146</v>
      </c>
      <c r="H25" s="1942">
        <f>G25/12*12</f>
        <v>31146</v>
      </c>
      <c r="I25" s="1652">
        <f>SUM(I26:I27)</f>
        <v>27487.919999999998</v>
      </c>
      <c r="J25" s="1674">
        <f t="shared" si="5"/>
        <v>124.38468138097807</v>
      </c>
      <c r="K25" s="1675">
        <f t="shared" si="6"/>
        <v>88.255056829127327</v>
      </c>
      <c r="L25" s="457"/>
    </row>
    <row r="26" spans="1:12" s="22" customFormat="1" ht="19.5" customHeight="1" x14ac:dyDescent="0.25">
      <c r="A26" s="1557"/>
      <c r="B26" s="1557"/>
      <c r="C26" s="1558"/>
      <c r="D26" s="1909">
        <v>652640</v>
      </c>
      <c r="E26" s="1910" t="s">
        <v>402</v>
      </c>
      <c r="F26" s="1594">
        <f>'izvršenje I-XII 2025'!C19</f>
        <v>16332.89</v>
      </c>
      <c r="G26" s="1594">
        <f>'izvršenje I-XII 2025'!D19</f>
        <v>21366</v>
      </c>
      <c r="H26" s="1942">
        <f>G26/12*12</f>
        <v>21366</v>
      </c>
      <c r="I26" s="1652">
        <f>'izvršenje I-XII 2025'!E19</f>
        <v>15297.5</v>
      </c>
      <c r="J26" s="1661">
        <f t="shared" si="5"/>
        <v>93.660705484454994</v>
      </c>
      <c r="K26" s="1662">
        <f t="shared" si="6"/>
        <v>71.597397734718712</v>
      </c>
      <c r="L26" s="457"/>
    </row>
    <row r="27" spans="1:12" s="22" customFormat="1" ht="19.5" customHeight="1" x14ac:dyDescent="0.25">
      <c r="A27" s="1557"/>
      <c r="B27" s="1557"/>
      <c r="C27" s="1561"/>
      <c r="D27" s="1909">
        <v>652680</v>
      </c>
      <c r="E27" s="1907" t="s">
        <v>381</v>
      </c>
      <c r="F27" s="1594">
        <f>'izvršenje I-XII 2025'!C20</f>
        <v>5766.23</v>
      </c>
      <c r="G27" s="1594">
        <f>'izvršenje I-XII 2025'!D20</f>
        <v>9780</v>
      </c>
      <c r="H27" s="1942">
        <f>G27/12*12</f>
        <v>9780</v>
      </c>
      <c r="I27" s="1652">
        <f>'izvršenje I-XII 2025'!E20</f>
        <v>12190.42</v>
      </c>
      <c r="J27" s="1661">
        <f t="shared" si="5"/>
        <v>211.41057502042062</v>
      </c>
      <c r="K27" s="1662">
        <f t="shared" si="6"/>
        <v>124.64642126789367</v>
      </c>
      <c r="L27" s="457"/>
    </row>
    <row r="28" spans="1:12" s="22" customFormat="1" ht="19.5" customHeight="1" thickBot="1" x14ac:dyDescent="0.3">
      <c r="A28" s="1572"/>
      <c r="B28" s="1582"/>
      <c r="C28" s="1580"/>
      <c r="D28" s="1580"/>
      <c r="E28" s="1908"/>
      <c r="F28" s="1587"/>
      <c r="G28" s="1587"/>
      <c r="H28" s="1945"/>
      <c r="I28" s="1655"/>
      <c r="J28" s="1661" t="e">
        <f t="shared" si="5"/>
        <v>#DIV/0!</v>
      </c>
      <c r="K28" s="1662" t="e">
        <f t="shared" si="6"/>
        <v>#DIV/0!</v>
      </c>
      <c r="L28" s="457"/>
    </row>
    <row r="29" spans="1:12" s="22" customFormat="1" ht="28.5" customHeight="1" thickBot="1" x14ac:dyDescent="0.3">
      <c r="A29" s="1565"/>
      <c r="B29" s="1570">
        <v>66</v>
      </c>
      <c r="C29" s="1570"/>
      <c r="D29" s="1570"/>
      <c r="E29" s="1571" t="s">
        <v>263</v>
      </c>
      <c r="F29" s="1591">
        <f>F30+F32</f>
        <v>13305.34</v>
      </c>
      <c r="G29" s="1591">
        <f>G30+G32</f>
        <v>34108</v>
      </c>
      <c r="H29" s="1589">
        <f t="shared" ref="H29:H36" si="7">G29/12*12</f>
        <v>34108</v>
      </c>
      <c r="I29" s="1651">
        <f>I30+I32</f>
        <v>16327.210000000001</v>
      </c>
      <c r="J29" s="1676">
        <f t="shared" si="1"/>
        <v>122.7117082314319</v>
      </c>
      <c r="K29" s="1677">
        <f t="shared" si="2"/>
        <v>47.869150932332595</v>
      </c>
      <c r="L29" s="457"/>
    </row>
    <row r="30" spans="1:12" s="22" customFormat="1" ht="19.5" customHeight="1" x14ac:dyDescent="0.25">
      <c r="A30" s="1568"/>
      <c r="B30" s="1568"/>
      <c r="C30" s="1568">
        <v>661</v>
      </c>
      <c r="D30" s="1568"/>
      <c r="E30" s="1569" t="s">
        <v>11</v>
      </c>
      <c r="F30" s="1592">
        <f>F31</f>
        <v>4821.7</v>
      </c>
      <c r="G30" s="1592">
        <f>G31</f>
        <v>29108</v>
      </c>
      <c r="H30" s="1942">
        <f t="shared" si="7"/>
        <v>29108</v>
      </c>
      <c r="I30" s="1652">
        <f>I31</f>
        <v>14162.61</v>
      </c>
      <c r="J30" s="1674">
        <f t="shared" si="1"/>
        <v>293.72648650890767</v>
      </c>
      <c r="K30" s="1675">
        <f t="shared" si="2"/>
        <v>48.655386835234303</v>
      </c>
      <c r="L30" s="457"/>
    </row>
    <row r="31" spans="1:12" s="22" customFormat="1" ht="19.5" customHeight="1" x14ac:dyDescent="0.25">
      <c r="A31" s="1557"/>
      <c r="B31" s="1557"/>
      <c r="C31" s="1557"/>
      <c r="D31" s="1557">
        <v>6615</v>
      </c>
      <c r="E31" s="1542" t="s">
        <v>1</v>
      </c>
      <c r="F31" s="1594">
        <f>'izvršenje I-XII 2025'!C22</f>
        <v>4821.7</v>
      </c>
      <c r="G31" s="1594">
        <f>'izvršenje I-XII 2025'!D22</f>
        <v>29108</v>
      </c>
      <c r="H31" s="1943">
        <f t="shared" si="7"/>
        <v>29108</v>
      </c>
      <c r="I31" s="1653">
        <f>'izvršenje I-XII 2025'!E22</f>
        <v>14162.61</v>
      </c>
      <c r="J31" s="1661">
        <f t="shared" si="1"/>
        <v>293.72648650890767</v>
      </c>
      <c r="K31" s="1662">
        <f t="shared" si="2"/>
        <v>48.655386835234303</v>
      </c>
      <c r="L31" s="457"/>
    </row>
    <row r="32" spans="1:12" s="22" customFormat="1" ht="19.5" customHeight="1" x14ac:dyDescent="0.25">
      <c r="A32" s="1557"/>
      <c r="B32" s="1557"/>
      <c r="C32" s="1559">
        <v>663</v>
      </c>
      <c r="D32" s="1559"/>
      <c r="E32" s="1541" t="s">
        <v>12</v>
      </c>
      <c r="F32" s="1594">
        <f>F33</f>
        <v>8483.64</v>
      </c>
      <c r="G32" s="1594">
        <f>G33</f>
        <v>5000</v>
      </c>
      <c r="H32" s="1943">
        <f t="shared" si="7"/>
        <v>5000</v>
      </c>
      <c r="I32" s="1654">
        <f>I33</f>
        <v>2164.6</v>
      </c>
      <c r="J32" s="1661">
        <f t="shared" si="1"/>
        <v>25.514991206604716</v>
      </c>
      <c r="K32" s="1662">
        <f t="shared" si="2"/>
        <v>43.291999999999994</v>
      </c>
      <c r="L32" s="457"/>
    </row>
    <row r="33" spans="1:12" s="22" customFormat="1" ht="19.5" customHeight="1" thickBot="1" x14ac:dyDescent="0.3">
      <c r="A33" s="1572"/>
      <c r="B33" s="1582"/>
      <c r="C33" s="1580"/>
      <c r="D33" s="1580">
        <v>6631</v>
      </c>
      <c r="E33" s="1574" t="s">
        <v>2</v>
      </c>
      <c r="F33" s="1587">
        <f>'izvršenje I-XII 2025'!C24</f>
        <v>8483.64</v>
      </c>
      <c r="G33" s="1587">
        <f>'izvršenje I-XII 2025'!D24</f>
        <v>5000</v>
      </c>
      <c r="H33" s="1945">
        <f t="shared" si="7"/>
        <v>5000</v>
      </c>
      <c r="I33" s="1655">
        <f>'izvršenje I-XII 2025'!E24</f>
        <v>2164.6</v>
      </c>
      <c r="J33" s="1661">
        <f t="shared" si="1"/>
        <v>25.514991206604716</v>
      </c>
      <c r="K33" s="1662">
        <f t="shared" si="2"/>
        <v>43.291999999999994</v>
      </c>
      <c r="L33" s="457"/>
    </row>
    <row r="34" spans="1:12" s="22" customFormat="1" ht="19.5" customHeight="1" thickBot="1" x14ac:dyDescent="0.3">
      <c r="A34" s="1577"/>
      <c r="B34" s="1583">
        <v>67</v>
      </c>
      <c r="C34" s="1579"/>
      <c r="D34" s="1579"/>
      <c r="E34" s="1571" t="s">
        <v>357</v>
      </c>
      <c r="F34" s="1591">
        <f>F35</f>
        <v>122581.19</v>
      </c>
      <c r="G34" s="1591">
        <f>G35</f>
        <v>145996</v>
      </c>
      <c r="H34" s="1589">
        <f t="shared" si="7"/>
        <v>145996</v>
      </c>
      <c r="I34" s="1651">
        <f>I35</f>
        <v>135606.55999999997</v>
      </c>
      <c r="J34" s="1676">
        <f t="shared" si="1"/>
        <v>110.62591250745729</v>
      </c>
      <c r="K34" s="1677">
        <f t="shared" si="2"/>
        <v>92.883750239732578</v>
      </c>
      <c r="L34" s="457"/>
    </row>
    <row r="35" spans="1:12" s="22" customFormat="1" ht="19.5" customHeight="1" x14ac:dyDescent="0.25">
      <c r="A35" s="1568"/>
      <c r="B35" s="1568"/>
      <c r="C35" s="1576">
        <v>671</v>
      </c>
      <c r="D35" s="1576"/>
      <c r="E35" s="1569" t="s">
        <v>13</v>
      </c>
      <c r="F35" s="1592">
        <f>F36+F37+F38</f>
        <v>122581.19</v>
      </c>
      <c r="G35" s="1592">
        <f>G36+G37+G38</f>
        <v>145996</v>
      </c>
      <c r="H35" s="1942">
        <f t="shared" si="7"/>
        <v>145996</v>
      </c>
      <c r="I35" s="1652">
        <f>I36+I37+I38</f>
        <v>135606.55999999997</v>
      </c>
      <c r="J35" s="1674">
        <f t="shared" si="1"/>
        <v>110.62591250745729</v>
      </c>
      <c r="K35" s="1675">
        <f t="shared" si="2"/>
        <v>92.883750239732578</v>
      </c>
      <c r="L35" s="457"/>
    </row>
    <row r="36" spans="1:12" s="22" customFormat="1" ht="19.5" customHeight="1" x14ac:dyDescent="0.25">
      <c r="A36" s="1560"/>
      <c r="B36" s="1557"/>
      <c r="C36" s="1561"/>
      <c r="D36" s="1548">
        <v>6711</v>
      </c>
      <c r="E36" s="1542" t="s">
        <v>3</v>
      </c>
      <c r="F36" s="1596">
        <f>'izvršenje I-XII 2025'!C26</f>
        <v>121283.91</v>
      </c>
      <c r="G36" s="1596">
        <f>'izvršenje I-XII 2025'!D26</f>
        <v>142981</v>
      </c>
      <c r="H36" s="1942">
        <f t="shared" si="7"/>
        <v>142981</v>
      </c>
      <c r="I36" s="1656">
        <f>'izvršenje I-XII 2025'!E26</f>
        <v>132639.58999999997</v>
      </c>
      <c r="J36" s="1661">
        <f t="shared" si="1"/>
        <v>109.36289075772703</v>
      </c>
      <c r="K36" s="1662">
        <f t="shared" si="2"/>
        <v>92.767283764975744</v>
      </c>
      <c r="L36" s="457"/>
    </row>
    <row r="37" spans="1:12" s="22" customFormat="1" ht="19.5" customHeight="1" x14ac:dyDescent="0.25">
      <c r="A37" s="1557"/>
      <c r="B37" s="1557"/>
      <c r="C37" s="1561"/>
      <c r="D37" s="1548">
        <v>6712</v>
      </c>
      <c r="E37" s="1542" t="s">
        <v>143</v>
      </c>
      <c r="F37" s="1596">
        <f>'izvršenje I-XII 2025'!C27</f>
        <v>1297.28</v>
      </c>
      <c r="G37" s="1596">
        <f>'izvršenje I-XII 2025'!D27</f>
        <v>3015</v>
      </c>
      <c r="H37" s="1942">
        <f t="shared" ref="H37:H38" si="8">G37/12*12</f>
        <v>3015</v>
      </c>
      <c r="I37" s="1656">
        <f>'izvršenje I-XII 2025'!E27</f>
        <v>2966.9700000000003</v>
      </c>
      <c r="J37" s="1661">
        <f t="shared" si="1"/>
        <v>228.70698692649239</v>
      </c>
      <c r="K37" s="1662">
        <f t="shared" si="2"/>
        <v>98.406965174129354</v>
      </c>
      <c r="L37" s="457"/>
    </row>
    <row r="38" spans="1:12" s="22" customFormat="1" ht="19.5" customHeight="1" thickBot="1" x14ac:dyDescent="0.3">
      <c r="A38" s="1572"/>
      <c r="B38" s="1572"/>
      <c r="C38" s="1563"/>
      <c r="D38" s="1573">
        <v>6714</v>
      </c>
      <c r="E38" s="1574" t="s">
        <v>226</v>
      </c>
      <c r="F38" s="1597">
        <f>'izvršenje I-XII 2025'!C28</f>
        <v>0</v>
      </c>
      <c r="G38" s="1597">
        <f>'izvršenje I-XII 2025'!D28</f>
        <v>0</v>
      </c>
      <c r="H38" s="1942">
        <f t="shared" si="8"/>
        <v>0</v>
      </c>
      <c r="I38" s="1683">
        <f>'izvršenje I-XII 2025'!E28</f>
        <v>0</v>
      </c>
      <c r="J38" s="1661" t="e">
        <f t="shared" si="1"/>
        <v>#DIV/0!</v>
      </c>
      <c r="K38" s="1662" t="e">
        <f t="shared" si="2"/>
        <v>#DIV/0!</v>
      </c>
      <c r="L38" s="457"/>
    </row>
    <row r="39" spans="1:12" s="22" customFormat="1" ht="19.5" customHeight="1" thickBot="1" x14ac:dyDescent="0.3">
      <c r="A39" s="1577"/>
      <c r="B39" s="1578">
        <v>68</v>
      </c>
      <c r="C39" s="1578"/>
      <c r="D39" s="1578"/>
      <c r="E39" s="1585" t="s">
        <v>4</v>
      </c>
      <c r="F39" s="1591">
        <f>F40</f>
        <v>1841.46</v>
      </c>
      <c r="G39" s="1591">
        <f>G40</f>
        <v>2500</v>
      </c>
      <c r="H39" s="1589">
        <f>G39/12*12</f>
        <v>2500</v>
      </c>
      <c r="I39" s="1651">
        <f>I40</f>
        <v>10</v>
      </c>
      <c r="J39" s="1676">
        <f t="shared" si="1"/>
        <v>0.54304736459113967</v>
      </c>
      <c r="K39" s="1677">
        <f t="shared" si="2"/>
        <v>0.4</v>
      </c>
      <c r="L39" s="457"/>
    </row>
    <row r="40" spans="1:12" s="22" customFormat="1" ht="19.5" customHeight="1" x14ac:dyDescent="0.25">
      <c r="A40" s="1568"/>
      <c r="B40" s="1568"/>
      <c r="C40" s="1568">
        <v>683</v>
      </c>
      <c r="D40" s="1568"/>
      <c r="E40" s="1584" t="s">
        <v>4</v>
      </c>
      <c r="F40" s="1592">
        <f>F41</f>
        <v>1841.46</v>
      </c>
      <c r="G40" s="1592">
        <f>G41</f>
        <v>2500</v>
      </c>
      <c r="H40" s="1942">
        <f>G40/12*12</f>
        <v>2500</v>
      </c>
      <c r="I40" s="1652">
        <f>I41</f>
        <v>10</v>
      </c>
      <c r="J40" s="1674">
        <f t="shared" si="1"/>
        <v>0.54304736459113967</v>
      </c>
      <c r="K40" s="1675">
        <f t="shared" si="2"/>
        <v>0.4</v>
      </c>
      <c r="L40" s="457"/>
    </row>
    <row r="41" spans="1:12" s="22" customFormat="1" ht="19.5" customHeight="1" x14ac:dyDescent="0.25">
      <c r="A41" s="1557"/>
      <c r="B41" s="1557"/>
      <c r="C41" s="1557"/>
      <c r="D41" s="1557">
        <v>6831</v>
      </c>
      <c r="E41" s="1541" t="s">
        <v>4</v>
      </c>
      <c r="F41" s="1594">
        <f>'izvršenje I-XII 2025'!C30</f>
        <v>1841.46</v>
      </c>
      <c r="G41" s="1594">
        <f>'izvršenje I-XII 2025'!D30</f>
        <v>2500</v>
      </c>
      <c r="H41" s="1942">
        <f>G41/12*12</f>
        <v>2500</v>
      </c>
      <c r="I41" s="1653">
        <f>'izvršenje I-XII 2025'!E30</f>
        <v>10</v>
      </c>
      <c r="J41" s="1661">
        <f t="shared" si="1"/>
        <v>0.54304736459113967</v>
      </c>
      <c r="K41" s="1662">
        <f t="shared" si="2"/>
        <v>0.4</v>
      </c>
      <c r="L41" s="457"/>
    </row>
    <row r="42" spans="1:12" s="22" customFormat="1" ht="19.5" customHeight="1" thickBot="1" x14ac:dyDescent="0.3">
      <c r="A42" s="1572"/>
      <c r="B42" s="1572"/>
      <c r="C42" s="1600"/>
      <c r="D42" s="1572"/>
      <c r="E42" s="1601"/>
      <c r="F42" s="1587"/>
      <c r="G42" s="1587"/>
      <c r="H42" s="1945"/>
      <c r="I42" s="1655"/>
      <c r="J42" s="1661"/>
      <c r="K42" s="1662"/>
      <c r="L42" s="457"/>
    </row>
    <row r="43" spans="1:12" s="22" customFormat="1" ht="19.5" customHeight="1" thickBot="1" x14ac:dyDescent="0.3">
      <c r="A43" s="1577"/>
      <c r="B43" s="1578"/>
      <c r="C43" s="1619">
        <v>844</v>
      </c>
      <c r="D43" s="1620" t="s">
        <v>216</v>
      </c>
      <c r="E43" s="1578"/>
      <c r="F43" s="1591">
        <f>F44+F45</f>
        <v>0</v>
      </c>
      <c r="G43" s="1591">
        <f>G44+G45</f>
        <v>0</v>
      </c>
      <c r="H43" s="1589">
        <f>G43/12*12</f>
        <v>0</v>
      </c>
      <c r="I43" s="1651">
        <f>I44+I45</f>
        <v>0</v>
      </c>
      <c r="J43" s="1676" t="e">
        <f t="shared" si="1"/>
        <v>#DIV/0!</v>
      </c>
      <c r="K43" s="1677" t="e">
        <f t="shared" si="2"/>
        <v>#DIV/0!</v>
      </c>
      <c r="L43" s="457"/>
    </row>
    <row r="44" spans="1:12" s="22" customFormat="1" ht="19.5" customHeight="1" x14ac:dyDescent="0.25">
      <c r="A44" s="1684"/>
      <c r="B44" s="1685"/>
      <c r="C44" s="1686"/>
      <c r="D44" s="1685">
        <v>844320</v>
      </c>
      <c r="E44" s="1686" t="s">
        <v>224</v>
      </c>
      <c r="F44" s="1592">
        <f>'izvršenje I-XII 2025'!C34</f>
        <v>0</v>
      </c>
      <c r="G44" s="1592">
        <f>'izvršenje I-XII 2025'!D34</f>
        <v>0</v>
      </c>
      <c r="H44" s="1942">
        <f>G44/12*12</f>
        <v>0</v>
      </c>
      <c r="I44" s="1664">
        <f>'izvršenje I-XII 2025'!E34</f>
        <v>0</v>
      </c>
      <c r="J44" s="1674" t="e">
        <f t="shared" si="1"/>
        <v>#DIV/0!</v>
      </c>
      <c r="K44" s="1675" t="e">
        <f t="shared" si="2"/>
        <v>#DIV/0!</v>
      </c>
      <c r="L44" s="457"/>
    </row>
    <row r="45" spans="1:12" s="22" customFormat="1" ht="19.5" customHeight="1" thickBot="1" x14ac:dyDescent="0.3">
      <c r="A45" s="1605"/>
      <c r="B45" s="1606"/>
      <c r="C45" s="1607"/>
      <c r="D45" s="1606">
        <v>847210</v>
      </c>
      <c r="E45" s="1607" t="s">
        <v>296</v>
      </c>
      <c r="F45" s="1608">
        <f>'izvršenje I-XII 2025'!C35</f>
        <v>0</v>
      </c>
      <c r="G45" s="1608">
        <f>'izvršenje I-XII 2025'!D35</f>
        <v>0</v>
      </c>
      <c r="H45" s="1942">
        <f>G45/12*12</f>
        <v>0</v>
      </c>
      <c r="I45" s="1658">
        <f>'izvršenje I-XII 2025'!E35</f>
        <v>0</v>
      </c>
      <c r="J45" s="1661" t="e">
        <f t="shared" si="1"/>
        <v>#DIV/0!</v>
      </c>
      <c r="K45" s="1662" t="e">
        <f t="shared" si="2"/>
        <v>#DIV/0!</v>
      </c>
      <c r="L45" s="457"/>
    </row>
    <row r="46" spans="1:12" s="22" customFormat="1" ht="19.5" customHeight="1" thickBot="1" x14ac:dyDescent="0.3">
      <c r="A46" s="1610"/>
      <c r="B46" s="1611"/>
      <c r="C46" s="1612"/>
      <c r="D46" s="1613"/>
      <c r="E46" s="1614"/>
      <c r="F46" s="1615"/>
      <c r="G46" s="1615"/>
      <c r="H46" s="1615"/>
      <c r="I46" s="1659"/>
      <c r="J46" s="1661" t="e">
        <f t="shared" si="1"/>
        <v>#DIV/0!</v>
      </c>
      <c r="K46" s="1662" t="e">
        <f t="shared" si="2"/>
        <v>#DIV/0!</v>
      </c>
      <c r="L46" s="457"/>
    </row>
    <row r="47" spans="1:12" s="22" customFormat="1" ht="19.5" customHeight="1" thickBot="1" x14ac:dyDescent="0.3">
      <c r="A47" s="1616"/>
      <c r="B47" s="1617"/>
      <c r="C47" s="1617">
        <v>922110</v>
      </c>
      <c r="D47" s="1618" t="s">
        <v>145</v>
      </c>
      <c r="E47" s="1585"/>
      <c r="F47" s="1591">
        <f>'izvršenje I-XII 2025'!C37</f>
        <v>0</v>
      </c>
      <c r="G47" s="1591">
        <f>'izvršenje I-XII 2025'!D37</f>
        <v>42575</v>
      </c>
      <c r="H47" s="1591"/>
      <c r="I47" s="1660"/>
      <c r="J47" s="1676" t="e">
        <f t="shared" si="1"/>
        <v>#DIV/0!</v>
      </c>
      <c r="K47" s="1677" t="e">
        <f t="shared" si="2"/>
        <v>#DIV/0!</v>
      </c>
      <c r="L47" s="457"/>
    </row>
    <row r="48" spans="1:12" s="23" customFormat="1" ht="19.5" customHeight="1" x14ac:dyDescent="0.25">
      <c r="A48" s="1647"/>
      <c r="B48" s="1647"/>
      <c r="C48" s="1647"/>
      <c r="D48" s="1647"/>
      <c r="E48" s="1648"/>
      <c r="F48" s="542"/>
      <c r="G48" s="542"/>
      <c r="H48" s="542"/>
      <c r="I48" s="542"/>
      <c r="J48" s="542"/>
      <c r="K48" s="542"/>
      <c r="L48" s="542"/>
    </row>
    <row r="49" spans="1:12" s="23" customFormat="1" ht="19.5" customHeight="1" x14ac:dyDescent="0.25">
      <c r="A49" s="1554"/>
      <c r="B49" s="1554"/>
      <c r="C49" s="1554"/>
      <c r="D49" s="1554"/>
      <c r="E49" s="1539"/>
      <c r="F49" s="1586"/>
      <c r="G49" s="1586"/>
      <c r="H49" s="1586"/>
      <c r="I49" s="415"/>
      <c r="J49" s="542"/>
      <c r="K49" s="542"/>
      <c r="L49" s="542"/>
    </row>
    <row r="50" spans="1:12" s="22" customFormat="1" ht="39.75" customHeight="1" x14ac:dyDescent="0.25">
      <c r="A50" s="2100" t="s">
        <v>238</v>
      </c>
      <c r="B50" s="2101"/>
      <c r="C50" s="2101"/>
      <c r="D50" s="2101"/>
      <c r="E50" s="2102"/>
      <c r="F50" s="283" t="s">
        <v>504</v>
      </c>
      <c r="G50" s="283" t="s">
        <v>481</v>
      </c>
      <c r="H50" s="283" t="s">
        <v>482</v>
      </c>
      <c r="I50" s="283" t="s">
        <v>505</v>
      </c>
      <c r="J50" s="283" t="s">
        <v>136</v>
      </c>
      <c r="K50" s="283" t="s">
        <v>239</v>
      </c>
      <c r="L50" s="457"/>
    </row>
    <row r="51" spans="1:12" s="22" customFormat="1" ht="19.5" customHeight="1" thickBot="1" x14ac:dyDescent="0.3">
      <c r="A51" s="2097">
        <v>1</v>
      </c>
      <c r="B51" s="2098"/>
      <c r="C51" s="2098"/>
      <c r="D51" s="2098"/>
      <c r="E51" s="2099"/>
      <c r="F51" s="1649">
        <v>2</v>
      </c>
      <c r="G51" s="1649">
        <v>3</v>
      </c>
      <c r="H51" s="1649">
        <v>4</v>
      </c>
      <c r="I51" s="1663">
        <v>5</v>
      </c>
      <c r="J51" s="1672" t="s">
        <v>240</v>
      </c>
      <c r="K51" s="1673" t="s">
        <v>241</v>
      </c>
      <c r="L51" s="457"/>
    </row>
    <row r="52" spans="1:12" s="22" customFormat="1" ht="19.5" customHeight="1" thickBot="1" x14ac:dyDescent="0.3">
      <c r="A52" s="1565"/>
      <c r="B52" s="1566"/>
      <c r="C52" s="1621"/>
      <c r="D52" s="1566"/>
      <c r="E52" s="1567" t="s">
        <v>265</v>
      </c>
      <c r="F52" s="1591">
        <f>F53+F119+F138</f>
        <v>3741563.0199999996</v>
      </c>
      <c r="G52" s="1591">
        <f>G53+G119+G138</f>
        <v>2180075</v>
      </c>
      <c r="H52" s="1589">
        <f>G52/12*12</f>
        <v>2180075</v>
      </c>
      <c r="I52" s="1651">
        <f>I53+I119</f>
        <v>2101687.6399999997</v>
      </c>
      <c r="J52" s="1676">
        <f t="shared" si="1"/>
        <v>56.171381552728725</v>
      </c>
      <c r="K52" s="1677">
        <f t="shared" si="2"/>
        <v>96.40437324403976</v>
      </c>
      <c r="L52" s="457"/>
    </row>
    <row r="53" spans="1:12" s="22" customFormat="1" ht="19.5" customHeight="1" thickBot="1" x14ac:dyDescent="0.3">
      <c r="A53" s="1565">
        <v>3</v>
      </c>
      <c r="B53" s="1566"/>
      <c r="C53" s="1621"/>
      <c r="D53" s="1566"/>
      <c r="E53" s="1567" t="s">
        <v>266</v>
      </c>
      <c r="F53" s="1591">
        <f>F54+F62+F94+F101+F104+F109+F113</f>
        <v>2277514.2799999998</v>
      </c>
      <c r="G53" s="1591">
        <f>G54+G62+G94+G101+G104+G109+G113</f>
        <v>2169952</v>
      </c>
      <c r="H53" s="1589">
        <f>G53/12*12</f>
        <v>2169952</v>
      </c>
      <c r="I53" s="1651">
        <f>I54+I62+I94+I101+I104+I109+I113</f>
        <v>2094138.1099999999</v>
      </c>
      <c r="J53" s="1674">
        <f t="shared" si="1"/>
        <v>91.94840745411264</v>
      </c>
      <c r="K53" s="1675">
        <f t="shared" si="2"/>
        <v>96.506195067909331</v>
      </c>
      <c r="L53" s="457"/>
    </row>
    <row r="54" spans="1:12" s="22" customFormat="1" ht="19.5" customHeight="1" thickBot="1" x14ac:dyDescent="0.3">
      <c r="A54" s="1565"/>
      <c r="B54" s="1570">
        <v>31</v>
      </c>
      <c r="C54" s="1624"/>
      <c r="D54" s="1570"/>
      <c r="E54" s="1571" t="s">
        <v>26</v>
      </c>
      <c r="F54" s="1591">
        <f>F55+F58+F60</f>
        <v>1479646.8299999998</v>
      </c>
      <c r="G54" s="1591">
        <f>G55+G58+G60</f>
        <v>1805350</v>
      </c>
      <c r="H54" s="1589">
        <f>G54/12*12</f>
        <v>1805350</v>
      </c>
      <c r="I54" s="1651">
        <f>I55+I58+I60</f>
        <v>1727072.1099999999</v>
      </c>
      <c r="J54" s="1676">
        <f t="shared" si="1"/>
        <v>116.7219146477001</v>
      </c>
      <c r="K54" s="1677">
        <f t="shared" si="2"/>
        <v>95.664115545462096</v>
      </c>
      <c r="L54" s="457"/>
    </row>
    <row r="55" spans="1:12" s="22" customFormat="1" ht="19.5" customHeight="1" x14ac:dyDescent="0.25">
      <c r="A55" s="1568"/>
      <c r="B55" s="1568"/>
      <c r="C55" s="1622">
        <v>311</v>
      </c>
      <c r="D55" s="1568"/>
      <c r="E55" s="1623" t="s">
        <v>350</v>
      </c>
      <c r="F55" s="1592">
        <f>F56+F57</f>
        <v>1230535.75</v>
      </c>
      <c r="G55" s="1592">
        <f>'izvršenje I-XII 2025'!D43</f>
        <v>1504700</v>
      </c>
      <c r="H55" s="1942">
        <f>G55/12*12</f>
        <v>1504700</v>
      </c>
      <c r="I55" s="1652">
        <f>I56+I57</f>
        <v>1443258.24</v>
      </c>
      <c r="J55" s="1674">
        <f t="shared" si="1"/>
        <v>117.28698170695162</v>
      </c>
      <c r="K55" s="1675">
        <f t="shared" si="2"/>
        <v>95.916677078487396</v>
      </c>
      <c r="L55" s="457"/>
    </row>
    <row r="56" spans="1:12" s="22" customFormat="1" ht="19.5" customHeight="1" x14ac:dyDescent="0.25">
      <c r="A56" s="1557"/>
      <c r="B56" s="1557"/>
      <c r="C56" s="1558"/>
      <c r="D56" s="1557">
        <v>3111</v>
      </c>
      <c r="E56" s="1544" t="s">
        <v>349</v>
      </c>
      <c r="F56" s="1594">
        <f>'izvršenje I-XII 2025'!C40+'izvršenje I-XII 2025'!C41</f>
        <v>1168199.82</v>
      </c>
      <c r="G56" s="1594"/>
      <c r="H56" s="1942">
        <f t="shared" ref="H56:H61" si="9">G56/12*12</f>
        <v>0</v>
      </c>
      <c r="I56" s="1654">
        <f>'izvršenje I-XII 2025'!E40+'izvršenje I-XII 2025'!E41</f>
        <v>1344023.73</v>
      </c>
      <c r="J56" s="1661">
        <f t="shared" si="1"/>
        <v>115.05084207254885</v>
      </c>
      <c r="K56" s="1662" t="e">
        <f t="shared" si="2"/>
        <v>#DIV/0!</v>
      </c>
      <c r="L56" s="457"/>
    </row>
    <row r="57" spans="1:12" s="22" customFormat="1" ht="19.5" customHeight="1" x14ac:dyDescent="0.25">
      <c r="A57" s="1557"/>
      <c r="B57" s="1557"/>
      <c r="C57" s="1561"/>
      <c r="D57" s="1548">
        <v>3113</v>
      </c>
      <c r="E57" s="1542" t="s">
        <v>16</v>
      </c>
      <c r="F57" s="1594">
        <f>'izvršenje I-XII 2025'!C42</f>
        <v>62335.93</v>
      </c>
      <c r="G57" s="1594"/>
      <c r="H57" s="1942">
        <f t="shared" si="9"/>
        <v>0</v>
      </c>
      <c r="I57" s="1653">
        <f>'izvršenje I-XII 2025'!E42</f>
        <v>99234.51</v>
      </c>
      <c r="J57" s="1661">
        <f t="shared" si="1"/>
        <v>159.19311703539194</v>
      </c>
      <c r="K57" s="1662" t="e">
        <f t="shared" si="2"/>
        <v>#DIV/0!</v>
      </c>
      <c r="L57" s="457"/>
    </row>
    <row r="58" spans="1:12" s="22" customFormat="1" ht="19.5" customHeight="1" x14ac:dyDescent="0.25">
      <c r="A58" s="1557"/>
      <c r="B58" s="1557"/>
      <c r="C58" s="1558">
        <v>312</v>
      </c>
      <c r="D58" s="1557"/>
      <c r="E58" s="1541" t="s">
        <v>348</v>
      </c>
      <c r="F58" s="1594">
        <f>F59</f>
        <v>50344.380000000005</v>
      </c>
      <c r="G58" s="1594">
        <f>'izvršenje I-XII 2025'!D49</f>
        <v>50000</v>
      </c>
      <c r="H58" s="1942">
        <f t="shared" si="9"/>
        <v>50000</v>
      </c>
      <c r="I58" s="1654">
        <f>I59</f>
        <v>48183.72</v>
      </c>
      <c r="J58" s="1661">
        <f t="shared" si="1"/>
        <v>95.708239926680989</v>
      </c>
      <c r="K58" s="1662">
        <f t="shared" si="2"/>
        <v>96.367440000000002</v>
      </c>
      <c r="L58" s="457"/>
    </row>
    <row r="59" spans="1:12" s="22" customFormat="1" ht="19.5" customHeight="1" x14ac:dyDescent="0.25">
      <c r="A59" s="1557"/>
      <c r="B59" s="1560"/>
      <c r="C59" s="1558"/>
      <c r="D59" s="1548">
        <v>3121</v>
      </c>
      <c r="E59" s="1542" t="s">
        <v>347</v>
      </c>
      <c r="F59" s="1594">
        <f>'izvršenje I-XII 2025'!C49</f>
        <v>50344.380000000005</v>
      </c>
      <c r="G59" s="1594"/>
      <c r="H59" s="1942">
        <f t="shared" si="9"/>
        <v>0</v>
      </c>
      <c r="I59" s="1653">
        <f>'izvršenje I-XII 2025'!E49</f>
        <v>48183.72</v>
      </c>
      <c r="J59" s="1661">
        <f t="shared" si="1"/>
        <v>95.708239926680989</v>
      </c>
      <c r="K59" s="1662" t="e">
        <f t="shared" si="2"/>
        <v>#DIV/0!</v>
      </c>
      <c r="L59" s="457"/>
    </row>
    <row r="60" spans="1:12" s="22" customFormat="1" ht="19.5" customHeight="1" x14ac:dyDescent="0.25">
      <c r="A60" s="1557"/>
      <c r="B60" s="1560"/>
      <c r="C60" s="1558">
        <v>313</v>
      </c>
      <c r="D60" s="1548"/>
      <c r="E60" s="1541" t="s">
        <v>25</v>
      </c>
      <c r="F60" s="1594">
        <f>F61</f>
        <v>198766.7</v>
      </c>
      <c r="G60" s="1594">
        <f>'izvršenje I-XII 2025'!D53</f>
        <v>250650</v>
      </c>
      <c r="H60" s="1942">
        <f t="shared" si="9"/>
        <v>250650</v>
      </c>
      <c r="I60" s="1654">
        <f>I61</f>
        <v>235630.15</v>
      </c>
      <c r="J60" s="1661">
        <f t="shared" si="1"/>
        <v>118.54608946065915</v>
      </c>
      <c r="K60" s="1662">
        <f t="shared" si="2"/>
        <v>94.007640135647321</v>
      </c>
      <c r="L60" s="457"/>
    </row>
    <row r="61" spans="1:12" s="22" customFormat="1" ht="19.5" customHeight="1" thickBot="1" x14ac:dyDescent="0.3">
      <c r="A61" s="1572"/>
      <c r="B61" s="1582"/>
      <c r="C61" s="1563"/>
      <c r="D61" s="1573">
        <v>3132</v>
      </c>
      <c r="E61" s="1574" t="s">
        <v>346</v>
      </c>
      <c r="F61" s="1587">
        <f>'izvršenje I-XII 2025'!C53</f>
        <v>198766.7</v>
      </c>
      <c r="G61" s="1587"/>
      <c r="H61" s="1942">
        <f t="shared" si="9"/>
        <v>0</v>
      </c>
      <c r="I61" s="1655">
        <f>'izvršenje I-XII 2025'!E53</f>
        <v>235630.15</v>
      </c>
      <c r="J61" s="1661">
        <f t="shared" si="1"/>
        <v>118.54608946065915</v>
      </c>
      <c r="K61" s="1662" t="e">
        <f t="shared" si="2"/>
        <v>#DIV/0!</v>
      </c>
      <c r="L61" s="457"/>
    </row>
    <row r="62" spans="1:12" s="22" customFormat="1" ht="19.5" customHeight="1" thickBot="1" x14ac:dyDescent="0.3">
      <c r="A62" s="1577"/>
      <c r="B62" s="1583">
        <v>32</v>
      </c>
      <c r="C62" s="1626"/>
      <c r="D62" s="1627"/>
      <c r="E62" s="1628" t="s">
        <v>345</v>
      </c>
      <c r="F62" s="1591">
        <f>F63+F68+F75+F85+F87</f>
        <v>271542.65999999997</v>
      </c>
      <c r="G62" s="1591">
        <f>G63+G68+G75+G85+G87</f>
        <v>361902</v>
      </c>
      <c r="H62" s="1589">
        <f>G62/12*12</f>
        <v>361902</v>
      </c>
      <c r="I62" s="1651">
        <f>I63+I68+I75+I85+I87</f>
        <v>364938.76</v>
      </c>
      <c r="J62" s="1676">
        <f t="shared" si="1"/>
        <v>134.39463250452067</v>
      </c>
      <c r="K62" s="1677">
        <f t="shared" si="2"/>
        <v>100.83911114058502</v>
      </c>
      <c r="L62" s="457"/>
    </row>
    <row r="63" spans="1:12" s="22" customFormat="1" ht="19.5" customHeight="1" x14ac:dyDescent="0.25">
      <c r="A63" s="1568"/>
      <c r="B63" s="1575"/>
      <c r="C63" s="1622">
        <v>321</v>
      </c>
      <c r="D63" s="1625"/>
      <c r="E63" s="1569" t="s">
        <v>30</v>
      </c>
      <c r="F63" s="1592">
        <f>F64+F65+F66+F67</f>
        <v>48807.44</v>
      </c>
      <c r="G63" s="1592">
        <f>'izvršenje I-XII 2025'!D70</f>
        <v>82900</v>
      </c>
      <c r="H63" s="1942">
        <f>G63/12*12</f>
        <v>82900</v>
      </c>
      <c r="I63" s="1652">
        <f>I64+I65+I66+I67</f>
        <v>75150.210000000006</v>
      </c>
      <c r="J63" s="1674">
        <f t="shared" si="1"/>
        <v>153.97285741682006</v>
      </c>
      <c r="K63" s="1675">
        <f t="shared" si="2"/>
        <v>90.651640530759963</v>
      </c>
      <c r="L63" s="457"/>
    </row>
    <row r="64" spans="1:12" s="22" customFormat="1" ht="19.5" customHeight="1" x14ac:dyDescent="0.25">
      <c r="A64" s="1557"/>
      <c r="B64" s="1560"/>
      <c r="C64" s="1558"/>
      <c r="D64" s="1557">
        <v>3211</v>
      </c>
      <c r="E64" s="1545" t="s">
        <v>344</v>
      </c>
      <c r="F64" s="1598">
        <f>'izvršenje I-XII 2025'!C61</f>
        <v>21923.65</v>
      </c>
      <c r="G64" s="1594"/>
      <c r="H64" s="1942">
        <f t="shared" ref="H64:H93" si="10">G64/12*12</f>
        <v>0</v>
      </c>
      <c r="I64" s="1653">
        <f>'izvršenje I-XII 2025'!E61</f>
        <v>32388.370000000003</v>
      </c>
      <c r="J64" s="1661">
        <f t="shared" si="1"/>
        <v>147.73256278037644</v>
      </c>
      <c r="K64" s="1662" t="e">
        <f t="shared" si="2"/>
        <v>#DIV/0!</v>
      </c>
      <c r="L64" s="457"/>
    </row>
    <row r="65" spans="1:12" s="22" customFormat="1" ht="19.5" customHeight="1" x14ac:dyDescent="0.25">
      <c r="A65" s="1557"/>
      <c r="B65" s="1560"/>
      <c r="C65" s="1558"/>
      <c r="D65" s="1557">
        <v>3212</v>
      </c>
      <c r="E65" s="1542" t="s">
        <v>31</v>
      </c>
      <c r="F65" s="1594">
        <f>'izvršenje I-XII 2025'!C63</f>
        <v>25213.79</v>
      </c>
      <c r="G65" s="1594"/>
      <c r="H65" s="1942">
        <f t="shared" si="10"/>
        <v>0</v>
      </c>
      <c r="I65" s="1653">
        <f>'izvršenje I-XII 2025'!E63</f>
        <v>27229.5</v>
      </c>
      <c r="J65" s="1661">
        <f t="shared" si="1"/>
        <v>107.99447445227392</v>
      </c>
      <c r="K65" s="1662" t="e">
        <f t="shared" si="2"/>
        <v>#DIV/0!</v>
      </c>
      <c r="L65" s="457"/>
    </row>
    <row r="66" spans="1:12" s="22" customFormat="1" ht="19.5" customHeight="1" x14ac:dyDescent="0.25">
      <c r="A66" s="1557"/>
      <c r="B66" s="1560"/>
      <c r="C66" s="1558"/>
      <c r="D66" s="1557">
        <v>3213</v>
      </c>
      <c r="E66" s="1541" t="s">
        <v>35</v>
      </c>
      <c r="F66" s="1594">
        <f>'izvršenje I-XII 2025'!C66</f>
        <v>1345</v>
      </c>
      <c r="G66" s="1594"/>
      <c r="H66" s="1942">
        <f t="shared" si="10"/>
        <v>0</v>
      </c>
      <c r="I66" s="1653">
        <f>'izvršenje I-XII 2025'!E66</f>
        <v>15396.34</v>
      </c>
      <c r="J66" s="1661">
        <f t="shared" si="1"/>
        <v>1144.7092936802974</v>
      </c>
      <c r="K66" s="1662" t="e">
        <f t="shared" si="2"/>
        <v>#DIV/0!</v>
      </c>
      <c r="L66" s="457"/>
    </row>
    <row r="67" spans="1:12" s="22" customFormat="1" ht="19.5" customHeight="1" x14ac:dyDescent="0.25">
      <c r="A67" s="1557"/>
      <c r="B67" s="1560"/>
      <c r="C67" s="1558"/>
      <c r="D67" s="1549">
        <v>3214</v>
      </c>
      <c r="E67" s="1541" t="s">
        <v>36</v>
      </c>
      <c r="F67" s="1594">
        <f>'izvršenje I-XII 2025'!C69</f>
        <v>325</v>
      </c>
      <c r="G67" s="1594"/>
      <c r="H67" s="1942">
        <f t="shared" si="10"/>
        <v>0</v>
      </c>
      <c r="I67" s="1653">
        <f>'izvršenje I-XII 2025'!E69</f>
        <v>136</v>
      </c>
      <c r="J67" s="1661">
        <f t="shared" si="1"/>
        <v>41.846153846153847</v>
      </c>
      <c r="K67" s="1662" t="e">
        <f t="shared" si="2"/>
        <v>#DIV/0!</v>
      </c>
      <c r="L67" s="457"/>
    </row>
    <row r="68" spans="1:12" s="22" customFormat="1" ht="19.5" customHeight="1" x14ac:dyDescent="0.25">
      <c r="A68" s="1557"/>
      <c r="B68" s="1560"/>
      <c r="C68" s="1558">
        <v>322</v>
      </c>
      <c r="D68" s="1557"/>
      <c r="E68" s="1541" t="s">
        <v>53</v>
      </c>
      <c r="F68" s="1594">
        <f>F69+F70+F71+F72+F73+F74</f>
        <v>80623.929999999993</v>
      </c>
      <c r="G68" s="1594">
        <f>'izvršenje I-XII 2025'!D92</f>
        <v>77046</v>
      </c>
      <c r="H68" s="1942">
        <f t="shared" si="10"/>
        <v>77046</v>
      </c>
      <c r="I68" s="1654">
        <f>I69+I70+I71+I72+I73+I74</f>
        <v>66929.8</v>
      </c>
      <c r="J68" s="1661">
        <f t="shared" si="1"/>
        <v>83.014807142246738</v>
      </c>
      <c r="K68" s="1662">
        <f t="shared" si="2"/>
        <v>86.869921864859961</v>
      </c>
      <c r="L68" s="457"/>
    </row>
    <row r="69" spans="1:12" s="22" customFormat="1" ht="19.5" customHeight="1" x14ac:dyDescent="0.25">
      <c r="A69" s="1557"/>
      <c r="B69" s="1560"/>
      <c r="C69" s="1558"/>
      <c r="D69" s="1557">
        <v>3221</v>
      </c>
      <c r="E69" s="1541" t="s">
        <v>43</v>
      </c>
      <c r="F69" s="1594">
        <f>'izvršenje I-XII 2025'!C76</f>
        <v>34461.339999999997</v>
      </c>
      <c r="G69" s="1594"/>
      <c r="H69" s="1942">
        <f t="shared" si="10"/>
        <v>0</v>
      </c>
      <c r="I69" s="1653">
        <f>'izvršenje I-XII 2025'!E76</f>
        <v>23338.050000000003</v>
      </c>
      <c r="J69" s="1661">
        <f t="shared" si="1"/>
        <v>67.722410097808165</v>
      </c>
      <c r="K69" s="1662" t="e">
        <f t="shared" si="2"/>
        <v>#DIV/0!</v>
      </c>
      <c r="L69" s="457"/>
    </row>
    <row r="70" spans="1:12" s="22" customFormat="1" ht="19.5" customHeight="1" x14ac:dyDescent="0.25">
      <c r="A70" s="1557"/>
      <c r="B70" s="1560"/>
      <c r="C70" s="1558"/>
      <c r="D70" s="1557">
        <v>3222</v>
      </c>
      <c r="E70" s="1541" t="s">
        <v>147</v>
      </c>
      <c r="F70" s="1594">
        <f>'izvršenje I-XII 2025'!C80</f>
        <v>20.8</v>
      </c>
      <c r="G70" s="1594"/>
      <c r="H70" s="1942">
        <f t="shared" si="10"/>
        <v>0</v>
      </c>
      <c r="I70" s="1653">
        <f>'izvršenje I-XII 2025'!E80</f>
        <v>406.14</v>
      </c>
      <c r="J70" s="1661">
        <f t="shared" si="1"/>
        <v>1952.5961538461538</v>
      </c>
      <c r="K70" s="1662" t="e">
        <f t="shared" si="2"/>
        <v>#DIV/0!</v>
      </c>
      <c r="L70" s="457"/>
    </row>
    <row r="71" spans="1:12" s="22" customFormat="1" ht="19.5" customHeight="1" x14ac:dyDescent="0.25">
      <c r="A71" s="1557"/>
      <c r="B71" s="1560"/>
      <c r="C71" s="1558"/>
      <c r="D71" s="1557">
        <v>3223</v>
      </c>
      <c r="E71" s="1541" t="s">
        <v>47</v>
      </c>
      <c r="F71" s="1594">
        <f>'izvršenje I-XII 2025'!C84</f>
        <v>33572.149999999994</v>
      </c>
      <c r="G71" s="1594"/>
      <c r="H71" s="1942">
        <f t="shared" si="10"/>
        <v>0</v>
      </c>
      <c r="I71" s="1653">
        <f>'izvršenje I-XII 2025'!E84</f>
        <v>33531.050000000003</v>
      </c>
      <c r="J71" s="1661">
        <f t="shared" si="1"/>
        <v>99.877577098875136</v>
      </c>
      <c r="K71" s="1662" t="e">
        <f t="shared" si="2"/>
        <v>#DIV/0!</v>
      </c>
      <c r="L71" s="457"/>
    </row>
    <row r="72" spans="1:12" s="22" customFormat="1" ht="19.5" customHeight="1" x14ac:dyDescent="0.25">
      <c r="A72" s="1557"/>
      <c r="B72" s="1560"/>
      <c r="C72" s="1558"/>
      <c r="D72" s="1549">
        <v>3224</v>
      </c>
      <c r="E72" s="1541" t="s">
        <v>49</v>
      </c>
      <c r="F72" s="1594">
        <f>'izvršenje I-XII 2025'!C87</f>
        <v>5799.7300000000005</v>
      </c>
      <c r="G72" s="1594"/>
      <c r="H72" s="1942">
        <f t="shared" si="10"/>
        <v>0</v>
      </c>
      <c r="I72" s="1653">
        <f>'izvršenje I-XII 2025'!E87</f>
        <v>8872.7800000000007</v>
      </c>
      <c r="J72" s="1661">
        <f t="shared" si="1"/>
        <v>152.98608728337354</v>
      </c>
      <c r="K72" s="1662" t="e">
        <f t="shared" si="2"/>
        <v>#DIV/0!</v>
      </c>
      <c r="L72" s="457"/>
    </row>
    <row r="73" spans="1:12" s="22" customFormat="1" ht="19.5" customHeight="1" x14ac:dyDescent="0.25">
      <c r="A73" s="1557"/>
      <c r="B73" s="1560"/>
      <c r="C73" s="1558"/>
      <c r="D73" s="1549">
        <v>3225</v>
      </c>
      <c r="E73" s="1541" t="s">
        <v>51</v>
      </c>
      <c r="F73" s="1594">
        <f>'izvršenje I-XII 2025'!C89</f>
        <v>3352.09</v>
      </c>
      <c r="G73" s="1594"/>
      <c r="H73" s="1942">
        <f t="shared" si="10"/>
        <v>0</v>
      </c>
      <c r="I73" s="1653">
        <f>'izvršenje I-XII 2025'!E89</f>
        <v>32.289999999999992</v>
      </c>
      <c r="J73" s="1661">
        <f t="shared" si="1"/>
        <v>0.96327962554704649</v>
      </c>
      <c r="K73" s="1662" t="e">
        <f t="shared" si="2"/>
        <v>#DIV/0!</v>
      </c>
      <c r="L73" s="457"/>
    </row>
    <row r="74" spans="1:12" s="22" customFormat="1" ht="19.5" customHeight="1" x14ac:dyDescent="0.25">
      <c r="A74" s="1557"/>
      <c r="B74" s="1560"/>
      <c r="C74" s="1558"/>
      <c r="D74" s="1549">
        <v>3227</v>
      </c>
      <c r="E74" s="1541" t="s">
        <v>52</v>
      </c>
      <c r="F74" s="1594">
        <f>'izvršenje I-XII 2025'!C91</f>
        <v>3417.82</v>
      </c>
      <c r="G74" s="1594"/>
      <c r="H74" s="1942">
        <f t="shared" si="10"/>
        <v>0</v>
      </c>
      <c r="I74" s="1653">
        <f>'izvršenje I-XII 2025'!E91</f>
        <v>749.49</v>
      </c>
      <c r="J74" s="1661">
        <f t="shared" si="1"/>
        <v>21.928890345307828</v>
      </c>
      <c r="K74" s="1662" t="e">
        <f t="shared" si="2"/>
        <v>#DIV/0!</v>
      </c>
      <c r="L74" s="457"/>
    </row>
    <row r="75" spans="1:12" s="22" customFormat="1" ht="19.5" customHeight="1" x14ac:dyDescent="0.25">
      <c r="A75" s="1557"/>
      <c r="B75" s="1560"/>
      <c r="C75" s="1558">
        <v>323</v>
      </c>
      <c r="D75" s="1557"/>
      <c r="E75" s="1541" t="s">
        <v>90</v>
      </c>
      <c r="F75" s="1594">
        <f>F76+F77+F78+F79+F80+F81+F82+F83+F84</f>
        <v>111510.23</v>
      </c>
      <c r="G75" s="1594">
        <f>'izvršenje I-XII 2025'!D136</f>
        <v>112250</v>
      </c>
      <c r="H75" s="1942">
        <f t="shared" si="10"/>
        <v>112250</v>
      </c>
      <c r="I75" s="1654">
        <f>I76+I77+I78+I79+I80+I81+I82+I83+I84</f>
        <v>140780.83000000002</v>
      </c>
      <c r="J75" s="1661">
        <f t="shared" si="1"/>
        <v>126.24925085348673</v>
      </c>
      <c r="K75" s="1662">
        <f t="shared" si="2"/>
        <v>125.41722048997774</v>
      </c>
      <c r="L75" s="457"/>
    </row>
    <row r="76" spans="1:12" s="22" customFormat="1" ht="19.5" customHeight="1" x14ac:dyDescent="0.25">
      <c r="A76" s="1557"/>
      <c r="B76" s="1560"/>
      <c r="C76" s="1558"/>
      <c r="D76" s="1549">
        <v>3231</v>
      </c>
      <c r="E76" s="1541" t="s">
        <v>149</v>
      </c>
      <c r="F76" s="1594">
        <f>'izvršenje I-XII 2025'!C97</f>
        <v>24433.280000000002</v>
      </c>
      <c r="G76" s="1594"/>
      <c r="H76" s="1942">
        <f t="shared" si="10"/>
        <v>0</v>
      </c>
      <c r="I76" s="1653">
        <f>'izvršenje I-XII 2025'!E97</f>
        <v>44661.1</v>
      </c>
      <c r="J76" s="1661">
        <f t="shared" si="1"/>
        <v>182.78798425753723</v>
      </c>
      <c r="K76" s="1662" t="e">
        <f t="shared" si="2"/>
        <v>#DIV/0!</v>
      </c>
      <c r="L76" s="457"/>
    </row>
    <row r="77" spans="1:12" s="22" customFormat="1" ht="19.5" customHeight="1" x14ac:dyDescent="0.25">
      <c r="A77" s="1557"/>
      <c r="B77" s="1560"/>
      <c r="C77" s="1558"/>
      <c r="D77" s="1549">
        <v>3232</v>
      </c>
      <c r="E77" s="1541" t="s">
        <v>61</v>
      </c>
      <c r="F77" s="1594">
        <f>'izvršenje I-XII 2025'!C101</f>
        <v>20543.09</v>
      </c>
      <c r="G77" s="1594"/>
      <c r="H77" s="1942">
        <f t="shared" si="10"/>
        <v>0</v>
      </c>
      <c r="I77" s="1653">
        <f>'izvršenje I-XII 2025'!E101</f>
        <v>17789.170000000002</v>
      </c>
      <c r="J77" s="1661">
        <f t="shared" si="1"/>
        <v>86.594421773939573</v>
      </c>
      <c r="K77" s="1662" t="e">
        <f t="shared" si="2"/>
        <v>#DIV/0!</v>
      </c>
      <c r="L77" s="457"/>
    </row>
    <row r="78" spans="1:12" s="22" customFormat="1" ht="19.5" customHeight="1" x14ac:dyDescent="0.25">
      <c r="A78" s="1557"/>
      <c r="B78" s="1560"/>
      <c r="C78" s="1558"/>
      <c r="D78" s="1549">
        <v>3233</v>
      </c>
      <c r="E78" s="1541" t="s">
        <v>64</v>
      </c>
      <c r="F78" s="1594">
        <f>'izvršenje I-XII 2025'!C106</f>
        <v>264</v>
      </c>
      <c r="G78" s="1594"/>
      <c r="H78" s="1942">
        <f t="shared" si="10"/>
        <v>0</v>
      </c>
      <c r="I78" s="1653">
        <f>'izvršenje I-XII 2025'!E106</f>
        <v>860</v>
      </c>
      <c r="J78" s="1661">
        <f t="shared" si="1"/>
        <v>325.75757575757575</v>
      </c>
      <c r="K78" s="1662" t="e">
        <f t="shared" si="2"/>
        <v>#DIV/0!</v>
      </c>
      <c r="L78" s="457"/>
    </row>
    <row r="79" spans="1:12" s="22" customFormat="1" ht="19.5" customHeight="1" x14ac:dyDescent="0.25">
      <c r="A79" s="1557"/>
      <c r="B79" s="1560"/>
      <c r="C79" s="1558"/>
      <c r="D79" s="1549">
        <v>3234</v>
      </c>
      <c r="E79" s="1541" t="s">
        <v>69</v>
      </c>
      <c r="F79" s="1594">
        <f>'izvršenje I-XII 2025'!C111</f>
        <v>9740.39</v>
      </c>
      <c r="G79" s="1594"/>
      <c r="H79" s="1942">
        <f t="shared" si="10"/>
        <v>0</v>
      </c>
      <c r="I79" s="1653">
        <f>'izvršenje I-XII 2025'!E111</f>
        <v>9636.7099999999991</v>
      </c>
      <c r="J79" s="1661">
        <f t="shared" si="1"/>
        <v>98.935566235027551</v>
      </c>
      <c r="K79" s="1662" t="e">
        <f t="shared" si="2"/>
        <v>#DIV/0!</v>
      </c>
      <c r="L79" s="457"/>
    </row>
    <row r="80" spans="1:12" s="22" customFormat="1" ht="19.5" customHeight="1" x14ac:dyDescent="0.25">
      <c r="A80" s="1557"/>
      <c r="B80" s="1560"/>
      <c r="C80" s="1558"/>
      <c r="D80" s="1549">
        <v>3235</v>
      </c>
      <c r="E80" s="1541" t="s">
        <v>72</v>
      </c>
      <c r="F80" s="1594">
        <f>'izvršenje I-XII 2025'!C115</f>
        <v>3019.0099999999998</v>
      </c>
      <c r="G80" s="1594"/>
      <c r="H80" s="1942">
        <f t="shared" si="10"/>
        <v>0</v>
      </c>
      <c r="I80" s="1653">
        <f>'izvršenje I-XII 2025'!E115</f>
        <v>3417.0200000000004</v>
      </c>
      <c r="J80" s="1661">
        <f t="shared" ref="J80:J138" si="11">I80/F80*100</f>
        <v>113.18346080337595</v>
      </c>
      <c r="K80" s="1662" t="e">
        <f t="shared" ref="K80:K138" si="12">I80/H80*100</f>
        <v>#DIV/0!</v>
      </c>
      <c r="L80" s="457"/>
    </row>
    <row r="81" spans="1:12" s="22" customFormat="1" ht="19.5" customHeight="1" x14ac:dyDescent="0.25">
      <c r="A81" s="1557"/>
      <c r="B81" s="1560"/>
      <c r="C81" s="1558"/>
      <c r="D81" s="1549">
        <v>3236</v>
      </c>
      <c r="E81" s="1541" t="s">
        <v>74</v>
      </c>
      <c r="F81" s="1594">
        <f>'izvršenje I-XII 2025'!C118</f>
        <v>2644</v>
      </c>
      <c r="G81" s="1594"/>
      <c r="H81" s="1942">
        <f t="shared" si="10"/>
        <v>0</v>
      </c>
      <c r="I81" s="1653">
        <f>'izvršenje I-XII 2025'!E118</f>
        <v>3619.7000000000003</v>
      </c>
      <c r="J81" s="1661">
        <f t="shared" si="11"/>
        <v>136.90242057488655</v>
      </c>
      <c r="K81" s="1662" t="e">
        <f t="shared" si="12"/>
        <v>#DIV/0!</v>
      </c>
      <c r="L81" s="457"/>
    </row>
    <row r="82" spans="1:12" s="22" customFormat="1" ht="19.5" customHeight="1" x14ac:dyDescent="0.25">
      <c r="A82" s="1557"/>
      <c r="B82" s="1560"/>
      <c r="C82" s="1558"/>
      <c r="D82" s="1549">
        <v>3237</v>
      </c>
      <c r="E82" s="1541" t="s">
        <v>79</v>
      </c>
      <c r="F82" s="1594">
        <f>'izvršenje I-XII 2025'!C123</f>
        <v>6511.84</v>
      </c>
      <c r="G82" s="1594"/>
      <c r="H82" s="1942">
        <f t="shared" si="10"/>
        <v>0</v>
      </c>
      <c r="I82" s="1653">
        <f>'izvršenje I-XII 2025'!E123</f>
        <v>17667.29</v>
      </c>
      <c r="J82" s="1661">
        <f t="shared" si="11"/>
        <v>271.31025946583452</v>
      </c>
      <c r="K82" s="1662" t="e">
        <f t="shared" si="12"/>
        <v>#DIV/0!</v>
      </c>
      <c r="L82" s="457"/>
    </row>
    <row r="83" spans="1:12" s="22" customFormat="1" ht="19.5" customHeight="1" x14ac:dyDescent="0.25">
      <c r="A83" s="1557"/>
      <c r="B83" s="1560"/>
      <c r="C83" s="1558"/>
      <c r="D83" s="1549">
        <v>3238</v>
      </c>
      <c r="E83" s="1541" t="s">
        <v>82</v>
      </c>
      <c r="F83" s="1594">
        <f>'izvršenje I-XII 2025'!C127</f>
        <v>579.78</v>
      </c>
      <c r="G83" s="1594"/>
      <c r="H83" s="1942">
        <f t="shared" si="10"/>
        <v>0</v>
      </c>
      <c r="I83" s="1653">
        <f>'izvršenje I-XII 2025'!E127</f>
        <v>62.5</v>
      </c>
      <c r="J83" s="1661">
        <f t="shared" si="11"/>
        <v>10.779951015902585</v>
      </c>
      <c r="K83" s="1662" t="e">
        <f t="shared" si="12"/>
        <v>#DIV/0!</v>
      </c>
      <c r="L83" s="457"/>
    </row>
    <row r="84" spans="1:12" s="22" customFormat="1" ht="19.5" customHeight="1" x14ac:dyDescent="0.25">
      <c r="A84" s="1557"/>
      <c r="B84" s="1560"/>
      <c r="C84" s="1558"/>
      <c r="D84" s="1549">
        <v>3239</v>
      </c>
      <c r="E84" s="1541" t="s">
        <v>89</v>
      </c>
      <c r="F84" s="1594">
        <f>'izvršenje I-XII 2025'!C135</f>
        <v>43774.84</v>
      </c>
      <c r="G84" s="1594"/>
      <c r="H84" s="1942">
        <f t="shared" si="10"/>
        <v>0</v>
      </c>
      <c r="I84" s="1653">
        <f>'izvršenje I-XII 2025'!E135</f>
        <v>43067.340000000004</v>
      </c>
      <c r="J84" s="1661">
        <f t="shared" si="11"/>
        <v>98.383774789353907</v>
      </c>
      <c r="K84" s="1662" t="e">
        <f t="shared" si="12"/>
        <v>#DIV/0!</v>
      </c>
      <c r="L84" s="457"/>
    </row>
    <row r="85" spans="1:12" s="22" customFormat="1" ht="19.5" customHeight="1" x14ac:dyDescent="0.25">
      <c r="A85" s="1557"/>
      <c r="B85" s="1560"/>
      <c r="C85" s="1558">
        <v>324</v>
      </c>
      <c r="D85" s="1557"/>
      <c r="E85" s="1541" t="s">
        <v>93</v>
      </c>
      <c r="F85" s="1594">
        <f>F86</f>
        <v>7448</v>
      </c>
      <c r="G85" s="1594">
        <f>G86</f>
        <v>0</v>
      </c>
      <c r="H85" s="1942">
        <f t="shared" si="10"/>
        <v>0</v>
      </c>
      <c r="I85" s="1654">
        <f>I86</f>
        <v>42830</v>
      </c>
      <c r="J85" s="1661">
        <f t="shared" si="11"/>
        <v>575.05370569280342</v>
      </c>
      <c r="K85" s="1662" t="e">
        <f t="shared" si="12"/>
        <v>#DIV/0!</v>
      </c>
      <c r="L85" s="457"/>
    </row>
    <row r="86" spans="1:12" s="22" customFormat="1" ht="19.5" customHeight="1" x14ac:dyDescent="0.25">
      <c r="A86" s="1557"/>
      <c r="B86" s="1560"/>
      <c r="C86" s="1558"/>
      <c r="D86" s="1557">
        <v>3241</v>
      </c>
      <c r="E86" s="1542" t="s">
        <v>286</v>
      </c>
      <c r="F86" s="1594">
        <f>'izvršenje I-XII 2025'!C137</f>
        <v>7448</v>
      </c>
      <c r="G86" s="1594"/>
      <c r="H86" s="1942">
        <f t="shared" si="10"/>
        <v>0</v>
      </c>
      <c r="I86" s="1653">
        <f>'izvršenje I-XII 2025'!E137</f>
        <v>42830</v>
      </c>
      <c r="J86" s="1661">
        <f t="shared" si="11"/>
        <v>575.05370569280342</v>
      </c>
      <c r="K86" s="1662" t="e">
        <f t="shared" si="12"/>
        <v>#DIV/0!</v>
      </c>
      <c r="L86" s="457"/>
    </row>
    <row r="87" spans="1:12" s="22" customFormat="1" ht="19.5" customHeight="1" x14ac:dyDescent="0.25">
      <c r="A87" s="1557"/>
      <c r="B87" s="1560"/>
      <c r="C87" s="1558">
        <v>329</v>
      </c>
      <c r="D87" s="1557"/>
      <c r="E87" s="1541" t="s">
        <v>105</v>
      </c>
      <c r="F87" s="1594">
        <f>F88+F89+F90+F91+F92+F93</f>
        <v>23153.06</v>
      </c>
      <c r="G87" s="1594">
        <f>'izvršenje I-XII 2025'!D157</f>
        <v>89706</v>
      </c>
      <c r="H87" s="1942">
        <f t="shared" si="10"/>
        <v>89706</v>
      </c>
      <c r="I87" s="1654">
        <f>I88+I89+I90+I91+I92+I93</f>
        <v>39247.919999999998</v>
      </c>
      <c r="J87" s="1661">
        <f t="shared" si="11"/>
        <v>169.5150446636427</v>
      </c>
      <c r="K87" s="1662">
        <f t="shared" si="12"/>
        <v>43.751722292823217</v>
      </c>
      <c r="L87" s="457"/>
    </row>
    <row r="88" spans="1:12" s="22" customFormat="1" ht="19.5" customHeight="1" x14ac:dyDescent="0.25">
      <c r="A88" s="1557"/>
      <c r="B88" s="1560"/>
      <c r="C88" s="1558"/>
      <c r="D88" s="1557">
        <v>3292</v>
      </c>
      <c r="E88" s="1541" t="s">
        <v>96</v>
      </c>
      <c r="F88" s="1594">
        <f>'izvršenje I-XII 2025'!C142</f>
        <v>3478.9700000000003</v>
      </c>
      <c r="G88" s="1594"/>
      <c r="H88" s="1942">
        <f t="shared" si="10"/>
        <v>0</v>
      </c>
      <c r="I88" s="1653">
        <f>'izvršenje I-XII 2025'!E142</f>
        <v>4689.16</v>
      </c>
      <c r="J88" s="1661">
        <f t="shared" si="11"/>
        <v>134.78587053064555</v>
      </c>
      <c r="K88" s="1662" t="e">
        <f t="shared" si="12"/>
        <v>#DIV/0!</v>
      </c>
      <c r="L88" s="457"/>
    </row>
    <row r="89" spans="1:12" s="22" customFormat="1" ht="19.5" customHeight="1" x14ac:dyDescent="0.25">
      <c r="A89" s="1557"/>
      <c r="B89" s="1560"/>
      <c r="C89" s="1558"/>
      <c r="D89" s="1549">
        <v>3293</v>
      </c>
      <c r="E89" s="1541" t="s">
        <v>94</v>
      </c>
      <c r="F89" s="1594">
        <f>'izvršenje I-XII 2025'!C144</f>
        <v>1468.48</v>
      </c>
      <c r="G89" s="1594"/>
      <c r="H89" s="1942">
        <f t="shared" si="10"/>
        <v>0</v>
      </c>
      <c r="I89" s="1653">
        <f>'izvršenje I-XII 2025'!E144</f>
        <v>369.83</v>
      </c>
      <c r="J89" s="1661">
        <f t="shared" si="11"/>
        <v>25.184544563085637</v>
      </c>
      <c r="K89" s="1662" t="e">
        <f t="shared" si="12"/>
        <v>#DIV/0!</v>
      </c>
      <c r="L89" s="457"/>
    </row>
    <row r="90" spans="1:12" s="22" customFormat="1" ht="19.5" customHeight="1" x14ac:dyDescent="0.25">
      <c r="A90" s="1557"/>
      <c r="B90" s="1560"/>
      <c r="C90" s="1558"/>
      <c r="D90" s="1549">
        <v>3294</v>
      </c>
      <c r="E90" s="1541" t="s">
        <v>98</v>
      </c>
      <c r="F90" s="1594">
        <f>'izvršenje I-XII 2025'!C146</f>
        <v>566</v>
      </c>
      <c r="G90" s="1594"/>
      <c r="H90" s="1942">
        <f t="shared" si="10"/>
        <v>0</v>
      </c>
      <c r="I90" s="1653">
        <f>'izvršenje I-XII 2025'!E146</f>
        <v>571</v>
      </c>
      <c r="J90" s="1661">
        <f t="shared" si="11"/>
        <v>100.88339222614842</v>
      </c>
      <c r="K90" s="1662" t="e">
        <f t="shared" si="12"/>
        <v>#DIV/0!</v>
      </c>
      <c r="L90" s="457"/>
    </row>
    <row r="91" spans="1:12" s="22" customFormat="1" ht="19.5" customHeight="1" x14ac:dyDescent="0.25">
      <c r="A91" s="1557"/>
      <c r="B91" s="1560"/>
      <c r="C91" s="1558"/>
      <c r="D91" s="1549">
        <v>3295</v>
      </c>
      <c r="E91" s="1541" t="s">
        <v>103</v>
      </c>
      <c r="F91" s="1594">
        <f>'izvršenje I-XII 2025'!C151</f>
        <v>4181.5</v>
      </c>
      <c r="G91" s="1594"/>
      <c r="H91" s="1942">
        <f t="shared" si="10"/>
        <v>0</v>
      </c>
      <c r="I91" s="1653">
        <f>'izvršenje I-XII 2025'!E151</f>
        <v>5357.04</v>
      </c>
      <c r="J91" s="1661">
        <f t="shared" si="11"/>
        <v>128.11287815377256</v>
      </c>
      <c r="K91" s="1662" t="e">
        <f t="shared" si="12"/>
        <v>#DIV/0!</v>
      </c>
      <c r="L91" s="457"/>
    </row>
    <row r="92" spans="1:12" s="22" customFormat="1" ht="19.5" customHeight="1" x14ac:dyDescent="0.25">
      <c r="A92" s="1557"/>
      <c r="B92" s="1560"/>
      <c r="C92" s="1558"/>
      <c r="D92" s="1549">
        <v>3296</v>
      </c>
      <c r="E92" s="1541" t="s">
        <v>163</v>
      </c>
      <c r="F92" s="1594">
        <f>'izvršenje I-XII 2025'!C153</f>
        <v>0</v>
      </c>
      <c r="G92" s="1594"/>
      <c r="H92" s="1942">
        <f t="shared" si="10"/>
        <v>0</v>
      </c>
      <c r="I92" s="1653">
        <f>'izvršenje I-XII 2025'!E153</f>
        <v>0</v>
      </c>
      <c r="J92" s="1661" t="e">
        <f t="shared" si="11"/>
        <v>#DIV/0!</v>
      </c>
      <c r="K92" s="1662" t="e">
        <f t="shared" si="12"/>
        <v>#DIV/0!</v>
      </c>
      <c r="L92" s="457"/>
    </row>
    <row r="93" spans="1:12" s="22" customFormat="1" ht="19.5" customHeight="1" thickBot="1" x14ac:dyDescent="0.3">
      <c r="A93" s="1572"/>
      <c r="B93" s="1582"/>
      <c r="C93" s="1563"/>
      <c r="D93" s="1629">
        <v>3299</v>
      </c>
      <c r="E93" s="1601" t="s">
        <v>105</v>
      </c>
      <c r="F93" s="1587">
        <f>'izvršenje I-XII 2025'!C156</f>
        <v>13458.11</v>
      </c>
      <c r="G93" s="1587"/>
      <c r="H93" s="1942">
        <f t="shared" si="10"/>
        <v>0</v>
      </c>
      <c r="I93" s="1655">
        <f>'izvršenje I-XII 2025'!E156</f>
        <v>28260.889999999996</v>
      </c>
      <c r="J93" s="1661">
        <f t="shared" si="11"/>
        <v>209.9915218407339</v>
      </c>
      <c r="K93" s="1662" t="e">
        <f t="shared" si="12"/>
        <v>#DIV/0!</v>
      </c>
      <c r="L93" s="457"/>
    </row>
    <row r="94" spans="1:12" s="22" customFormat="1" ht="19.5" customHeight="1" thickBot="1" x14ac:dyDescent="0.3">
      <c r="A94" s="1577"/>
      <c r="B94" s="1583">
        <v>34</v>
      </c>
      <c r="C94" s="1626"/>
      <c r="D94" s="1578"/>
      <c r="E94" s="1585" t="s">
        <v>351</v>
      </c>
      <c r="F94" s="1591">
        <f>F95+F97</f>
        <v>4977.91</v>
      </c>
      <c r="G94" s="1591">
        <f>'izvršenje I-XII 2025'!D170+'izvršenje I-XII 2025'!D159</f>
        <v>1000</v>
      </c>
      <c r="H94" s="1589">
        <f>G94/12*12</f>
        <v>1000</v>
      </c>
      <c r="I94" s="1651">
        <f>I95+I97</f>
        <v>628.18999999999994</v>
      </c>
      <c r="J94" s="1676">
        <f t="shared" si="11"/>
        <v>12.61955318597564</v>
      </c>
      <c r="K94" s="1677">
        <f t="shared" si="12"/>
        <v>62.818999999999988</v>
      </c>
      <c r="L94" s="457"/>
    </row>
    <row r="95" spans="1:12" s="22" customFormat="1" ht="19.5" customHeight="1" x14ac:dyDescent="0.25">
      <c r="A95" s="1568"/>
      <c r="B95" s="1575"/>
      <c r="C95" s="1622">
        <v>342</v>
      </c>
      <c r="D95" s="1568"/>
      <c r="E95" s="1569" t="s">
        <v>222</v>
      </c>
      <c r="F95" s="1592">
        <f>F96</f>
        <v>3600.14</v>
      </c>
      <c r="G95" s="1592"/>
      <c r="H95" s="1942">
        <f>G95/12*12</f>
        <v>0</v>
      </c>
      <c r="I95" s="1652">
        <f>I96</f>
        <v>0</v>
      </c>
      <c r="J95" s="1674">
        <f t="shared" si="11"/>
        <v>0</v>
      </c>
      <c r="K95" s="1675" t="e">
        <f t="shared" si="12"/>
        <v>#DIV/0!</v>
      </c>
      <c r="L95" s="457"/>
    </row>
    <row r="96" spans="1:12" s="22" customFormat="1" ht="19.5" customHeight="1" x14ac:dyDescent="0.25">
      <c r="A96" s="1557"/>
      <c r="B96" s="1560"/>
      <c r="C96" s="1558"/>
      <c r="D96" s="1557">
        <v>3422</v>
      </c>
      <c r="E96" s="1546" t="s">
        <v>287</v>
      </c>
      <c r="F96" s="1594">
        <f>'izvršenje I-XII 2025'!C158</f>
        <v>3600.14</v>
      </c>
      <c r="G96" s="1594"/>
      <c r="H96" s="1942">
        <f t="shared" ref="H96:H100" si="13">G96/12*12</f>
        <v>0</v>
      </c>
      <c r="I96" s="1653">
        <f>'izvršenje I-XII 2025'!E158</f>
        <v>0</v>
      </c>
      <c r="J96" s="1661">
        <f t="shared" si="11"/>
        <v>0</v>
      </c>
      <c r="K96" s="1662" t="e">
        <f t="shared" si="12"/>
        <v>#DIV/0!</v>
      </c>
      <c r="L96" s="457"/>
    </row>
    <row r="97" spans="1:12" s="22" customFormat="1" ht="19.5" customHeight="1" x14ac:dyDescent="0.25">
      <c r="A97" s="1557"/>
      <c r="B97" s="1560"/>
      <c r="C97" s="1558">
        <v>343</v>
      </c>
      <c r="D97" s="1557"/>
      <c r="E97" s="1541" t="s">
        <v>110</v>
      </c>
      <c r="F97" s="1594">
        <f>F98+F99+F100</f>
        <v>1377.77</v>
      </c>
      <c r="G97" s="1594"/>
      <c r="H97" s="1942">
        <f t="shared" si="13"/>
        <v>0</v>
      </c>
      <c r="I97" s="1654">
        <f>I98+I99+I100</f>
        <v>628.18999999999994</v>
      </c>
      <c r="J97" s="1661">
        <f t="shared" si="11"/>
        <v>45.594692873266219</v>
      </c>
      <c r="K97" s="1662" t="e">
        <f t="shared" si="12"/>
        <v>#DIV/0!</v>
      </c>
      <c r="L97" s="457"/>
    </row>
    <row r="98" spans="1:12" s="22" customFormat="1" ht="19.5" customHeight="1" x14ac:dyDescent="0.25">
      <c r="A98" s="1557"/>
      <c r="B98" s="1560"/>
      <c r="C98" s="1558"/>
      <c r="D98" s="1557">
        <v>3431</v>
      </c>
      <c r="E98" s="1541" t="s">
        <v>108</v>
      </c>
      <c r="F98" s="1594">
        <f>'izvršenje I-XII 2025'!C162</f>
        <v>1368.6</v>
      </c>
      <c r="G98" s="1594"/>
      <c r="H98" s="1942">
        <f t="shared" si="13"/>
        <v>0</v>
      </c>
      <c r="I98" s="1653">
        <f>'izvršenje I-XII 2025'!E162</f>
        <v>613.9</v>
      </c>
      <c r="J98" s="1661">
        <f t="shared" si="11"/>
        <v>44.8560572848166</v>
      </c>
      <c r="K98" s="1662" t="e">
        <f t="shared" si="12"/>
        <v>#DIV/0!</v>
      </c>
      <c r="L98" s="457"/>
    </row>
    <row r="99" spans="1:12" s="22" customFormat="1" ht="19.5" customHeight="1" x14ac:dyDescent="0.25">
      <c r="A99" s="1557"/>
      <c r="B99" s="1560"/>
      <c r="C99" s="1558"/>
      <c r="D99" s="1549">
        <v>3433</v>
      </c>
      <c r="E99" s="1541" t="s">
        <v>164</v>
      </c>
      <c r="F99" s="1594">
        <f>'izvršenje I-XII 2025'!C167</f>
        <v>9.17</v>
      </c>
      <c r="G99" s="1594"/>
      <c r="H99" s="1942">
        <f t="shared" si="13"/>
        <v>0</v>
      </c>
      <c r="I99" s="1653">
        <f>'izvršenje I-XII 2025'!E167</f>
        <v>14.29</v>
      </c>
      <c r="J99" s="1661">
        <f t="shared" si="11"/>
        <v>155.83424209378407</v>
      </c>
      <c r="K99" s="1662" t="e">
        <f t="shared" si="12"/>
        <v>#DIV/0!</v>
      </c>
      <c r="L99" s="457"/>
    </row>
    <row r="100" spans="1:12" s="22" customFormat="1" ht="19.5" customHeight="1" thickBot="1" x14ac:dyDescent="0.3">
      <c r="A100" s="1572"/>
      <c r="B100" s="1582"/>
      <c r="C100" s="1563"/>
      <c r="D100" s="1629">
        <v>3434</v>
      </c>
      <c r="E100" s="1601" t="s">
        <v>164</v>
      </c>
      <c r="F100" s="1587">
        <f>'izvršenje I-XII 2025'!C169</f>
        <v>0</v>
      </c>
      <c r="G100" s="1587"/>
      <c r="H100" s="1942">
        <f t="shared" si="13"/>
        <v>0</v>
      </c>
      <c r="I100" s="1655">
        <f>'izvršenje I-XII 2025'!E169</f>
        <v>0</v>
      </c>
      <c r="J100" s="1661" t="e">
        <f t="shared" si="11"/>
        <v>#DIV/0!</v>
      </c>
      <c r="K100" s="1662" t="e">
        <f t="shared" si="12"/>
        <v>#DIV/0!</v>
      </c>
      <c r="L100" s="457"/>
    </row>
    <row r="101" spans="1:12" s="22" customFormat="1" ht="19.5" customHeight="1" thickBot="1" x14ac:dyDescent="0.3">
      <c r="A101" s="1577"/>
      <c r="B101" s="1583">
        <v>35</v>
      </c>
      <c r="C101" s="1626"/>
      <c r="D101" s="1578"/>
      <c r="E101" s="1585" t="s">
        <v>352</v>
      </c>
      <c r="F101" s="1591">
        <f>F102</f>
        <v>213812.04</v>
      </c>
      <c r="G101" s="1591">
        <f>'izvršenje I-XII 2025'!D172</f>
        <v>0</v>
      </c>
      <c r="H101" s="1589">
        <f>G101/12*12</f>
        <v>0</v>
      </c>
      <c r="I101" s="1651">
        <f>I102</f>
        <v>0</v>
      </c>
      <c r="J101" s="1676">
        <f t="shared" si="11"/>
        <v>0</v>
      </c>
      <c r="K101" s="1677" t="e">
        <f t="shared" si="12"/>
        <v>#DIV/0!</v>
      </c>
      <c r="L101" s="457"/>
    </row>
    <row r="102" spans="1:12" s="22" customFormat="1" ht="19.5" customHeight="1" x14ac:dyDescent="0.25">
      <c r="A102" s="1568"/>
      <c r="B102" s="1575"/>
      <c r="C102" s="1622">
        <v>353</v>
      </c>
      <c r="D102" s="1568"/>
      <c r="E102" s="1569" t="s">
        <v>176</v>
      </c>
      <c r="F102" s="1592">
        <f>F103</f>
        <v>213812.04</v>
      </c>
      <c r="G102" s="1592"/>
      <c r="H102" s="1942">
        <f>G102/12*12</f>
        <v>0</v>
      </c>
      <c r="I102" s="1652">
        <f>I103</f>
        <v>0</v>
      </c>
      <c r="J102" s="1674">
        <f t="shared" si="11"/>
        <v>0</v>
      </c>
      <c r="K102" s="1675" t="e">
        <f t="shared" si="12"/>
        <v>#DIV/0!</v>
      </c>
      <c r="L102" s="457"/>
    </row>
    <row r="103" spans="1:12" s="22" customFormat="1" ht="19.5" customHeight="1" thickBot="1" x14ac:dyDescent="0.3">
      <c r="A103" s="1572"/>
      <c r="B103" s="1582"/>
      <c r="C103" s="1563"/>
      <c r="D103" s="1572">
        <v>35311</v>
      </c>
      <c r="E103" s="1574" t="s">
        <v>176</v>
      </c>
      <c r="F103" s="1587">
        <f>'izvršenje I-XII 2025'!C171</f>
        <v>213812.04</v>
      </c>
      <c r="G103" s="1587"/>
      <c r="H103" s="1942">
        <f>G103/12*12</f>
        <v>0</v>
      </c>
      <c r="I103" s="1655">
        <f>'izvršenje I-XII 2025'!E171</f>
        <v>0</v>
      </c>
      <c r="J103" s="1661">
        <f t="shared" si="11"/>
        <v>0</v>
      </c>
      <c r="K103" s="1662" t="e">
        <f t="shared" si="12"/>
        <v>#DIV/0!</v>
      </c>
      <c r="L103" s="457"/>
    </row>
    <row r="104" spans="1:12" s="22" customFormat="1" ht="19.5" customHeight="1" thickBot="1" x14ac:dyDescent="0.3">
      <c r="A104" s="1577"/>
      <c r="B104" s="1583">
        <v>36</v>
      </c>
      <c r="C104" s="1626"/>
      <c r="D104" s="1578"/>
      <c r="E104" s="1628" t="s">
        <v>353</v>
      </c>
      <c r="F104" s="1591">
        <f>F105+F107</f>
        <v>62542.28</v>
      </c>
      <c r="G104" s="1591">
        <f>'izvršenje I-XII 2025'!D174+'izvršenje I-XII 2025'!D176</f>
        <v>0</v>
      </c>
      <c r="H104" s="1589">
        <f>G104/12*12</f>
        <v>0</v>
      </c>
      <c r="I104" s="1651">
        <f>I105+I107</f>
        <v>0</v>
      </c>
      <c r="J104" s="1676">
        <f t="shared" si="11"/>
        <v>0</v>
      </c>
      <c r="K104" s="1677" t="e">
        <f t="shared" si="12"/>
        <v>#DIV/0!</v>
      </c>
      <c r="L104" s="457"/>
    </row>
    <row r="105" spans="1:12" s="22" customFormat="1" ht="19.5" customHeight="1" x14ac:dyDescent="0.25">
      <c r="A105" s="1568"/>
      <c r="B105" s="1575"/>
      <c r="C105" s="1622">
        <v>368</v>
      </c>
      <c r="D105" s="1568"/>
      <c r="E105" s="1569" t="s">
        <v>178</v>
      </c>
      <c r="F105" s="1592">
        <f>F106</f>
        <v>32437.620000000003</v>
      </c>
      <c r="G105" s="1592"/>
      <c r="H105" s="1942">
        <f>G105/12*12</f>
        <v>0</v>
      </c>
      <c r="I105" s="1652">
        <f>I106</f>
        <v>0</v>
      </c>
      <c r="J105" s="1674">
        <f t="shared" si="11"/>
        <v>0</v>
      </c>
      <c r="K105" s="1675" t="e">
        <f t="shared" si="12"/>
        <v>#DIV/0!</v>
      </c>
      <c r="L105" s="457"/>
    </row>
    <row r="106" spans="1:12" s="22" customFormat="1" ht="19.5" customHeight="1" x14ac:dyDescent="0.25">
      <c r="A106" s="1557"/>
      <c r="B106" s="1560"/>
      <c r="C106" s="1558"/>
      <c r="D106" s="1557">
        <v>3681</v>
      </c>
      <c r="E106" s="1542" t="s">
        <v>177</v>
      </c>
      <c r="F106" s="1594">
        <f>'izvršenje I-XII 2025'!C173</f>
        <v>32437.620000000003</v>
      </c>
      <c r="G106" s="1594"/>
      <c r="H106" s="1942">
        <f t="shared" ref="H106:H108" si="14">G106/12*12</f>
        <v>0</v>
      </c>
      <c r="I106" s="1653">
        <f>'izvršenje I-XII 2025'!E173</f>
        <v>0</v>
      </c>
      <c r="J106" s="1661">
        <f t="shared" si="11"/>
        <v>0</v>
      </c>
      <c r="K106" s="1662" t="e">
        <f t="shared" si="12"/>
        <v>#DIV/0!</v>
      </c>
      <c r="L106" s="457"/>
    </row>
    <row r="107" spans="1:12" s="22" customFormat="1" ht="19.5" customHeight="1" x14ac:dyDescent="0.25">
      <c r="A107" s="1557"/>
      <c r="B107" s="1560"/>
      <c r="C107" s="1558">
        <v>369</v>
      </c>
      <c r="D107" s="1557"/>
      <c r="E107" s="1541" t="s">
        <v>180</v>
      </c>
      <c r="F107" s="1594">
        <f>F108</f>
        <v>30104.66</v>
      </c>
      <c r="G107" s="1594"/>
      <c r="H107" s="1942">
        <f t="shared" si="14"/>
        <v>0</v>
      </c>
      <c r="I107" s="1654">
        <f>I108</f>
        <v>0</v>
      </c>
      <c r="J107" s="1661">
        <f t="shared" si="11"/>
        <v>0</v>
      </c>
      <c r="K107" s="1662" t="e">
        <f t="shared" si="12"/>
        <v>#DIV/0!</v>
      </c>
      <c r="L107" s="457"/>
    </row>
    <row r="108" spans="1:12" s="22" customFormat="1" ht="19.5" customHeight="1" thickBot="1" x14ac:dyDescent="0.3">
      <c r="A108" s="1572"/>
      <c r="B108" s="1582"/>
      <c r="C108" s="1563"/>
      <c r="D108" s="1572">
        <v>3693</v>
      </c>
      <c r="E108" s="1574" t="s">
        <v>179</v>
      </c>
      <c r="F108" s="1587">
        <f>'izvršenje I-XII 2025'!C175</f>
        <v>30104.66</v>
      </c>
      <c r="G108" s="1587"/>
      <c r="H108" s="1942">
        <f t="shared" si="14"/>
        <v>0</v>
      </c>
      <c r="I108" s="1655">
        <f>'izvršenje I-XII 2025'!E175</f>
        <v>0</v>
      </c>
      <c r="J108" s="1661">
        <f t="shared" si="11"/>
        <v>0</v>
      </c>
      <c r="K108" s="1662" t="e">
        <f t="shared" si="12"/>
        <v>#DIV/0!</v>
      </c>
      <c r="L108" s="457"/>
    </row>
    <row r="109" spans="1:12" s="22" customFormat="1" ht="19.5" customHeight="1" thickBot="1" x14ac:dyDescent="0.3">
      <c r="A109" s="1577"/>
      <c r="B109" s="1578">
        <v>37</v>
      </c>
      <c r="C109" s="1626"/>
      <c r="D109" s="1578"/>
      <c r="E109" s="1585"/>
      <c r="F109" s="1591">
        <f>F110</f>
        <v>0</v>
      </c>
      <c r="G109" s="1591">
        <v>0</v>
      </c>
      <c r="H109" s="1589">
        <f>G109/12*12</f>
        <v>0</v>
      </c>
      <c r="I109" s="1651">
        <f>I110</f>
        <v>0</v>
      </c>
      <c r="J109" s="1676" t="e">
        <f t="shared" si="11"/>
        <v>#DIV/0!</v>
      </c>
      <c r="K109" s="1677" t="e">
        <f t="shared" si="12"/>
        <v>#DIV/0!</v>
      </c>
      <c r="L109" s="457"/>
    </row>
    <row r="110" spans="1:12" s="22" customFormat="1" ht="19.5" customHeight="1" x14ac:dyDescent="0.25">
      <c r="A110" s="1568"/>
      <c r="B110" s="1568"/>
      <c r="C110" s="1622">
        <v>372</v>
      </c>
      <c r="D110" s="1568"/>
      <c r="E110" s="1569" t="s">
        <v>113</v>
      </c>
      <c r="F110" s="1592">
        <f>F111+F112</f>
        <v>0</v>
      </c>
      <c r="G110" s="1592"/>
      <c r="H110" s="1942">
        <f>G110/12*12</f>
        <v>0</v>
      </c>
      <c r="I110" s="1652">
        <f>I111+I112</f>
        <v>0</v>
      </c>
      <c r="J110" s="1674" t="e">
        <f t="shared" si="11"/>
        <v>#DIV/0!</v>
      </c>
      <c r="K110" s="1675" t="e">
        <f t="shared" si="12"/>
        <v>#DIV/0!</v>
      </c>
      <c r="L110" s="457"/>
    </row>
    <row r="111" spans="1:12" s="22" customFormat="1" ht="19.5" customHeight="1" x14ac:dyDescent="0.25">
      <c r="A111" s="1557"/>
      <c r="B111" s="1557"/>
      <c r="C111" s="1558"/>
      <c r="D111" s="1557">
        <v>3721</v>
      </c>
      <c r="E111" s="1542" t="s">
        <v>112</v>
      </c>
      <c r="F111" s="1594">
        <f>'izvršenje I-XII 2025'!C177+'izvršenje I-XII 2025'!C178</f>
        <v>0</v>
      </c>
      <c r="G111" s="1594"/>
      <c r="H111" s="1942">
        <f t="shared" ref="H111:H112" si="15">G111/12*12</f>
        <v>0</v>
      </c>
      <c r="I111" s="1653">
        <v>0</v>
      </c>
      <c r="J111" s="1661" t="e">
        <f t="shared" si="11"/>
        <v>#DIV/0!</v>
      </c>
      <c r="K111" s="1662" t="e">
        <f t="shared" si="12"/>
        <v>#DIV/0!</v>
      </c>
      <c r="L111" s="457"/>
    </row>
    <row r="112" spans="1:12" s="22" customFormat="1" ht="19.5" customHeight="1" thickBot="1" x14ac:dyDescent="0.3">
      <c r="A112" s="1572"/>
      <c r="B112" s="1572"/>
      <c r="C112" s="1563"/>
      <c r="D112" s="1572">
        <v>3722</v>
      </c>
      <c r="E112" s="1574" t="s">
        <v>144</v>
      </c>
      <c r="F112" s="1587">
        <v>0</v>
      </c>
      <c r="G112" s="1587"/>
      <c r="H112" s="1942">
        <f t="shared" si="15"/>
        <v>0</v>
      </c>
      <c r="I112" s="1655">
        <v>0</v>
      </c>
      <c r="J112" s="1661" t="e">
        <f t="shared" si="11"/>
        <v>#DIV/0!</v>
      </c>
      <c r="K112" s="1662" t="e">
        <f t="shared" si="12"/>
        <v>#DIV/0!</v>
      </c>
      <c r="L112" s="457"/>
    </row>
    <row r="113" spans="1:12" s="22" customFormat="1" ht="19.5" customHeight="1" thickBot="1" x14ac:dyDescent="0.3">
      <c r="A113" s="1577"/>
      <c r="B113" s="1578">
        <v>38</v>
      </c>
      <c r="C113" s="1626"/>
      <c r="D113" s="1578"/>
      <c r="E113" s="1628" t="s">
        <v>354</v>
      </c>
      <c r="F113" s="1591">
        <f>F114</f>
        <v>244992.56000000003</v>
      </c>
      <c r="G113" s="1591">
        <f>'izvršenje I-XII 2025'!D182</f>
        <v>1700</v>
      </c>
      <c r="H113" s="1589">
        <f>G113/12*12</f>
        <v>1700</v>
      </c>
      <c r="I113" s="1651">
        <f>I114</f>
        <v>1499.05</v>
      </c>
      <c r="J113" s="1676">
        <f t="shared" si="11"/>
        <v>0.61187572389953382</v>
      </c>
      <c r="K113" s="1677">
        <f t="shared" si="12"/>
        <v>88.17941176470589</v>
      </c>
      <c r="L113" s="457"/>
    </row>
    <row r="114" spans="1:12" s="22" customFormat="1" ht="19.5" customHeight="1" x14ac:dyDescent="0.25">
      <c r="A114" s="1568"/>
      <c r="B114" s="1568"/>
      <c r="C114" s="1622">
        <v>381</v>
      </c>
      <c r="D114" s="1568"/>
      <c r="E114" s="1630" t="s">
        <v>182</v>
      </c>
      <c r="F114" s="1592">
        <f>F115+F116</f>
        <v>244992.56000000003</v>
      </c>
      <c r="G114" s="1592"/>
      <c r="H114" s="1942">
        <f>G114/12*12</f>
        <v>0</v>
      </c>
      <c r="I114" s="1652">
        <f>I115+I116</f>
        <v>1499.05</v>
      </c>
      <c r="J114" s="1674">
        <f t="shared" si="11"/>
        <v>0.61187572389953382</v>
      </c>
      <c r="K114" s="1675" t="e">
        <f t="shared" si="12"/>
        <v>#DIV/0!</v>
      </c>
      <c r="L114" s="457"/>
    </row>
    <row r="115" spans="1:12" s="22" customFormat="1" ht="19.5" customHeight="1" x14ac:dyDescent="0.25">
      <c r="A115" s="1557"/>
      <c r="B115" s="1557"/>
      <c r="C115" s="1558"/>
      <c r="D115" s="1548">
        <v>3813</v>
      </c>
      <c r="E115" s="1542" t="s">
        <v>181</v>
      </c>
      <c r="F115" s="1594">
        <f>'izvršenje I-XII 2025'!C180</f>
        <v>243504.03000000003</v>
      </c>
      <c r="G115" s="1594"/>
      <c r="H115" s="1942">
        <f t="shared" ref="H115:H117" si="16">G115/12*12</f>
        <v>0</v>
      </c>
      <c r="I115" s="1653">
        <f>'izvršenje I-XII 2025'!E180</f>
        <v>0</v>
      </c>
      <c r="J115" s="1661">
        <f t="shared" si="11"/>
        <v>0</v>
      </c>
      <c r="K115" s="1662" t="e">
        <f t="shared" si="12"/>
        <v>#DIV/0!</v>
      </c>
      <c r="L115" s="457"/>
    </row>
    <row r="116" spans="1:12" s="22" customFormat="1" ht="19.5" customHeight="1" x14ac:dyDescent="0.25">
      <c r="A116" s="1557"/>
      <c r="B116" s="1557"/>
      <c r="C116" s="1558"/>
      <c r="D116" s="1548">
        <v>3812</v>
      </c>
      <c r="E116" s="1542" t="s">
        <v>232</v>
      </c>
      <c r="F116" s="1594">
        <f>'izvršenje I-XII 2025'!C181</f>
        <v>1488.53</v>
      </c>
      <c r="G116" s="1594"/>
      <c r="H116" s="1942">
        <f t="shared" si="16"/>
        <v>0</v>
      </c>
      <c r="I116" s="1653">
        <f>'izvršenje I-XII 2025'!E181</f>
        <v>1499.05</v>
      </c>
      <c r="J116" s="1661">
        <f t="shared" si="11"/>
        <v>100.70673751956629</v>
      </c>
      <c r="K116" s="1662" t="e">
        <f t="shared" si="12"/>
        <v>#DIV/0!</v>
      </c>
      <c r="L116" s="457"/>
    </row>
    <row r="117" spans="1:12" s="22" customFormat="1" ht="19.5" customHeight="1" x14ac:dyDescent="0.25">
      <c r="A117" s="1557"/>
      <c r="B117" s="1560"/>
      <c r="C117" s="1561"/>
      <c r="D117" s="1559" t="s">
        <v>264</v>
      </c>
      <c r="E117" s="1547"/>
      <c r="F117" s="1594"/>
      <c r="G117" s="1594"/>
      <c r="H117" s="1942">
        <f t="shared" si="16"/>
        <v>0</v>
      </c>
      <c r="I117" s="1653"/>
      <c r="J117" s="1661" t="e">
        <f t="shared" si="11"/>
        <v>#DIV/0!</v>
      </c>
      <c r="K117" s="1662" t="e">
        <f t="shared" si="12"/>
        <v>#DIV/0!</v>
      </c>
      <c r="L117" s="457"/>
    </row>
    <row r="118" spans="1:12" s="22" customFormat="1" ht="19.5" customHeight="1" thickBot="1" x14ac:dyDescent="0.3">
      <c r="A118" s="1572"/>
      <c r="B118" s="1572"/>
      <c r="C118" s="1631"/>
      <c r="D118" s="1580"/>
      <c r="E118" s="1632"/>
      <c r="F118" s="1587"/>
      <c r="G118" s="1587"/>
      <c r="H118" s="1945"/>
      <c r="I118" s="1655"/>
      <c r="J118" s="1661"/>
      <c r="K118" s="1662"/>
      <c r="L118" s="457"/>
    </row>
    <row r="119" spans="1:12" s="22" customFormat="1" ht="19.5" customHeight="1" thickBot="1" x14ac:dyDescent="0.3">
      <c r="A119" s="1633">
        <v>4</v>
      </c>
      <c r="B119" s="1634"/>
      <c r="C119" s="1635"/>
      <c r="D119" s="1634"/>
      <c r="E119" s="1567" t="s">
        <v>267</v>
      </c>
      <c r="F119" s="1591">
        <f>F120+F123+F134</f>
        <v>4097.8500000000004</v>
      </c>
      <c r="G119" s="1591">
        <f>G120+G123+G134</f>
        <v>10123</v>
      </c>
      <c r="H119" s="1589">
        <f t="shared" ref="H119:H124" si="17">G119/12*12</f>
        <v>10123</v>
      </c>
      <c r="I119" s="1651">
        <f>I120+I123+I134</f>
        <v>7549.5300000000007</v>
      </c>
      <c r="J119" s="1676">
        <f t="shared" si="11"/>
        <v>184.23148724331051</v>
      </c>
      <c r="K119" s="1677">
        <f t="shared" si="12"/>
        <v>74.577990714215161</v>
      </c>
      <c r="L119" s="457"/>
    </row>
    <row r="120" spans="1:12" s="22" customFormat="1" ht="19.5" customHeight="1" thickBot="1" x14ac:dyDescent="0.3">
      <c r="A120" s="1636"/>
      <c r="B120" s="1570">
        <v>41</v>
      </c>
      <c r="C120" s="1624"/>
      <c r="D120" s="1570"/>
      <c r="E120" s="1571" t="s">
        <v>268</v>
      </c>
      <c r="F120" s="1591">
        <f>F121</f>
        <v>0</v>
      </c>
      <c r="G120" s="1591">
        <f>'izvršenje I-XII 2025'!D186</f>
        <v>0</v>
      </c>
      <c r="H120" s="1589">
        <f t="shared" si="17"/>
        <v>0</v>
      </c>
      <c r="I120" s="1651">
        <f>I121</f>
        <v>0</v>
      </c>
      <c r="J120" s="1676" t="e">
        <f t="shared" si="11"/>
        <v>#DIV/0!</v>
      </c>
      <c r="K120" s="1677" t="e">
        <f t="shared" si="12"/>
        <v>#DIV/0!</v>
      </c>
      <c r="L120" s="457"/>
    </row>
    <row r="121" spans="1:12" s="22" customFormat="1" ht="19.5" customHeight="1" x14ac:dyDescent="0.25">
      <c r="A121" s="1564"/>
      <c r="B121" s="1564"/>
      <c r="C121" s="1622">
        <v>412</v>
      </c>
      <c r="D121" s="1568"/>
      <c r="E121" s="1569" t="s">
        <v>219</v>
      </c>
      <c r="F121" s="1592">
        <f>F122</f>
        <v>0</v>
      </c>
      <c r="G121" s="1592"/>
      <c r="H121" s="1942">
        <f t="shared" si="17"/>
        <v>0</v>
      </c>
      <c r="I121" s="1652">
        <f>I122</f>
        <v>0</v>
      </c>
      <c r="J121" s="1674" t="e">
        <f t="shared" si="11"/>
        <v>#DIV/0!</v>
      </c>
      <c r="K121" s="1675" t="e">
        <f t="shared" si="12"/>
        <v>#DIV/0!</v>
      </c>
      <c r="L121" s="457"/>
    </row>
    <row r="122" spans="1:12" s="22" customFormat="1" ht="19.5" customHeight="1" thickBot="1" x14ac:dyDescent="0.3">
      <c r="A122" s="1562"/>
      <c r="B122" s="1562" t="s">
        <v>262</v>
      </c>
      <c r="C122" s="1563"/>
      <c r="D122" s="1572">
        <v>4121</v>
      </c>
      <c r="E122" s="1574" t="s">
        <v>220</v>
      </c>
      <c r="F122" s="1587">
        <f>'izvršenje I-XII 2025'!C186</f>
        <v>0</v>
      </c>
      <c r="G122" s="1587"/>
      <c r="H122" s="1942">
        <f t="shared" si="17"/>
        <v>0</v>
      </c>
      <c r="I122" s="1655">
        <f>'izvršenje I-XII 2025'!E186</f>
        <v>0</v>
      </c>
      <c r="J122" s="1661" t="e">
        <f t="shared" si="11"/>
        <v>#DIV/0!</v>
      </c>
      <c r="K122" s="1662" t="e">
        <f t="shared" si="12"/>
        <v>#DIV/0!</v>
      </c>
      <c r="L122" s="457"/>
    </row>
    <row r="123" spans="1:12" s="22" customFormat="1" ht="19.5" customHeight="1" thickBot="1" x14ac:dyDescent="0.3">
      <c r="A123" s="1638"/>
      <c r="B123" s="1627">
        <v>42</v>
      </c>
      <c r="C123" s="1639"/>
      <c r="D123" s="1627"/>
      <c r="E123" s="1628" t="s">
        <v>355</v>
      </c>
      <c r="F123" s="1590">
        <f>F124+F131+F133</f>
        <v>4097.8500000000004</v>
      </c>
      <c r="G123" s="1590">
        <f>'izvršenje I-XII 2025'!D205+'izvršenje I-XII 2025'!D207</f>
        <v>10123</v>
      </c>
      <c r="H123" s="1589">
        <f t="shared" si="17"/>
        <v>10123</v>
      </c>
      <c r="I123" s="1660">
        <f>I124+I131+I133</f>
        <v>7549.5300000000007</v>
      </c>
      <c r="J123" s="1676">
        <f t="shared" si="11"/>
        <v>184.23148724331051</v>
      </c>
      <c r="K123" s="1677">
        <f t="shared" si="12"/>
        <v>74.577990714215161</v>
      </c>
      <c r="L123" s="457"/>
    </row>
    <row r="124" spans="1:12" s="22" customFormat="1" ht="19.5" customHeight="1" x14ac:dyDescent="0.25">
      <c r="A124" s="1625"/>
      <c r="B124" s="1625"/>
      <c r="C124" s="1637">
        <v>422</v>
      </c>
      <c r="D124" s="1625"/>
      <c r="E124" s="1569" t="s">
        <v>127</v>
      </c>
      <c r="F124" s="1593">
        <f>F125+F126+F127+F128+F129+F130</f>
        <v>2874.75</v>
      </c>
      <c r="G124" s="1593"/>
      <c r="H124" s="1942">
        <f t="shared" si="17"/>
        <v>0</v>
      </c>
      <c r="I124" s="1664">
        <f>I125+I126+I127+I128+I129+I130</f>
        <v>4686.6100000000006</v>
      </c>
      <c r="J124" s="1674">
        <f t="shared" si="11"/>
        <v>163.02669797373684</v>
      </c>
      <c r="K124" s="1675" t="e">
        <f t="shared" si="12"/>
        <v>#DIV/0!</v>
      </c>
      <c r="L124" s="457"/>
    </row>
    <row r="125" spans="1:12" s="22" customFormat="1" ht="19.5" customHeight="1" x14ac:dyDescent="0.25">
      <c r="A125" s="1551"/>
      <c r="B125" s="1551"/>
      <c r="C125" s="1552"/>
      <c r="D125" s="1551">
        <v>4221</v>
      </c>
      <c r="E125" s="1541" t="s">
        <v>117</v>
      </c>
      <c r="F125" s="1599">
        <f>'izvršenje I-XII 2025'!C190</f>
        <v>1714.77</v>
      </c>
      <c r="G125" s="1599"/>
      <c r="H125" s="1942">
        <f t="shared" ref="H125:H133" si="18">G125/12*12</f>
        <v>0</v>
      </c>
      <c r="I125" s="1665">
        <f>'izvršenje I-XII 2025'!E190</f>
        <v>3151.4300000000003</v>
      </c>
      <c r="J125" s="1661">
        <f t="shared" si="11"/>
        <v>183.78149839337055</v>
      </c>
      <c r="K125" s="1662" t="e">
        <f t="shared" si="12"/>
        <v>#DIV/0!</v>
      </c>
      <c r="L125" s="457"/>
    </row>
    <row r="126" spans="1:12" s="22" customFormat="1" ht="19.5" customHeight="1" x14ac:dyDescent="0.25">
      <c r="A126" s="1551"/>
      <c r="B126" s="1551"/>
      <c r="C126" s="1552"/>
      <c r="D126" s="1549">
        <v>4222</v>
      </c>
      <c r="E126" s="1541" t="s">
        <v>118</v>
      </c>
      <c r="F126" s="1599">
        <f>'izvršenje I-XII 2025'!C193</f>
        <v>1159.98</v>
      </c>
      <c r="G126" s="1599"/>
      <c r="H126" s="1942">
        <f t="shared" si="18"/>
        <v>0</v>
      </c>
      <c r="I126" s="1665">
        <f>'izvršenje I-XII 2025'!E193</f>
        <v>0</v>
      </c>
      <c r="J126" s="1661">
        <f t="shared" si="11"/>
        <v>0</v>
      </c>
      <c r="K126" s="1662" t="e">
        <f t="shared" si="12"/>
        <v>#DIV/0!</v>
      </c>
      <c r="L126" s="457"/>
    </row>
    <row r="127" spans="1:12" s="22" customFormat="1" ht="19.5" customHeight="1" x14ac:dyDescent="0.25">
      <c r="A127" s="1551"/>
      <c r="B127" s="1551"/>
      <c r="C127" s="1552"/>
      <c r="D127" s="1549">
        <v>4223</v>
      </c>
      <c r="E127" s="1541" t="s">
        <v>130</v>
      </c>
      <c r="F127" s="1599">
        <f>'izvršenje I-XII 2025'!C196</f>
        <v>0</v>
      </c>
      <c r="G127" s="1599"/>
      <c r="H127" s="1942">
        <f t="shared" si="18"/>
        <v>0</v>
      </c>
      <c r="I127" s="1665">
        <f>'izvršenje I-XII 2025'!E196</f>
        <v>0</v>
      </c>
      <c r="J127" s="1661" t="e">
        <f t="shared" si="11"/>
        <v>#DIV/0!</v>
      </c>
      <c r="K127" s="1662" t="e">
        <f t="shared" si="12"/>
        <v>#DIV/0!</v>
      </c>
      <c r="L127" s="457"/>
    </row>
    <row r="128" spans="1:12" s="22" customFormat="1" ht="19.5" customHeight="1" x14ac:dyDescent="0.25">
      <c r="A128" s="1548"/>
      <c r="B128" s="1548"/>
      <c r="C128" s="1550"/>
      <c r="D128" s="1549">
        <v>4224</v>
      </c>
      <c r="E128" s="1541" t="s">
        <v>158</v>
      </c>
      <c r="F128" s="1595">
        <f>'izvršenje I-XII 2025'!C199</f>
        <v>0</v>
      </c>
      <c r="G128" s="1595"/>
      <c r="H128" s="1942">
        <f t="shared" si="18"/>
        <v>0</v>
      </c>
      <c r="I128" s="1653">
        <f>'izvršenje I-XII 2025'!E199</f>
        <v>0</v>
      </c>
      <c r="J128" s="1661" t="e">
        <f t="shared" si="11"/>
        <v>#DIV/0!</v>
      </c>
      <c r="K128" s="1662" t="e">
        <f t="shared" si="12"/>
        <v>#DIV/0!</v>
      </c>
      <c r="L128" s="457"/>
    </row>
    <row r="129" spans="1:12" s="22" customFormat="1" ht="19.5" customHeight="1" x14ac:dyDescent="0.25">
      <c r="A129" s="1548"/>
      <c r="B129" s="1548"/>
      <c r="C129" s="1550"/>
      <c r="D129" s="1549">
        <v>4226</v>
      </c>
      <c r="E129" s="1541" t="s">
        <v>131</v>
      </c>
      <c r="F129" s="1595">
        <f>'izvršenje I-XII 2025'!C202</f>
        <v>0</v>
      </c>
      <c r="G129" s="1595"/>
      <c r="H129" s="1942">
        <f t="shared" si="18"/>
        <v>0</v>
      </c>
      <c r="I129" s="1653">
        <f>'izvršenje I-XII 2025'!E202</f>
        <v>0</v>
      </c>
      <c r="J129" s="1661" t="e">
        <f t="shared" si="11"/>
        <v>#DIV/0!</v>
      </c>
      <c r="K129" s="1662" t="e">
        <f t="shared" si="12"/>
        <v>#DIV/0!</v>
      </c>
      <c r="L129" s="457"/>
    </row>
    <row r="130" spans="1:12" s="22" customFormat="1" ht="19.5" customHeight="1" x14ac:dyDescent="0.25">
      <c r="A130" s="1548"/>
      <c r="B130" s="1548"/>
      <c r="C130" s="1550"/>
      <c r="D130" s="1549">
        <v>4227</v>
      </c>
      <c r="E130" s="1541" t="s">
        <v>128</v>
      </c>
      <c r="F130" s="1595">
        <f>'izvršenje I-XII 2025'!C204</f>
        <v>0</v>
      </c>
      <c r="G130" s="1595"/>
      <c r="H130" s="1942">
        <f t="shared" si="18"/>
        <v>0</v>
      </c>
      <c r="I130" s="1653">
        <f>'izvršenje I-XII 2025'!E204</f>
        <v>1535.18</v>
      </c>
      <c r="J130" s="1661" t="e">
        <f t="shared" si="11"/>
        <v>#DIV/0!</v>
      </c>
      <c r="K130" s="1662" t="e">
        <f t="shared" si="12"/>
        <v>#DIV/0!</v>
      </c>
      <c r="L130" s="457"/>
    </row>
    <row r="131" spans="1:12" s="22" customFormat="1" ht="19.5" customHeight="1" x14ac:dyDescent="0.25">
      <c r="A131" s="1548"/>
      <c r="B131" s="1548"/>
      <c r="C131" s="1550">
        <v>424</v>
      </c>
      <c r="D131" s="1548"/>
      <c r="E131" s="1541" t="s">
        <v>125</v>
      </c>
      <c r="F131" s="1595">
        <f>F132</f>
        <v>1223.0999999999999</v>
      </c>
      <c r="G131" s="1595">
        <f>'izvršenje I-XII 2025'!D207</f>
        <v>3015</v>
      </c>
      <c r="H131" s="1942">
        <f t="shared" si="18"/>
        <v>3015</v>
      </c>
      <c r="I131" s="1653">
        <f>I132</f>
        <v>2862.92</v>
      </c>
      <c r="J131" s="1661">
        <f t="shared" si="11"/>
        <v>234.07080369552779</v>
      </c>
      <c r="K131" s="1662">
        <f t="shared" si="12"/>
        <v>94.955887230514108</v>
      </c>
      <c r="L131" s="457"/>
    </row>
    <row r="132" spans="1:12" s="22" customFormat="1" ht="19.5" customHeight="1" x14ac:dyDescent="0.25">
      <c r="A132" s="1548"/>
      <c r="B132" s="1548"/>
      <c r="C132" s="1550"/>
      <c r="D132" s="1548">
        <v>4241</v>
      </c>
      <c r="E132" s="1542" t="s">
        <v>288</v>
      </c>
      <c r="F132" s="1595">
        <f>'izvršenje I-XII 2025'!C207</f>
        <v>1223.0999999999999</v>
      </c>
      <c r="G132" s="1595"/>
      <c r="H132" s="1942">
        <f t="shared" si="18"/>
        <v>0</v>
      </c>
      <c r="I132" s="1653">
        <f>'izvršenje I-XII 2025'!E207</f>
        <v>2862.92</v>
      </c>
      <c r="J132" s="1661">
        <f t="shared" si="11"/>
        <v>234.07080369552779</v>
      </c>
      <c r="K132" s="1662" t="e">
        <f t="shared" si="12"/>
        <v>#DIV/0!</v>
      </c>
      <c r="L132" s="457"/>
    </row>
    <row r="133" spans="1:12" s="22" customFormat="1" ht="19.5" customHeight="1" thickBot="1" x14ac:dyDescent="0.3">
      <c r="A133" s="1573"/>
      <c r="B133" s="1573"/>
      <c r="C133" s="1640">
        <v>426</v>
      </c>
      <c r="D133" s="1573"/>
      <c r="E133" s="1601" t="s">
        <v>124</v>
      </c>
      <c r="F133" s="1588">
        <v>0</v>
      </c>
      <c r="G133" s="1588">
        <v>0</v>
      </c>
      <c r="H133" s="1942">
        <f t="shared" si="18"/>
        <v>0</v>
      </c>
      <c r="I133" s="1655">
        <v>0</v>
      </c>
      <c r="J133" s="1661" t="e">
        <f t="shared" si="11"/>
        <v>#DIV/0!</v>
      </c>
      <c r="K133" s="1662" t="e">
        <f t="shared" si="12"/>
        <v>#DIV/0!</v>
      </c>
      <c r="L133" s="457"/>
    </row>
    <row r="134" spans="1:12" s="22" customFormat="1" ht="19.5" customHeight="1" thickBot="1" x14ac:dyDescent="0.3">
      <c r="A134" s="1638"/>
      <c r="B134" s="1627">
        <v>45</v>
      </c>
      <c r="C134" s="1639"/>
      <c r="D134" s="1627"/>
      <c r="E134" s="1628"/>
      <c r="F134" s="1590">
        <f>F135</f>
        <v>0</v>
      </c>
      <c r="G134" s="1590">
        <f>'izvršenje I-XII 2025'!D212</f>
        <v>0</v>
      </c>
      <c r="H134" s="1589">
        <f>G134/12*12</f>
        <v>0</v>
      </c>
      <c r="I134" s="1660">
        <f>I135</f>
        <v>0</v>
      </c>
      <c r="J134" s="1676" t="e">
        <f t="shared" si="11"/>
        <v>#DIV/0!</v>
      </c>
      <c r="K134" s="1677" t="e">
        <f t="shared" si="12"/>
        <v>#DIV/0!</v>
      </c>
      <c r="L134" s="457"/>
    </row>
    <row r="135" spans="1:12" s="22" customFormat="1" ht="19.5" customHeight="1" x14ac:dyDescent="0.25">
      <c r="A135" s="1625"/>
      <c r="B135" s="1625"/>
      <c r="C135" s="1637">
        <v>451</v>
      </c>
      <c r="D135" s="1625"/>
      <c r="E135" s="1569" t="s">
        <v>183</v>
      </c>
      <c r="F135" s="1593">
        <f>F136</f>
        <v>0</v>
      </c>
      <c r="G135" s="1593">
        <f>'izvršenje I-XII 2025'!D212</f>
        <v>0</v>
      </c>
      <c r="H135" s="1942">
        <f>G135/12*12</f>
        <v>0</v>
      </c>
      <c r="I135" s="1664">
        <f>I136</f>
        <v>0</v>
      </c>
      <c r="J135" s="1674" t="e">
        <f t="shared" si="11"/>
        <v>#DIV/0!</v>
      </c>
      <c r="K135" s="1675" t="e">
        <f t="shared" si="12"/>
        <v>#DIV/0!</v>
      </c>
      <c r="L135" s="457"/>
    </row>
    <row r="136" spans="1:12" s="22" customFormat="1" ht="19.5" customHeight="1" x14ac:dyDescent="0.25">
      <c r="A136" s="1548"/>
      <c r="B136" s="1548"/>
      <c r="C136" s="1550"/>
      <c r="D136" s="1548">
        <v>4511</v>
      </c>
      <c r="E136" s="1542" t="s">
        <v>183</v>
      </c>
      <c r="F136" s="1595">
        <f>'izvršenje I-XII 2025'!C212</f>
        <v>0</v>
      </c>
      <c r="G136" s="1595"/>
      <c r="H136" s="1942">
        <f>G136/12*12</f>
        <v>0</v>
      </c>
      <c r="I136" s="1653">
        <f>'izvršenje I-XII 2025'!E212</f>
        <v>0</v>
      </c>
      <c r="J136" s="1661" t="e">
        <f t="shared" si="11"/>
        <v>#DIV/0!</v>
      </c>
      <c r="K136" s="1662" t="e">
        <f t="shared" si="12"/>
        <v>#DIV/0!</v>
      </c>
      <c r="L136" s="457"/>
    </row>
    <row r="137" spans="1:12" s="22" customFormat="1" ht="19.5" customHeight="1" thickBot="1" x14ac:dyDescent="0.3">
      <c r="A137" s="1573"/>
      <c r="B137" s="1573"/>
      <c r="C137" s="1640"/>
      <c r="D137" s="1573"/>
      <c r="E137" s="1574"/>
      <c r="F137" s="1588"/>
      <c r="G137" s="1588"/>
      <c r="H137" s="1588"/>
      <c r="I137" s="1655"/>
      <c r="J137" s="1661"/>
      <c r="K137" s="1662"/>
      <c r="L137" s="457"/>
    </row>
    <row r="138" spans="1:12" s="22" customFormat="1" ht="19.5" customHeight="1" x14ac:dyDescent="0.25">
      <c r="A138" s="1641">
        <v>5</v>
      </c>
      <c r="B138" s="1642"/>
      <c r="C138" s="1602">
        <v>544</v>
      </c>
      <c r="D138" s="1603"/>
      <c r="E138" s="1603" t="s">
        <v>216</v>
      </c>
      <c r="F138" s="1604">
        <f>SUM(F139)</f>
        <v>1459950.89</v>
      </c>
      <c r="G138" s="1604">
        <f>SUM(G139)</f>
        <v>0</v>
      </c>
      <c r="H138" s="1944">
        <f>G138/12*12</f>
        <v>0</v>
      </c>
      <c r="I138" s="1657">
        <f>SUM(I139)</f>
        <v>0</v>
      </c>
      <c r="J138" s="1689">
        <f t="shared" si="11"/>
        <v>0</v>
      </c>
      <c r="K138" s="1690" t="e">
        <f t="shared" si="12"/>
        <v>#DIV/0!</v>
      </c>
      <c r="L138" s="457"/>
    </row>
    <row r="139" spans="1:12" s="22" customFormat="1" ht="19.5" customHeight="1" thickBot="1" x14ac:dyDescent="0.3">
      <c r="A139" s="1643"/>
      <c r="B139" s="1644"/>
      <c r="C139" s="1646"/>
      <c r="D139" s="1607" t="s">
        <v>215</v>
      </c>
      <c r="E139" s="1645"/>
      <c r="F139" s="1609">
        <f>'izvršenje I-XII 2025'!C223</f>
        <v>1459950.89</v>
      </c>
      <c r="G139" s="1609">
        <f>'izvršenje I-XII 2025'!D224</f>
        <v>0</v>
      </c>
      <c r="H139" s="1946">
        <f>G139/12*12</f>
        <v>0</v>
      </c>
      <c r="I139" s="1658">
        <f>'izvršenje I-XII 2025'!E225</f>
        <v>0</v>
      </c>
      <c r="J139" s="1687">
        <f t="shared" ref="J139" si="19">I139/F139*100</f>
        <v>0</v>
      </c>
      <c r="K139" s="1688" t="e">
        <f t="shared" ref="K139" si="20">I139/H139*100</f>
        <v>#DIV/0!</v>
      </c>
      <c r="L139" s="457"/>
    </row>
  </sheetData>
  <mergeCells count="7">
    <mergeCell ref="A51:E51"/>
    <mergeCell ref="A2:K2"/>
    <mergeCell ref="A4:K4"/>
    <mergeCell ref="A6:K6"/>
    <mergeCell ref="A8:E8"/>
    <mergeCell ref="A9:E9"/>
    <mergeCell ref="A50:E50"/>
  </mergeCell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57"/>
  <sheetViews>
    <sheetView topLeftCell="A3" workbookViewId="0">
      <selection activeCell="C51" sqref="C51"/>
    </sheetView>
  </sheetViews>
  <sheetFormatPr defaultRowHeight="15" x14ac:dyDescent="0.25"/>
  <cols>
    <col min="1" max="1" width="48.5703125" style="401" customWidth="1"/>
    <col min="2" max="5" width="25.28515625" customWidth="1"/>
    <col min="6" max="7" width="15.7109375" style="209" customWidth="1"/>
    <col min="8" max="8" width="11.7109375" bestFit="1" customWidth="1"/>
  </cols>
  <sheetData>
    <row r="1" spans="1:7" s="22" customFormat="1" ht="18" x14ac:dyDescent="0.25">
      <c r="A1" s="399"/>
      <c r="B1" s="1791"/>
      <c r="C1" s="275"/>
      <c r="D1" s="275"/>
      <c r="E1" s="277"/>
      <c r="F1" s="415"/>
      <c r="G1" s="415"/>
    </row>
    <row r="2" spans="1:7" ht="15.75" customHeight="1" x14ac:dyDescent="0.25">
      <c r="A2" s="2096" t="s">
        <v>269</v>
      </c>
      <c r="B2" s="2096"/>
      <c r="C2" s="2096"/>
      <c r="D2" s="2096"/>
      <c r="E2" s="2096"/>
      <c r="F2" s="2096"/>
      <c r="G2" s="2096"/>
    </row>
    <row r="3" spans="1:7" ht="18" x14ac:dyDescent="0.25">
      <c r="A3" s="399"/>
      <c r="B3" s="275"/>
      <c r="C3" s="275"/>
      <c r="D3" s="275"/>
      <c r="E3" s="277"/>
      <c r="F3" s="415"/>
      <c r="G3" s="415"/>
    </row>
    <row r="4" spans="1:7" ht="33.75" customHeight="1" x14ac:dyDescent="0.25">
      <c r="A4" s="400" t="s">
        <v>238</v>
      </c>
      <c r="B4" s="1933" t="s">
        <v>504</v>
      </c>
      <c r="C4" s="1933" t="s">
        <v>481</v>
      </c>
      <c r="D4" s="1933" t="s">
        <v>482</v>
      </c>
      <c r="E4" s="1933" t="s">
        <v>505</v>
      </c>
      <c r="F4" s="1933" t="s">
        <v>136</v>
      </c>
      <c r="G4" s="1933" t="s">
        <v>239</v>
      </c>
    </row>
    <row r="5" spans="1:7" ht="15.75" thickBot="1" x14ac:dyDescent="0.3">
      <c r="A5" s="417">
        <v>1</v>
      </c>
      <c r="B5" s="418">
        <v>2</v>
      </c>
      <c r="C5" s="418">
        <v>3</v>
      </c>
      <c r="D5" s="418">
        <v>4</v>
      </c>
      <c r="E5" s="418">
        <v>5</v>
      </c>
      <c r="F5" s="419" t="s">
        <v>240</v>
      </c>
      <c r="G5" s="419" t="s">
        <v>241</v>
      </c>
    </row>
    <row r="6" spans="1:7" s="409" customFormat="1" ht="33.75" customHeight="1" thickBot="1" x14ac:dyDescent="0.3">
      <c r="A6" s="421" t="s">
        <v>270</v>
      </c>
      <c r="B6" s="422">
        <f>B7+B12+B16+B26+B28+B14</f>
        <v>3226532.31</v>
      </c>
      <c r="C6" s="422">
        <v>2229575</v>
      </c>
      <c r="D6" s="422">
        <f>D7+D12+D16+D26+D28+D14</f>
        <v>2229575</v>
      </c>
      <c r="E6" s="422">
        <f>E7+E12+E16+E26+E28+E14</f>
        <v>1859769.8900000001</v>
      </c>
      <c r="F6" s="423">
        <f>E6/B6*100</f>
        <v>57.639896685243485</v>
      </c>
      <c r="G6" s="424">
        <f>E6/D6*100</f>
        <v>83.413650135115446</v>
      </c>
    </row>
    <row r="7" spans="1:7" s="409" customFormat="1" ht="33.75" customHeight="1" x14ac:dyDescent="0.25">
      <c r="A7" s="1701" t="s">
        <v>271</v>
      </c>
      <c r="B7" s="1700">
        <v>122581.19</v>
      </c>
      <c r="C7" s="1700">
        <v>143071</v>
      </c>
      <c r="D7" s="1700">
        <f>C7/12*12</f>
        <v>143071</v>
      </c>
      <c r="E7" s="1702">
        <v>135606.56</v>
      </c>
      <c r="F7" s="1702">
        <f>E7/B7*100</f>
        <v>110.6259125074573</v>
      </c>
      <c r="G7" s="1702">
        <f>E7/D7*100</f>
        <v>94.782702294664887</v>
      </c>
    </row>
    <row r="8" spans="1:7" s="409" customFormat="1" ht="33.75" customHeight="1" x14ac:dyDescent="0.25">
      <c r="A8" s="402" t="s">
        <v>289</v>
      </c>
      <c r="B8" s="410">
        <v>1589.56</v>
      </c>
      <c r="C8" s="410">
        <v>4171</v>
      </c>
      <c r="D8" s="420">
        <f>C8/12*12</f>
        <v>4171</v>
      </c>
      <c r="E8" s="411">
        <v>4168.3500000000004</v>
      </c>
      <c r="F8" s="411">
        <f t="shared" ref="F8:F48" si="0">E8/B8*100</f>
        <v>262.2329449659025</v>
      </c>
      <c r="G8" s="411">
        <f t="shared" ref="G8:G48" si="1">E8/D8*100</f>
        <v>99.936466075281714</v>
      </c>
    </row>
    <row r="9" spans="1:7" s="409" customFormat="1" ht="33.75" customHeight="1" x14ac:dyDescent="0.25">
      <c r="A9" s="403" t="s">
        <v>290</v>
      </c>
      <c r="B9" s="410">
        <v>118974.6</v>
      </c>
      <c r="C9" s="410">
        <v>137150</v>
      </c>
      <c r="D9" s="420">
        <f t="shared" ref="D9:D11" si="2">C9/12*12</f>
        <v>137150</v>
      </c>
      <c r="E9" s="411">
        <v>129705.03</v>
      </c>
      <c r="F9" s="411">
        <f t="shared" si="0"/>
        <v>109.01909315097507</v>
      </c>
      <c r="G9" s="411">
        <f t="shared" si="1"/>
        <v>94.571658767772519</v>
      </c>
    </row>
    <row r="10" spans="1:7" s="409" customFormat="1" ht="33.75" customHeight="1" x14ac:dyDescent="0.25">
      <c r="A10" s="403" t="s">
        <v>292</v>
      </c>
      <c r="B10" s="410">
        <v>560.71</v>
      </c>
      <c r="C10" s="410">
        <v>450</v>
      </c>
      <c r="D10" s="420">
        <f t="shared" si="2"/>
        <v>450</v>
      </c>
      <c r="E10" s="411">
        <v>433.28</v>
      </c>
      <c r="F10" s="411">
        <f>E10/B10*100</f>
        <v>77.273456867186241</v>
      </c>
      <c r="G10" s="411">
        <f t="shared" si="1"/>
        <v>96.284444444444432</v>
      </c>
    </row>
    <row r="11" spans="1:7" s="409" customFormat="1" ht="33.75" customHeight="1" x14ac:dyDescent="0.25">
      <c r="A11" s="403" t="s">
        <v>291</v>
      </c>
      <c r="B11" s="410">
        <v>1456.32</v>
      </c>
      <c r="C11" s="410">
        <v>1300</v>
      </c>
      <c r="D11" s="420">
        <f t="shared" si="2"/>
        <v>1300</v>
      </c>
      <c r="E11" s="411">
        <v>1299.9000000000001</v>
      </c>
      <c r="F11" s="411">
        <f t="shared" si="0"/>
        <v>89.259228740936067</v>
      </c>
      <c r="G11" s="411">
        <f t="shared" si="1"/>
        <v>99.992307692307705</v>
      </c>
    </row>
    <row r="12" spans="1:7" s="409" customFormat="1" ht="33.75" customHeight="1" x14ac:dyDescent="0.25">
      <c r="A12" s="1698" t="s">
        <v>403</v>
      </c>
      <c r="B12" s="1699">
        <v>6874.06</v>
      </c>
      <c r="C12" s="1699">
        <v>33008</v>
      </c>
      <c r="D12" s="1700">
        <f t="shared" ref="D12:D17" si="3">C12/12*12</f>
        <v>33008</v>
      </c>
      <c r="E12" s="1694">
        <v>14196.55</v>
      </c>
      <c r="F12" s="1694">
        <f t="shared" si="0"/>
        <v>206.52351012356598</v>
      </c>
      <c r="G12" s="1694">
        <f t="shared" si="1"/>
        <v>43.009421958313133</v>
      </c>
    </row>
    <row r="13" spans="1:7" s="409" customFormat="1" ht="33.75" customHeight="1" x14ac:dyDescent="0.25">
      <c r="A13" s="404" t="s">
        <v>492</v>
      </c>
      <c r="B13" s="410">
        <v>6874.06</v>
      </c>
      <c r="C13" s="410">
        <v>33008</v>
      </c>
      <c r="D13" s="420">
        <f t="shared" si="3"/>
        <v>33008</v>
      </c>
      <c r="E13" s="411">
        <v>14196.55</v>
      </c>
      <c r="F13" s="411">
        <f t="shared" si="0"/>
        <v>206.52351012356598</v>
      </c>
      <c r="G13" s="411">
        <f t="shared" si="1"/>
        <v>43.009421958313133</v>
      </c>
    </row>
    <row r="14" spans="1:7" s="409" customFormat="1" ht="33.75" customHeight="1" x14ac:dyDescent="0.25">
      <c r="A14" s="1698" t="s">
        <v>423</v>
      </c>
      <c r="B14" s="1699">
        <v>22099.119999999999</v>
      </c>
      <c r="C14" s="1699">
        <v>33146</v>
      </c>
      <c r="D14" s="1700">
        <f t="shared" si="3"/>
        <v>33146</v>
      </c>
      <c r="E14" s="1694">
        <v>27487.919999999998</v>
      </c>
      <c r="F14" s="1694">
        <f t="shared" ref="F14:F15" si="4">E14/B14*100</f>
        <v>124.38468138097807</v>
      </c>
      <c r="G14" s="1694">
        <f t="shared" ref="G14:G15" si="5">E14/D14*100</f>
        <v>82.929825619984314</v>
      </c>
    </row>
    <row r="15" spans="1:7" s="409" customFormat="1" ht="33.75" customHeight="1" x14ac:dyDescent="0.25">
      <c r="A15" s="404" t="s">
        <v>424</v>
      </c>
      <c r="B15" s="410">
        <v>22099.119999999999</v>
      </c>
      <c r="C15" s="410">
        <v>33146</v>
      </c>
      <c r="D15" s="420">
        <f t="shared" si="3"/>
        <v>33146</v>
      </c>
      <c r="E15" s="411">
        <v>27487.919999999998</v>
      </c>
      <c r="F15" s="411">
        <f t="shared" si="4"/>
        <v>124.38468138097807</v>
      </c>
      <c r="G15" s="411">
        <f t="shared" si="5"/>
        <v>82.929825619984314</v>
      </c>
    </row>
    <row r="16" spans="1:7" s="409" customFormat="1" ht="33.75" customHeight="1" x14ac:dyDescent="0.25">
      <c r="A16" s="1698" t="s">
        <v>418</v>
      </c>
      <c r="B16" s="1699">
        <v>3066494.3</v>
      </c>
      <c r="C16" s="1699">
        <v>2014850</v>
      </c>
      <c r="D16" s="1700">
        <f t="shared" si="3"/>
        <v>2014850</v>
      </c>
      <c r="E16" s="1694">
        <v>1680314.26</v>
      </c>
      <c r="F16" s="1694">
        <f t="shared" si="0"/>
        <v>54.795936193326696</v>
      </c>
      <c r="G16" s="1694">
        <f t="shared" si="1"/>
        <v>83.396494031813788</v>
      </c>
    </row>
    <row r="17" spans="1:8" s="409" customFormat="1" ht="33.75" customHeight="1" x14ac:dyDescent="0.25">
      <c r="A17" s="405" t="s">
        <v>490</v>
      </c>
      <c r="B17" s="410">
        <v>1684770.03</v>
      </c>
      <c r="C17" s="410">
        <v>1816850</v>
      </c>
      <c r="D17" s="420">
        <f t="shared" si="3"/>
        <v>1816850</v>
      </c>
      <c r="E17" s="411">
        <v>1609399.26</v>
      </c>
      <c r="F17" s="411">
        <f t="shared" si="0"/>
        <v>95.526346702641661</v>
      </c>
      <c r="G17" s="411">
        <f t="shared" si="1"/>
        <v>88.581845501830088</v>
      </c>
    </row>
    <row r="18" spans="1:8" s="409" customFormat="1" ht="33.75" customHeight="1" x14ac:dyDescent="0.25">
      <c r="A18" s="298" t="s">
        <v>405</v>
      </c>
      <c r="B18" s="410">
        <v>0</v>
      </c>
      <c r="C18" s="410">
        <v>0</v>
      </c>
      <c r="D18" s="420">
        <f t="shared" ref="D18:D25" si="6">C18/12*12</f>
        <v>0</v>
      </c>
      <c r="E18" s="411">
        <v>0</v>
      </c>
      <c r="F18" s="411" t="e">
        <f t="shared" si="0"/>
        <v>#DIV/0!</v>
      </c>
      <c r="G18" s="411" t="e">
        <f t="shared" si="1"/>
        <v>#DIV/0!</v>
      </c>
    </row>
    <row r="19" spans="1:8" s="409" customFormat="1" ht="33.75" customHeight="1" x14ac:dyDescent="0.25">
      <c r="A19" s="404" t="s">
        <v>406</v>
      </c>
      <c r="B19" s="410">
        <v>0</v>
      </c>
      <c r="C19" s="410">
        <v>0</v>
      </c>
      <c r="D19" s="420">
        <f t="shared" si="6"/>
        <v>0</v>
      </c>
      <c r="E19" s="411">
        <v>0</v>
      </c>
      <c r="F19" s="411" t="e">
        <f t="shared" si="0"/>
        <v>#DIV/0!</v>
      </c>
      <c r="G19" s="411" t="e">
        <f t="shared" si="1"/>
        <v>#DIV/0!</v>
      </c>
    </row>
    <row r="20" spans="1:8" s="409" customFormat="1" ht="33.75" customHeight="1" x14ac:dyDescent="0.25">
      <c r="A20" s="398" t="s">
        <v>407</v>
      </c>
      <c r="B20" s="410">
        <v>1684770.03</v>
      </c>
      <c r="C20" s="410">
        <v>0</v>
      </c>
      <c r="D20" s="420">
        <f t="shared" si="6"/>
        <v>0</v>
      </c>
      <c r="E20" s="411">
        <v>1609399.26</v>
      </c>
      <c r="F20" s="411">
        <f t="shared" si="0"/>
        <v>95.526346702641661</v>
      </c>
      <c r="G20" s="411" t="e">
        <f t="shared" si="1"/>
        <v>#DIV/0!</v>
      </c>
    </row>
    <row r="21" spans="1:8" s="409" customFormat="1" ht="33.75" customHeight="1" x14ac:dyDescent="0.25">
      <c r="A21" s="397" t="s">
        <v>408</v>
      </c>
      <c r="B21" s="410">
        <v>1381724.27</v>
      </c>
      <c r="C21" s="410">
        <v>198000</v>
      </c>
      <c r="D21" s="420">
        <f t="shared" si="6"/>
        <v>198000</v>
      </c>
      <c r="E21" s="411">
        <v>0</v>
      </c>
      <c r="F21" s="411">
        <f t="shared" si="0"/>
        <v>0</v>
      </c>
      <c r="G21" s="411">
        <f t="shared" si="1"/>
        <v>0</v>
      </c>
      <c r="H21" s="1741"/>
    </row>
    <row r="22" spans="1:8" s="409" customFormat="1" ht="33.75" customHeight="1" x14ac:dyDescent="0.25">
      <c r="A22" s="307" t="s">
        <v>409</v>
      </c>
      <c r="B22" s="410">
        <v>0</v>
      </c>
      <c r="C22" s="410">
        <v>0</v>
      </c>
      <c r="D22" s="420">
        <f t="shared" si="6"/>
        <v>0</v>
      </c>
      <c r="E22" s="411">
        <v>0</v>
      </c>
      <c r="F22" s="411" t="e">
        <f t="shared" si="0"/>
        <v>#DIV/0!</v>
      </c>
      <c r="G22" s="411" t="e">
        <f t="shared" si="1"/>
        <v>#DIV/0!</v>
      </c>
    </row>
    <row r="23" spans="1:8" s="409" customFormat="1" ht="33.75" customHeight="1" x14ac:dyDescent="0.25">
      <c r="A23" s="403" t="s">
        <v>410</v>
      </c>
      <c r="B23" s="410">
        <v>0</v>
      </c>
      <c r="C23" s="410">
        <v>0</v>
      </c>
      <c r="D23" s="420">
        <f t="shared" si="6"/>
        <v>0</v>
      </c>
      <c r="E23" s="411">
        <v>0</v>
      </c>
      <c r="F23" s="411" t="e">
        <f t="shared" si="0"/>
        <v>#DIV/0!</v>
      </c>
      <c r="G23" s="411" t="e">
        <f t="shared" si="1"/>
        <v>#DIV/0!</v>
      </c>
    </row>
    <row r="24" spans="1:8" s="409" customFormat="1" ht="33.75" customHeight="1" x14ac:dyDescent="0.25">
      <c r="A24" s="403" t="s">
        <v>411</v>
      </c>
      <c r="B24" s="411">
        <f>B21-B25</f>
        <v>689258.57000000007</v>
      </c>
      <c r="C24" s="411">
        <v>0</v>
      </c>
      <c r="D24" s="420">
        <f t="shared" si="6"/>
        <v>0</v>
      </c>
      <c r="E24" s="411">
        <v>70915</v>
      </c>
      <c r="F24" s="411">
        <f t="shared" si="0"/>
        <v>10.28859169643694</v>
      </c>
      <c r="G24" s="411" t="e">
        <f t="shared" si="1"/>
        <v>#DIV/0!</v>
      </c>
    </row>
    <row r="25" spans="1:8" s="409" customFormat="1" ht="33.75" customHeight="1" x14ac:dyDescent="0.25">
      <c r="A25" s="403" t="s">
        <v>412</v>
      </c>
      <c r="B25" s="410">
        <v>692465.7</v>
      </c>
      <c r="C25" s="410">
        <v>0</v>
      </c>
      <c r="D25" s="420">
        <f t="shared" si="6"/>
        <v>0</v>
      </c>
      <c r="E25" s="411">
        <v>0</v>
      </c>
      <c r="F25" s="411">
        <f t="shared" si="0"/>
        <v>0</v>
      </c>
      <c r="G25" s="411" t="e">
        <f t="shared" si="1"/>
        <v>#DIV/0!</v>
      </c>
    </row>
    <row r="26" spans="1:8" s="409" customFormat="1" ht="33.75" customHeight="1" x14ac:dyDescent="0.25">
      <c r="A26" s="1696" t="s">
        <v>413</v>
      </c>
      <c r="B26" s="1699">
        <v>8483.64</v>
      </c>
      <c r="C26" s="1699">
        <v>5500</v>
      </c>
      <c r="D26" s="1700">
        <f>C26/12*12</f>
        <v>5500</v>
      </c>
      <c r="E26" s="1694">
        <v>2164.6</v>
      </c>
      <c r="F26" s="1694">
        <f t="shared" si="0"/>
        <v>25.514991206604716</v>
      </c>
      <c r="G26" s="1694">
        <f t="shared" si="1"/>
        <v>39.356363636363632</v>
      </c>
    </row>
    <row r="27" spans="1:8" s="409" customFormat="1" ht="33.75" customHeight="1" x14ac:dyDescent="0.25">
      <c r="A27" s="403" t="s">
        <v>414</v>
      </c>
      <c r="B27" s="410">
        <v>8483.64</v>
      </c>
      <c r="C27" s="410">
        <v>5500</v>
      </c>
      <c r="D27" s="420">
        <f>C27/12*12</f>
        <v>5500</v>
      </c>
      <c r="E27" s="411">
        <v>2164.6</v>
      </c>
      <c r="F27" s="411">
        <f t="shared" si="0"/>
        <v>25.514991206604716</v>
      </c>
      <c r="G27" s="411">
        <f t="shared" si="1"/>
        <v>39.356363636363632</v>
      </c>
    </row>
    <row r="28" spans="1:8" s="409" customFormat="1" ht="33.75" customHeight="1" x14ac:dyDescent="0.25">
      <c r="A28" s="406" t="s">
        <v>415</v>
      </c>
      <c r="B28" s="410">
        <v>0</v>
      </c>
      <c r="C28" s="410">
        <v>0</v>
      </c>
      <c r="D28" s="420">
        <f t="shared" ref="D28:D30" si="7">C28/12*12</f>
        <v>0</v>
      </c>
      <c r="E28" s="411">
        <v>0</v>
      </c>
      <c r="F28" s="411" t="e">
        <f t="shared" si="0"/>
        <v>#DIV/0!</v>
      </c>
      <c r="G28" s="411" t="e">
        <f t="shared" si="1"/>
        <v>#DIV/0!</v>
      </c>
    </row>
    <row r="29" spans="1:8" s="409" customFormat="1" ht="33.75" customHeight="1" x14ac:dyDescent="0.25">
      <c r="A29" s="407" t="s">
        <v>416</v>
      </c>
      <c r="B29" s="410">
        <v>0</v>
      </c>
      <c r="C29" s="410">
        <v>0</v>
      </c>
      <c r="D29" s="420">
        <f t="shared" si="7"/>
        <v>0</v>
      </c>
      <c r="E29" s="411">
        <v>0</v>
      </c>
      <c r="F29" s="411" t="e">
        <f t="shared" si="0"/>
        <v>#DIV/0!</v>
      </c>
      <c r="G29" s="411" t="e">
        <f t="shared" si="1"/>
        <v>#DIV/0!</v>
      </c>
    </row>
    <row r="30" spans="1:8" s="409" customFormat="1" ht="33.75" customHeight="1" x14ac:dyDescent="0.25">
      <c r="A30" s="403" t="s">
        <v>417</v>
      </c>
      <c r="B30" s="410">
        <v>0</v>
      </c>
      <c r="C30" s="410">
        <v>0</v>
      </c>
      <c r="D30" s="420">
        <f t="shared" si="7"/>
        <v>0</v>
      </c>
      <c r="E30" s="411">
        <v>0</v>
      </c>
      <c r="F30" s="411" t="e">
        <f t="shared" si="0"/>
        <v>#DIV/0!</v>
      </c>
      <c r="G30" s="411" t="e">
        <f t="shared" si="1"/>
        <v>#DIV/0!</v>
      </c>
    </row>
    <row r="31" spans="1:8" s="409" customFormat="1" ht="33.75" customHeight="1" thickBot="1" x14ac:dyDescent="0.3">
      <c r="A31" s="425"/>
      <c r="B31" s="426"/>
      <c r="C31" s="426"/>
      <c r="D31" s="426"/>
      <c r="E31" s="427"/>
      <c r="F31" s="427"/>
      <c r="G31" s="427"/>
    </row>
    <row r="32" spans="1:8" s="409" customFormat="1" ht="33.75" customHeight="1" thickBot="1" x14ac:dyDescent="0.3">
      <c r="A32" s="428" t="s">
        <v>265</v>
      </c>
      <c r="B32" s="429">
        <f>B33+B37+B43+B49+B51+B35</f>
        <v>3916604.9899999998</v>
      </c>
      <c r="C32" s="429">
        <f>C33+C37+C43+C49+C51+C35</f>
        <v>2229575</v>
      </c>
      <c r="D32" s="429">
        <f t="shared" ref="D32:E32" si="8">D33+D37+D43+D49+D51+D35</f>
        <v>2229575</v>
      </c>
      <c r="E32" s="429">
        <f t="shared" si="8"/>
        <v>2101687.64</v>
      </c>
      <c r="F32" s="423">
        <f t="shared" si="0"/>
        <v>53.66095496906366</v>
      </c>
      <c r="G32" s="424">
        <f t="shared" si="1"/>
        <v>94.264047632396313</v>
      </c>
    </row>
    <row r="33" spans="1:8" s="409" customFormat="1" ht="33.75" customHeight="1" x14ac:dyDescent="0.25">
      <c r="A33" s="443" t="s">
        <v>403</v>
      </c>
      <c r="B33" s="444">
        <v>5803.08</v>
      </c>
      <c r="C33" s="444">
        <v>33008</v>
      </c>
      <c r="D33" s="444">
        <f>C33/12*12</f>
        <v>33008</v>
      </c>
      <c r="E33" s="445">
        <v>14619.25</v>
      </c>
      <c r="F33" s="445">
        <f t="shared" si="0"/>
        <v>251.92225507833771</v>
      </c>
      <c r="G33" s="445">
        <f t="shared" si="1"/>
        <v>44.290020601066409</v>
      </c>
    </row>
    <row r="34" spans="1:8" s="409" customFormat="1" ht="33.75" customHeight="1" x14ac:dyDescent="0.25">
      <c r="A34" s="404" t="s">
        <v>492</v>
      </c>
      <c r="B34" s="410">
        <v>5803.08</v>
      </c>
      <c r="C34" s="410">
        <v>33008</v>
      </c>
      <c r="D34" s="410">
        <f>C34/12*12</f>
        <v>33008</v>
      </c>
      <c r="E34" s="411">
        <v>14619.25</v>
      </c>
      <c r="F34" s="411">
        <f t="shared" si="0"/>
        <v>251.92225507833771</v>
      </c>
      <c r="G34" s="411">
        <f t="shared" si="1"/>
        <v>44.290020601066409</v>
      </c>
    </row>
    <row r="35" spans="1:8" s="409" customFormat="1" ht="33.75" customHeight="1" x14ac:dyDescent="0.25">
      <c r="A35" s="430" t="s">
        <v>423</v>
      </c>
      <c r="B35" s="431">
        <v>26115.21</v>
      </c>
      <c r="C35" s="431">
        <v>33146</v>
      </c>
      <c r="D35" s="444">
        <f>C35/12*12</f>
        <v>33146</v>
      </c>
      <c r="E35" s="441">
        <v>26064.94</v>
      </c>
      <c r="F35" s="441">
        <f t="shared" si="0"/>
        <v>99.807506813079428</v>
      </c>
      <c r="G35" s="441">
        <f t="shared" si="1"/>
        <v>78.636758583237793</v>
      </c>
    </row>
    <row r="36" spans="1:8" s="409" customFormat="1" ht="33.75" customHeight="1" x14ac:dyDescent="0.25">
      <c r="A36" s="404" t="s">
        <v>424</v>
      </c>
      <c r="B36" s="410">
        <v>26115.21</v>
      </c>
      <c r="C36" s="410">
        <v>33146</v>
      </c>
      <c r="D36" s="420">
        <f>C36/12*12</f>
        <v>33146</v>
      </c>
      <c r="E36" s="411">
        <v>26064.94</v>
      </c>
      <c r="F36" s="411">
        <f t="shared" si="0"/>
        <v>99.807506813079428</v>
      </c>
      <c r="G36" s="411">
        <f t="shared" si="1"/>
        <v>78.636758583237793</v>
      </c>
    </row>
    <row r="37" spans="1:8" s="409" customFormat="1" ht="33.75" customHeight="1" x14ac:dyDescent="0.25">
      <c r="A37" s="430" t="s">
        <v>418</v>
      </c>
      <c r="B37" s="431">
        <v>3737333.61</v>
      </c>
      <c r="C37" s="431">
        <v>2014850</v>
      </c>
      <c r="D37" s="431">
        <f>D38+D40</f>
        <v>2014850</v>
      </c>
      <c r="E37" s="431">
        <v>1916022.19</v>
      </c>
      <c r="F37" s="441">
        <f t="shared" si="0"/>
        <v>51.267090122040237</v>
      </c>
      <c r="G37" s="441">
        <f t="shared" si="1"/>
        <v>95.095028910340716</v>
      </c>
    </row>
    <row r="38" spans="1:8" s="409" customFormat="1" ht="33.75" customHeight="1" x14ac:dyDescent="0.25">
      <c r="A38" s="432" t="s">
        <v>491</v>
      </c>
      <c r="B38" s="433">
        <v>1594788.32</v>
      </c>
      <c r="C38" s="433">
        <v>1816850</v>
      </c>
      <c r="D38" s="433">
        <f>D39</f>
        <v>1816850</v>
      </c>
      <c r="E38" s="433">
        <v>1738051.35</v>
      </c>
      <c r="F38" s="435">
        <f t="shared" si="0"/>
        <v>108.98320035351151</v>
      </c>
      <c r="G38" s="435">
        <f t="shared" si="1"/>
        <v>95.662897322288586</v>
      </c>
    </row>
    <row r="39" spans="1:8" s="409" customFormat="1" ht="33.75" customHeight="1" x14ac:dyDescent="0.25">
      <c r="A39" s="398" t="s">
        <v>419</v>
      </c>
      <c r="B39" s="410">
        <v>1594788.32</v>
      </c>
      <c r="C39" s="410">
        <v>1816850</v>
      </c>
      <c r="D39" s="410">
        <f>C39/12*12</f>
        <v>1816850</v>
      </c>
      <c r="E39" s="411">
        <v>1738051.35</v>
      </c>
      <c r="F39" s="411">
        <f t="shared" si="0"/>
        <v>108.98320035351151</v>
      </c>
      <c r="G39" s="411">
        <f t="shared" si="1"/>
        <v>95.662897322288586</v>
      </c>
    </row>
    <row r="40" spans="1:8" s="409" customFormat="1" ht="33.75" customHeight="1" x14ac:dyDescent="0.25">
      <c r="A40" s="434" t="s">
        <v>420</v>
      </c>
      <c r="B40" s="435">
        <v>2142545.29</v>
      </c>
      <c r="C40" s="435">
        <v>198000</v>
      </c>
      <c r="D40" s="435">
        <f>SUM(D41:D42)</f>
        <v>198000</v>
      </c>
      <c r="E40" s="435">
        <v>177970.84</v>
      </c>
      <c r="F40" s="435">
        <f t="shared" ref="F40" si="9">E40/B40*100</f>
        <v>8.306514724829924</v>
      </c>
      <c r="G40" s="435">
        <f t="shared" ref="G40" si="10">E40/D40*100</f>
        <v>89.884262626262625</v>
      </c>
      <c r="H40" s="1741"/>
    </row>
    <row r="41" spans="1:8" s="409" customFormat="1" ht="33.75" customHeight="1" x14ac:dyDescent="0.25">
      <c r="A41" s="403" t="s">
        <v>421</v>
      </c>
      <c r="B41" s="411">
        <f>B40-B42</f>
        <v>682594.40000000014</v>
      </c>
      <c r="C41" s="411">
        <v>198000</v>
      </c>
      <c r="D41" s="410">
        <f>C41/12*12</f>
        <v>198000</v>
      </c>
      <c r="E41" s="411">
        <v>177970.84</v>
      </c>
      <c r="F41" s="411">
        <f>E41/B41*100</f>
        <v>26.072707306124975</v>
      </c>
      <c r="G41" s="411">
        <f>E41/D41*100</f>
        <v>89.884262626262625</v>
      </c>
    </row>
    <row r="42" spans="1:8" s="409" customFormat="1" ht="32.25" customHeight="1" x14ac:dyDescent="0.25">
      <c r="A42" s="403" t="s">
        <v>412</v>
      </c>
      <c r="B42" s="412">
        <v>1459950.89</v>
      </c>
      <c r="C42" s="412">
        <v>0</v>
      </c>
      <c r="D42" s="410">
        <f>C42/12*12</f>
        <v>0</v>
      </c>
      <c r="E42" s="412">
        <v>0</v>
      </c>
      <c r="F42" s="411">
        <f t="shared" si="0"/>
        <v>0</v>
      </c>
      <c r="G42" s="411" t="e">
        <f t="shared" si="1"/>
        <v>#DIV/0!</v>
      </c>
    </row>
    <row r="43" spans="1:8" s="409" customFormat="1" ht="33.75" customHeight="1" x14ac:dyDescent="0.25">
      <c r="A43" s="430" t="s">
        <v>271</v>
      </c>
      <c r="B43" s="441">
        <v>138938.17000000001</v>
      </c>
      <c r="C43" s="441">
        <v>143071</v>
      </c>
      <c r="D43" s="441">
        <f>D44+D46+D47+D48</f>
        <v>143071</v>
      </c>
      <c r="E43" s="441">
        <v>142831.26</v>
      </c>
      <c r="F43" s="441">
        <f t="shared" si="0"/>
        <v>102.80203057230422</v>
      </c>
      <c r="G43" s="441">
        <f t="shared" si="1"/>
        <v>99.832432848026514</v>
      </c>
    </row>
    <row r="44" spans="1:8" s="409" customFormat="1" ht="33.75" customHeight="1" x14ac:dyDescent="0.25">
      <c r="A44" s="408" t="s">
        <v>290</v>
      </c>
      <c r="B44" s="411">
        <v>121899.97</v>
      </c>
      <c r="C44" s="411">
        <v>137150</v>
      </c>
      <c r="D44" s="410">
        <f>C44/12*12</f>
        <v>137150</v>
      </c>
      <c r="E44" s="411">
        <v>136978.51</v>
      </c>
      <c r="F44" s="411">
        <f t="shared" si="0"/>
        <v>112.36960107537352</v>
      </c>
      <c r="G44" s="411">
        <f t="shared" si="1"/>
        <v>99.874961720743713</v>
      </c>
    </row>
    <row r="45" spans="1:8" s="409" customFormat="1" ht="33.75" customHeight="1" x14ac:dyDescent="0.25">
      <c r="A45" s="414" t="s">
        <v>293</v>
      </c>
      <c r="B45" s="411">
        <v>121899.97</v>
      </c>
      <c r="C45" s="411">
        <v>137150</v>
      </c>
      <c r="D45" s="410">
        <f t="shared" ref="D45:D48" si="11">C45/12*12</f>
        <v>137150</v>
      </c>
      <c r="E45" s="411">
        <v>136978.51</v>
      </c>
      <c r="F45" s="411">
        <f t="shared" si="0"/>
        <v>112.36960107537352</v>
      </c>
      <c r="G45" s="411">
        <f t="shared" si="1"/>
        <v>99.874961720743713</v>
      </c>
    </row>
    <row r="46" spans="1:8" s="409" customFormat="1" ht="33.75" customHeight="1" x14ac:dyDescent="0.25">
      <c r="A46" s="403" t="s">
        <v>291</v>
      </c>
      <c r="B46" s="411">
        <v>1456.32</v>
      </c>
      <c r="C46" s="411">
        <v>1300</v>
      </c>
      <c r="D46" s="410">
        <f t="shared" si="11"/>
        <v>1300</v>
      </c>
      <c r="E46" s="411">
        <v>1299.9000000000001</v>
      </c>
      <c r="F46" s="411">
        <f t="shared" si="0"/>
        <v>89.259228740936067</v>
      </c>
      <c r="G46" s="411">
        <f t="shared" si="1"/>
        <v>99.992307692307705</v>
      </c>
    </row>
    <row r="47" spans="1:8" s="409" customFormat="1" ht="33.75" customHeight="1" x14ac:dyDescent="0.25">
      <c r="A47" s="403" t="s">
        <v>292</v>
      </c>
      <c r="B47" s="411">
        <v>560.71</v>
      </c>
      <c r="C47" s="411">
        <v>450</v>
      </c>
      <c r="D47" s="410">
        <f t="shared" si="11"/>
        <v>450</v>
      </c>
      <c r="E47" s="411">
        <v>433.28</v>
      </c>
      <c r="F47" s="411">
        <f t="shared" si="0"/>
        <v>77.273456867186241</v>
      </c>
      <c r="G47" s="411">
        <f t="shared" si="1"/>
        <v>96.284444444444432</v>
      </c>
    </row>
    <row r="48" spans="1:8" s="409" customFormat="1" ht="33.75" customHeight="1" x14ac:dyDescent="0.25">
      <c r="A48" s="414" t="s">
        <v>360</v>
      </c>
      <c r="B48" s="411">
        <v>15021.17</v>
      </c>
      <c r="C48" s="411">
        <v>4171</v>
      </c>
      <c r="D48" s="410">
        <f t="shared" si="11"/>
        <v>4171</v>
      </c>
      <c r="E48" s="411">
        <v>4119.57</v>
      </c>
      <c r="F48" s="411">
        <f t="shared" si="0"/>
        <v>27.425094050596588</v>
      </c>
      <c r="G48" s="411">
        <f t="shared" si="1"/>
        <v>98.766962359146476</v>
      </c>
    </row>
    <row r="49" spans="1:7" s="409" customFormat="1" ht="33.75" customHeight="1" x14ac:dyDescent="0.25">
      <c r="A49" s="442" t="s">
        <v>413</v>
      </c>
      <c r="B49" s="431">
        <v>8414.92</v>
      </c>
      <c r="C49" s="431">
        <v>5500</v>
      </c>
      <c r="D49" s="431">
        <f>C49/12*12</f>
        <v>5500</v>
      </c>
      <c r="E49" s="441">
        <v>2150</v>
      </c>
      <c r="F49" s="441">
        <f t="shared" ref="F49:F50" si="12">E49/B49*100</f>
        <v>25.549856683129491</v>
      </c>
      <c r="G49" s="441">
        <f t="shared" ref="G49:G50" si="13">E49/D49*100</f>
        <v>39.090909090909093</v>
      </c>
    </row>
    <row r="50" spans="1:7" s="409" customFormat="1" ht="33.75" customHeight="1" x14ac:dyDescent="0.25">
      <c r="A50" s="403" t="s">
        <v>414</v>
      </c>
      <c r="B50" s="410">
        <v>8414.92</v>
      </c>
      <c r="C50" s="410">
        <v>5500</v>
      </c>
      <c r="D50" s="410">
        <f>C50/12*12</f>
        <v>5500</v>
      </c>
      <c r="E50" s="411">
        <v>2150</v>
      </c>
      <c r="F50" s="411">
        <f t="shared" si="12"/>
        <v>25.549856683129491</v>
      </c>
      <c r="G50" s="411">
        <f t="shared" si="13"/>
        <v>39.090909090909093</v>
      </c>
    </row>
    <row r="51" spans="1:7" s="409" customFormat="1" ht="33.75" customHeight="1" x14ac:dyDescent="0.25">
      <c r="A51" s="430" t="s">
        <v>422</v>
      </c>
      <c r="B51" s="431">
        <v>0</v>
      </c>
      <c r="C51" s="431">
        <f t="shared" ref="C51:E51" si="14">C54+C57</f>
        <v>0</v>
      </c>
      <c r="D51" s="431">
        <f t="shared" si="14"/>
        <v>0</v>
      </c>
      <c r="E51" s="431">
        <f t="shared" si="14"/>
        <v>0</v>
      </c>
      <c r="F51" s="441" t="e">
        <f t="shared" ref="F51" si="15">E51/B51*100</f>
        <v>#DIV/0!</v>
      </c>
      <c r="G51" s="441" t="e">
        <f t="shared" ref="G51" si="16">E51/D51*100</f>
        <v>#DIV/0!</v>
      </c>
    </row>
    <row r="52" spans="1:7" s="439" customFormat="1" ht="33.75" customHeight="1" x14ac:dyDescent="0.25">
      <c r="A52" s="436" t="s">
        <v>404</v>
      </c>
      <c r="B52" s="437">
        <v>0</v>
      </c>
      <c r="C52" s="437">
        <f>C53+C54+C56</f>
        <v>0</v>
      </c>
      <c r="D52" s="437">
        <f t="shared" ref="D52" si="17">D53+D54+D56</f>
        <v>0</v>
      </c>
      <c r="E52" s="437">
        <f t="shared" ref="E52" si="18">E53+E54+E56</f>
        <v>0</v>
      </c>
      <c r="F52" s="438" t="e">
        <f t="shared" ref="F52" si="19">E52/B52*100</f>
        <v>#DIV/0!</v>
      </c>
      <c r="G52" s="438" t="e">
        <f t="shared" ref="G52" si="20">E52/D52*100</f>
        <v>#DIV/0!</v>
      </c>
    </row>
    <row r="53" spans="1:7" s="409" customFormat="1" ht="33.75" customHeight="1" x14ac:dyDescent="0.25">
      <c r="A53" s="298" t="s">
        <v>405</v>
      </c>
      <c r="B53" s="412">
        <v>0</v>
      </c>
      <c r="C53" s="412">
        <v>0</v>
      </c>
      <c r="D53" s="410">
        <f>C53/12*12</f>
        <v>0</v>
      </c>
      <c r="E53" s="412">
        <v>0</v>
      </c>
      <c r="F53" s="411" t="e">
        <f>E53/B53*100</f>
        <v>#DIV/0!</v>
      </c>
      <c r="G53" s="411" t="e">
        <f>E53/D53*100</f>
        <v>#DIV/0!</v>
      </c>
    </row>
    <row r="54" spans="1:7" s="409" customFormat="1" ht="33.75" customHeight="1" x14ac:dyDescent="0.25">
      <c r="A54" s="404" t="s">
        <v>406</v>
      </c>
      <c r="B54" s="411">
        <v>0</v>
      </c>
      <c r="C54" s="411">
        <v>0</v>
      </c>
      <c r="D54" s="410">
        <f t="shared" ref="D54:D57" si="21">C54/12*12</f>
        <v>0</v>
      </c>
      <c r="E54" s="411">
        <v>0</v>
      </c>
      <c r="F54" s="411" t="e">
        <f>E54/B54*100</f>
        <v>#DIV/0!</v>
      </c>
      <c r="G54" s="411" t="e">
        <f>E54/D54*100</f>
        <v>#DIV/0!</v>
      </c>
    </row>
    <row r="55" spans="1:7" s="439" customFormat="1" ht="33.75" customHeight="1" x14ac:dyDescent="0.25">
      <c r="A55" s="440" t="s">
        <v>420</v>
      </c>
      <c r="B55" s="438">
        <v>0</v>
      </c>
      <c r="C55" s="438">
        <v>0</v>
      </c>
      <c r="D55" s="410">
        <f t="shared" si="21"/>
        <v>0</v>
      </c>
      <c r="E55" s="438">
        <v>0</v>
      </c>
      <c r="F55" s="411" t="e">
        <f>E55/B55*100</f>
        <v>#DIV/0!</v>
      </c>
      <c r="G55" s="411" t="e">
        <f>E55/D55*100</f>
        <v>#DIV/0!</v>
      </c>
    </row>
    <row r="56" spans="1:7" s="409" customFormat="1" ht="33.75" customHeight="1" x14ac:dyDescent="0.25">
      <c r="A56" s="307" t="s">
        <v>409</v>
      </c>
      <c r="B56" s="411">
        <v>0</v>
      </c>
      <c r="C56" s="411">
        <v>0</v>
      </c>
      <c r="D56" s="410">
        <f t="shared" si="21"/>
        <v>0</v>
      </c>
      <c r="E56" s="411">
        <v>0</v>
      </c>
      <c r="F56" s="411" t="e">
        <f>E56/B56*100</f>
        <v>#DIV/0!</v>
      </c>
      <c r="G56" s="411" t="e">
        <f>E56/D56*100</f>
        <v>#DIV/0!</v>
      </c>
    </row>
    <row r="57" spans="1:7" s="409" customFormat="1" ht="33.75" customHeight="1" x14ac:dyDescent="0.25">
      <c r="A57" s="403" t="s">
        <v>410</v>
      </c>
      <c r="B57" s="411">
        <v>0</v>
      </c>
      <c r="C57" s="411">
        <v>0</v>
      </c>
      <c r="D57" s="410">
        <f t="shared" si="21"/>
        <v>0</v>
      </c>
      <c r="E57" s="411">
        <v>0</v>
      </c>
      <c r="F57" s="411" t="e">
        <f>E57/B57*100</f>
        <v>#DIV/0!</v>
      </c>
      <c r="G57" s="411" t="e">
        <f>E57/D57*100</f>
        <v>#DIV/0!</v>
      </c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14"/>
  <sheetViews>
    <sheetView workbookViewId="0">
      <selection activeCell="C6" sqref="C6:C9"/>
    </sheetView>
  </sheetViews>
  <sheetFormatPr defaultRowHeight="15" x14ac:dyDescent="0.25"/>
  <cols>
    <col min="2" max="2" width="37.7109375" customWidth="1"/>
    <col min="3" max="6" width="25.28515625" customWidth="1"/>
    <col min="7" max="8" width="15.7109375" customWidth="1"/>
  </cols>
  <sheetData>
    <row r="1" spans="1:8" ht="18" x14ac:dyDescent="0.25">
      <c r="A1" s="22"/>
      <c r="B1" s="275"/>
      <c r="C1" s="275"/>
      <c r="D1" s="275"/>
      <c r="E1" s="275"/>
      <c r="F1" s="277"/>
      <c r="G1" s="277"/>
      <c r="H1" s="277"/>
    </row>
    <row r="2" spans="1:8" ht="15.75" customHeight="1" x14ac:dyDescent="0.25">
      <c r="B2" s="2096" t="s">
        <v>272</v>
      </c>
      <c r="C2" s="2096"/>
      <c r="D2" s="2096"/>
      <c r="E2" s="2096"/>
      <c r="F2" s="2096"/>
      <c r="G2" s="2096"/>
      <c r="H2" s="2096"/>
    </row>
    <row r="3" spans="1:8" ht="18" x14ac:dyDescent="0.25">
      <c r="B3" s="275"/>
      <c r="C3" s="275"/>
      <c r="D3" s="275"/>
      <c r="E3" s="275"/>
      <c r="F3" s="277"/>
      <c r="G3" s="277"/>
      <c r="H3" s="277"/>
    </row>
    <row r="4" spans="1:8" ht="25.5" x14ac:dyDescent="0.25">
      <c r="B4" s="400" t="s">
        <v>238</v>
      </c>
      <c r="C4" s="1933" t="s">
        <v>504</v>
      </c>
      <c r="D4" s="1933" t="s">
        <v>481</v>
      </c>
      <c r="E4" s="1933" t="s">
        <v>482</v>
      </c>
      <c r="F4" s="1933" t="s">
        <v>505</v>
      </c>
      <c r="G4" s="1933" t="s">
        <v>136</v>
      </c>
      <c r="H4" s="1933" t="s">
        <v>239</v>
      </c>
    </row>
    <row r="5" spans="1:8" x14ac:dyDescent="0.25">
      <c r="B5" s="296">
        <v>1</v>
      </c>
      <c r="C5" s="296">
        <v>2</v>
      </c>
      <c r="D5" s="296">
        <v>3</v>
      </c>
      <c r="E5" s="296">
        <v>4</v>
      </c>
      <c r="F5" s="296">
        <v>5</v>
      </c>
      <c r="G5" s="296" t="s">
        <v>240</v>
      </c>
      <c r="H5" s="296" t="s">
        <v>241</v>
      </c>
    </row>
    <row r="6" spans="1:8" ht="15.75" customHeight="1" x14ac:dyDescent="0.25">
      <c r="B6" s="297" t="s">
        <v>265</v>
      </c>
      <c r="C6" s="1594">
        <v>3916604.99</v>
      </c>
      <c r="D6" s="496">
        <v>2229575</v>
      </c>
      <c r="E6" s="496">
        <v>2229575</v>
      </c>
      <c r="F6" s="496">
        <v>2101687.64</v>
      </c>
      <c r="G6" s="495">
        <f>F6/C6*100</f>
        <v>53.66095496906366</v>
      </c>
      <c r="H6" s="495">
        <f>F6/E6*100</f>
        <v>94.264047632396313</v>
      </c>
    </row>
    <row r="7" spans="1:8" ht="15.75" customHeight="1" x14ac:dyDescent="0.25">
      <c r="B7" s="499" t="s">
        <v>299</v>
      </c>
      <c r="C7" s="1595">
        <v>3856118.68</v>
      </c>
      <c r="D7" s="496">
        <f>1888504+137150+1300+500+450+2265</f>
        <v>2030169</v>
      </c>
      <c r="E7" s="496">
        <f>D7/12*12</f>
        <v>2030169</v>
      </c>
      <c r="F7" s="495">
        <f>1780885.54+136978.51+1299.9+500+433.28+2262.92</f>
        <v>1922360.15</v>
      </c>
      <c r="G7" s="495">
        <f>F7/C7*100</f>
        <v>49.852203978327758</v>
      </c>
      <c r="H7" s="495">
        <f>F7/E7*100</f>
        <v>94.689661304058916</v>
      </c>
    </row>
    <row r="8" spans="1:8" x14ac:dyDescent="0.25">
      <c r="B8" s="497" t="s">
        <v>300</v>
      </c>
      <c r="C8" s="1595">
        <v>60486.31</v>
      </c>
      <c r="D8" s="496">
        <f>83500+87000+27500+1406</f>
        <v>199406</v>
      </c>
      <c r="E8" s="496">
        <f>D8/12*9</f>
        <v>149554.5</v>
      </c>
      <c r="F8" s="495">
        <f>65311.28+88427.88+24231.68+1356.65</f>
        <v>179327.49</v>
      </c>
      <c r="G8" s="495">
        <f t="shared" ref="G8:G9" si="0">F8/C8*100</f>
        <v>296.47616129997016</v>
      </c>
      <c r="H8" s="495">
        <f>F8/E8*100</f>
        <v>119.90778612479063</v>
      </c>
    </row>
    <row r="9" spans="1:8" x14ac:dyDescent="0.25">
      <c r="B9" s="498" t="s">
        <v>301</v>
      </c>
      <c r="C9" s="1594">
        <v>0</v>
      </c>
      <c r="D9" s="496">
        <v>0</v>
      </c>
      <c r="E9" s="496">
        <f>D9/12*9</f>
        <v>0</v>
      </c>
      <c r="F9" s="495">
        <v>0</v>
      </c>
      <c r="G9" s="495" t="e">
        <f t="shared" si="0"/>
        <v>#DIV/0!</v>
      </c>
      <c r="H9" s="495" t="e">
        <f t="shared" ref="H9" si="1">F9/E9*100</f>
        <v>#DIV/0!</v>
      </c>
    </row>
    <row r="10" spans="1:8" x14ac:dyDescent="0.25">
      <c r="B10" s="308"/>
      <c r="C10" s="496"/>
      <c r="D10" s="496"/>
      <c r="E10" s="496"/>
      <c r="F10" s="495"/>
      <c r="G10" s="495"/>
      <c r="H10" s="495"/>
    </row>
    <row r="12" spans="1:8" x14ac:dyDescent="0.25">
      <c r="B12" s="306"/>
      <c r="C12" s="1947"/>
      <c r="D12" s="1947"/>
      <c r="E12" s="306"/>
      <c r="F12" s="1947"/>
      <c r="G12" s="306"/>
      <c r="H12" s="306"/>
    </row>
    <row r="13" spans="1:8" ht="18" x14ac:dyDescent="0.25">
      <c r="B13" s="306"/>
      <c r="C13" s="1586"/>
      <c r="D13" s="1586"/>
      <c r="E13" s="1791"/>
      <c r="F13" s="1586"/>
      <c r="G13" s="306"/>
      <c r="H13" s="306"/>
    </row>
    <row r="14" spans="1:8" x14ac:dyDescent="0.25">
      <c r="B14" s="306"/>
      <c r="C14" s="306"/>
      <c r="D14" s="306"/>
      <c r="E14" s="306"/>
      <c r="F14" s="306"/>
      <c r="G14" s="306"/>
      <c r="H14" s="306"/>
    </row>
  </sheetData>
  <mergeCells count="1">
    <mergeCell ref="B2:H2"/>
  </mergeCells>
  <pageMargins left="0.7" right="0.7" top="0.75" bottom="0.75" header="0.3" footer="0.3"/>
  <pageSetup paperSize="9" scale="7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24"/>
  <sheetViews>
    <sheetView workbookViewId="0">
      <selection activeCell="G7" sqref="G7:L7"/>
    </sheetView>
  </sheetViews>
  <sheetFormatPr defaultRowHeight="15" x14ac:dyDescent="0.25"/>
  <cols>
    <col min="2" max="2" width="7.42578125" bestFit="1" customWidth="1"/>
    <col min="3" max="3" width="8.42578125" bestFit="1" customWidth="1"/>
    <col min="4" max="4" width="8.42578125" customWidth="1"/>
    <col min="5" max="5" width="5.42578125" bestFit="1" customWidth="1"/>
    <col min="6" max="10" width="25.28515625" customWidth="1"/>
    <col min="11" max="12" width="15.7109375" customWidth="1"/>
  </cols>
  <sheetData>
    <row r="1" spans="1:13" ht="18" customHeight="1" x14ac:dyDescent="0.25">
      <c r="B1" s="500"/>
      <c r="C1" s="275"/>
      <c r="D1" s="275"/>
      <c r="E1" s="275"/>
      <c r="F1" s="275"/>
      <c r="G1" s="275"/>
      <c r="H1" s="275"/>
      <c r="I1" s="275"/>
      <c r="J1" s="275"/>
      <c r="K1" s="275"/>
      <c r="L1" s="275"/>
    </row>
    <row r="2" spans="1:13" ht="15.75" customHeight="1" x14ac:dyDescent="0.25">
      <c r="B2" s="2096" t="s">
        <v>235</v>
      </c>
      <c r="C2" s="2096"/>
      <c r="D2" s="2096"/>
      <c r="E2" s="2096"/>
      <c r="F2" s="2096"/>
      <c r="G2" s="2096"/>
      <c r="H2" s="2096"/>
      <c r="I2" s="2096"/>
      <c r="J2" s="2096"/>
      <c r="K2" s="2096"/>
      <c r="L2" s="2096"/>
    </row>
    <row r="3" spans="1:13" ht="18" x14ac:dyDescent="0.25">
      <c r="A3" s="22"/>
      <c r="B3" s="275"/>
      <c r="C3" s="275"/>
      <c r="D3" s="275"/>
      <c r="E3" s="275"/>
      <c r="F3" s="275"/>
      <c r="G3" s="275"/>
      <c r="H3" s="275"/>
      <c r="I3" s="275"/>
      <c r="J3" s="277"/>
      <c r="K3" s="277"/>
      <c r="L3" s="277"/>
    </row>
    <row r="4" spans="1:13" ht="18" customHeight="1" x14ac:dyDescent="0.25">
      <c r="B4" s="2096" t="s">
        <v>273</v>
      </c>
      <c r="C4" s="2096"/>
      <c r="D4" s="2096"/>
      <c r="E4" s="2096"/>
      <c r="F4" s="2096"/>
      <c r="G4" s="2096"/>
      <c r="H4" s="2096"/>
      <c r="I4" s="2096"/>
      <c r="J4" s="2096"/>
      <c r="K4" s="2096"/>
      <c r="L4" s="2096"/>
    </row>
    <row r="5" spans="1:13" ht="15.75" customHeight="1" x14ac:dyDescent="0.25">
      <c r="B5" s="2096" t="s">
        <v>274</v>
      </c>
      <c r="C5" s="2096"/>
      <c r="D5" s="2096"/>
      <c r="E5" s="2096"/>
      <c r="F5" s="2096"/>
      <c r="G5" s="2096"/>
      <c r="H5" s="2096"/>
      <c r="I5" s="2096"/>
      <c r="J5" s="2096"/>
      <c r="K5" s="2096"/>
      <c r="L5" s="2096"/>
    </row>
    <row r="6" spans="1:13" ht="18" x14ac:dyDescent="0.25">
      <c r="B6" s="275"/>
      <c r="C6" s="275"/>
      <c r="D6" s="275"/>
      <c r="E6" s="275"/>
      <c r="F6" s="275"/>
      <c r="G6" s="275"/>
      <c r="H6" s="275"/>
      <c r="I6" s="275"/>
      <c r="J6" s="277"/>
      <c r="K6" s="277"/>
      <c r="L6" s="277"/>
    </row>
    <row r="7" spans="1:13" ht="25.5" customHeight="1" x14ac:dyDescent="0.25">
      <c r="B7" s="2106" t="s">
        <v>238</v>
      </c>
      <c r="C7" s="2107"/>
      <c r="D7" s="2107"/>
      <c r="E7" s="2107"/>
      <c r="F7" s="2108"/>
      <c r="G7" s="1933" t="s">
        <v>504</v>
      </c>
      <c r="H7" s="1933" t="s">
        <v>481</v>
      </c>
      <c r="I7" s="1933" t="s">
        <v>482</v>
      </c>
      <c r="J7" s="1933" t="s">
        <v>505</v>
      </c>
      <c r="K7" s="1933" t="s">
        <v>136</v>
      </c>
      <c r="L7" s="1933" t="s">
        <v>239</v>
      </c>
    </row>
    <row r="8" spans="1:13" x14ac:dyDescent="0.25">
      <c r="B8" s="2106">
        <v>1</v>
      </c>
      <c r="C8" s="2107"/>
      <c r="D8" s="2107"/>
      <c r="E8" s="2107"/>
      <c r="F8" s="2108"/>
      <c r="G8" s="309">
        <v>2</v>
      </c>
      <c r="H8" s="309">
        <v>3</v>
      </c>
      <c r="I8" s="309">
        <v>4</v>
      </c>
      <c r="J8" s="309">
        <v>5</v>
      </c>
      <c r="K8" s="309" t="s">
        <v>240</v>
      </c>
      <c r="L8" s="309" t="s">
        <v>241</v>
      </c>
    </row>
    <row r="9" spans="1:13" ht="25.5" x14ac:dyDescent="0.25">
      <c r="B9" s="297">
        <v>8</v>
      </c>
      <c r="C9" s="297"/>
      <c r="D9" s="297"/>
      <c r="E9" s="297"/>
      <c r="F9" s="297" t="s">
        <v>275</v>
      </c>
      <c r="G9" s="502">
        <v>0</v>
      </c>
      <c r="H9" s="502">
        <v>0</v>
      </c>
      <c r="I9" s="502">
        <f>H9/12*6</f>
        <v>0</v>
      </c>
      <c r="J9" s="503">
        <f>J10</f>
        <v>0</v>
      </c>
      <c r="K9" s="506" t="e">
        <f>J9/G9*100</f>
        <v>#DIV/0!</v>
      </c>
      <c r="L9" s="506" t="e">
        <f>J9/H9*100</f>
        <v>#DIV/0!</v>
      </c>
      <c r="M9" s="28"/>
    </row>
    <row r="10" spans="1:13" x14ac:dyDescent="0.25">
      <c r="B10" s="297"/>
      <c r="C10" s="298">
        <v>84</v>
      </c>
      <c r="D10" s="298"/>
      <c r="E10" s="298"/>
      <c r="F10" s="298" t="s">
        <v>276</v>
      </c>
      <c r="G10" s="502">
        <v>0</v>
      </c>
      <c r="H10" s="502">
        <v>0</v>
      </c>
      <c r="I10" s="502">
        <f t="shared" ref="I10:I14" si="0">H10/12*6</f>
        <v>0</v>
      </c>
      <c r="J10" s="503">
        <f>J11+J13</f>
        <v>0</v>
      </c>
      <c r="K10" s="506" t="e">
        <f t="shared" ref="K10:K17" si="1">J10/G10*100</f>
        <v>#DIV/0!</v>
      </c>
      <c r="L10" s="506" t="e">
        <f t="shared" ref="L10:L17" si="2">J10/H10*100</f>
        <v>#DIV/0!</v>
      </c>
      <c r="M10" s="28"/>
    </row>
    <row r="11" spans="1:13" ht="38.25" x14ac:dyDescent="0.25">
      <c r="B11" s="299"/>
      <c r="C11" s="299"/>
      <c r="D11" s="299">
        <v>844</v>
      </c>
      <c r="E11" s="299"/>
      <c r="F11" s="301" t="s">
        <v>302</v>
      </c>
      <c r="G11" s="501">
        <v>0</v>
      </c>
      <c r="H11" s="502">
        <v>0</v>
      </c>
      <c r="I11" s="502">
        <f t="shared" si="0"/>
        <v>0</v>
      </c>
      <c r="J11" s="503">
        <f>J12</f>
        <v>0</v>
      </c>
      <c r="K11" s="506" t="e">
        <f t="shared" si="1"/>
        <v>#DIV/0!</v>
      </c>
      <c r="L11" s="506" t="e">
        <f t="shared" si="2"/>
        <v>#DIV/0!</v>
      </c>
      <c r="M11" s="28"/>
    </row>
    <row r="12" spans="1:13" ht="38.25" x14ac:dyDescent="0.25">
      <c r="B12" s="299"/>
      <c r="C12" s="299"/>
      <c r="D12" s="299"/>
      <c r="E12" s="299">
        <v>8443</v>
      </c>
      <c r="F12" s="301" t="s">
        <v>303</v>
      </c>
      <c r="G12" s="504">
        <v>0</v>
      </c>
      <c r="H12" s="502">
        <v>0</v>
      </c>
      <c r="I12" s="502">
        <f t="shared" si="0"/>
        <v>0</v>
      </c>
      <c r="J12" s="503">
        <f>'izvršenje I-XII 2025'!E34</f>
        <v>0</v>
      </c>
      <c r="K12" s="506" t="e">
        <f t="shared" si="1"/>
        <v>#DIV/0!</v>
      </c>
      <c r="L12" s="506" t="e">
        <f t="shared" si="2"/>
        <v>#DIV/0!</v>
      </c>
      <c r="M12" s="28"/>
    </row>
    <row r="13" spans="1:13" ht="25.5" x14ac:dyDescent="0.25">
      <c r="B13" s="299"/>
      <c r="C13" s="299"/>
      <c r="D13" s="299">
        <v>847</v>
      </c>
      <c r="E13" s="300"/>
      <c r="F13" s="307" t="s">
        <v>304</v>
      </c>
      <c r="G13" s="502">
        <v>0</v>
      </c>
      <c r="H13" s="502">
        <v>0</v>
      </c>
      <c r="I13" s="502">
        <f t="shared" si="0"/>
        <v>0</v>
      </c>
      <c r="J13" s="503">
        <f>J14</f>
        <v>0</v>
      </c>
      <c r="K13" s="506" t="e">
        <f t="shared" si="1"/>
        <v>#DIV/0!</v>
      </c>
      <c r="L13" s="506" t="e">
        <f t="shared" si="2"/>
        <v>#DIV/0!</v>
      </c>
      <c r="M13" s="28"/>
    </row>
    <row r="14" spans="1:13" ht="25.5" x14ac:dyDescent="0.25">
      <c r="B14" s="299"/>
      <c r="C14" s="299"/>
      <c r="D14" s="299"/>
      <c r="E14" s="300">
        <v>8472</v>
      </c>
      <c r="F14" s="307" t="s">
        <v>305</v>
      </c>
      <c r="G14" s="502">
        <v>0</v>
      </c>
      <c r="H14" s="502">
        <v>0</v>
      </c>
      <c r="I14" s="502">
        <f t="shared" si="0"/>
        <v>0</v>
      </c>
      <c r="J14" s="503">
        <f>'izvršenje I-XII 2025'!E35</f>
        <v>0</v>
      </c>
      <c r="K14" s="506" t="e">
        <f t="shared" si="1"/>
        <v>#DIV/0!</v>
      </c>
      <c r="L14" s="506" t="e">
        <f t="shared" si="2"/>
        <v>#DIV/0!</v>
      </c>
      <c r="M14" s="28"/>
    </row>
    <row r="15" spans="1:13" ht="25.5" x14ac:dyDescent="0.25">
      <c r="B15" s="302">
        <v>5</v>
      </c>
      <c r="C15" s="303"/>
      <c r="D15" s="303"/>
      <c r="E15" s="303"/>
      <c r="F15" s="304" t="s">
        <v>277</v>
      </c>
      <c r="G15" s="502">
        <v>0</v>
      </c>
      <c r="H15" s="502">
        <v>0</v>
      </c>
      <c r="I15" s="502">
        <f>H15/12*6</f>
        <v>0</v>
      </c>
      <c r="J15" s="503">
        <v>0</v>
      </c>
      <c r="K15" s="506" t="e">
        <f t="shared" si="1"/>
        <v>#DIV/0!</v>
      </c>
      <c r="L15" s="506" t="e">
        <f t="shared" si="2"/>
        <v>#DIV/0!</v>
      </c>
      <c r="M15" s="28"/>
    </row>
    <row r="16" spans="1:13" ht="25.5" x14ac:dyDescent="0.25">
      <c r="B16" s="298"/>
      <c r="C16" s="298">
        <v>54</v>
      </c>
      <c r="D16" s="298"/>
      <c r="E16" s="298"/>
      <c r="F16" s="305" t="s">
        <v>278</v>
      </c>
      <c r="G16" s="502">
        <v>1248000</v>
      </c>
      <c r="H16" s="502">
        <v>0</v>
      </c>
      <c r="I16" s="502">
        <f t="shared" ref="I16:I18" si="3">H16/12*6</f>
        <v>0</v>
      </c>
      <c r="J16" s="503">
        <v>0</v>
      </c>
      <c r="K16" s="506">
        <f t="shared" si="1"/>
        <v>0</v>
      </c>
      <c r="L16" s="506" t="e">
        <f t="shared" si="2"/>
        <v>#DIV/0!</v>
      </c>
      <c r="M16" s="28"/>
    </row>
    <row r="17" spans="2:13" ht="51" x14ac:dyDescent="0.25">
      <c r="B17" s="298"/>
      <c r="C17" s="298"/>
      <c r="D17" s="298">
        <v>544</v>
      </c>
      <c r="E17" s="301"/>
      <c r="F17" s="301" t="s">
        <v>306</v>
      </c>
      <c r="G17" s="502">
        <v>1248000</v>
      </c>
      <c r="H17" s="502">
        <v>0</v>
      </c>
      <c r="I17" s="502">
        <f t="shared" si="3"/>
        <v>0</v>
      </c>
      <c r="J17" s="503">
        <v>0</v>
      </c>
      <c r="K17" s="506">
        <f t="shared" si="1"/>
        <v>0</v>
      </c>
      <c r="L17" s="506" t="e">
        <f t="shared" si="2"/>
        <v>#DIV/0!</v>
      </c>
      <c r="M17" s="28"/>
    </row>
    <row r="18" spans="2:13" ht="38.25" x14ac:dyDescent="0.25">
      <c r="B18" s="298"/>
      <c r="C18" s="298"/>
      <c r="D18" s="298">
        <v>547</v>
      </c>
      <c r="E18" s="301"/>
      <c r="F18" s="301" t="s">
        <v>372</v>
      </c>
      <c r="G18" s="502">
        <v>0</v>
      </c>
      <c r="H18" s="502">
        <v>0</v>
      </c>
      <c r="I18" s="502">
        <f t="shared" si="3"/>
        <v>0</v>
      </c>
      <c r="J18" s="503">
        <v>0</v>
      </c>
      <c r="K18" s="506" t="e">
        <f t="shared" ref="K18" si="4">J18/G18*100</f>
        <v>#DIV/0!</v>
      </c>
      <c r="L18" s="506" t="e">
        <f t="shared" ref="L18" si="5">J18/H18*100</f>
        <v>#DIV/0!</v>
      </c>
      <c r="M18" s="28"/>
    </row>
    <row r="19" spans="2:13" x14ac:dyDescent="0.25">
      <c r="B19" s="308"/>
      <c r="C19" s="303"/>
      <c r="D19" s="303"/>
      <c r="E19" s="303"/>
      <c r="F19" s="304"/>
      <c r="G19" s="502"/>
      <c r="H19" s="502"/>
      <c r="I19" s="502"/>
      <c r="J19" s="503"/>
      <c r="K19" s="503"/>
      <c r="L19" s="503"/>
      <c r="M19" s="28"/>
    </row>
    <row r="20" spans="2:13" x14ac:dyDescent="0.25">
      <c r="G20" s="28"/>
      <c r="H20" s="28"/>
      <c r="I20" s="28"/>
      <c r="J20" s="28"/>
      <c r="K20" s="28"/>
      <c r="L20" s="28"/>
      <c r="M20" s="28"/>
    </row>
    <row r="21" spans="2:13" x14ac:dyDescent="0.25">
      <c r="B21" s="306"/>
      <c r="C21" s="306"/>
      <c r="D21" s="306"/>
      <c r="E21" s="306"/>
      <c r="F21" s="306"/>
      <c r="G21" s="413"/>
      <c r="H21" s="413"/>
      <c r="I21" s="413"/>
      <c r="J21" s="413"/>
      <c r="K21" s="413"/>
      <c r="L21" s="413"/>
      <c r="M21" s="28"/>
    </row>
    <row r="24" spans="2:13" s="22" customFormat="1" ht="18" x14ac:dyDescent="0.25">
      <c r="G24" s="1791"/>
      <c r="H24" s="275"/>
    </row>
  </sheetData>
  <mergeCells count="5">
    <mergeCell ref="B2:L2"/>
    <mergeCell ref="B4:L4"/>
    <mergeCell ref="B5:L5"/>
    <mergeCell ref="B7:F7"/>
    <mergeCell ref="B8:F8"/>
  </mergeCells>
  <pageMargins left="0.7" right="0.7" top="0.75" bottom="0.75" header="0.3" footer="0.3"/>
  <pageSetup paperSize="9" scale="66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M64"/>
  <sheetViews>
    <sheetView workbookViewId="0">
      <selection activeCell="F18" sqref="F18"/>
    </sheetView>
  </sheetViews>
  <sheetFormatPr defaultRowHeight="15" x14ac:dyDescent="0.25"/>
  <cols>
    <col min="2" max="2" width="51.140625" customWidth="1"/>
    <col min="3" max="6" width="25.28515625" customWidth="1"/>
    <col min="7" max="8" width="15.7109375" customWidth="1"/>
    <col min="9" max="11" width="11.7109375" bestFit="1" customWidth="1"/>
    <col min="12" max="12" width="10.140625" bestFit="1" customWidth="1"/>
    <col min="13" max="13" width="11.7109375" bestFit="1" customWidth="1"/>
  </cols>
  <sheetData>
    <row r="1" spans="2:13" s="22" customFormat="1" ht="18" x14ac:dyDescent="0.25">
      <c r="B1" s="275"/>
      <c r="C1" s="275"/>
      <c r="D1" s="275"/>
      <c r="E1" s="275"/>
      <c r="F1" s="277"/>
      <c r="G1" s="277"/>
      <c r="H1" s="277"/>
    </row>
    <row r="2" spans="2:13" ht="15.75" customHeight="1" x14ac:dyDescent="0.25">
      <c r="B2" s="2096" t="s">
        <v>279</v>
      </c>
      <c r="C2" s="2096"/>
      <c r="D2" s="2096"/>
      <c r="E2" s="2096"/>
      <c r="F2" s="2096"/>
      <c r="G2" s="2096"/>
      <c r="H2" s="2096"/>
    </row>
    <row r="3" spans="2:13" ht="18" x14ac:dyDescent="0.25">
      <c r="B3" s="275"/>
      <c r="C3" s="275"/>
      <c r="D3" s="275"/>
      <c r="E3" s="275"/>
      <c r="F3" s="277"/>
      <c r="G3" s="277"/>
      <c r="H3" s="277"/>
    </row>
    <row r="4" spans="2:13" ht="25.5" x14ac:dyDescent="0.25">
      <c r="B4" s="400" t="s">
        <v>238</v>
      </c>
      <c r="C4" s="1933" t="s">
        <v>504</v>
      </c>
      <c r="D4" s="1933" t="s">
        <v>481</v>
      </c>
      <c r="E4" s="1933" t="s">
        <v>482</v>
      </c>
      <c r="F4" s="1933" t="s">
        <v>505</v>
      </c>
      <c r="G4" s="1933" t="s">
        <v>136</v>
      </c>
      <c r="H4" s="1933" t="s">
        <v>239</v>
      </c>
    </row>
    <row r="5" spans="2:13" x14ac:dyDescent="0.25">
      <c r="B5" s="291">
        <v>1</v>
      </c>
      <c r="C5" s="291">
        <v>2</v>
      </c>
      <c r="D5" s="291">
        <v>3</v>
      </c>
      <c r="E5" s="291">
        <v>4</v>
      </c>
      <c r="F5" s="291">
        <v>5</v>
      </c>
      <c r="G5" s="291" t="s">
        <v>240</v>
      </c>
      <c r="H5" s="291" t="s">
        <v>241</v>
      </c>
    </row>
    <row r="6" spans="2:13" s="507" customFormat="1" ht="27.75" customHeight="1" x14ac:dyDescent="0.25">
      <c r="B6" s="304" t="s">
        <v>280</v>
      </c>
      <c r="C6" s="504">
        <f>C7+C13+C17+C27+C30+C15</f>
        <v>3226532.31</v>
      </c>
      <c r="D6" s="504">
        <f>D7+D13+D17+D27+D30+D15</f>
        <v>2229575</v>
      </c>
      <c r="E6" s="504">
        <f>E7+E13+E17+E27+E30+E15</f>
        <v>2229575</v>
      </c>
      <c r="F6" s="504">
        <f>F7+F13+F17+F27+F30+F15</f>
        <v>1859769.8900000001</v>
      </c>
      <c r="G6" s="516">
        <f>F6/C6*100</f>
        <v>57.639896685243485</v>
      </c>
      <c r="H6" s="516">
        <f>F6/E6*100</f>
        <v>83.413650135115446</v>
      </c>
    </row>
    <row r="7" spans="2:13" s="507" customFormat="1" ht="27.75" customHeight="1" x14ac:dyDescent="0.25">
      <c r="B7" s="1691" t="s">
        <v>271</v>
      </c>
      <c r="C7" s="1692">
        <f>'Rashodi prema izvorima finan'!B7</f>
        <v>122581.19</v>
      </c>
      <c r="D7" s="1692">
        <f>SUM(D8+D9+D11+D12)</f>
        <v>143071</v>
      </c>
      <c r="E7" s="1693">
        <f>D7/12*12</f>
        <v>143071</v>
      </c>
      <c r="F7" s="1694">
        <f>'Rashodi prema izvorima finan'!E7</f>
        <v>135606.56</v>
      </c>
      <c r="G7" s="1695">
        <f t="shared" ref="G7:G32" si="0">F7/C7*100</f>
        <v>110.6259125074573</v>
      </c>
      <c r="H7" s="1695">
        <f>F7/E7*100</f>
        <v>94.782702294664887</v>
      </c>
    </row>
    <row r="8" spans="2:13" s="507" customFormat="1" ht="27.75" customHeight="1" x14ac:dyDescent="0.25">
      <c r="B8" s="509" t="s">
        <v>289</v>
      </c>
      <c r="C8" s="504">
        <f>'Rashodi prema izvorima finan'!B8</f>
        <v>1589.56</v>
      </c>
      <c r="D8" s="504">
        <f>'Rashodi prema izvorima finan'!C8</f>
        <v>4171</v>
      </c>
      <c r="E8" s="505">
        <f>D8/12*12</f>
        <v>4171</v>
      </c>
      <c r="F8" s="411">
        <f>'Rashodi prema izvorima finan'!E8</f>
        <v>4168.3500000000004</v>
      </c>
      <c r="G8" s="516">
        <f t="shared" si="0"/>
        <v>262.2329449659025</v>
      </c>
      <c r="H8" s="516">
        <f t="shared" ref="H8:H32" si="1">F8/E8*100</f>
        <v>99.936466075281714</v>
      </c>
      <c r="J8" s="1697"/>
      <c r="K8" s="1697"/>
      <c r="L8" s="1697"/>
      <c r="M8" s="1697"/>
    </row>
    <row r="9" spans="2:13" s="507" customFormat="1" ht="27.75" customHeight="1" x14ac:dyDescent="0.25">
      <c r="B9" s="510" t="s">
        <v>290</v>
      </c>
      <c r="C9" s="504">
        <f>'Rashodi prema izvorima finan'!B9</f>
        <v>118974.6</v>
      </c>
      <c r="D9" s="504">
        <f>'Rashodi prema izvorima finan'!C9</f>
        <v>137150</v>
      </c>
      <c r="E9" s="505">
        <f t="shared" ref="E9:E12" si="2">D9/12*12</f>
        <v>137150</v>
      </c>
      <c r="F9" s="411">
        <f>'Rashodi prema izvorima finan'!E9</f>
        <v>129705.03</v>
      </c>
      <c r="G9" s="516">
        <f t="shared" si="0"/>
        <v>109.01909315097507</v>
      </c>
      <c r="H9" s="516">
        <f t="shared" si="1"/>
        <v>94.571658767772519</v>
      </c>
    </row>
    <row r="10" spans="2:13" s="507" customFormat="1" ht="27.75" customHeight="1" x14ac:dyDescent="0.25">
      <c r="B10" s="414" t="s">
        <v>307</v>
      </c>
      <c r="C10" s="504">
        <v>118974.6</v>
      </c>
      <c r="D10" s="504">
        <v>110000</v>
      </c>
      <c r="E10" s="505">
        <f t="shared" si="2"/>
        <v>110000</v>
      </c>
      <c r="F10" s="411">
        <f>'Rashodi prema izvorima finan'!E9</f>
        <v>129705.03</v>
      </c>
      <c r="G10" s="516">
        <f t="shared" si="0"/>
        <v>109.01909315097507</v>
      </c>
      <c r="H10" s="516">
        <f t="shared" si="1"/>
        <v>117.91366363636364</v>
      </c>
    </row>
    <row r="11" spans="2:13" s="507" customFormat="1" ht="27.75" customHeight="1" x14ac:dyDescent="0.25">
      <c r="B11" s="510" t="s">
        <v>292</v>
      </c>
      <c r="C11" s="504">
        <f>'Rashodi prema izvorima finan'!B10</f>
        <v>560.71</v>
      </c>
      <c r="D11" s="504">
        <f>'Rashodi prema izvorima finan'!C10</f>
        <v>450</v>
      </c>
      <c r="E11" s="505">
        <f t="shared" si="2"/>
        <v>450</v>
      </c>
      <c r="F11" s="411">
        <f>'Rashodi prema izvorima finan'!E10</f>
        <v>433.28</v>
      </c>
      <c r="G11" s="516">
        <f t="shared" si="0"/>
        <v>77.273456867186241</v>
      </c>
      <c r="H11" s="516">
        <f t="shared" si="1"/>
        <v>96.284444444444432</v>
      </c>
    </row>
    <row r="12" spans="2:13" s="507" customFormat="1" ht="27.75" customHeight="1" x14ac:dyDescent="0.25">
      <c r="B12" s="510" t="s">
        <v>291</v>
      </c>
      <c r="C12" s="504">
        <f>'Rashodi prema izvorima finan'!B11</f>
        <v>1456.32</v>
      </c>
      <c r="D12" s="504">
        <f>'Rashodi prema izvorima finan'!C11</f>
        <v>1300</v>
      </c>
      <c r="E12" s="505">
        <f t="shared" si="2"/>
        <v>1300</v>
      </c>
      <c r="F12" s="411">
        <f>'Rashodi prema izvorima finan'!E11</f>
        <v>1299.9000000000001</v>
      </c>
      <c r="G12" s="516">
        <f t="shared" si="0"/>
        <v>89.259228740936067</v>
      </c>
      <c r="H12" s="516">
        <f t="shared" si="1"/>
        <v>99.992307692307705</v>
      </c>
    </row>
    <row r="13" spans="2:13" s="507" customFormat="1" ht="27.75" customHeight="1" x14ac:dyDescent="0.25">
      <c r="B13" s="1691" t="s">
        <v>403</v>
      </c>
      <c r="C13" s="1692">
        <f>SUM(C14)</f>
        <v>6874.06</v>
      </c>
      <c r="D13" s="1692">
        <f>SUM(D14)</f>
        <v>33008</v>
      </c>
      <c r="E13" s="1693">
        <f t="shared" ref="E13:E18" si="3">D13/12*12</f>
        <v>33008</v>
      </c>
      <c r="F13" s="1694">
        <f>SUM(F14)</f>
        <v>14196.55</v>
      </c>
      <c r="G13" s="1695">
        <f t="shared" si="0"/>
        <v>206.52351012356598</v>
      </c>
      <c r="H13" s="1695">
        <f t="shared" si="1"/>
        <v>43.009421958313133</v>
      </c>
    </row>
    <row r="14" spans="2:13" s="507" customFormat="1" ht="27.75" customHeight="1" x14ac:dyDescent="0.25">
      <c r="B14" s="511" t="s">
        <v>492</v>
      </c>
      <c r="C14" s="504">
        <f>'Rashodi prema izvorima finan'!B13</f>
        <v>6874.06</v>
      </c>
      <c r="D14" s="504">
        <f>'Rashodi prema izvorima finan'!C13</f>
        <v>33008</v>
      </c>
      <c r="E14" s="505">
        <f t="shared" si="3"/>
        <v>33008</v>
      </c>
      <c r="F14" s="411">
        <f>'Rashodi prema izvorima finan'!E13</f>
        <v>14196.55</v>
      </c>
      <c r="G14" s="516">
        <f t="shared" si="0"/>
        <v>206.52351012356598</v>
      </c>
      <c r="H14" s="516">
        <f t="shared" si="1"/>
        <v>43.009421958313133</v>
      </c>
    </row>
    <row r="15" spans="2:13" s="507" customFormat="1" ht="27.75" customHeight="1" x14ac:dyDescent="0.25">
      <c r="B15" s="1698" t="s">
        <v>423</v>
      </c>
      <c r="C15" s="1692">
        <f>'Rashodi prema izvorima finan'!B14</f>
        <v>22099.119999999999</v>
      </c>
      <c r="D15" s="1692">
        <f>SUM(D16)</f>
        <v>33146</v>
      </c>
      <c r="E15" s="1693">
        <f t="shared" si="3"/>
        <v>33146</v>
      </c>
      <c r="F15" s="1694">
        <f>SUM(F16)</f>
        <v>27487.919999999998</v>
      </c>
      <c r="G15" s="1695">
        <f t="shared" ref="G15:G16" si="4">F15/C15*100</f>
        <v>124.38468138097807</v>
      </c>
      <c r="H15" s="1695">
        <f t="shared" ref="H15:H16" si="5">F15/E15*100</f>
        <v>82.929825619984314</v>
      </c>
    </row>
    <row r="16" spans="2:13" s="507" customFormat="1" ht="27.75" customHeight="1" x14ac:dyDescent="0.25">
      <c r="B16" s="404" t="s">
        <v>424</v>
      </c>
      <c r="C16" s="504">
        <v>22099.119999999999</v>
      </c>
      <c r="D16" s="504">
        <f>'Rashodi prema izvorima finan'!C15</f>
        <v>33146</v>
      </c>
      <c r="E16" s="505">
        <f t="shared" si="3"/>
        <v>33146</v>
      </c>
      <c r="F16" s="411">
        <f>'Rashodi prema izvorima finan'!E15</f>
        <v>27487.919999999998</v>
      </c>
      <c r="G16" s="516">
        <f t="shared" si="4"/>
        <v>124.38468138097807</v>
      </c>
      <c r="H16" s="516">
        <f t="shared" si="5"/>
        <v>82.929825619984314</v>
      </c>
    </row>
    <row r="17" spans="2:13" s="507" customFormat="1" ht="27.75" customHeight="1" x14ac:dyDescent="0.25">
      <c r="B17" s="1691" t="s">
        <v>418</v>
      </c>
      <c r="C17" s="1692">
        <f>SUM(C18+C22)</f>
        <v>3066494.3</v>
      </c>
      <c r="D17" s="1692">
        <f>D18+D22</f>
        <v>2014850</v>
      </c>
      <c r="E17" s="1693">
        <f t="shared" si="3"/>
        <v>2014850</v>
      </c>
      <c r="F17" s="1694">
        <f>SUM(F18+F22)+F25</f>
        <v>1680314.26</v>
      </c>
      <c r="G17" s="1695">
        <f t="shared" si="0"/>
        <v>54.795936193326696</v>
      </c>
      <c r="H17" s="1695">
        <f t="shared" si="1"/>
        <v>83.396494031813788</v>
      </c>
    </row>
    <row r="18" spans="2:13" s="507" customFormat="1" ht="27.75" customHeight="1" x14ac:dyDescent="0.25">
      <c r="B18" s="512" t="s">
        <v>493</v>
      </c>
      <c r="C18" s="504">
        <f>'Rashodi prema izvorima finan'!B17</f>
        <v>1684770.03</v>
      </c>
      <c r="D18" s="504">
        <f>'Rashodi prema izvorima finan'!C17</f>
        <v>1816850</v>
      </c>
      <c r="E18" s="505">
        <f t="shared" si="3"/>
        <v>1816850</v>
      </c>
      <c r="F18" s="411">
        <f>'Rashodi prema izvorima finan'!E17</f>
        <v>1609399.26</v>
      </c>
      <c r="G18" s="516">
        <f t="shared" si="0"/>
        <v>95.526346702641661</v>
      </c>
      <c r="H18" s="516">
        <f t="shared" si="1"/>
        <v>88.581845501830088</v>
      </c>
      <c r="J18" s="1697"/>
      <c r="K18" s="1697"/>
      <c r="L18" s="1697"/>
      <c r="M18" s="1697"/>
    </row>
    <row r="19" spans="2:13" s="507" customFormat="1" ht="27.75" customHeight="1" x14ac:dyDescent="0.25">
      <c r="B19" s="512" t="s">
        <v>425</v>
      </c>
      <c r="C19" s="504">
        <f>'Rashodi prema izvorima finan'!B20</f>
        <v>1684770.03</v>
      </c>
      <c r="D19" s="504">
        <v>1973344</v>
      </c>
      <c r="E19" s="505">
        <f t="shared" ref="E19:E26" si="6">D19/12*12</f>
        <v>1973344</v>
      </c>
      <c r="F19" s="411">
        <f>'Rashodi prema izvorima finan'!E20</f>
        <v>1609399.26</v>
      </c>
      <c r="G19" s="516">
        <f t="shared" si="0"/>
        <v>95.526346702641661</v>
      </c>
      <c r="H19" s="516">
        <f t="shared" si="1"/>
        <v>81.556954084031972</v>
      </c>
    </row>
    <row r="20" spans="2:13" s="507" customFormat="1" ht="27.75" customHeight="1" x14ac:dyDescent="0.25">
      <c r="B20" s="305" t="s">
        <v>405</v>
      </c>
      <c r="C20" s="504">
        <v>0</v>
      </c>
      <c r="D20" s="504">
        <v>0</v>
      </c>
      <c r="E20" s="505">
        <f t="shared" si="6"/>
        <v>0</v>
      </c>
      <c r="F20" s="411">
        <v>0</v>
      </c>
      <c r="G20" s="516" t="e">
        <f t="shared" si="0"/>
        <v>#DIV/0!</v>
      </c>
      <c r="H20" s="516" t="e">
        <f t="shared" si="1"/>
        <v>#DIV/0!</v>
      </c>
    </row>
    <row r="21" spans="2:13" s="507" customFormat="1" ht="27.75" customHeight="1" x14ac:dyDescent="0.25">
      <c r="B21" s="511" t="s">
        <v>406</v>
      </c>
      <c r="C21" s="504">
        <v>0</v>
      </c>
      <c r="D21" s="504">
        <v>0</v>
      </c>
      <c r="E21" s="505">
        <f t="shared" si="6"/>
        <v>0</v>
      </c>
      <c r="F21" s="411">
        <v>0</v>
      </c>
      <c r="G21" s="516" t="e">
        <f t="shared" si="0"/>
        <v>#DIV/0!</v>
      </c>
      <c r="H21" s="516" t="e">
        <f t="shared" si="1"/>
        <v>#DIV/0!</v>
      </c>
    </row>
    <row r="22" spans="2:13" s="507" customFormat="1" ht="27.75" customHeight="1" x14ac:dyDescent="0.25">
      <c r="B22" s="513" t="s">
        <v>420</v>
      </c>
      <c r="C22" s="504">
        <f>'Rashodi prema izvorima finan'!B21</f>
        <v>1381724.27</v>
      </c>
      <c r="D22" s="504">
        <f>'Rashodi prema izvorima finan'!C21</f>
        <v>198000</v>
      </c>
      <c r="E22" s="505">
        <f t="shared" si="6"/>
        <v>198000</v>
      </c>
      <c r="F22" s="411">
        <f>'Rashodi prema izvorima finan'!E21</f>
        <v>0</v>
      </c>
      <c r="G22" s="516">
        <f t="shared" si="0"/>
        <v>0</v>
      </c>
      <c r="H22" s="516">
        <f t="shared" si="1"/>
        <v>0</v>
      </c>
    </row>
    <row r="23" spans="2:13" s="507" customFormat="1" ht="27.75" customHeight="1" x14ac:dyDescent="0.25">
      <c r="B23" s="514" t="s">
        <v>409</v>
      </c>
      <c r="C23" s="504">
        <v>0</v>
      </c>
      <c r="D23" s="504">
        <v>0</v>
      </c>
      <c r="E23" s="505">
        <f t="shared" si="6"/>
        <v>0</v>
      </c>
      <c r="F23" s="411">
        <v>0</v>
      </c>
      <c r="G23" s="516" t="e">
        <f t="shared" si="0"/>
        <v>#DIV/0!</v>
      </c>
      <c r="H23" s="516" t="e">
        <f t="shared" si="1"/>
        <v>#DIV/0!</v>
      </c>
    </row>
    <row r="24" spans="2:13" s="507" customFormat="1" ht="27.75" customHeight="1" x14ac:dyDescent="0.25">
      <c r="B24" s="510" t="s">
        <v>410</v>
      </c>
      <c r="C24" s="504">
        <v>0</v>
      </c>
      <c r="D24" s="504">
        <v>0</v>
      </c>
      <c r="E24" s="505">
        <f t="shared" si="6"/>
        <v>0</v>
      </c>
      <c r="F24" s="411">
        <v>0</v>
      </c>
      <c r="G24" s="516" t="e">
        <f t="shared" si="0"/>
        <v>#DIV/0!</v>
      </c>
      <c r="H24" s="516" t="e">
        <f t="shared" si="1"/>
        <v>#DIV/0!</v>
      </c>
    </row>
    <row r="25" spans="2:13" s="507" customFormat="1" ht="27.75" customHeight="1" x14ac:dyDescent="0.25">
      <c r="B25" s="510" t="s">
        <v>411</v>
      </c>
      <c r="C25" s="504">
        <f>C22-C26</f>
        <v>689258.57000000007</v>
      </c>
      <c r="D25" s="504">
        <v>74500</v>
      </c>
      <c r="E25" s="505">
        <f t="shared" si="6"/>
        <v>74500</v>
      </c>
      <c r="F25" s="504">
        <f>'Rashodi prema izvorima finan'!E24</f>
        <v>70915</v>
      </c>
      <c r="G25" s="516">
        <f t="shared" si="0"/>
        <v>10.28859169643694</v>
      </c>
      <c r="H25" s="516">
        <f t="shared" si="1"/>
        <v>95.187919463087241</v>
      </c>
    </row>
    <row r="26" spans="2:13" s="507" customFormat="1" ht="27.75" customHeight="1" x14ac:dyDescent="0.25">
      <c r="B26" s="510" t="s">
        <v>412</v>
      </c>
      <c r="C26" s="504">
        <f>'Rashodi prema izvorima finan'!B25</f>
        <v>692465.7</v>
      </c>
      <c r="D26" s="504">
        <v>0</v>
      </c>
      <c r="E26" s="505">
        <f t="shared" si="6"/>
        <v>0</v>
      </c>
      <c r="F26" s="411">
        <v>0</v>
      </c>
      <c r="G26" s="516">
        <f t="shared" si="0"/>
        <v>0</v>
      </c>
      <c r="H26" s="516" t="e">
        <f t="shared" si="1"/>
        <v>#DIV/0!</v>
      </c>
    </row>
    <row r="27" spans="2:13" s="507" customFormat="1" ht="27.75" customHeight="1" x14ac:dyDescent="0.25">
      <c r="B27" s="1696" t="s">
        <v>413</v>
      </c>
      <c r="C27" s="1692">
        <f>SUM(C28)</f>
        <v>8483.64</v>
      </c>
      <c r="D27" s="1692">
        <f>SUM(D28)</f>
        <v>5500</v>
      </c>
      <c r="E27" s="1693">
        <f t="shared" ref="E27:E32" si="7">D27/12*12</f>
        <v>5500</v>
      </c>
      <c r="F27" s="1694">
        <f>SUM(F28)</f>
        <v>2164.6</v>
      </c>
      <c r="G27" s="1695">
        <f t="shared" si="0"/>
        <v>25.514991206604716</v>
      </c>
      <c r="H27" s="1695">
        <f t="shared" si="1"/>
        <v>39.356363636363632</v>
      </c>
    </row>
    <row r="28" spans="2:13" s="507" customFormat="1" ht="27.75" customHeight="1" x14ac:dyDescent="0.25">
      <c r="B28" s="510" t="s">
        <v>426</v>
      </c>
      <c r="C28" s="504">
        <f>'Rashodi prema izvorima finan'!B27</f>
        <v>8483.64</v>
      </c>
      <c r="D28" s="504">
        <f>'Rashodi prema izvorima finan'!C27</f>
        <v>5500</v>
      </c>
      <c r="E28" s="505">
        <f t="shared" si="7"/>
        <v>5500</v>
      </c>
      <c r="F28" s="411">
        <f>'Rashodi prema izvorima finan'!E27</f>
        <v>2164.6</v>
      </c>
      <c r="G28" s="516">
        <f t="shared" si="0"/>
        <v>25.514991206604716</v>
      </c>
      <c r="H28" s="516">
        <f t="shared" si="1"/>
        <v>39.356363636363632</v>
      </c>
    </row>
    <row r="29" spans="2:13" s="507" customFormat="1" ht="27.75" customHeight="1" x14ac:dyDescent="0.25">
      <c r="B29" s="512" t="s">
        <v>427</v>
      </c>
      <c r="C29" s="504">
        <v>300</v>
      </c>
      <c r="D29" s="504">
        <v>11725</v>
      </c>
      <c r="E29" s="505">
        <f t="shared" si="7"/>
        <v>11725</v>
      </c>
      <c r="F29" s="411">
        <v>1587.5</v>
      </c>
      <c r="G29" s="516">
        <f t="shared" si="0"/>
        <v>529.16666666666674</v>
      </c>
      <c r="H29" s="516">
        <f t="shared" si="1"/>
        <v>13.539445628997868</v>
      </c>
    </row>
    <row r="30" spans="2:13" s="507" customFormat="1" ht="27.75" customHeight="1" x14ac:dyDescent="0.25">
      <c r="B30" s="1696" t="s">
        <v>415</v>
      </c>
      <c r="C30" s="1692">
        <v>0</v>
      </c>
      <c r="D30" s="1692">
        <v>0</v>
      </c>
      <c r="E30" s="1693">
        <f t="shared" si="7"/>
        <v>0</v>
      </c>
      <c r="F30" s="1694">
        <v>0</v>
      </c>
      <c r="G30" s="1695" t="e">
        <f t="shared" si="0"/>
        <v>#DIV/0!</v>
      </c>
      <c r="H30" s="1695" t="e">
        <f t="shared" si="1"/>
        <v>#DIV/0!</v>
      </c>
    </row>
    <row r="31" spans="2:13" s="507" customFormat="1" ht="27.75" customHeight="1" x14ac:dyDescent="0.25">
      <c r="B31" s="515" t="s">
        <v>416</v>
      </c>
      <c r="C31" s="411">
        <v>0</v>
      </c>
      <c r="D31" s="504">
        <v>0</v>
      </c>
      <c r="E31" s="505">
        <f t="shared" si="7"/>
        <v>0</v>
      </c>
      <c r="F31" s="411">
        <v>0</v>
      </c>
      <c r="G31" s="516" t="e">
        <f t="shared" si="0"/>
        <v>#DIV/0!</v>
      </c>
      <c r="H31" s="516" t="e">
        <f t="shared" si="1"/>
        <v>#DIV/0!</v>
      </c>
    </row>
    <row r="32" spans="2:13" s="507" customFormat="1" ht="27.75" customHeight="1" thickBot="1" x14ac:dyDescent="0.3">
      <c r="B32" s="1528" t="s">
        <v>417</v>
      </c>
      <c r="C32" s="1529">
        <v>0</v>
      </c>
      <c r="D32" s="1530">
        <v>0</v>
      </c>
      <c r="E32" s="505">
        <f t="shared" si="7"/>
        <v>0</v>
      </c>
      <c r="F32" s="1531">
        <v>0</v>
      </c>
      <c r="G32" s="1532" t="e">
        <f t="shared" si="0"/>
        <v>#DIV/0!</v>
      </c>
      <c r="H32" s="1532" t="e">
        <f t="shared" si="1"/>
        <v>#DIV/0!</v>
      </c>
    </row>
    <row r="33" spans="2:11" s="1527" customFormat="1" ht="14.25" customHeight="1" thickBot="1" x14ac:dyDescent="0.3">
      <c r="B33" s="1533"/>
      <c r="C33" s="1534"/>
      <c r="D33" s="1535"/>
      <c r="E33" s="1536"/>
      <c r="F33" s="1537"/>
      <c r="G33" s="1538"/>
      <c r="H33" s="1538"/>
    </row>
    <row r="34" spans="2:11" s="507" customFormat="1" ht="27.75" customHeight="1" x14ac:dyDescent="0.25">
      <c r="B34" s="1524" t="s">
        <v>343</v>
      </c>
      <c r="C34" s="1525">
        <f>C35+C41+C45+C55+C58</f>
        <v>3890489.7800000003</v>
      </c>
      <c r="D34" s="1525">
        <f>D35+D41+D45+D55+D58+D43</f>
        <v>2229575</v>
      </c>
      <c r="E34" s="1525">
        <f>E35+E41+E45+E55+E58+E43</f>
        <v>2229575</v>
      </c>
      <c r="F34" s="1525">
        <f>F35+F41+F45+F55+F58+F43</f>
        <v>2101687.64</v>
      </c>
      <c r="G34" s="1526">
        <f>F34/C34*100</f>
        <v>54.021158230622568</v>
      </c>
      <c r="H34" s="1526">
        <f>F34/E34*100</f>
        <v>94.264047632396313</v>
      </c>
    </row>
    <row r="35" spans="2:11" x14ac:dyDescent="0.25">
      <c r="B35" s="1691" t="s">
        <v>271</v>
      </c>
      <c r="C35" s="1692">
        <f>'Rashodi prema izvorima finan'!B43</f>
        <v>138938.17000000001</v>
      </c>
      <c r="D35" s="1692">
        <f>SUM(D36+D37+D39+D40)</f>
        <v>143071</v>
      </c>
      <c r="E35" s="1693">
        <f>D35/12*12</f>
        <v>143071</v>
      </c>
      <c r="F35" s="1694">
        <f>'Rashodi prema izvorima finan'!E43</f>
        <v>142831.26</v>
      </c>
      <c r="G35" s="1695">
        <f t="shared" ref="G35:G60" si="8">F35/C35*100</f>
        <v>102.80203057230422</v>
      </c>
      <c r="H35" s="1695">
        <f t="shared" ref="H35:H60" si="9">F35/E35*100</f>
        <v>99.832432848026514</v>
      </c>
      <c r="I35" s="209"/>
      <c r="K35" s="209"/>
    </row>
    <row r="36" spans="2:11" x14ac:dyDescent="0.25">
      <c r="B36" s="509" t="s">
        <v>289</v>
      </c>
      <c r="C36" s="504">
        <f>'Rashodi prema izvorima finan'!B48</f>
        <v>15021.17</v>
      </c>
      <c r="D36" s="504">
        <f>'Rashodi prema izvorima finan'!C48</f>
        <v>4171</v>
      </c>
      <c r="E36" s="505">
        <f>D36/12*12</f>
        <v>4171</v>
      </c>
      <c r="F36" s="411">
        <f>'Rashodi prema izvorima finan'!E48</f>
        <v>4119.57</v>
      </c>
      <c r="G36" s="516">
        <f t="shared" si="8"/>
        <v>27.425094050596588</v>
      </c>
      <c r="H36" s="516">
        <f t="shared" si="9"/>
        <v>98.766962359146476</v>
      </c>
      <c r="I36" s="209"/>
    </row>
    <row r="37" spans="2:11" x14ac:dyDescent="0.25">
      <c r="B37" s="510" t="s">
        <v>290</v>
      </c>
      <c r="C37" s="504">
        <f>'Rashodi prema izvorima finan'!B44</f>
        <v>121899.97</v>
      </c>
      <c r="D37" s="504">
        <f>'Rashodi prema izvorima finan'!C44</f>
        <v>137150</v>
      </c>
      <c r="E37" s="505">
        <f t="shared" ref="E37:E40" si="10">D37/12*12</f>
        <v>137150</v>
      </c>
      <c r="F37" s="411">
        <f>'Rashodi prema izvorima finan'!E44</f>
        <v>136978.51</v>
      </c>
      <c r="G37" s="516">
        <f t="shared" si="8"/>
        <v>112.36960107537352</v>
      </c>
      <c r="H37" s="516">
        <f t="shared" si="9"/>
        <v>99.874961720743713</v>
      </c>
    </row>
    <row r="38" spans="2:11" x14ac:dyDescent="0.25">
      <c r="B38" s="414" t="s">
        <v>307</v>
      </c>
      <c r="C38" s="504">
        <v>36531.300000000003</v>
      </c>
      <c r="D38" s="504">
        <v>110000</v>
      </c>
      <c r="E38" s="505">
        <f t="shared" si="10"/>
        <v>110000</v>
      </c>
      <c r="F38" s="411">
        <v>73454.7</v>
      </c>
      <c r="G38" s="516">
        <f t="shared" si="8"/>
        <v>201.07332616140127</v>
      </c>
      <c r="H38" s="516">
        <f t="shared" si="9"/>
        <v>66.777000000000001</v>
      </c>
    </row>
    <row r="39" spans="2:11" x14ac:dyDescent="0.25">
      <c r="B39" s="510" t="s">
        <v>292</v>
      </c>
      <c r="C39" s="504">
        <f>'Rashodi prema izvorima finan'!B47</f>
        <v>560.71</v>
      </c>
      <c r="D39" s="504">
        <f>'Rashodi prema izvorima finan'!C47</f>
        <v>450</v>
      </c>
      <c r="E39" s="505">
        <f t="shared" si="10"/>
        <v>450</v>
      </c>
      <c r="F39" s="411">
        <f>'Rashodi prema izvorima finan'!E47</f>
        <v>433.28</v>
      </c>
      <c r="G39" s="516">
        <f t="shared" si="8"/>
        <v>77.273456867186241</v>
      </c>
      <c r="H39" s="516">
        <f t="shared" si="9"/>
        <v>96.284444444444432</v>
      </c>
    </row>
    <row r="40" spans="2:11" x14ac:dyDescent="0.25">
      <c r="B40" s="510" t="s">
        <v>291</v>
      </c>
      <c r="C40" s="504">
        <f>'Rashodi prema izvorima finan'!B46</f>
        <v>1456.32</v>
      </c>
      <c r="D40" s="504">
        <f>'Rashodi prema izvorima finan'!C46</f>
        <v>1300</v>
      </c>
      <c r="E40" s="505">
        <f t="shared" si="10"/>
        <v>1300</v>
      </c>
      <c r="F40" s="411">
        <f>'Rashodi prema izvorima finan'!E46</f>
        <v>1299.9000000000001</v>
      </c>
      <c r="G40" s="516">
        <f t="shared" si="8"/>
        <v>89.259228740936067</v>
      </c>
      <c r="H40" s="516">
        <f t="shared" si="9"/>
        <v>99.992307692307705</v>
      </c>
    </row>
    <row r="41" spans="2:11" x14ac:dyDescent="0.25">
      <c r="B41" s="1691" t="s">
        <v>403</v>
      </c>
      <c r="C41" s="1692">
        <f>SUM(C42)</f>
        <v>5803.08</v>
      </c>
      <c r="D41" s="1692">
        <f>SUM(D42)</f>
        <v>33008</v>
      </c>
      <c r="E41" s="1693">
        <f t="shared" ref="E41:E46" si="11">D41/12*12</f>
        <v>33008</v>
      </c>
      <c r="F41" s="1694">
        <f>SUM(F42)</f>
        <v>14619.25</v>
      </c>
      <c r="G41" s="1695">
        <f t="shared" si="8"/>
        <v>251.92225507833771</v>
      </c>
      <c r="H41" s="1695">
        <f t="shared" si="9"/>
        <v>44.290020601066409</v>
      </c>
      <c r="K41" s="209"/>
    </row>
    <row r="42" spans="2:11" ht="25.5" x14ac:dyDescent="0.25">
      <c r="B42" s="511" t="s">
        <v>492</v>
      </c>
      <c r="C42" s="504">
        <f>'Rashodi prema izvorima finan'!B34</f>
        <v>5803.08</v>
      </c>
      <c r="D42" s="504">
        <f>'Rashodi prema izvorima finan'!C34</f>
        <v>33008</v>
      </c>
      <c r="E42" s="505">
        <f t="shared" si="11"/>
        <v>33008</v>
      </c>
      <c r="F42" s="411">
        <f>'Rashodi prema izvorima finan'!E34</f>
        <v>14619.25</v>
      </c>
      <c r="G42" s="516">
        <f t="shared" si="8"/>
        <v>251.92225507833771</v>
      </c>
      <c r="H42" s="516">
        <f t="shared" si="9"/>
        <v>44.290020601066409</v>
      </c>
    </row>
    <row r="43" spans="2:11" x14ac:dyDescent="0.25">
      <c r="B43" s="1698" t="s">
        <v>423</v>
      </c>
      <c r="C43" s="1692">
        <v>0</v>
      </c>
      <c r="D43" s="1692">
        <f>SUM(D44)</f>
        <v>33146</v>
      </c>
      <c r="E43" s="1693">
        <f t="shared" si="11"/>
        <v>33146</v>
      </c>
      <c r="F43" s="1694">
        <f>SUM(F44)</f>
        <v>26064.94</v>
      </c>
      <c r="G43" s="1695" t="e">
        <f t="shared" ref="G43:G44" si="12">F43/C43*100</f>
        <v>#DIV/0!</v>
      </c>
      <c r="H43" s="1695">
        <f t="shared" ref="H43:H44" si="13">F43/E43*100</f>
        <v>78.636758583237793</v>
      </c>
      <c r="K43" s="209"/>
    </row>
    <row r="44" spans="2:11" x14ac:dyDescent="0.25">
      <c r="B44" s="404" t="s">
        <v>424</v>
      </c>
      <c r="C44" s="504">
        <v>0</v>
      </c>
      <c r="D44" s="504">
        <f>'Rashodi prema izvorima finan'!C36</f>
        <v>33146</v>
      </c>
      <c r="E44" s="505">
        <f t="shared" si="11"/>
        <v>33146</v>
      </c>
      <c r="F44" s="411">
        <f>'Rashodi prema izvorima finan'!E36</f>
        <v>26064.94</v>
      </c>
      <c r="G44" s="516" t="e">
        <f t="shared" si="12"/>
        <v>#DIV/0!</v>
      </c>
      <c r="H44" s="516">
        <f t="shared" si="13"/>
        <v>78.636758583237793</v>
      </c>
    </row>
    <row r="45" spans="2:11" x14ac:dyDescent="0.25">
      <c r="B45" s="1691" t="s">
        <v>418</v>
      </c>
      <c r="C45" s="1692">
        <f>SUM(C46+C50)</f>
        <v>3737333.6100000003</v>
      </c>
      <c r="D45" s="1692">
        <f>SUM(D46+D50)</f>
        <v>2014850</v>
      </c>
      <c r="E45" s="1693">
        <f t="shared" si="11"/>
        <v>2014850</v>
      </c>
      <c r="F45" s="1692">
        <f>F46+F50</f>
        <v>1916022.1900000002</v>
      </c>
      <c r="G45" s="1695">
        <f t="shared" si="8"/>
        <v>51.267090122040237</v>
      </c>
      <c r="H45" s="1695">
        <f t="shared" si="9"/>
        <v>95.09502891034073</v>
      </c>
      <c r="I45" s="209"/>
    </row>
    <row r="46" spans="2:11" x14ac:dyDescent="0.25">
      <c r="B46" s="512" t="s">
        <v>493</v>
      </c>
      <c r="C46" s="504">
        <f>'Rashodi prema izvorima finan'!B38</f>
        <v>1594788.32</v>
      </c>
      <c r="D46" s="504">
        <f>'Rashodi prema izvorima finan'!C38</f>
        <v>1816850</v>
      </c>
      <c r="E46" s="505">
        <f t="shared" si="11"/>
        <v>1816850</v>
      </c>
      <c r="F46" s="411">
        <f>'Rashodi prema izvorima finan'!E38</f>
        <v>1738051.35</v>
      </c>
      <c r="G46" s="516">
        <f t="shared" si="8"/>
        <v>108.98320035351151</v>
      </c>
      <c r="H46" s="516">
        <f t="shared" si="9"/>
        <v>95.662897322288586</v>
      </c>
      <c r="I46" s="209"/>
      <c r="K46" s="209"/>
    </row>
    <row r="47" spans="2:11" x14ac:dyDescent="0.25">
      <c r="B47" s="512" t="s">
        <v>425</v>
      </c>
      <c r="C47" s="504">
        <f>'Rashodi prema izvorima finan'!B39</f>
        <v>1594788.32</v>
      </c>
      <c r="D47" s="504">
        <v>1973344</v>
      </c>
      <c r="E47" s="505">
        <f t="shared" ref="E47:E54" si="14">D47/12*12</f>
        <v>1973344</v>
      </c>
      <c r="F47" s="411">
        <f>'Rashodi prema izvorima finan'!E39</f>
        <v>1738051.35</v>
      </c>
      <c r="G47" s="516">
        <f t="shared" si="8"/>
        <v>108.98320035351151</v>
      </c>
      <c r="H47" s="516">
        <f t="shared" si="9"/>
        <v>88.076450431349031</v>
      </c>
      <c r="I47" s="209"/>
    </row>
    <row r="48" spans="2:11" x14ac:dyDescent="0.25">
      <c r="B48" s="305" t="s">
        <v>405</v>
      </c>
      <c r="C48" s="504">
        <v>0</v>
      </c>
      <c r="D48" s="504">
        <v>0</v>
      </c>
      <c r="E48" s="505">
        <f t="shared" si="14"/>
        <v>0</v>
      </c>
      <c r="F48" s="411">
        <v>0</v>
      </c>
      <c r="G48" s="516" t="e">
        <f t="shared" si="8"/>
        <v>#DIV/0!</v>
      </c>
      <c r="H48" s="516" t="e">
        <f t="shared" si="9"/>
        <v>#DIV/0!</v>
      </c>
    </row>
    <row r="49" spans="2:11" x14ac:dyDescent="0.25">
      <c r="B49" s="511" t="s">
        <v>406</v>
      </c>
      <c r="C49" s="504">
        <v>0</v>
      </c>
      <c r="D49" s="504">
        <v>0</v>
      </c>
      <c r="E49" s="505">
        <f t="shared" si="14"/>
        <v>0</v>
      </c>
      <c r="F49" s="411">
        <v>0</v>
      </c>
      <c r="G49" s="516" t="e">
        <f t="shared" si="8"/>
        <v>#DIV/0!</v>
      </c>
      <c r="H49" s="516" t="e">
        <f t="shared" si="9"/>
        <v>#DIV/0!</v>
      </c>
      <c r="K49" s="209"/>
    </row>
    <row r="50" spans="2:11" x14ac:dyDescent="0.25">
      <c r="B50" s="513" t="s">
        <v>420</v>
      </c>
      <c r="C50" s="504">
        <f>'Rashodi prema izvorima finan'!B40</f>
        <v>2142545.29</v>
      </c>
      <c r="D50" s="504">
        <f>'Rashodi prema izvorima finan'!C40</f>
        <v>198000</v>
      </c>
      <c r="E50" s="505">
        <f t="shared" si="14"/>
        <v>198000</v>
      </c>
      <c r="F50" s="411">
        <f>'Rashodi prema izvorima finan'!E40</f>
        <v>177970.84</v>
      </c>
      <c r="G50" s="516">
        <f t="shared" si="8"/>
        <v>8.306514724829924</v>
      </c>
      <c r="H50" s="516">
        <f t="shared" si="9"/>
        <v>89.884262626262625</v>
      </c>
      <c r="I50" s="209"/>
    </row>
    <row r="51" spans="2:11" x14ac:dyDescent="0.25">
      <c r="B51" s="514" t="s">
        <v>409</v>
      </c>
      <c r="C51" s="504">
        <v>0</v>
      </c>
      <c r="D51" s="504">
        <v>0</v>
      </c>
      <c r="E51" s="505">
        <f t="shared" si="14"/>
        <v>0</v>
      </c>
      <c r="F51" s="411">
        <v>0</v>
      </c>
      <c r="G51" s="516" t="e">
        <f t="shared" si="8"/>
        <v>#DIV/0!</v>
      </c>
      <c r="H51" s="516" t="e">
        <f t="shared" si="9"/>
        <v>#DIV/0!</v>
      </c>
    </row>
    <row r="52" spans="2:11" x14ac:dyDescent="0.25">
      <c r="B52" s="510" t="s">
        <v>410</v>
      </c>
      <c r="C52" s="504">
        <v>0</v>
      </c>
      <c r="D52" s="504">
        <v>0</v>
      </c>
      <c r="E52" s="505">
        <f t="shared" si="14"/>
        <v>0</v>
      </c>
      <c r="F52" s="411">
        <v>0</v>
      </c>
      <c r="G52" s="516" t="e">
        <f t="shared" si="8"/>
        <v>#DIV/0!</v>
      </c>
      <c r="H52" s="516" t="e">
        <f t="shared" si="9"/>
        <v>#DIV/0!</v>
      </c>
      <c r="J52" s="209"/>
    </row>
    <row r="53" spans="2:11" ht="25.5" x14ac:dyDescent="0.25">
      <c r="B53" s="510" t="s">
        <v>411</v>
      </c>
      <c r="C53" s="504">
        <f>C50-C54</f>
        <v>682594.40000000014</v>
      </c>
      <c r="D53" s="504">
        <v>74500</v>
      </c>
      <c r="E53" s="505">
        <f t="shared" si="14"/>
        <v>74500</v>
      </c>
      <c r="F53" s="504">
        <f>'Rashodi prema izvorima finan'!E41</f>
        <v>177970.84</v>
      </c>
      <c r="G53" s="516">
        <f t="shared" si="8"/>
        <v>26.072707306124975</v>
      </c>
      <c r="H53" s="516">
        <f t="shared" si="9"/>
        <v>238.887033557047</v>
      </c>
    </row>
    <row r="54" spans="2:11" ht="25.5" x14ac:dyDescent="0.25">
      <c r="B54" s="510" t="s">
        <v>412</v>
      </c>
      <c r="C54" s="504">
        <f>'Rashodi prema izvorima finan'!B42</f>
        <v>1459950.89</v>
      </c>
      <c r="D54" s="504">
        <v>0</v>
      </c>
      <c r="E54" s="505">
        <f t="shared" si="14"/>
        <v>0</v>
      </c>
      <c r="F54" s="411">
        <v>0</v>
      </c>
      <c r="G54" s="516">
        <f t="shared" si="8"/>
        <v>0</v>
      </c>
      <c r="H54" s="516" t="e">
        <f t="shared" si="9"/>
        <v>#DIV/0!</v>
      </c>
    </row>
    <row r="55" spans="2:11" x14ac:dyDescent="0.25">
      <c r="B55" s="406" t="s">
        <v>413</v>
      </c>
      <c r="C55" s="1692">
        <f>SUM(C56)</f>
        <v>8414.92</v>
      </c>
      <c r="D55" s="1692">
        <f>SUM(D56)</f>
        <v>5500</v>
      </c>
      <c r="E55" s="1693">
        <f t="shared" ref="E55:E60" si="15">D55/12*12</f>
        <v>5500</v>
      </c>
      <c r="F55" s="1694">
        <f>SUM(F56)</f>
        <v>2150</v>
      </c>
      <c r="G55" s="1695">
        <f t="shared" si="8"/>
        <v>25.549856683129491</v>
      </c>
      <c r="H55" s="1695">
        <f t="shared" si="9"/>
        <v>39.090909090909093</v>
      </c>
    </row>
    <row r="56" spans="2:11" x14ac:dyDescent="0.25">
      <c r="B56" s="510" t="s">
        <v>426</v>
      </c>
      <c r="C56" s="504">
        <f>'Rashodi prema izvorima finan'!B50</f>
        <v>8414.92</v>
      </c>
      <c r="D56" s="504">
        <f>'Rashodi prema izvorima finan'!C50</f>
        <v>5500</v>
      </c>
      <c r="E56" s="505">
        <f t="shared" si="15"/>
        <v>5500</v>
      </c>
      <c r="F56" s="411">
        <f>'Rashodi prema izvorima finan'!E50</f>
        <v>2150</v>
      </c>
      <c r="G56" s="516">
        <f t="shared" si="8"/>
        <v>25.549856683129491</v>
      </c>
      <c r="H56" s="516">
        <f t="shared" si="9"/>
        <v>39.090909090909093</v>
      </c>
    </row>
    <row r="57" spans="2:11" x14ac:dyDescent="0.25">
      <c r="B57" s="512" t="s">
        <v>427</v>
      </c>
      <c r="C57" s="504">
        <v>0</v>
      </c>
      <c r="D57" s="504">
        <v>11725</v>
      </c>
      <c r="E57" s="505">
        <f t="shared" si="15"/>
        <v>11725</v>
      </c>
      <c r="F57" s="411">
        <v>0</v>
      </c>
      <c r="G57" s="516" t="e">
        <f t="shared" si="8"/>
        <v>#DIV/0!</v>
      </c>
      <c r="H57" s="516">
        <f t="shared" si="9"/>
        <v>0</v>
      </c>
    </row>
    <row r="58" spans="2:11" x14ac:dyDescent="0.25">
      <c r="B58" s="406" t="s">
        <v>415</v>
      </c>
      <c r="C58" s="1692">
        <v>0</v>
      </c>
      <c r="D58" s="1692">
        <v>0</v>
      </c>
      <c r="E58" s="1693">
        <f t="shared" si="15"/>
        <v>0</v>
      </c>
      <c r="F58" s="1694">
        <v>0</v>
      </c>
      <c r="G58" s="1695" t="e">
        <f t="shared" si="8"/>
        <v>#DIV/0!</v>
      </c>
      <c r="H58" s="1695" t="e">
        <f t="shared" si="9"/>
        <v>#DIV/0!</v>
      </c>
    </row>
    <row r="59" spans="2:11" x14ac:dyDescent="0.25">
      <c r="B59" s="515" t="s">
        <v>416</v>
      </c>
      <c r="C59" s="411">
        <v>0</v>
      </c>
      <c r="D59" s="504">
        <v>0</v>
      </c>
      <c r="E59" s="505">
        <f t="shared" si="15"/>
        <v>0</v>
      </c>
      <c r="F59" s="411">
        <v>0</v>
      </c>
      <c r="G59" s="516" t="e">
        <f t="shared" si="8"/>
        <v>#DIV/0!</v>
      </c>
      <c r="H59" s="516" t="e">
        <f t="shared" si="9"/>
        <v>#DIV/0!</v>
      </c>
    </row>
    <row r="60" spans="2:11" ht="26.25" thickBot="1" x14ac:dyDescent="0.3">
      <c r="B60" s="1528" t="s">
        <v>417</v>
      </c>
      <c r="C60" s="508">
        <v>0</v>
      </c>
      <c r="D60" s="504">
        <v>0</v>
      </c>
      <c r="E60" s="505">
        <f t="shared" si="15"/>
        <v>0</v>
      </c>
      <c r="F60" s="411">
        <v>0</v>
      </c>
      <c r="G60" s="516" t="e">
        <f t="shared" si="8"/>
        <v>#DIV/0!</v>
      </c>
      <c r="H60" s="516" t="e">
        <f t="shared" si="9"/>
        <v>#DIV/0!</v>
      </c>
    </row>
    <row r="64" spans="2:11" s="22" customFormat="1" ht="18" x14ac:dyDescent="0.25">
      <c r="C64" s="1791"/>
      <c r="D64" s="275"/>
    </row>
  </sheetData>
  <mergeCells count="1">
    <mergeCell ref="B2:H2"/>
  </mergeCells>
  <pageMargins left="0.7" right="0.7" top="0.75" bottom="0.75" header="0.3" footer="0.3"/>
  <pageSetup paperSize="9" scale="4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I53"/>
  <sheetViews>
    <sheetView topLeftCell="A40" workbookViewId="0">
      <selection activeCell="H9" sqref="H9"/>
    </sheetView>
  </sheetViews>
  <sheetFormatPr defaultRowHeight="15" x14ac:dyDescent="0.25"/>
  <cols>
    <col min="2" max="2" width="7.42578125" bestFit="1" customWidth="1"/>
    <col min="3" max="3" width="8.42578125" bestFit="1" customWidth="1"/>
    <col min="4" max="4" width="11" customWidth="1"/>
    <col min="5" max="5" width="39" customWidth="1"/>
    <col min="6" max="8" width="24.28515625" customWidth="1"/>
    <col min="9" max="9" width="15.7109375" customWidth="1"/>
  </cols>
  <sheetData>
    <row r="1" spans="2:9" ht="18" x14ac:dyDescent="0.25">
      <c r="B1" s="275"/>
      <c r="C1" s="275"/>
      <c r="D1" s="275"/>
      <c r="E1" s="275"/>
      <c r="F1" s="275"/>
      <c r="G1" s="275"/>
      <c r="H1" s="275"/>
      <c r="I1" s="277"/>
    </row>
    <row r="2" spans="2:9" ht="18" customHeight="1" x14ac:dyDescent="0.25">
      <c r="B2" s="2096" t="s">
        <v>281</v>
      </c>
      <c r="C2" s="2096"/>
      <c r="D2" s="2096"/>
      <c r="E2" s="2096"/>
      <c r="F2" s="2096"/>
      <c r="G2" s="2096"/>
      <c r="H2" s="2096"/>
      <c r="I2" s="2096"/>
    </row>
    <row r="3" spans="2:9" ht="18" x14ac:dyDescent="0.25">
      <c r="B3" s="275"/>
      <c r="C3" s="275"/>
      <c r="D3" s="275"/>
      <c r="E3" s="275"/>
      <c r="F3" s="275"/>
      <c r="G3" s="275"/>
      <c r="H3" s="275"/>
      <c r="I3" s="277"/>
    </row>
    <row r="4" spans="2:9" ht="15.75" x14ac:dyDescent="0.25">
      <c r="B4" s="2118" t="s">
        <v>282</v>
      </c>
      <c r="C4" s="2118"/>
      <c r="D4" s="2118"/>
      <c r="E4" s="2118"/>
      <c r="F4" s="2118"/>
      <c r="G4" s="2118"/>
      <c r="H4" s="2118"/>
      <c r="I4" s="2118"/>
    </row>
    <row r="5" spans="2:9" ht="18" x14ac:dyDescent="0.25">
      <c r="B5" s="275"/>
      <c r="C5" s="275"/>
      <c r="D5" s="275"/>
      <c r="E5" s="275"/>
      <c r="F5" s="275"/>
      <c r="G5" s="275"/>
      <c r="H5" s="275"/>
      <c r="I5" s="277"/>
    </row>
    <row r="6" spans="2:9" ht="38.25" x14ac:dyDescent="0.25">
      <c r="B6" s="2106" t="s">
        <v>238</v>
      </c>
      <c r="C6" s="2107"/>
      <c r="D6" s="2107"/>
      <c r="E6" s="2108"/>
      <c r="F6" s="291" t="s">
        <v>481</v>
      </c>
      <c r="G6" s="291" t="s">
        <v>482</v>
      </c>
      <c r="H6" s="291" t="s">
        <v>506</v>
      </c>
      <c r="I6" s="416" t="s">
        <v>136</v>
      </c>
    </row>
    <row r="7" spans="2:9" s="58" customFormat="1" ht="11.25" x14ac:dyDescent="0.2">
      <c r="B7" s="2119">
        <v>1</v>
      </c>
      <c r="C7" s="2120"/>
      <c r="D7" s="2120"/>
      <c r="E7" s="2121"/>
      <c r="F7" s="296">
        <v>2</v>
      </c>
      <c r="G7" s="296">
        <v>3</v>
      </c>
      <c r="H7" s="296">
        <v>4</v>
      </c>
      <c r="I7" s="296" t="s">
        <v>283</v>
      </c>
    </row>
    <row r="8" spans="2:9" ht="30" customHeight="1" x14ac:dyDescent="0.25">
      <c r="B8" s="2109" t="s">
        <v>308</v>
      </c>
      <c r="C8" s="2110"/>
      <c r="D8" s="2111"/>
      <c r="E8" s="1753" t="s">
        <v>309</v>
      </c>
      <c r="F8" s="1754">
        <v>1888504</v>
      </c>
      <c r="G8" s="1755">
        <f>F8/12*12</f>
        <v>1888504</v>
      </c>
      <c r="H8" s="1755">
        <v>1780885.54</v>
      </c>
      <c r="I8" s="1755">
        <f>H8/G8*100</f>
        <v>94.30139094224846</v>
      </c>
    </row>
    <row r="9" spans="2:9" ht="30" customHeight="1" x14ac:dyDescent="0.25">
      <c r="B9" s="2112">
        <v>32</v>
      </c>
      <c r="C9" s="2113"/>
      <c r="D9" s="2114"/>
      <c r="E9" s="311" t="s">
        <v>310</v>
      </c>
      <c r="F9" s="517">
        <v>33008</v>
      </c>
      <c r="G9" s="518">
        <f>F9/12*12</f>
        <v>33008</v>
      </c>
      <c r="H9" s="518">
        <v>14619.25</v>
      </c>
      <c r="I9" s="518">
        <f t="shared" ref="I9:I28" si="0">H9/G9*100</f>
        <v>44.290020601066409</v>
      </c>
    </row>
    <row r="10" spans="2:9" ht="30" customHeight="1" x14ac:dyDescent="0.25">
      <c r="B10" s="1912">
        <v>45</v>
      </c>
      <c r="C10" s="1913"/>
      <c r="D10" s="1914"/>
      <c r="E10" s="311" t="s">
        <v>428</v>
      </c>
      <c r="F10" s="517">
        <v>33146</v>
      </c>
      <c r="G10" s="518">
        <f t="shared" ref="G10:G16" si="1">F10/12*12</f>
        <v>33146</v>
      </c>
      <c r="H10" s="518">
        <v>26064.94</v>
      </c>
      <c r="I10" s="518">
        <f t="shared" si="0"/>
        <v>78.636758583237793</v>
      </c>
    </row>
    <row r="11" spans="2:9" ht="30" customHeight="1" x14ac:dyDescent="0.25">
      <c r="B11" s="2116">
        <v>5</v>
      </c>
      <c r="C11" s="2116"/>
      <c r="D11" s="2116"/>
      <c r="E11" s="311" t="s">
        <v>311</v>
      </c>
      <c r="F11" s="517">
        <v>1816850</v>
      </c>
      <c r="G11" s="518">
        <f t="shared" si="1"/>
        <v>1816850</v>
      </c>
      <c r="H11" s="518">
        <v>1738051.35</v>
      </c>
      <c r="I11" s="518">
        <f t="shared" si="0"/>
        <v>95.662897322288586</v>
      </c>
    </row>
    <row r="12" spans="2:9" ht="30" customHeight="1" x14ac:dyDescent="0.25">
      <c r="B12" s="2112">
        <v>511</v>
      </c>
      <c r="C12" s="2113"/>
      <c r="D12" s="2114"/>
      <c r="E12" s="310" t="s">
        <v>312</v>
      </c>
      <c r="F12" s="517">
        <v>1816850</v>
      </c>
      <c r="G12" s="518">
        <f t="shared" si="1"/>
        <v>1816850</v>
      </c>
      <c r="H12" s="518">
        <v>1738051.35</v>
      </c>
      <c r="I12" s="518">
        <f t="shared" si="0"/>
        <v>95.662897322288586</v>
      </c>
    </row>
    <row r="13" spans="2:9" ht="30" customHeight="1" x14ac:dyDescent="0.25">
      <c r="B13" s="2112">
        <v>56</v>
      </c>
      <c r="C13" s="2113"/>
      <c r="D13" s="2114"/>
      <c r="E13" s="1764" t="s">
        <v>373</v>
      </c>
      <c r="F13" s="517">
        <v>0</v>
      </c>
      <c r="G13" s="518">
        <f t="shared" si="1"/>
        <v>0</v>
      </c>
      <c r="H13" s="518">
        <v>0</v>
      </c>
      <c r="I13" s="518" t="e">
        <f t="shared" ref="I13:I14" si="2">H13/G13*100</f>
        <v>#DIV/0!</v>
      </c>
    </row>
    <row r="14" spans="2:9" ht="30" customHeight="1" x14ac:dyDescent="0.25">
      <c r="B14" s="2112">
        <v>566</v>
      </c>
      <c r="C14" s="2113"/>
      <c r="D14" s="2114"/>
      <c r="E14" s="1764" t="s">
        <v>374</v>
      </c>
      <c r="F14" s="517">
        <v>0</v>
      </c>
      <c r="G14" s="518">
        <f t="shared" si="1"/>
        <v>0</v>
      </c>
      <c r="H14" s="518">
        <v>0</v>
      </c>
      <c r="I14" s="518" t="e">
        <f t="shared" si="2"/>
        <v>#DIV/0!</v>
      </c>
    </row>
    <row r="15" spans="2:9" ht="30" customHeight="1" x14ac:dyDescent="0.25">
      <c r="B15" s="2112">
        <v>6</v>
      </c>
      <c r="C15" s="2113"/>
      <c r="D15" s="2114"/>
      <c r="E15" s="310" t="s">
        <v>313</v>
      </c>
      <c r="F15" s="517">
        <v>5500</v>
      </c>
      <c r="G15" s="518">
        <f t="shared" si="1"/>
        <v>5500</v>
      </c>
      <c r="H15" s="518">
        <v>2150</v>
      </c>
      <c r="I15" s="518">
        <f t="shared" si="0"/>
        <v>39.090909090909093</v>
      </c>
    </row>
    <row r="16" spans="2:9" ht="30" customHeight="1" x14ac:dyDescent="0.25">
      <c r="B16" s="2112">
        <v>611</v>
      </c>
      <c r="C16" s="2113"/>
      <c r="D16" s="2114"/>
      <c r="E16" s="311" t="s">
        <v>314</v>
      </c>
      <c r="F16" s="517">
        <v>5500</v>
      </c>
      <c r="G16" s="518">
        <f t="shared" si="1"/>
        <v>5500</v>
      </c>
      <c r="H16" s="518">
        <v>2150</v>
      </c>
      <c r="I16" s="518">
        <f t="shared" si="0"/>
        <v>39.090909090909093</v>
      </c>
    </row>
    <row r="17" spans="2:9" ht="42" customHeight="1" x14ac:dyDescent="0.25">
      <c r="B17" s="2117" t="s">
        <v>315</v>
      </c>
      <c r="C17" s="2117"/>
      <c r="D17" s="2117"/>
      <c r="E17" s="1756" t="s">
        <v>316</v>
      </c>
      <c r="F17" s="1754">
        <v>137150</v>
      </c>
      <c r="G17" s="1755">
        <f t="shared" ref="G17:G30" si="3">F17/12*12</f>
        <v>137150</v>
      </c>
      <c r="H17" s="1755">
        <v>136978.51</v>
      </c>
      <c r="I17" s="1755">
        <f t="shared" si="0"/>
        <v>99.874961720743713</v>
      </c>
    </row>
    <row r="18" spans="2:9" ht="23.25" customHeight="1" x14ac:dyDescent="0.25">
      <c r="B18" s="2116">
        <v>122</v>
      </c>
      <c r="C18" s="2116"/>
      <c r="D18" s="2116"/>
      <c r="E18" s="311" t="s">
        <v>319</v>
      </c>
      <c r="F18" s="517">
        <v>137150</v>
      </c>
      <c r="G18" s="518">
        <f t="shared" si="3"/>
        <v>137150</v>
      </c>
      <c r="H18" s="518">
        <v>136978.51</v>
      </c>
      <c r="I18" s="518">
        <f t="shared" si="0"/>
        <v>99.874961720743713</v>
      </c>
    </row>
    <row r="19" spans="2:9" ht="30" customHeight="1" x14ac:dyDescent="0.25">
      <c r="B19" s="2109" t="s">
        <v>317</v>
      </c>
      <c r="C19" s="2110"/>
      <c r="D19" s="2111"/>
      <c r="E19" s="1756" t="s">
        <v>318</v>
      </c>
      <c r="F19" s="1754">
        <v>0</v>
      </c>
      <c r="G19" s="1755">
        <f t="shared" si="3"/>
        <v>0</v>
      </c>
      <c r="H19" s="1755">
        <v>0</v>
      </c>
      <c r="I19" s="1755" t="e">
        <f t="shared" si="0"/>
        <v>#DIV/0!</v>
      </c>
    </row>
    <row r="20" spans="2:9" ht="23.25" customHeight="1" x14ac:dyDescent="0.25">
      <c r="B20" s="2116">
        <v>122</v>
      </c>
      <c r="C20" s="2116"/>
      <c r="D20" s="2116"/>
      <c r="E20" s="311" t="s">
        <v>319</v>
      </c>
      <c r="F20" s="517">
        <v>0</v>
      </c>
      <c r="G20" s="518">
        <f t="shared" si="3"/>
        <v>0</v>
      </c>
      <c r="H20" s="518">
        <v>0</v>
      </c>
      <c r="I20" s="518" t="e">
        <f t="shared" ref="I20" si="4">H20/G20*100</f>
        <v>#DIV/0!</v>
      </c>
    </row>
    <row r="21" spans="2:9" ht="39.75" customHeight="1" x14ac:dyDescent="0.25">
      <c r="B21" s="2109" t="s">
        <v>320</v>
      </c>
      <c r="C21" s="2110"/>
      <c r="D21" s="2111"/>
      <c r="E21" s="1753" t="s">
        <v>321</v>
      </c>
      <c r="F21" s="1754">
        <v>1300</v>
      </c>
      <c r="G21" s="1755">
        <f t="shared" si="3"/>
        <v>1300</v>
      </c>
      <c r="H21" s="1755">
        <v>1299.9000000000001</v>
      </c>
      <c r="I21" s="1755">
        <f t="shared" si="0"/>
        <v>99.992307692307705</v>
      </c>
    </row>
    <row r="22" spans="2:9" ht="30" customHeight="1" x14ac:dyDescent="0.25">
      <c r="B22" s="2112">
        <v>15</v>
      </c>
      <c r="C22" s="2113"/>
      <c r="D22" s="2114"/>
      <c r="E22" s="310" t="s">
        <v>322</v>
      </c>
      <c r="F22" s="517">
        <v>1300</v>
      </c>
      <c r="G22" s="518">
        <f t="shared" si="3"/>
        <v>1300</v>
      </c>
      <c r="H22" s="518">
        <v>1299.9000000000001</v>
      </c>
      <c r="I22" s="518">
        <f t="shared" si="0"/>
        <v>99.992307692307705</v>
      </c>
    </row>
    <row r="23" spans="2:9" ht="39.75" customHeight="1" x14ac:dyDescent="0.25">
      <c r="B23" s="2109" t="s">
        <v>361</v>
      </c>
      <c r="C23" s="2110"/>
      <c r="D23" s="2111"/>
      <c r="E23" s="1753" t="s">
        <v>362</v>
      </c>
      <c r="F23" s="1754">
        <v>500</v>
      </c>
      <c r="G23" s="1755">
        <f t="shared" si="3"/>
        <v>500</v>
      </c>
      <c r="H23" s="1755">
        <v>500</v>
      </c>
      <c r="I23" s="1755">
        <f t="shared" ref="I23:I24" si="5">H23/G23*100</f>
        <v>100</v>
      </c>
    </row>
    <row r="24" spans="2:9" ht="30" customHeight="1" x14ac:dyDescent="0.25">
      <c r="B24" s="2112">
        <v>11</v>
      </c>
      <c r="C24" s="2113"/>
      <c r="D24" s="2114"/>
      <c r="E24" s="1668" t="s">
        <v>328</v>
      </c>
      <c r="F24" s="517">
        <v>500</v>
      </c>
      <c r="G24" s="518">
        <f t="shared" si="3"/>
        <v>500</v>
      </c>
      <c r="H24" s="518">
        <v>500</v>
      </c>
      <c r="I24" s="518">
        <f t="shared" si="5"/>
        <v>100</v>
      </c>
    </row>
    <row r="25" spans="2:9" ht="30" customHeight="1" x14ac:dyDescent="0.25">
      <c r="B25" s="2109" t="s">
        <v>323</v>
      </c>
      <c r="C25" s="2110"/>
      <c r="D25" s="2111"/>
      <c r="E25" s="1753" t="s">
        <v>324</v>
      </c>
      <c r="F25" s="1754">
        <v>450</v>
      </c>
      <c r="G25" s="1755">
        <f t="shared" si="3"/>
        <v>450</v>
      </c>
      <c r="H25" s="1755">
        <v>433.28</v>
      </c>
      <c r="I25" s="1755">
        <f t="shared" si="0"/>
        <v>96.284444444444432</v>
      </c>
    </row>
    <row r="26" spans="2:9" ht="30" customHeight="1" x14ac:dyDescent="0.25">
      <c r="B26" s="2116">
        <v>14</v>
      </c>
      <c r="C26" s="2116"/>
      <c r="D26" s="2116"/>
      <c r="E26" s="311" t="s">
        <v>325</v>
      </c>
      <c r="F26" s="517">
        <v>450</v>
      </c>
      <c r="G26" s="518">
        <f t="shared" si="3"/>
        <v>450</v>
      </c>
      <c r="H26" s="518">
        <v>433.28</v>
      </c>
      <c r="I26" s="518">
        <f t="shared" si="0"/>
        <v>96.284444444444432</v>
      </c>
    </row>
    <row r="27" spans="2:9" ht="30" customHeight="1" x14ac:dyDescent="0.25">
      <c r="B27" s="2117" t="s">
        <v>326</v>
      </c>
      <c r="C27" s="2117"/>
      <c r="D27" s="2117"/>
      <c r="E27" s="1756" t="s">
        <v>327</v>
      </c>
      <c r="F27" s="1754">
        <v>1406</v>
      </c>
      <c r="G27" s="1755">
        <f t="shared" si="3"/>
        <v>1406</v>
      </c>
      <c r="H27" s="1755">
        <v>1356.65</v>
      </c>
      <c r="I27" s="1755">
        <f t="shared" si="0"/>
        <v>96.490042674253203</v>
      </c>
    </row>
    <row r="28" spans="2:9" ht="30" customHeight="1" x14ac:dyDescent="0.25">
      <c r="B28" s="2112">
        <v>11</v>
      </c>
      <c r="C28" s="2113"/>
      <c r="D28" s="2114"/>
      <c r="E28" s="311" t="s">
        <v>328</v>
      </c>
      <c r="F28" s="517">
        <v>1406</v>
      </c>
      <c r="G28" s="518">
        <f t="shared" si="3"/>
        <v>1406</v>
      </c>
      <c r="H28" s="518">
        <v>1356.65</v>
      </c>
      <c r="I28" s="518">
        <f t="shared" si="0"/>
        <v>96.490042674253203</v>
      </c>
    </row>
    <row r="29" spans="2:9" ht="30" customHeight="1" x14ac:dyDescent="0.25">
      <c r="B29" s="2117" t="s">
        <v>329</v>
      </c>
      <c r="C29" s="2117"/>
      <c r="D29" s="2117"/>
      <c r="E29" s="1756" t="s">
        <v>330</v>
      </c>
      <c r="F29" s="1754">
        <v>0</v>
      </c>
      <c r="G29" s="1755">
        <f t="shared" si="3"/>
        <v>0</v>
      </c>
      <c r="H29" s="1755">
        <v>0</v>
      </c>
      <c r="I29" s="1755" t="e">
        <f t="shared" ref="I29:I32" si="6">H29/G29*100</f>
        <v>#DIV/0!</v>
      </c>
    </row>
    <row r="30" spans="2:9" ht="30" customHeight="1" x14ac:dyDescent="0.25">
      <c r="B30" s="2112">
        <v>11</v>
      </c>
      <c r="C30" s="2113"/>
      <c r="D30" s="2114"/>
      <c r="E30" s="311" t="s">
        <v>328</v>
      </c>
      <c r="F30" s="517">
        <v>0</v>
      </c>
      <c r="G30" s="518">
        <f t="shared" si="3"/>
        <v>0</v>
      </c>
      <c r="H30" s="518">
        <v>0</v>
      </c>
      <c r="I30" s="518" t="e">
        <f t="shared" si="6"/>
        <v>#DIV/0!</v>
      </c>
    </row>
    <row r="31" spans="2:9" ht="30" customHeight="1" x14ac:dyDescent="0.25">
      <c r="B31" s="2112">
        <v>511</v>
      </c>
      <c r="C31" s="2113"/>
      <c r="D31" s="2114"/>
      <c r="E31" s="447" t="s">
        <v>312</v>
      </c>
      <c r="F31" s="517">
        <v>0</v>
      </c>
      <c r="G31" s="518">
        <f t="shared" ref="G31:G32" si="7">F31/12*12</f>
        <v>0</v>
      </c>
      <c r="H31" s="518">
        <v>0</v>
      </c>
      <c r="I31" s="518" t="e">
        <f t="shared" si="6"/>
        <v>#DIV/0!</v>
      </c>
    </row>
    <row r="32" spans="2:9" ht="30" customHeight="1" x14ac:dyDescent="0.25">
      <c r="B32" s="2112">
        <v>56601</v>
      </c>
      <c r="C32" s="2113"/>
      <c r="D32" s="2114"/>
      <c r="E32" s="311" t="s">
        <v>331</v>
      </c>
      <c r="F32" s="517">
        <v>0</v>
      </c>
      <c r="G32" s="518">
        <f t="shared" si="7"/>
        <v>0</v>
      </c>
      <c r="H32" s="518">
        <v>0</v>
      </c>
      <c r="I32" s="518" t="e">
        <f t="shared" si="6"/>
        <v>#DIV/0!</v>
      </c>
    </row>
    <row r="33" spans="2:9" ht="30" customHeight="1" x14ac:dyDescent="0.25">
      <c r="B33" s="2117" t="s">
        <v>332</v>
      </c>
      <c r="C33" s="2117"/>
      <c r="D33" s="2117"/>
      <c r="E33" s="1756" t="s">
        <v>333</v>
      </c>
      <c r="F33" s="1754">
        <v>0</v>
      </c>
      <c r="G33" s="1755">
        <f t="shared" ref="G33:G49" si="8">F33/12*12</f>
        <v>0</v>
      </c>
      <c r="H33" s="1755">
        <v>0</v>
      </c>
      <c r="I33" s="1755" t="e">
        <f t="shared" ref="I33:I38" si="9">H33/G33*100</f>
        <v>#DIV/0!</v>
      </c>
    </row>
    <row r="34" spans="2:9" ht="30" customHeight="1" x14ac:dyDescent="0.25">
      <c r="B34" s="2112">
        <v>511</v>
      </c>
      <c r="C34" s="2113"/>
      <c r="D34" s="2114"/>
      <c r="E34" s="447" t="s">
        <v>312</v>
      </c>
      <c r="F34" s="517">
        <v>0</v>
      </c>
      <c r="G34" s="518">
        <f t="shared" si="8"/>
        <v>0</v>
      </c>
      <c r="H34" s="518">
        <v>0</v>
      </c>
      <c r="I34" s="518" t="e">
        <f t="shared" si="9"/>
        <v>#DIV/0!</v>
      </c>
    </row>
    <row r="35" spans="2:9" ht="30" customHeight="1" x14ac:dyDescent="0.25">
      <c r="B35" s="2112">
        <v>566</v>
      </c>
      <c r="C35" s="2113"/>
      <c r="D35" s="2114"/>
      <c r="E35" s="311" t="s">
        <v>334</v>
      </c>
      <c r="F35" s="517">
        <v>0</v>
      </c>
      <c r="G35" s="518">
        <f t="shared" si="8"/>
        <v>0</v>
      </c>
      <c r="H35" s="518">
        <v>0</v>
      </c>
      <c r="I35" s="518" t="e">
        <f t="shared" si="9"/>
        <v>#DIV/0!</v>
      </c>
    </row>
    <row r="36" spans="2:9" ht="30" customHeight="1" x14ac:dyDescent="0.25">
      <c r="B36" s="2117" t="s">
        <v>484</v>
      </c>
      <c r="C36" s="2117"/>
      <c r="D36" s="2117"/>
      <c r="E36" s="1756" t="s">
        <v>485</v>
      </c>
      <c r="F36" s="1754">
        <v>2265</v>
      </c>
      <c r="G36" s="1755">
        <f t="shared" si="8"/>
        <v>2265</v>
      </c>
      <c r="H36" s="1755">
        <v>2262.92</v>
      </c>
      <c r="I36" s="1755">
        <f t="shared" si="9"/>
        <v>99.908167770419425</v>
      </c>
    </row>
    <row r="37" spans="2:9" ht="30" customHeight="1" x14ac:dyDescent="0.25">
      <c r="B37" s="2112">
        <v>11</v>
      </c>
      <c r="C37" s="2113"/>
      <c r="D37" s="2114"/>
      <c r="E37" s="311" t="s">
        <v>328</v>
      </c>
      <c r="F37" s="517">
        <v>2265</v>
      </c>
      <c r="G37" s="518">
        <f t="shared" si="8"/>
        <v>2265</v>
      </c>
      <c r="H37" s="518">
        <v>2262.92</v>
      </c>
      <c r="I37" s="518">
        <f t="shared" si="9"/>
        <v>99.908167770419425</v>
      </c>
    </row>
    <row r="38" spans="2:9" ht="30" customHeight="1" x14ac:dyDescent="0.25">
      <c r="B38" s="2109" t="s">
        <v>335</v>
      </c>
      <c r="C38" s="2110"/>
      <c r="D38" s="2111"/>
      <c r="E38" s="1756" t="s">
        <v>336</v>
      </c>
      <c r="F38" s="1754">
        <v>0</v>
      </c>
      <c r="G38" s="1755">
        <f t="shared" si="8"/>
        <v>0</v>
      </c>
      <c r="H38" s="1755">
        <v>0</v>
      </c>
      <c r="I38" s="1755" t="e">
        <f t="shared" si="9"/>
        <v>#DIV/0!</v>
      </c>
    </row>
    <row r="39" spans="2:9" ht="30" customHeight="1" x14ac:dyDescent="0.25">
      <c r="B39" s="2112">
        <v>566</v>
      </c>
      <c r="C39" s="2113"/>
      <c r="D39" s="2114"/>
      <c r="E39" s="311" t="s">
        <v>337</v>
      </c>
      <c r="F39" s="517">
        <v>0</v>
      </c>
      <c r="G39" s="518">
        <f t="shared" si="8"/>
        <v>0</v>
      </c>
      <c r="H39" s="518">
        <v>0</v>
      </c>
      <c r="I39" s="518" t="e">
        <f t="shared" ref="I39:I40" si="10">H39/G39*100</f>
        <v>#DIV/0!</v>
      </c>
    </row>
    <row r="40" spans="2:9" ht="30" customHeight="1" x14ac:dyDescent="0.25">
      <c r="B40" s="2109" t="s">
        <v>338</v>
      </c>
      <c r="C40" s="2110"/>
      <c r="D40" s="2111"/>
      <c r="E40" s="1756" t="s">
        <v>339</v>
      </c>
      <c r="F40" s="1754">
        <v>0</v>
      </c>
      <c r="G40" s="1755">
        <f t="shared" si="8"/>
        <v>0</v>
      </c>
      <c r="H40" s="1755">
        <v>0</v>
      </c>
      <c r="I40" s="1755" t="e">
        <f t="shared" si="10"/>
        <v>#DIV/0!</v>
      </c>
    </row>
    <row r="41" spans="2:9" ht="30" customHeight="1" x14ac:dyDescent="0.25">
      <c r="B41" s="2112">
        <v>566</v>
      </c>
      <c r="C41" s="2113"/>
      <c r="D41" s="2114"/>
      <c r="E41" s="311" t="s">
        <v>337</v>
      </c>
      <c r="F41" s="517">
        <v>0</v>
      </c>
      <c r="G41" s="518">
        <f t="shared" si="8"/>
        <v>0</v>
      </c>
      <c r="H41" s="518">
        <v>0</v>
      </c>
      <c r="I41" s="518" t="e">
        <f t="shared" ref="I41:I43" si="11">H41/G41*100</f>
        <v>#DIV/0!</v>
      </c>
    </row>
    <row r="42" spans="2:9" ht="30" customHeight="1" x14ac:dyDescent="0.25">
      <c r="B42" s="2109" t="s">
        <v>340</v>
      </c>
      <c r="C42" s="2110"/>
      <c r="D42" s="2111"/>
      <c r="E42" s="1756" t="s">
        <v>341</v>
      </c>
      <c r="F42" s="1754">
        <v>0</v>
      </c>
      <c r="G42" s="1755">
        <f t="shared" si="8"/>
        <v>0</v>
      </c>
      <c r="H42" s="1755">
        <v>0</v>
      </c>
      <c r="I42" s="1755" t="e">
        <f t="shared" si="11"/>
        <v>#DIV/0!</v>
      </c>
    </row>
    <row r="43" spans="2:9" ht="30" customHeight="1" x14ac:dyDescent="0.25">
      <c r="B43" s="2112">
        <v>566</v>
      </c>
      <c r="C43" s="2113"/>
      <c r="D43" s="2114"/>
      <c r="E43" s="311" t="s">
        <v>337</v>
      </c>
      <c r="F43" s="517"/>
      <c r="G43" s="518">
        <f t="shared" si="8"/>
        <v>0</v>
      </c>
      <c r="H43" s="518"/>
      <c r="I43" s="518" t="e">
        <f t="shared" si="11"/>
        <v>#DIV/0!</v>
      </c>
    </row>
    <row r="44" spans="2:9" ht="30" customHeight="1" x14ac:dyDescent="0.25">
      <c r="B44" s="2109" t="s">
        <v>429</v>
      </c>
      <c r="C44" s="2110"/>
      <c r="D44" s="2111"/>
      <c r="E44" s="1756" t="s">
        <v>430</v>
      </c>
      <c r="F44" s="1754">
        <v>83500</v>
      </c>
      <c r="G44" s="1755">
        <f t="shared" si="8"/>
        <v>83500</v>
      </c>
      <c r="H44" s="1755">
        <v>65311.28</v>
      </c>
      <c r="I44" s="1755">
        <f t="shared" ref="I44:I45" si="12">H44/G44*100</f>
        <v>78.217101796407178</v>
      </c>
    </row>
    <row r="45" spans="2:9" ht="30" customHeight="1" x14ac:dyDescent="0.25">
      <c r="B45" s="2112">
        <v>566</v>
      </c>
      <c r="C45" s="2113"/>
      <c r="D45" s="2114"/>
      <c r="E45" s="311" t="s">
        <v>337</v>
      </c>
      <c r="F45" s="517">
        <v>85300</v>
      </c>
      <c r="G45" s="518">
        <f t="shared" si="8"/>
        <v>85300</v>
      </c>
      <c r="H45" s="518">
        <v>65311.28</v>
      </c>
      <c r="I45" s="518">
        <f t="shared" si="12"/>
        <v>76.566565064478311</v>
      </c>
    </row>
    <row r="46" spans="2:9" ht="30" customHeight="1" x14ac:dyDescent="0.25">
      <c r="B46" s="2109" t="s">
        <v>496</v>
      </c>
      <c r="C46" s="2110"/>
      <c r="D46" s="2111"/>
      <c r="E46" s="1756" t="s">
        <v>497</v>
      </c>
      <c r="F46" s="1754">
        <v>87000</v>
      </c>
      <c r="G46" s="1755">
        <f t="shared" si="8"/>
        <v>87000</v>
      </c>
      <c r="H46" s="1755">
        <v>88427.88</v>
      </c>
      <c r="I46" s="1755">
        <f t="shared" ref="I46:I47" si="13">H46/G46*100</f>
        <v>101.64124137931034</v>
      </c>
    </row>
    <row r="47" spans="2:9" ht="30" customHeight="1" x14ac:dyDescent="0.25">
      <c r="B47" s="2112">
        <v>566</v>
      </c>
      <c r="C47" s="2113"/>
      <c r="D47" s="2114"/>
      <c r="E47" s="311" t="s">
        <v>337</v>
      </c>
      <c r="F47" s="517">
        <v>87000</v>
      </c>
      <c r="G47" s="518">
        <f t="shared" si="8"/>
        <v>87000</v>
      </c>
      <c r="H47" s="518">
        <v>88427.88</v>
      </c>
      <c r="I47" s="518">
        <f t="shared" si="13"/>
        <v>101.64124137931034</v>
      </c>
    </row>
    <row r="48" spans="2:9" ht="30" customHeight="1" x14ac:dyDescent="0.25">
      <c r="B48" s="2109" t="s">
        <v>507</v>
      </c>
      <c r="C48" s="2110"/>
      <c r="D48" s="2111"/>
      <c r="E48" s="1756" t="s">
        <v>508</v>
      </c>
      <c r="F48" s="1754">
        <v>27500</v>
      </c>
      <c r="G48" s="1755">
        <f t="shared" si="8"/>
        <v>27500</v>
      </c>
      <c r="H48" s="1755">
        <v>24231.68</v>
      </c>
      <c r="I48" s="1755">
        <f t="shared" ref="I48:I49" si="14">H48/G48*100</f>
        <v>88.115200000000002</v>
      </c>
    </row>
    <row r="49" spans="2:9" ht="30" customHeight="1" x14ac:dyDescent="0.25">
      <c r="B49" s="2112">
        <v>566</v>
      </c>
      <c r="C49" s="2113"/>
      <c r="D49" s="2114"/>
      <c r="E49" s="311" t="s">
        <v>337</v>
      </c>
      <c r="F49" s="517">
        <v>27500</v>
      </c>
      <c r="G49" s="518">
        <f t="shared" si="8"/>
        <v>27500</v>
      </c>
      <c r="H49" s="518">
        <v>24231.68</v>
      </c>
      <c r="I49" s="518">
        <f t="shared" si="14"/>
        <v>88.115200000000002</v>
      </c>
    </row>
    <row r="50" spans="2:9" ht="25.5" customHeight="1" x14ac:dyDescent="0.25">
      <c r="B50" s="2115" t="s">
        <v>366</v>
      </c>
      <c r="C50" s="2115"/>
      <c r="D50" s="2115"/>
      <c r="E50" s="2115"/>
      <c r="F50" s="1757">
        <f>F42+F40+F38+F33+F29+F27+F25+F23+F21+F19+F17+F8+F44+F36+F46+F48</f>
        <v>2229575</v>
      </c>
      <c r="G50" s="1757">
        <f>G42+G40+G38+G33+G29+G27+G25+G23+G21+G19+G17+G8+G44+G36+G46+G48</f>
        <v>2229575</v>
      </c>
      <c r="H50" s="1757">
        <f>H42+H40+H38+H33+H29+H27+H25+H23+H21+H19+H17+H8+H44+H36+H46+H48</f>
        <v>2101687.64</v>
      </c>
      <c r="I50" s="1758">
        <f>H50/G50*100</f>
        <v>94.264047632396313</v>
      </c>
    </row>
    <row r="53" spans="2:9" s="22" customFormat="1" ht="18" x14ac:dyDescent="0.25">
      <c r="F53" s="275"/>
    </row>
  </sheetData>
  <mergeCells count="46">
    <mergeCell ref="B46:D46"/>
    <mergeCell ref="B47:D47"/>
    <mergeCell ref="B44:D44"/>
    <mergeCell ref="B45:D45"/>
    <mergeCell ref="B41:D41"/>
    <mergeCell ref="B42:D42"/>
    <mergeCell ref="B43:D43"/>
    <mergeCell ref="B34:D34"/>
    <mergeCell ref="B35:D35"/>
    <mergeCell ref="B38:D38"/>
    <mergeCell ref="B39:D39"/>
    <mergeCell ref="B40:D40"/>
    <mergeCell ref="B36:D36"/>
    <mergeCell ref="B37:D37"/>
    <mergeCell ref="B29:D29"/>
    <mergeCell ref="B30:D30"/>
    <mergeCell ref="B31:D31"/>
    <mergeCell ref="B32:D32"/>
    <mergeCell ref="B33:D33"/>
    <mergeCell ref="B20:D20"/>
    <mergeCell ref="B23:D23"/>
    <mergeCell ref="B24:D24"/>
    <mergeCell ref="B9:D9"/>
    <mergeCell ref="B2:I2"/>
    <mergeCell ref="B4:I4"/>
    <mergeCell ref="B6:E6"/>
    <mergeCell ref="B7:E7"/>
    <mergeCell ref="B8:D8"/>
    <mergeCell ref="B13:D13"/>
    <mergeCell ref="B14:D14"/>
    <mergeCell ref="B48:D48"/>
    <mergeCell ref="B49:D49"/>
    <mergeCell ref="B50:E50"/>
    <mergeCell ref="B28:D28"/>
    <mergeCell ref="B11:D11"/>
    <mergeCell ref="B12:D12"/>
    <mergeCell ref="B15:D15"/>
    <mergeCell ref="B16:D16"/>
    <mergeCell ref="B17:D17"/>
    <mergeCell ref="B19:D19"/>
    <mergeCell ref="B21:D21"/>
    <mergeCell ref="B22:D22"/>
    <mergeCell ref="B25:D25"/>
    <mergeCell ref="B26:D26"/>
    <mergeCell ref="B27:D27"/>
    <mergeCell ref="B18:D1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11</vt:i4>
      </vt:variant>
    </vt:vector>
  </HeadingPairs>
  <TitlesOfParts>
    <vt:vector size="20" baseType="lpstr">
      <vt:lpstr>izvršenje I-XII 2025</vt:lpstr>
      <vt:lpstr>izvršenje PO IZVORIMA-detaljno</vt:lpstr>
      <vt:lpstr>SAŽETAK</vt:lpstr>
      <vt:lpstr> Račun prihoda i rashoda</vt:lpstr>
      <vt:lpstr>Rashodi prema izvorima finan</vt:lpstr>
      <vt:lpstr>Rashodi prema funkcijskoj k </vt:lpstr>
      <vt:lpstr>Račun financiranja</vt:lpstr>
      <vt:lpstr>Račun fin prema izvorima f</vt:lpstr>
      <vt:lpstr>POSEBNI DIO</vt:lpstr>
      <vt:lpstr>'izvršenje I-XII 2025'!Ispis_naslova</vt:lpstr>
      <vt:lpstr>'izvršenje PO IZVORIMA-detaljno'!Ispis_naslova</vt:lpstr>
      <vt:lpstr>' Račun prihoda i rashoda'!Podrucje_ispisa</vt:lpstr>
      <vt:lpstr>'izvršenje I-XII 2025'!Podrucje_ispisa</vt:lpstr>
      <vt:lpstr>'izvršenje PO IZVORIMA-detaljno'!Podrucje_ispisa</vt:lpstr>
      <vt:lpstr>'POSEBNI DIO'!Podrucje_ispisa</vt:lpstr>
      <vt:lpstr>'Račun fin prema izvorima f'!Podrucje_ispisa</vt:lpstr>
      <vt:lpstr>'Račun financiranja'!Podrucje_ispisa</vt:lpstr>
      <vt:lpstr>'Rashodi prema funkcijskoj k '!Podrucje_ispisa</vt:lpstr>
      <vt:lpstr>'Rashodi prema izvorima finan'!Podrucje_ispisa</vt:lpstr>
      <vt:lpstr>SAŽETAK!Podrucje_ispisa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Korisnik</dc:creator>
  <cp:lastModifiedBy>Korisnik</cp:lastModifiedBy>
  <cp:lastPrinted>2026-01-29T12:18:38Z</cp:lastPrinted>
  <dcterms:created xsi:type="dcterms:W3CDTF">2017-09-13T08:17:42Z</dcterms:created>
  <dcterms:modified xsi:type="dcterms:W3CDTF">2026-01-30T11:59:56Z</dcterms:modified>
</cp:coreProperties>
</file>